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i Group Data Analitika  fayl\"/>
    </mc:Choice>
  </mc:AlternateContent>
  <xr:revisionPtr revIDLastSave="0" documentId="13_ncr:1_{266F87A6-04CA-48A1-8135-60B8588597C6}" xr6:coauthVersionLast="47" xr6:coauthVersionMax="47" xr10:uidLastSave="{00000000-0000-0000-0000-000000000000}"/>
  <bookViews>
    <workbookView xWindow="-120" yWindow="-120" windowWidth="29040" windowHeight="15840" xr2:uid="{00000000-000D-0000-FFFF-FFFF00000000}"/>
  </bookViews>
  <sheets>
    <sheet name="Instructions" sheetId="1" r:id="rId1"/>
    <sheet name="Data" sheetId="2" r:id="rId2"/>
    <sheet name="Data - New" sheetId="3" r:id="rId3"/>
    <sheet name="Pivot Table" sheetId="4" r:id="rId4"/>
    <sheet name="Dashboard" sheetId="5" r:id="rId5"/>
  </sheets>
  <definedNames>
    <definedName name="_xlnm._FilterDatabase" localSheetId="1" hidden="1">Data!$A$1:$V$1001</definedName>
    <definedName name="District">#REF!</definedName>
    <definedName name="LaborCost">#REF!</definedName>
    <definedName name="LaborFee">#REF!</definedName>
    <definedName name="LaborHours">#REF!</definedName>
    <definedName name="LaborRate">#REF!</definedName>
    <definedName name="LeadTech">#REF!</definedName>
    <definedName name="NativeTimeline_ReqDate">#N/A</definedName>
    <definedName name="NativeTimeline_WorkDate">#N/A</definedName>
    <definedName name="PartsCost">#REF!</definedName>
    <definedName name="PartsFee">#REF!</definedName>
    <definedName name="Payment">#REF!</definedName>
    <definedName name="ReqDate">#REF!</definedName>
    <definedName name="ReqDay">#REF!</definedName>
    <definedName name="Rush">#REF!</definedName>
    <definedName name="Service">#REF!</definedName>
    <definedName name="Slicer_District">#N/A</definedName>
    <definedName name="Techs">#REF!</definedName>
    <definedName name="TotalCost">#REF!</definedName>
    <definedName name="TotalFee">#REF!</definedName>
    <definedName name="Wait">#REF!</definedName>
    <definedName name="WarrantyLabor">#REF!</definedName>
    <definedName name="WarrantyParts">#REF!</definedName>
    <definedName name="WO_ID">#REF!</definedName>
    <definedName name="WorkDate">#REF!</definedName>
    <definedName name="WorkDay">#REF!</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6" i="2" l="1"/>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1" i="3" l="1"/>
  <c r="U1001" i="3"/>
  <c r="T1001" i="3"/>
  <c r="O1001" i="3"/>
  <c r="N1001" i="3"/>
  <c r="E1001" i="3" s="1"/>
  <c r="J1001" i="3"/>
  <c r="I1001" i="3"/>
  <c r="V1000" i="3"/>
  <c r="U1000" i="3"/>
  <c r="T1000" i="3"/>
  <c r="O1000" i="3"/>
  <c r="N1000" i="3"/>
  <c r="E1000" i="3" s="1"/>
  <c r="J1000" i="3"/>
  <c r="I1000" i="3"/>
  <c r="V999" i="3"/>
  <c r="U999" i="3"/>
  <c r="T999" i="3"/>
  <c r="O999" i="3"/>
  <c r="P999" i="3" s="1"/>
  <c r="S999" i="3" s="1"/>
  <c r="N999" i="3"/>
  <c r="E999" i="3" s="1"/>
  <c r="J999" i="3"/>
  <c r="I999" i="3"/>
  <c r="V998" i="3"/>
  <c r="U998" i="3"/>
  <c r="T998" i="3"/>
  <c r="O998" i="3"/>
  <c r="P998" i="3" s="1"/>
  <c r="S998" i="3" s="1"/>
  <c r="N998" i="3"/>
  <c r="E998" i="3" s="1"/>
  <c r="J998" i="3"/>
  <c r="I998" i="3"/>
  <c r="V997" i="3"/>
  <c r="U997" i="3"/>
  <c r="T997" i="3"/>
  <c r="O997" i="3"/>
  <c r="P997" i="3" s="1"/>
  <c r="S997" i="3" s="1"/>
  <c r="N997" i="3"/>
  <c r="E997" i="3" s="1"/>
  <c r="J997" i="3"/>
  <c r="I997" i="3"/>
  <c r="V996" i="3"/>
  <c r="U996" i="3"/>
  <c r="T996" i="3"/>
  <c r="O996" i="3"/>
  <c r="N996" i="3"/>
  <c r="E996" i="3" s="1"/>
  <c r="J996" i="3"/>
  <c r="I996" i="3"/>
  <c r="V995" i="3"/>
  <c r="U995" i="3"/>
  <c r="T995" i="3"/>
  <c r="O995" i="3"/>
  <c r="P995" i="3" s="1"/>
  <c r="N995" i="3"/>
  <c r="E995" i="3" s="1"/>
  <c r="J995" i="3"/>
  <c r="I995" i="3"/>
  <c r="V994" i="3"/>
  <c r="U994" i="3"/>
  <c r="T994" i="3"/>
  <c r="O994" i="3"/>
  <c r="P994" i="3" s="1"/>
  <c r="S994" i="3" s="1"/>
  <c r="N994" i="3"/>
  <c r="E994" i="3" s="1"/>
  <c r="J994" i="3"/>
  <c r="I994" i="3"/>
  <c r="V993" i="3"/>
  <c r="U993" i="3"/>
  <c r="T993" i="3"/>
  <c r="O993" i="3"/>
  <c r="P993" i="3" s="1"/>
  <c r="S993" i="3" s="1"/>
  <c r="N993" i="3"/>
  <c r="E993" i="3" s="1"/>
  <c r="J993" i="3"/>
  <c r="I993" i="3"/>
  <c r="V992" i="3"/>
  <c r="U992" i="3"/>
  <c r="T992" i="3"/>
  <c r="O992" i="3"/>
  <c r="N992" i="3"/>
  <c r="E992" i="3" s="1"/>
  <c r="J992" i="3"/>
  <c r="I992" i="3"/>
  <c r="V991" i="3"/>
  <c r="U991" i="3"/>
  <c r="T991" i="3"/>
  <c r="O991" i="3"/>
  <c r="P991" i="3" s="1"/>
  <c r="S991" i="3" s="1"/>
  <c r="N991" i="3"/>
  <c r="E991" i="3" s="1"/>
  <c r="J991" i="3"/>
  <c r="I991" i="3"/>
  <c r="V990" i="3"/>
  <c r="U990" i="3"/>
  <c r="T990" i="3"/>
  <c r="O990" i="3"/>
  <c r="P990" i="3" s="1"/>
  <c r="S990" i="3" s="1"/>
  <c r="N990" i="3"/>
  <c r="E990" i="3" s="1"/>
  <c r="J990" i="3"/>
  <c r="I990" i="3"/>
  <c r="V989" i="3"/>
  <c r="U989" i="3"/>
  <c r="T989" i="3"/>
  <c r="O989" i="3"/>
  <c r="P989" i="3" s="1"/>
  <c r="S989" i="3" s="1"/>
  <c r="N989" i="3"/>
  <c r="E989" i="3" s="1"/>
  <c r="J989" i="3"/>
  <c r="I989" i="3"/>
  <c r="V988" i="3"/>
  <c r="U988" i="3"/>
  <c r="T988" i="3"/>
  <c r="O988" i="3"/>
  <c r="N988" i="3"/>
  <c r="E988" i="3" s="1"/>
  <c r="J988" i="3"/>
  <c r="I988" i="3"/>
  <c r="V987" i="3"/>
  <c r="U987" i="3"/>
  <c r="T987" i="3"/>
  <c r="O987" i="3"/>
  <c r="N987" i="3"/>
  <c r="E987" i="3" s="1"/>
  <c r="J987" i="3"/>
  <c r="I987" i="3"/>
  <c r="V986" i="3"/>
  <c r="U986" i="3"/>
  <c r="T986" i="3"/>
  <c r="O986" i="3"/>
  <c r="P986" i="3" s="1"/>
  <c r="S986" i="3" s="1"/>
  <c r="N986" i="3"/>
  <c r="E986" i="3" s="1"/>
  <c r="J986" i="3"/>
  <c r="I986" i="3"/>
  <c r="V985" i="3"/>
  <c r="U985" i="3"/>
  <c r="T985" i="3"/>
  <c r="O985" i="3"/>
  <c r="P985" i="3" s="1"/>
  <c r="S985" i="3" s="1"/>
  <c r="N985" i="3"/>
  <c r="E985" i="3" s="1"/>
  <c r="J985" i="3"/>
  <c r="I985" i="3"/>
  <c r="V984" i="3"/>
  <c r="U984" i="3"/>
  <c r="T984" i="3"/>
  <c r="O984" i="3"/>
  <c r="N984" i="3"/>
  <c r="E984" i="3" s="1"/>
  <c r="J984" i="3"/>
  <c r="I984" i="3"/>
  <c r="V983" i="3"/>
  <c r="U983" i="3"/>
  <c r="T983" i="3"/>
  <c r="O983" i="3"/>
  <c r="N983" i="3"/>
  <c r="E983" i="3" s="1"/>
  <c r="J983" i="3"/>
  <c r="I983" i="3"/>
  <c r="V982" i="3"/>
  <c r="U982" i="3"/>
  <c r="T982" i="3"/>
  <c r="O982" i="3"/>
  <c r="P982" i="3" s="1"/>
  <c r="S982" i="3" s="1"/>
  <c r="N982" i="3"/>
  <c r="E982" i="3" s="1"/>
  <c r="J982" i="3"/>
  <c r="I982" i="3"/>
  <c r="V981" i="3"/>
  <c r="U981" i="3"/>
  <c r="T981" i="3"/>
  <c r="O981" i="3"/>
  <c r="P981" i="3" s="1"/>
  <c r="S981" i="3" s="1"/>
  <c r="N981" i="3"/>
  <c r="J981" i="3"/>
  <c r="I981" i="3"/>
  <c r="E981" i="3"/>
  <c r="V980" i="3"/>
  <c r="U980" i="3"/>
  <c r="T980" i="3"/>
  <c r="O980" i="3"/>
  <c r="N980" i="3"/>
  <c r="J980" i="3"/>
  <c r="I980" i="3"/>
  <c r="E980" i="3"/>
  <c r="V979" i="3"/>
  <c r="U979" i="3"/>
  <c r="T979" i="3"/>
  <c r="S979" i="3"/>
  <c r="O979" i="3"/>
  <c r="P979" i="3" s="1"/>
  <c r="N979" i="3"/>
  <c r="J979" i="3"/>
  <c r="I979" i="3"/>
  <c r="E979" i="3"/>
  <c r="V978" i="3"/>
  <c r="U978" i="3"/>
  <c r="T978" i="3"/>
  <c r="O978" i="3"/>
  <c r="P978" i="3" s="1"/>
  <c r="S978" i="3" s="1"/>
  <c r="N978" i="3"/>
  <c r="J978" i="3"/>
  <c r="I978" i="3"/>
  <c r="E978" i="3"/>
  <c r="V977" i="3"/>
  <c r="U977" i="3"/>
  <c r="T977" i="3"/>
  <c r="O977" i="3"/>
  <c r="P977" i="3" s="1"/>
  <c r="S977" i="3" s="1"/>
  <c r="N977" i="3"/>
  <c r="J977" i="3"/>
  <c r="I977" i="3"/>
  <c r="E977" i="3"/>
  <c r="V976" i="3"/>
  <c r="U976" i="3"/>
  <c r="T976" i="3"/>
  <c r="O976" i="3"/>
  <c r="N976" i="3"/>
  <c r="J976" i="3"/>
  <c r="I976" i="3"/>
  <c r="E976" i="3"/>
  <c r="V975" i="3"/>
  <c r="U975" i="3"/>
  <c r="T975" i="3"/>
  <c r="O975" i="3"/>
  <c r="P975" i="3" s="1"/>
  <c r="N975" i="3"/>
  <c r="J975" i="3"/>
  <c r="I975" i="3"/>
  <c r="E975" i="3"/>
  <c r="V974" i="3"/>
  <c r="U974" i="3"/>
  <c r="T974" i="3"/>
  <c r="O974" i="3"/>
  <c r="P974" i="3" s="1"/>
  <c r="S974" i="3" s="1"/>
  <c r="N974" i="3"/>
  <c r="J974" i="3"/>
  <c r="I974" i="3"/>
  <c r="E974" i="3"/>
  <c r="V973" i="3"/>
  <c r="U973" i="3"/>
  <c r="T973" i="3"/>
  <c r="O973" i="3"/>
  <c r="P973" i="3" s="1"/>
  <c r="S973" i="3" s="1"/>
  <c r="N973" i="3"/>
  <c r="J973" i="3"/>
  <c r="I973" i="3"/>
  <c r="E973" i="3"/>
  <c r="V972" i="3"/>
  <c r="U972" i="3"/>
  <c r="T972" i="3"/>
  <c r="O972" i="3"/>
  <c r="N972" i="3"/>
  <c r="J972" i="3"/>
  <c r="I972" i="3"/>
  <c r="E972" i="3"/>
  <c r="V971" i="3"/>
  <c r="U971" i="3"/>
  <c r="T971" i="3"/>
  <c r="O971" i="3"/>
  <c r="P971" i="3" s="1"/>
  <c r="S971" i="3" s="1"/>
  <c r="N971" i="3"/>
  <c r="J971" i="3"/>
  <c r="I971" i="3"/>
  <c r="E971" i="3"/>
  <c r="V970" i="3"/>
  <c r="U970" i="3"/>
  <c r="T970" i="3"/>
  <c r="O970" i="3"/>
  <c r="P970" i="3" s="1"/>
  <c r="S970" i="3" s="1"/>
  <c r="N970" i="3"/>
  <c r="J970" i="3"/>
  <c r="I970" i="3"/>
  <c r="E970" i="3"/>
  <c r="V969" i="3"/>
  <c r="U969" i="3"/>
  <c r="T969" i="3"/>
  <c r="O969" i="3"/>
  <c r="P969" i="3" s="1"/>
  <c r="S969" i="3" s="1"/>
  <c r="N969" i="3"/>
  <c r="J969" i="3"/>
  <c r="I969" i="3"/>
  <c r="E969" i="3"/>
  <c r="V968" i="3"/>
  <c r="U968" i="3"/>
  <c r="T968" i="3"/>
  <c r="O968" i="3"/>
  <c r="N968" i="3"/>
  <c r="J968" i="3"/>
  <c r="I968" i="3"/>
  <c r="E968" i="3"/>
  <c r="V967" i="3"/>
  <c r="U967" i="3"/>
  <c r="T967" i="3"/>
  <c r="S967" i="3"/>
  <c r="O967" i="3"/>
  <c r="P967" i="3" s="1"/>
  <c r="N967" i="3"/>
  <c r="J967" i="3"/>
  <c r="I967" i="3"/>
  <c r="E967" i="3"/>
  <c r="V966" i="3"/>
  <c r="U966" i="3"/>
  <c r="T966" i="3"/>
  <c r="O966" i="3"/>
  <c r="P966" i="3" s="1"/>
  <c r="S966" i="3" s="1"/>
  <c r="N966" i="3"/>
  <c r="J966" i="3"/>
  <c r="I966" i="3"/>
  <c r="E966" i="3"/>
  <c r="V965" i="3"/>
  <c r="U965" i="3"/>
  <c r="T965" i="3"/>
  <c r="O965" i="3"/>
  <c r="P965" i="3" s="1"/>
  <c r="S965" i="3" s="1"/>
  <c r="N965" i="3"/>
  <c r="J965" i="3"/>
  <c r="I965" i="3"/>
  <c r="E965" i="3"/>
  <c r="V964" i="3"/>
  <c r="U964" i="3"/>
  <c r="T964" i="3"/>
  <c r="O964" i="3"/>
  <c r="N964" i="3"/>
  <c r="J964" i="3"/>
  <c r="I964" i="3"/>
  <c r="E964" i="3"/>
  <c r="V963" i="3"/>
  <c r="U963" i="3"/>
  <c r="T963" i="3"/>
  <c r="O963" i="3"/>
  <c r="P963" i="3" s="1"/>
  <c r="S963" i="3" s="1"/>
  <c r="N963" i="3"/>
  <c r="J963" i="3"/>
  <c r="I963" i="3"/>
  <c r="E963" i="3"/>
  <c r="V962" i="3"/>
  <c r="U962" i="3"/>
  <c r="T962" i="3"/>
  <c r="O962" i="3"/>
  <c r="P962" i="3" s="1"/>
  <c r="S962" i="3" s="1"/>
  <c r="N962" i="3"/>
  <c r="J962" i="3"/>
  <c r="I962" i="3"/>
  <c r="E962" i="3"/>
  <c r="V961" i="3"/>
  <c r="U961" i="3"/>
  <c r="T961" i="3"/>
  <c r="O961" i="3"/>
  <c r="P961" i="3" s="1"/>
  <c r="S961" i="3" s="1"/>
  <c r="N961" i="3"/>
  <c r="J961" i="3"/>
  <c r="I961" i="3"/>
  <c r="E961" i="3"/>
  <c r="V960" i="3"/>
  <c r="U960" i="3"/>
  <c r="T960" i="3"/>
  <c r="O960" i="3"/>
  <c r="N960" i="3"/>
  <c r="J960" i="3"/>
  <c r="I960" i="3"/>
  <c r="E960" i="3"/>
  <c r="V959" i="3"/>
  <c r="U959" i="3"/>
  <c r="T959" i="3"/>
  <c r="S959" i="3"/>
  <c r="O959" i="3"/>
  <c r="P959" i="3" s="1"/>
  <c r="N959" i="3"/>
  <c r="J959" i="3"/>
  <c r="I959" i="3"/>
  <c r="E959" i="3"/>
  <c r="V958" i="3"/>
  <c r="U958" i="3"/>
  <c r="T958" i="3"/>
  <c r="O958" i="3"/>
  <c r="P958" i="3" s="1"/>
  <c r="S958" i="3" s="1"/>
  <c r="N958" i="3"/>
  <c r="J958" i="3"/>
  <c r="I958" i="3"/>
  <c r="E958" i="3"/>
  <c r="V957" i="3"/>
  <c r="U957" i="3"/>
  <c r="T957" i="3"/>
  <c r="O957" i="3"/>
  <c r="P957" i="3" s="1"/>
  <c r="S957" i="3" s="1"/>
  <c r="N957" i="3"/>
  <c r="J957" i="3"/>
  <c r="I957" i="3"/>
  <c r="E957" i="3"/>
  <c r="V956" i="3"/>
  <c r="U956" i="3"/>
  <c r="T956" i="3"/>
  <c r="O956" i="3"/>
  <c r="N956" i="3"/>
  <c r="J956" i="3"/>
  <c r="I956" i="3"/>
  <c r="E956" i="3"/>
  <c r="V955" i="3"/>
  <c r="U955" i="3"/>
  <c r="T955" i="3"/>
  <c r="O955" i="3"/>
  <c r="P955" i="3" s="1"/>
  <c r="S955" i="3" s="1"/>
  <c r="N955" i="3"/>
  <c r="J955" i="3"/>
  <c r="I955" i="3"/>
  <c r="E955" i="3"/>
  <c r="V954" i="3"/>
  <c r="U954" i="3"/>
  <c r="T954" i="3"/>
  <c r="O954" i="3"/>
  <c r="P954" i="3" s="1"/>
  <c r="S954" i="3" s="1"/>
  <c r="N954" i="3"/>
  <c r="J954" i="3"/>
  <c r="I954" i="3"/>
  <c r="E954" i="3"/>
  <c r="V953" i="3"/>
  <c r="U953" i="3"/>
  <c r="T953" i="3"/>
  <c r="O953" i="3"/>
  <c r="P953" i="3" s="1"/>
  <c r="S953" i="3" s="1"/>
  <c r="N953" i="3"/>
  <c r="J953" i="3"/>
  <c r="I953" i="3"/>
  <c r="E953" i="3"/>
  <c r="V952" i="3"/>
  <c r="U952" i="3"/>
  <c r="T952" i="3"/>
  <c r="O952" i="3"/>
  <c r="N952" i="3"/>
  <c r="J952" i="3"/>
  <c r="I952" i="3"/>
  <c r="E952" i="3"/>
  <c r="V951" i="3"/>
  <c r="U951" i="3"/>
  <c r="T951" i="3"/>
  <c r="O951" i="3"/>
  <c r="P951" i="3" s="1"/>
  <c r="N951" i="3"/>
  <c r="J951" i="3"/>
  <c r="I951" i="3"/>
  <c r="E951" i="3"/>
  <c r="V950" i="3"/>
  <c r="U950" i="3"/>
  <c r="T950" i="3"/>
  <c r="O950" i="3"/>
  <c r="P950" i="3" s="1"/>
  <c r="S950" i="3" s="1"/>
  <c r="N950" i="3"/>
  <c r="J950" i="3"/>
  <c r="I950" i="3"/>
  <c r="E950" i="3"/>
  <c r="V949" i="3"/>
  <c r="U949" i="3"/>
  <c r="T949" i="3"/>
  <c r="O949" i="3"/>
  <c r="P949" i="3" s="1"/>
  <c r="S949" i="3" s="1"/>
  <c r="N949" i="3"/>
  <c r="J949" i="3"/>
  <c r="I949" i="3"/>
  <c r="E949" i="3"/>
  <c r="V948" i="3"/>
  <c r="U948" i="3"/>
  <c r="T948" i="3"/>
  <c r="O948" i="3"/>
  <c r="N948" i="3"/>
  <c r="J948" i="3"/>
  <c r="I948" i="3"/>
  <c r="E948" i="3"/>
  <c r="V947" i="3"/>
  <c r="U947" i="3"/>
  <c r="T947" i="3"/>
  <c r="O947" i="3"/>
  <c r="P947" i="3" s="1"/>
  <c r="N947" i="3"/>
  <c r="E947" i="3" s="1"/>
  <c r="J947" i="3"/>
  <c r="I947" i="3"/>
  <c r="V946" i="3"/>
  <c r="U946" i="3"/>
  <c r="T946" i="3"/>
  <c r="O946" i="3"/>
  <c r="P946" i="3" s="1"/>
  <c r="S946" i="3" s="1"/>
  <c r="N946" i="3"/>
  <c r="E946" i="3" s="1"/>
  <c r="J946" i="3"/>
  <c r="I946" i="3"/>
  <c r="V945" i="3"/>
  <c r="U945" i="3"/>
  <c r="T945" i="3"/>
  <c r="O945" i="3"/>
  <c r="P945" i="3" s="1"/>
  <c r="S945" i="3" s="1"/>
  <c r="N945" i="3"/>
  <c r="E945" i="3" s="1"/>
  <c r="J945" i="3"/>
  <c r="I945" i="3"/>
  <c r="V944" i="3"/>
  <c r="U944" i="3"/>
  <c r="T944" i="3"/>
  <c r="O944" i="3"/>
  <c r="N944" i="3"/>
  <c r="E944" i="3" s="1"/>
  <c r="J944" i="3"/>
  <c r="I944" i="3"/>
  <c r="V943" i="3"/>
  <c r="U943" i="3"/>
  <c r="T943" i="3"/>
  <c r="O943" i="3"/>
  <c r="P943" i="3" s="1"/>
  <c r="N943" i="3"/>
  <c r="E943" i="3" s="1"/>
  <c r="J943" i="3"/>
  <c r="I943" i="3"/>
  <c r="V942" i="3"/>
  <c r="U942" i="3"/>
  <c r="T942" i="3"/>
  <c r="O942" i="3"/>
  <c r="P942" i="3" s="1"/>
  <c r="S942" i="3" s="1"/>
  <c r="N942" i="3"/>
  <c r="E942" i="3" s="1"/>
  <c r="J942" i="3"/>
  <c r="I942" i="3"/>
  <c r="V941" i="3"/>
  <c r="U941" i="3"/>
  <c r="T941" i="3"/>
  <c r="O941" i="3"/>
  <c r="P941" i="3" s="1"/>
  <c r="S941" i="3" s="1"/>
  <c r="N941" i="3"/>
  <c r="E941" i="3" s="1"/>
  <c r="J941" i="3"/>
  <c r="I941" i="3"/>
  <c r="V940" i="3"/>
  <c r="U940" i="3"/>
  <c r="T940" i="3"/>
  <c r="O940" i="3"/>
  <c r="N940" i="3"/>
  <c r="E940" i="3" s="1"/>
  <c r="J940" i="3"/>
  <c r="I940" i="3"/>
  <c r="V939" i="3"/>
  <c r="U939" i="3"/>
  <c r="T939" i="3"/>
  <c r="O939" i="3"/>
  <c r="P939" i="3" s="1"/>
  <c r="S939" i="3" s="1"/>
  <c r="N939" i="3"/>
  <c r="E939" i="3" s="1"/>
  <c r="J939" i="3"/>
  <c r="I939" i="3"/>
  <c r="V938" i="3"/>
  <c r="U938" i="3"/>
  <c r="T938" i="3"/>
  <c r="O938" i="3"/>
  <c r="P938" i="3" s="1"/>
  <c r="S938" i="3" s="1"/>
  <c r="N938" i="3"/>
  <c r="E938" i="3" s="1"/>
  <c r="J938" i="3"/>
  <c r="I938" i="3"/>
  <c r="V937" i="3"/>
  <c r="U937" i="3"/>
  <c r="T937" i="3"/>
  <c r="O937" i="3"/>
  <c r="P937" i="3" s="1"/>
  <c r="S937" i="3" s="1"/>
  <c r="N937" i="3"/>
  <c r="E937" i="3" s="1"/>
  <c r="J937" i="3"/>
  <c r="I937" i="3"/>
  <c r="V936" i="3"/>
  <c r="U936" i="3"/>
  <c r="T936" i="3"/>
  <c r="O936" i="3"/>
  <c r="N936" i="3"/>
  <c r="E936" i="3" s="1"/>
  <c r="J936" i="3"/>
  <c r="I936" i="3"/>
  <c r="V935" i="3"/>
  <c r="U935" i="3"/>
  <c r="T935" i="3"/>
  <c r="O935" i="3"/>
  <c r="N935" i="3"/>
  <c r="E935" i="3" s="1"/>
  <c r="J935" i="3"/>
  <c r="I935" i="3"/>
  <c r="V934" i="3"/>
  <c r="U934" i="3"/>
  <c r="T934" i="3"/>
  <c r="O934" i="3"/>
  <c r="P934" i="3" s="1"/>
  <c r="S934" i="3" s="1"/>
  <c r="N934" i="3"/>
  <c r="E934" i="3" s="1"/>
  <c r="J934" i="3"/>
  <c r="I934" i="3"/>
  <c r="V933" i="3"/>
  <c r="U933" i="3"/>
  <c r="T933" i="3"/>
  <c r="O933" i="3"/>
  <c r="P933" i="3" s="1"/>
  <c r="S933" i="3" s="1"/>
  <c r="N933" i="3"/>
  <c r="E933" i="3" s="1"/>
  <c r="J933" i="3"/>
  <c r="I933" i="3"/>
  <c r="V932" i="3"/>
  <c r="U932" i="3"/>
  <c r="T932" i="3"/>
  <c r="O932" i="3"/>
  <c r="N932" i="3"/>
  <c r="E932" i="3" s="1"/>
  <c r="J932" i="3"/>
  <c r="I932" i="3"/>
  <c r="V931" i="3"/>
  <c r="U931" i="3"/>
  <c r="T931" i="3"/>
  <c r="O931" i="3"/>
  <c r="P931" i="3" s="1"/>
  <c r="S931" i="3" s="1"/>
  <c r="N931" i="3"/>
  <c r="E931" i="3" s="1"/>
  <c r="J931" i="3"/>
  <c r="I931" i="3"/>
  <c r="V930" i="3"/>
  <c r="U930" i="3"/>
  <c r="T930" i="3"/>
  <c r="O930" i="3"/>
  <c r="P930" i="3" s="1"/>
  <c r="S930" i="3" s="1"/>
  <c r="N930" i="3"/>
  <c r="E930" i="3" s="1"/>
  <c r="J930" i="3"/>
  <c r="I930" i="3"/>
  <c r="V929" i="3"/>
  <c r="U929" i="3"/>
  <c r="T929" i="3"/>
  <c r="O929" i="3"/>
  <c r="P929" i="3" s="1"/>
  <c r="S929" i="3" s="1"/>
  <c r="N929" i="3"/>
  <c r="E929" i="3" s="1"/>
  <c r="J929" i="3"/>
  <c r="I929" i="3"/>
  <c r="V928" i="3"/>
  <c r="U928" i="3"/>
  <c r="T928" i="3"/>
  <c r="O928" i="3"/>
  <c r="N928" i="3"/>
  <c r="E928" i="3" s="1"/>
  <c r="J928" i="3"/>
  <c r="I928" i="3"/>
  <c r="V927" i="3"/>
  <c r="U927" i="3"/>
  <c r="T927" i="3"/>
  <c r="O927" i="3"/>
  <c r="P927" i="3" s="1"/>
  <c r="N927" i="3"/>
  <c r="E927" i="3" s="1"/>
  <c r="J927" i="3"/>
  <c r="I927" i="3"/>
  <c r="V926" i="3"/>
  <c r="U926" i="3"/>
  <c r="T926" i="3"/>
  <c r="O926" i="3"/>
  <c r="P926" i="3" s="1"/>
  <c r="S926" i="3" s="1"/>
  <c r="N926" i="3"/>
  <c r="E926" i="3" s="1"/>
  <c r="J926" i="3"/>
  <c r="I926" i="3"/>
  <c r="V925" i="3"/>
  <c r="U925" i="3"/>
  <c r="T925" i="3"/>
  <c r="O925" i="3"/>
  <c r="P925" i="3" s="1"/>
  <c r="S925" i="3" s="1"/>
  <c r="N925" i="3"/>
  <c r="E925" i="3" s="1"/>
  <c r="J925" i="3"/>
  <c r="I925" i="3"/>
  <c r="V924" i="3"/>
  <c r="U924" i="3"/>
  <c r="T924" i="3"/>
  <c r="O924" i="3"/>
  <c r="N924" i="3"/>
  <c r="E924" i="3" s="1"/>
  <c r="J924" i="3"/>
  <c r="I924" i="3"/>
  <c r="V923" i="3"/>
  <c r="U923" i="3"/>
  <c r="T923" i="3"/>
  <c r="O923" i="3"/>
  <c r="P923" i="3" s="1"/>
  <c r="S923" i="3" s="1"/>
  <c r="N923" i="3"/>
  <c r="E923" i="3" s="1"/>
  <c r="J923" i="3"/>
  <c r="I923" i="3"/>
  <c r="V922" i="3"/>
  <c r="U922" i="3"/>
  <c r="T922" i="3"/>
  <c r="O922" i="3"/>
  <c r="P922" i="3" s="1"/>
  <c r="S922" i="3" s="1"/>
  <c r="N922" i="3"/>
  <c r="E922" i="3" s="1"/>
  <c r="J922" i="3"/>
  <c r="I922" i="3"/>
  <c r="V921" i="3"/>
  <c r="U921" i="3"/>
  <c r="T921" i="3"/>
  <c r="O921" i="3"/>
  <c r="P921" i="3" s="1"/>
  <c r="S921" i="3" s="1"/>
  <c r="N921" i="3"/>
  <c r="E921" i="3" s="1"/>
  <c r="J921" i="3"/>
  <c r="I921" i="3"/>
  <c r="V920" i="3"/>
  <c r="U920" i="3"/>
  <c r="T920" i="3"/>
  <c r="O920" i="3"/>
  <c r="N920" i="3"/>
  <c r="E920" i="3" s="1"/>
  <c r="J920" i="3"/>
  <c r="I920" i="3"/>
  <c r="V919" i="3"/>
  <c r="U919" i="3"/>
  <c r="T919" i="3"/>
  <c r="O919" i="3"/>
  <c r="P919" i="3" s="1"/>
  <c r="N919" i="3"/>
  <c r="J919" i="3"/>
  <c r="I919" i="3"/>
  <c r="E919" i="3"/>
  <c r="V918" i="3"/>
  <c r="U918" i="3"/>
  <c r="T918" i="3"/>
  <c r="O918" i="3"/>
  <c r="P918" i="3" s="1"/>
  <c r="S918" i="3" s="1"/>
  <c r="N918" i="3"/>
  <c r="J918" i="3"/>
  <c r="I918" i="3"/>
  <c r="E918" i="3"/>
  <c r="V917" i="3"/>
  <c r="U917" i="3"/>
  <c r="T917" i="3"/>
  <c r="O917" i="3"/>
  <c r="P917" i="3" s="1"/>
  <c r="S917" i="3" s="1"/>
  <c r="N917" i="3"/>
  <c r="J917" i="3"/>
  <c r="I917" i="3"/>
  <c r="E917" i="3"/>
  <c r="V916" i="3"/>
  <c r="U916" i="3"/>
  <c r="T916" i="3"/>
  <c r="O916" i="3"/>
  <c r="N916" i="3"/>
  <c r="J916" i="3"/>
  <c r="I916" i="3"/>
  <c r="E916" i="3"/>
  <c r="V915" i="3"/>
  <c r="U915" i="3"/>
  <c r="T915" i="3"/>
  <c r="S915" i="3"/>
  <c r="O915" i="3"/>
  <c r="P915" i="3" s="1"/>
  <c r="N915" i="3"/>
  <c r="E915" i="3" s="1"/>
  <c r="J915" i="3"/>
  <c r="I915" i="3"/>
  <c r="V914" i="3"/>
  <c r="U914" i="3"/>
  <c r="T914" i="3"/>
  <c r="O914" i="3"/>
  <c r="P914" i="3" s="1"/>
  <c r="S914" i="3" s="1"/>
  <c r="N914" i="3"/>
  <c r="E914" i="3" s="1"/>
  <c r="J914" i="3"/>
  <c r="I914" i="3"/>
  <c r="V913" i="3"/>
  <c r="U913" i="3"/>
  <c r="T913" i="3"/>
  <c r="O913" i="3"/>
  <c r="P913" i="3" s="1"/>
  <c r="S913" i="3" s="1"/>
  <c r="N913" i="3"/>
  <c r="E913" i="3" s="1"/>
  <c r="J913" i="3"/>
  <c r="I913" i="3"/>
  <c r="V912" i="3"/>
  <c r="U912" i="3"/>
  <c r="T912" i="3"/>
  <c r="O912" i="3"/>
  <c r="N912" i="3"/>
  <c r="E912" i="3" s="1"/>
  <c r="J912" i="3"/>
  <c r="I912" i="3"/>
  <c r="V911" i="3"/>
  <c r="U911" i="3"/>
  <c r="T911" i="3"/>
  <c r="O911" i="3"/>
  <c r="P911" i="3" s="1"/>
  <c r="N911" i="3"/>
  <c r="E911" i="3" s="1"/>
  <c r="J911" i="3"/>
  <c r="I911" i="3"/>
  <c r="V910" i="3"/>
  <c r="U910" i="3"/>
  <c r="T910" i="3"/>
  <c r="O910" i="3"/>
  <c r="P910" i="3" s="1"/>
  <c r="S910" i="3" s="1"/>
  <c r="N910" i="3"/>
  <c r="E910" i="3" s="1"/>
  <c r="J910" i="3"/>
  <c r="I910" i="3"/>
  <c r="V909" i="3"/>
  <c r="U909" i="3"/>
  <c r="T909" i="3"/>
  <c r="O909" i="3"/>
  <c r="P909" i="3" s="1"/>
  <c r="S909" i="3" s="1"/>
  <c r="N909" i="3"/>
  <c r="E909" i="3" s="1"/>
  <c r="J909" i="3"/>
  <c r="I909" i="3"/>
  <c r="V908" i="3"/>
  <c r="U908" i="3"/>
  <c r="T908" i="3"/>
  <c r="O908" i="3"/>
  <c r="N908" i="3"/>
  <c r="E908" i="3" s="1"/>
  <c r="J908" i="3"/>
  <c r="I908" i="3"/>
  <c r="V907" i="3"/>
  <c r="U907" i="3"/>
  <c r="T907" i="3"/>
  <c r="O907" i="3"/>
  <c r="P907" i="3" s="1"/>
  <c r="S907" i="3" s="1"/>
  <c r="N907" i="3"/>
  <c r="E907" i="3" s="1"/>
  <c r="J907" i="3"/>
  <c r="I907" i="3"/>
  <c r="V906" i="3"/>
  <c r="U906" i="3"/>
  <c r="T906" i="3"/>
  <c r="O906" i="3"/>
  <c r="P906" i="3" s="1"/>
  <c r="S906" i="3" s="1"/>
  <c r="N906" i="3"/>
  <c r="E906" i="3" s="1"/>
  <c r="J906" i="3"/>
  <c r="I906" i="3"/>
  <c r="V905" i="3"/>
  <c r="U905" i="3"/>
  <c r="T905" i="3"/>
  <c r="O905" i="3"/>
  <c r="P905" i="3" s="1"/>
  <c r="S905" i="3" s="1"/>
  <c r="N905" i="3"/>
  <c r="E905" i="3" s="1"/>
  <c r="J905" i="3"/>
  <c r="I905" i="3"/>
  <c r="V904" i="3"/>
  <c r="U904" i="3"/>
  <c r="T904" i="3"/>
  <c r="O904" i="3"/>
  <c r="N904" i="3"/>
  <c r="E904" i="3" s="1"/>
  <c r="J904" i="3"/>
  <c r="I904" i="3"/>
  <c r="V903" i="3"/>
  <c r="U903" i="3"/>
  <c r="T903" i="3"/>
  <c r="O903" i="3"/>
  <c r="P903" i="3" s="1"/>
  <c r="N903" i="3"/>
  <c r="E903" i="3" s="1"/>
  <c r="J903" i="3"/>
  <c r="I903" i="3"/>
  <c r="V902" i="3"/>
  <c r="U902" i="3"/>
  <c r="T902" i="3"/>
  <c r="O902" i="3"/>
  <c r="P902" i="3" s="1"/>
  <c r="S902" i="3" s="1"/>
  <c r="N902" i="3"/>
  <c r="E902" i="3" s="1"/>
  <c r="J902" i="3"/>
  <c r="I902" i="3"/>
  <c r="V901" i="3"/>
  <c r="U901" i="3"/>
  <c r="T901" i="3"/>
  <c r="O901" i="3"/>
  <c r="P901" i="3" s="1"/>
  <c r="S901" i="3" s="1"/>
  <c r="N901" i="3"/>
  <c r="E901" i="3" s="1"/>
  <c r="J901" i="3"/>
  <c r="I901" i="3"/>
  <c r="V900" i="3"/>
  <c r="U900" i="3"/>
  <c r="T900" i="3"/>
  <c r="O900" i="3"/>
  <c r="N900" i="3"/>
  <c r="E900" i="3" s="1"/>
  <c r="J900" i="3"/>
  <c r="I900" i="3"/>
  <c r="V899" i="3"/>
  <c r="U899" i="3"/>
  <c r="T899" i="3"/>
  <c r="O899" i="3"/>
  <c r="P899" i="3" s="1"/>
  <c r="S899" i="3" s="1"/>
  <c r="N899" i="3"/>
  <c r="E899" i="3" s="1"/>
  <c r="J899" i="3"/>
  <c r="I899" i="3"/>
  <c r="V898" i="3"/>
  <c r="U898" i="3"/>
  <c r="T898" i="3"/>
  <c r="O898" i="3"/>
  <c r="P898" i="3" s="1"/>
  <c r="S898" i="3" s="1"/>
  <c r="N898" i="3"/>
  <c r="E898" i="3" s="1"/>
  <c r="J898" i="3"/>
  <c r="I898" i="3"/>
  <c r="V897" i="3"/>
  <c r="U897" i="3"/>
  <c r="T897" i="3"/>
  <c r="O897" i="3"/>
  <c r="P897" i="3" s="1"/>
  <c r="S897" i="3" s="1"/>
  <c r="N897" i="3"/>
  <c r="E897" i="3" s="1"/>
  <c r="J897" i="3"/>
  <c r="I897" i="3"/>
  <c r="V896" i="3"/>
  <c r="U896" i="3"/>
  <c r="T896" i="3"/>
  <c r="O896" i="3"/>
  <c r="N896" i="3"/>
  <c r="E896" i="3" s="1"/>
  <c r="J896" i="3"/>
  <c r="I896" i="3"/>
  <c r="V895" i="3"/>
  <c r="U895" i="3"/>
  <c r="T895" i="3"/>
  <c r="S895" i="3"/>
  <c r="O895" i="3"/>
  <c r="P895" i="3" s="1"/>
  <c r="N895" i="3"/>
  <c r="J895" i="3"/>
  <c r="I895" i="3"/>
  <c r="E895" i="3"/>
  <c r="V894" i="3"/>
  <c r="U894" i="3"/>
  <c r="T894" i="3"/>
  <c r="O894" i="3"/>
  <c r="P894" i="3" s="1"/>
  <c r="S894" i="3" s="1"/>
  <c r="N894" i="3"/>
  <c r="J894" i="3"/>
  <c r="I894" i="3"/>
  <c r="E894" i="3"/>
  <c r="V893" i="3"/>
  <c r="U893" i="3"/>
  <c r="T893" i="3"/>
  <c r="O893" i="3"/>
  <c r="P893" i="3" s="1"/>
  <c r="S893" i="3" s="1"/>
  <c r="N893" i="3"/>
  <c r="J893" i="3"/>
  <c r="I893" i="3"/>
  <c r="E893" i="3"/>
  <c r="V892" i="3"/>
  <c r="U892" i="3"/>
  <c r="T892" i="3"/>
  <c r="O892" i="3"/>
  <c r="N892" i="3"/>
  <c r="J892" i="3"/>
  <c r="I892" i="3"/>
  <c r="E892" i="3"/>
  <c r="V891" i="3"/>
  <c r="U891" i="3"/>
  <c r="T891" i="3"/>
  <c r="O891" i="3"/>
  <c r="P891" i="3" s="1"/>
  <c r="S891" i="3" s="1"/>
  <c r="N891" i="3"/>
  <c r="J891" i="3"/>
  <c r="I891" i="3"/>
  <c r="E891" i="3"/>
  <c r="V890" i="3"/>
  <c r="U890" i="3"/>
  <c r="T890" i="3"/>
  <c r="O890" i="3"/>
  <c r="P890" i="3" s="1"/>
  <c r="S890" i="3" s="1"/>
  <c r="N890" i="3"/>
  <c r="J890" i="3"/>
  <c r="I890" i="3"/>
  <c r="E890" i="3"/>
  <c r="V889" i="3"/>
  <c r="U889" i="3"/>
  <c r="T889" i="3"/>
  <c r="O889" i="3"/>
  <c r="P889" i="3" s="1"/>
  <c r="S889" i="3" s="1"/>
  <c r="N889" i="3"/>
  <c r="J889" i="3"/>
  <c r="I889" i="3"/>
  <c r="E889" i="3"/>
  <c r="V888" i="3"/>
  <c r="U888" i="3"/>
  <c r="T888" i="3"/>
  <c r="O888" i="3"/>
  <c r="N888" i="3"/>
  <c r="J888" i="3"/>
  <c r="I888" i="3"/>
  <c r="E888" i="3"/>
  <c r="V887" i="3"/>
  <c r="U887" i="3"/>
  <c r="T887" i="3"/>
  <c r="O887" i="3"/>
  <c r="P887" i="3" s="1"/>
  <c r="N887" i="3"/>
  <c r="E887" i="3" s="1"/>
  <c r="J887" i="3"/>
  <c r="I887" i="3"/>
  <c r="V886" i="3"/>
  <c r="U886" i="3"/>
  <c r="T886" i="3"/>
  <c r="O886" i="3"/>
  <c r="P886" i="3" s="1"/>
  <c r="S886" i="3" s="1"/>
  <c r="N886" i="3"/>
  <c r="E886" i="3" s="1"/>
  <c r="J886" i="3"/>
  <c r="I886" i="3"/>
  <c r="V885" i="3"/>
  <c r="U885" i="3"/>
  <c r="T885" i="3"/>
  <c r="O885" i="3"/>
  <c r="P885" i="3" s="1"/>
  <c r="S885" i="3" s="1"/>
  <c r="N885" i="3"/>
  <c r="E885" i="3" s="1"/>
  <c r="J885" i="3"/>
  <c r="I885" i="3"/>
  <c r="V884" i="3"/>
  <c r="U884" i="3"/>
  <c r="T884" i="3"/>
  <c r="O884" i="3"/>
  <c r="N884" i="3"/>
  <c r="E884" i="3" s="1"/>
  <c r="J884" i="3"/>
  <c r="I884" i="3"/>
  <c r="V883" i="3"/>
  <c r="U883" i="3"/>
  <c r="T883" i="3"/>
  <c r="O883" i="3"/>
  <c r="N883" i="3"/>
  <c r="E883" i="3" s="1"/>
  <c r="J883" i="3"/>
  <c r="I883" i="3"/>
  <c r="V882" i="3"/>
  <c r="U882" i="3"/>
  <c r="T882" i="3"/>
  <c r="O882" i="3"/>
  <c r="P882" i="3" s="1"/>
  <c r="S882" i="3" s="1"/>
  <c r="N882" i="3"/>
  <c r="E882" i="3" s="1"/>
  <c r="J882" i="3"/>
  <c r="I882" i="3"/>
  <c r="V881" i="3"/>
  <c r="U881" i="3"/>
  <c r="T881" i="3"/>
  <c r="O881" i="3"/>
  <c r="P881" i="3" s="1"/>
  <c r="S881" i="3" s="1"/>
  <c r="N881" i="3"/>
  <c r="E881" i="3" s="1"/>
  <c r="J881" i="3"/>
  <c r="I881" i="3"/>
  <c r="V880" i="3"/>
  <c r="U880" i="3"/>
  <c r="T880" i="3"/>
  <c r="O880" i="3"/>
  <c r="N880" i="3"/>
  <c r="E880" i="3" s="1"/>
  <c r="J880" i="3"/>
  <c r="I880" i="3"/>
  <c r="V879" i="3"/>
  <c r="U879" i="3"/>
  <c r="T879" i="3"/>
  <c r="O879" i="3"/>
  <c r="P879" i="3" s="1"/>
  <c r="N879" i="3"/>
  <c r="E879" i="3" s="1"/>
  <c r="J879" i="3"/>
  <c r="I879" i="3"/>
  <c r="V878" i="3"/>
  <c r="U878" i="3"/>
  <c r="T878" i="3"/>
  <c r="O878" i="3"/>
  <c r="P878" i="3" s="1"/>
  <c r="S878" i="3" s="1"/>
  <c r="N878" i="3"/>
  <c r="E878" i="3" s="1"/>
  <c r="J878" i="3"/>
  <c r="I878" i="3"/>
  <c r="V877" i="3"/>
  <c r="U877" i="3"/>
  <c r="T877" i="3"/>
  <c r="O877" i="3"/>
  <c r="P877" i="3" s="1"/>
  <c r="S877" i="3" s="1"/>
  <c r="N877" i="3"/>
  <c r="E877" i="3" s="1"/>
  <c r="J877" i="3"/>
  <c r="I877" i="3"/>
  <c r="V876" i="3"/>
  <c r="U876" i="3"/>
  <c r="T876" i="3"/>
  <c r="O876" i="3"/>
  <c r="N876" i="3"/>
  <c r="E876" i="3" s="1"/>
  <c r="J876" i="3"/>
  <c r="I876" i="3"/>
  <c r="V875" i="3"/>
  <c r="U875" i="3"/>
  <c r="T875" i="3"/>
  <c r="O875" i="3"/>
  <c r="P875" i="3" s="1"/>
  <c r="S875" i="3" s="1"/>
  <c r="N875" i="3"/>
  <c r="E875" i="3" s="1"/>
  <c r="J875" i="3"/>
  <c r="I875" i="3"/>
  <c r="V874" i="3"/>
  <c r="U874" i="3"/>
  <c r="T874" i="3"/>
  <c r="O874" i="3"/>
  <c r="P874" i="3" s="1"/>
  <c r="S874" i="3" s="1"/>
  <c r="N874" i="3"/>
  <c r="E874" i="3" s="1"/>
  <c r="J874" i="3"/>
  <c r="I874" i="3"/>
  <c r="V873" i="3"/>
  <c r="U873" i="3"/>
  <c r="T873" i="3"/>
  <c r="O873" i="3"/>
  <c r="P873" i="3" s="1"/>
  <c r="S873" i="3" s="1"/>
  <c r="N873" i="3"/>
  <c r="E873" i="3" s="1"/>
  <c r="J873" i="3"/>
  <c r="I873" i="3"/>
  <c r="V872" i="3"/>
  <c r="U872" i="3"/>
  <c r="T872" i="3"/>
  <c r="O872" i="3"/>
  <c r="N872" i="3"/>
  <c r="E872" i="3" s="1"/>
  <c r="J872" i="3"/>
  <c r="I872" i="3"/>
  <c r="V871" i="3"/>
  <c r="U871" i="3"/>
  <c r="T871" i="3"/>
  <c r="O871" i="3"/>
  <c r="P871" i="3" s="1"/>
  <c r="N871" i="3"/>
  <c r="E871" i="3" s="1"/>
  <c r="J871" i="3"/>
  <c r="I871" i="3"/>
  <c r="V870" i="3"/>
  <c r="U870" i="3"/>
  <c r="T870" i="3"/>
  <c r="O870" i="3"/>
  <c r="P870" i="3" s="1"/>
  <c r="S870" i="3" s="1"/>
  <c r="N870" i="3"/>
  <c r="E870" i="3" s="1"/>
  <c r="J870" i="3"/>
  <c r="I870" i="3"/>
  <c r="V869" i="3"/>
  <c r="U869" i="3"/>
  <c r="T869" i="3"/>
  <c r="O869" i="3"/>
  <c r="P869" i="3" s="1"/>
  <c r="S869" i="3" s="1"/>
  <c r="N869" i="3"/>
  <c r="E869" i="3" s="1"/>
  <c r="J869" i="3"/>
  <c r="I869" i="3"/>
  <c r="V868" i="3"/>
  <c r="U868" i="3"/>
  <c r="T868" i="3"/>
  <c r="O868" i="3"/>
  <c r="N868" i="3"/>
  <c r="E868" i="3" s="1"/>
  <c r="J868" i="3"/>
  <c r="I868" i="3"/>
  <c r="V867" i="3"/>
  <c r="U867" i="3"/>
  <c r="T867" i="3"/>
  <c r="O867" i="3"/>
  <c r="P867" i="3" s="1"/>
  <c r="S867" i="3" s="1"/>
  <c r="N867" i="3"/>
  <c r="E867" i="3" s="1"/>
  <c r="J867" i="3"/>
  <c r="I867" i="3"/>
  <c r="V866" i="3"/>
  <c r="U866" i="3"/>
  <c r="T866" i="3"/>
  <c r="O866" i="3"/>
  <c r="P866" i="3" s="1"/>
  <c r="S866" i="3" s="1"/>
  <c r="N866" i="3"/>
  <c r="E866" i="3" s="1"/>
  <c r="J866" i="3"/>
  <c r="I866" i="3"/>
  <c r="V865" i="3"/>
  <c r="U865" i="3"/>
  <c r="T865" i="3"/>
  <c r="O865" i="3"/>
  <c r="P865" i="3" s="1"/>
  <c r="S865" i="3" s="1"/>
  <c r="N865" i="3"/>
  <c r="E865" i="3" s="1"/>
  <c r="J865" i="3"/>
  <c r="I865" i="3"/>
  <c r="V864" i="3"/>
  <c r="U864" i="3"/>
  <c r="T864" i="3"/>
  <c r="O864" i="3"/>
  <c r="N864" i="3"/>
  <c r="E864" i="3" s="1"/>
  <c r="J864" i="3"/>
  <c r="I864" i="3"/>
  <c r="V863" i="3"/>
  <c r="U863" i="3"/>
  <c r="T863" i="3"/>
  <c r="S863" i="3"/>
  <c r="O863" i="3"/>
  <c r="P863" i="3" s="1"/>
  <c r="N863" i="3"/>
  <c r="E863" i="3" s="1"/>
  <c r="J863" i="3"/>
  <c r="I863" i="3"/>
  <c r="V862" i="3"/>
  <c r="U862" i="3"/>
  <c r="T862" i="3"/>
  <c r="O862" i="3"/>
  <c r="P862" i="3" s="1"/>
  <c r="S862" i="3" s="1"/>
  <c r="N862" i="3"/>
  <c r="E862" i="3" s="1"/>
  <c r="J862" i="3"/>
  <c r="I862" i="3"/>
  <c r="V861" i="3"/>
  <c r="U861" i="3"/>
  <c r="T861" i="3"/>
  <c r="O861" i="3"/>
  <c r="P861" i="3" s="1"/>
  <c r="S861" i="3" s="1"/>
  <c r="N861" i="3"/>
  <c r="E861" i="3" s="1"/>
  <c r="J861" i="3"/>
  <c r="I861" i="3"/>
  <c r="V860" i="3"/>
  <c r="U860" i="3"/>
  <c r="T860" i="3"/>
  <c r="O860" i="3"/>
  <c r="N860" i="3"/>
  <c r="E860" i="3" s="1"/>
  <c r="J860" i="3"/>
  <c r="I860" i="3"/>
  <c r="V859" i="3"/>
  <c r="U859" i="3"/>
  <c r="T859" i="3"/>
  <c r="O859" i="3"/>
  <c r="P859" i="3" s="1"/>
  <c r="S859" i="3" s="1"/>
  <c r="N859" i="3"/>
  <c r="E859" i="3" s="1"/>
  <c r="J859" i="3"/>
  <c r="I859" i="3"/>
  <c r="V858" i="3"/>
  <c r="U858" i="3"/>
  <c r="T858" i="3"/>
  <c r="O858" i="3"/>
  <c r="P858" i="3" s="1"/>
  <c r="S858" i="3" s="1"/>
  <c r="N858" i="3"/>
  <c r="E858" i="3" s="1"/>
  <c r="J858" i="3"/>
  <c r="I858" i="3"/>
  <c r="V857" i="3"/>
  <c r="U857" i="3"/>
  <c r="T857" i="3"/>
  <c r="O857" i="3"/>
  <c r="P857" i="3" s="1"/>
  <c r="S857" i="3" s="1"/>
  <c r="N857" i="3"/>
  <c r="E857" i="3" s="1"/>
  <c r="J857" i="3"/>
  <c r="I857" i="3"/>
  <c r="V856" i="3"/>
  <c r="U856" i="3"/>
  <c r="T856" i="3"/>
  <c r="O856" i="3"/>
  <c r="N856" i="3"/>
  <c r="E856" i="3" s="1"/>
  <c r="J856" i="3"/>
  <c r="I856" i="3"/>
  <c r="V855" i="3"/>
  <c r="U855" i="3"/>
  <c r="T855" i="3"/>
  <c r="O855" i="3"/>
  <c r="P855" i="3" s="1"/>
  <c r="N855" i="3"/>
  <c r="E855" i="3" s="1"/>
  <c r="J855" i="3"/>
  <c r="I855" i="3"/>
  <c r="V854" i="3"/>
  <c r="U854" i="3"/>
  <c r="T854" i="3"/>
  <c r="O854" i="3"/>
  <c r="P854" i="3" s="1"/>
  <c r="S854" i="3" s="1"/>
  <c r="N854" i="3"/>
  <c r="E854" i="3" s="1"/>
  <c r="J854" i="3"/>
  <c r="I854" i="3"/>
  <c r="V853" i="3"/>
  <c r="U853" i="3"/>
  <c r="T853" i="3"/>
  <c r="O853" i="3"/>
  <c r="P853" i="3" s="1"/>
  <c r="S853" i="3" s="1"/>
  <c r="N853" i="3"/>
  <c r="E853" i="3" s="1"/>
  <c r="J853" i="3"/>
  <c r="I853" i="3"/>
  <c r="V852" i="3"/>
  <c r="U852" i="3"/>
  <c r="T852" i="3"/>
  <c r="O852" i="3"/>
  <c r="N852" i="3"/>
  <c r="E852" i="3" s="1"/>
  <c r="J852" i="3"/>
  <c r="I852" i="3"/>
  <c r="V851" i="3"/>
  <c r="U851" i="3"/>
  <c r="T851" i="3"/>
  <c r="S851" i="3"/>
  <c r="O851" i="3"/>
  <c r="P851" i="3" s="1"/>
  <c r="N851" i="3"/>
  <c r="J851" i="3"/>
  <c r="I851" i="3"/>
  <c r="E851" i="3"/>
  <c r="V850" i="3"/>
  <c r="U850" i="3"/>
  <c r="T850" i="3"/>
  <c r="O850" i="3"/>
  <c r="P850" i="3" s="1"/>
  <c r="S850" i="3" s="1"/>
  <c r="N850" i="3"/>
  <c r="J850" i="3"/>
  <c r="I850" i="3"/>
  <c r="E850" i="3"/>
  <c r="V849" i="3"/>
  <c r="U849" i="3"/>
  <c r="T849" i="3"/>
  <c r="O849" i="3"/>
  <c r="P849" i="3" s="1"/>
  <c r="S849" i="3" s="1"/>
  <c r="N849" i="3"/>
  <c r="J849" i="3"/>
  <c r="I849" i="3"/>
  <c r="E849" i="3"/>
  <c r="V848" i="3"/>
  <c r="U848" i="3"/>
  <c r="T848" i="3"/>
  <c r="O848" i="3"/>
  <c r="N848" i="3"/>
  <c r="J848" i="3"/>
  <c r="I848" i="3"/>
  <c r="E848" i="3"/>
  <c r="V847" i="3"/>
  <c r="U847" i="3"/>
  <c r="T847" i="3"/>
  <c r="O847" i="3"/>
  <c r="P847" i="3" s="1"/>
  <c r="N847" i="3"/>
  <c r="J847" i="3"/>
  <c r="I847" i="3"/>
  <c r="E847" i="3"/>
  <c r="V846" i="3"/>
  <c r="U846" i="3"/>
  <c r="T846" i="3"/>
  <c r="O846" i="3"/>
  <c r="P846" i="3" s="1"/>
  <c r="S846" i="3" s="1"/>
  <c r="N846" i="3"/>
  <c r="J846" i="3"/>
  <c r="I846" i="3"/>
  <c r="E846" i="3"/>
  <c r="V845" i="3"/>
  <c r="U845" i="3"/>
  <c r="T845" i="3"/>
  <c r="O845" i="3"/>
  <c r="P845" i="3" s="1"/>
  <c r="S845" i="3" s="1"/>
  <c r="N845" i="3"/>
  <c r="J845" i="3"/>
  <c r="I845" i="3"/>
  <c r="E845" i="3"/>
  <c r="V844" i="3"/>
  <c r="U844" i="3"/>
  <c r="T844" i="3"/>
  <c r="O844" i="3"/>
  <c r="N844" i="3"/>
  <c r="J844" i="3"/>
  <c r="I844" i="3"/>
  <c r="E844" i="3"/>
  <c r="V843" i="3"/>
  <c r="U843" i="3"/>
  <c r="T843" i="3"/>
  <c r="O843" i="3"/>
  <c r="P843" i="3" s="1"/>
  <c r="S843" i="3" s="1"/>
  <c r="N843" i="3"/>
  <c r="J843" i="3"/>
  <c r="I843" i="3"/>
  <c r="E843" i="3"/>
  <c r="V842" i="3"/>
  <c r="U842" i="3"/>
  <c r="T842" i="3"/>
  <c r="O842" i="3"/>
  <c r="P842" i="3" s="1"/>
  <c r="S842" i="3" s="1"/>
  <c r="N842" i="3"/>
  <c r="J842" i="3"/>
  <c r="I842" i="3"/>
  <c r="E842" i="3"/>
  <c r="V841" i="3"/>
  <c r="U841" i="3"/>
  <c r="T841" i="3"/>
  <c r="O841" i="3"/>
  <c r="P841" i="3" s="1"/>
  <c r="S841" i="3" s="1"/>
  <c r="N841" i="3"/>
  <c r="J841" i="3"/>
  <c r="I841" i="3"/>
  <c r="E841" i="3"/>
  <c r="V840" i="3"/>
  <c r="U840" i="3"/>
  <c r="T840" i="3"/>
  <c r="O840" i="3"/>
  <c r="N840" i="3"/>
  <c r="J840" i="3"/>
  <c r="I840" i="3"/>
  <c r="E840" i="3"/>
  <c r="V839" i="3"/>
  <c r="U839" i="3"/>
  <c r="T839" i="3"/>
  <c r="O839" i="3"/>
  <c r="P839" i="3" s="1"/>
  <c r="N839" i="3"/>
  <c r="E839" i="3" s="1"/>
  <c r="J839" i="3"/>
  <c r="I839" i="3"/>
  <c r="V838" i="3"/>
  <c r="U838" i="3"/>
  <c r="T838" i="3"/>
  <c r="O838" i="3"/>
  <c r="P838" i="3" s="1"/>
  <c r="S838" i="3" s="1"/>
  <c r="N838" i="3"/>
  <c r="E838" i="3" s="1"/>
  <c r="J838" i="3"/>
  <c r="I838" i="3"/>
  <c r="V837" i="3"/>
  <c r="U837" i="3"/>
  <c r="T837" i="3"/>
  <c r="O837" i="3"/>
  <c r="P837" i="3" s="1"/>
  <c r="S837" i="3" s="1"/>
  <c r="N837" i="3"/>
  <c r="E837" i="3" s="1"/>
  <c r="J837" i="3"/>
  <c r="I837" i="3"/>
  <c r="V836" i="3"/>
  <c r="U836" i="3"/>
  <c r="T836" i="3"/>
  <c r="O836" i="3"/>
  <c r="N836" i="3"/>
  <c r="E836" i="3" s="1"/>
  <c r="J836" i="3"/>
  <c r="I836" i="3"/>
  <c r="V835" i="3"/>
  <c r="U835" i="3"/>
  <c r="T835" i="3"/>
  <c r="O835" i="3"/>
  <c r="P835" i="3" s="1"/>
  <c r="S835" i="3" s="1"/>
  <c r="N835" i="3"/>
  <c r="E835" i="3" s="1"/>
  <c r="J835" i="3"/>
  <c r="I835" i="3"/>
  <c r="V834" i="3"/>
  <c r="U834" i="3"/>
  <c r="T834" i="3"/>
  <c r="O834" i="3"/>
  <c r="P834" i="3" s="1"/>
  <c r="S834" i="3" s="1"/>
  <c r="N834" i="3"/>
  <c r="E834" i="3" s="1"/>
  <c r="J834" i="3"/>
  <c r="I834" i="3"/>
  <c r="V833" i="3"/>
  <c r="U833" i="3"/>
  <c r="T833" i="3"/>
  <c r="O833" i="3"/>
  <c r="P833" i="3" s="1"/>
  <c r="S833" i="3" s="1"/>
  <c r="N833" i="3"/>
  <c r="E833" i="3" s="1"/>
  <c r="J833" i="3"/>
  <c r="I833" i="3"/>
  <c r="V832" i="3"/>
  <c r="U832" i="3"/>
  <c r="T832" i="3"/>
  <c r="O832" i="3"/>
  <c r="N832" i="3"/>
  <c r="E832" i="3" s="1"/>
  <c r="J832" i="3"/>
  <c r="I832" i="3"/>
  <c r="V831" i="3"/>
  <c r="U831" i="3"/>
  <c r="T831" i="3"/>
  <c r="O831" i="3"/>
  <c r="N831" i="3"/>
  <c r="J831" i="3"/>
  <c r="I831" i="3"/>
  <c r="E831" i="3"/>
  <c r="V830" i="3"/>
  <c r="U830" i="3"/>
  <c r="T830" i="3"/>
  <c r="O830" i="3"/>
  <c r="P830" i="3" s="1"/>
  <c r="S830" i="3" s="1"/>
  <c r="N830" i="3"/>
  <c r="J830" i="3"/>
  <c r="I830" i="3"/>
  <c r="E830" i="3"/>
  <c r="V829" i="3"/>
  <c r="U829" i="3"/>
  <c r="T829" i="3"/>
  <c r="O829" i="3"/>
  <c r="P829" i="3" s="1"/>
  <c r="S829" i="3" s="1"/>
  <c r="N829" i="3"/>
  <c r="J829" i="3"/>
  <c r="I829" i="3"/>
  <c r="E829" i="3"/>
  <c r="V828" i="3"/>
  <c r="U828" i="3"/>
  <c r="T828" i="3"/>
  <c r="O828" i="3"/>
  <c r="N828" i="3"/>
  <c r="J828" i="3"/>
  <c r="I828" i="3"/>
  <c r="E828" i="3"/>
  <c r="V827" i="3"/>
  <c r="U827" i="3"/>
  <c r="T827" i="3"/>
  <c r="O827" i="3"/>
  <c r="P827" i="3" s="1"/>
  <c r="S827" i="3" s="1"/>
  <c r="N827" i="3"/>
  <c r="J827" i="3"/>
  <c r="I827" i="3"/>
  <c r="E827" i="3"/>
  <c r="V826" i="3"/>
  <c r="U826" i="3"/>
  <c r="T826" i="3"/>
  <c r="O826" i="3"/>
  <c r="P826" i="3" s="1"/>
  <c r="S826" i="3" s="1"/>
  <c r="N826" i="3"/>
  <c r="J826" i="3"/>
  <c r="I826" i="3"/>
  <c r="E826" i="3"/>
  <c r="V825" i="3"/>
  <c r="U825" i="3"/>
  <c r="T825" i="3"/>
  <c r="O825" i="3"/>
  <c r="P825" i="3" s="1"/>
  <c r="S825" i="3" s="1"/>
  <c r="N825" i="3"/>
  <c r="J825" i="3"/>
  <c r="I825" i="3"/>
  <c r="E825" i="3"/>
  <c r="V824" i="3"/>
  <c r="U824" i="3"/>
  <c r="T824" i="3"/>
  <c r="O824" i="3"/>
  <c r="N824" i="3"/>
  <c r="J824" i="3"/>
  <c r="I824" i="3"/>
  <c r="E824" i="3"/>
  <c r="V823" i="3"/>
  <c r="U823" i="3"/>
  <c r="T823" i="3"/>
  <c r="S823" i="3"/>
  <c r="O823" i="3"/>
  <c r="P823" i="3" s="1"/>
  <c r="N823" i="3"/>
  <c r="E823" i="3" s="1"/>
  <c r="J823" i="3"/>
  <c r="I823" i="3"/>
  <c r="V822" i="3"/>
  <c r="U822" i="3"/>
  <c r="T822" i="3"/>
  <c r="O822" i="3"/>
  <c r="P822" i="3" s="1"/>
  <c r="S822" i="3" s="1"/>
  <c r="N822" i="3"/>
  <c r="E822" i="3" s="1"/>
  <c r="J822" i="3"/>
  <c r="I822" i="3"/>
  <c r="V821" i="3"/>
  <c r="U821" i="3"/>
  <c r="T821" i="3"/>
  <c r="O821" i="3"/>
  <c r="P821" i="3" s="1"/>
  <c r="S821" i="3" s="1"/>
  <c r="N821" i="3"/>
  <c r="E821" i="3" s="1"/>
  <c r="J821" i="3"/>
  <c r="I821" i="3"/>
  <c r="V820" i="3"/>
  <c r="U820" i="3"/>
  <c r="T820" i="3"/>
  <c r="O820" i="3"/>
  <c r="N820" i="3"/>
  <c r="E820" i="3" s="1"/>
  <c r="J820" i="3"/>
  <c r="I820" i="3"/>
  <c r="V819" i="3"/>
  <c r="U819" i="3"/>
  <c r="T819" i="3"/>
  <c r="O819" i="3"/>
  <c r="P819" i="3" s="1"/>
  <c r="N819" i="3"/>
  <c r="E819" i="3" s="1"/>
  <c r="J819" i="3"/>
  <c r="I819" i="3"/>
  <c r="V818" i="3"/>
  <c r="U818" i="3"/>
  <c r="T818" i="3"/>
  <c r="O818" i="3"/>
  <c r="P818" i="3" s="1"/>
  <c r="S818" i="3" s="1"/>
  <c r="N818" i="3"/>
  <c r="E818" i="3" s="1"/>
  <c r="J818" i="3"/>
  <c r="I818" i="3"/>
  <c r="V817" i="3"/>
  <c r="U817" i="3"/>
  <c r="T817" i="3"/>
  <c r="O817" i="3"/>
  <c r="P817" i="3" s="1"/>
  <c r="S817" i="3" s="1"/>
  <c r="N817" i="3"/>
  <c r="E817" i="3" s="1"/>
  <c r="J817" i="3"/>
  <c r="I817" i="3"/>
  <c r="V816" i="3"/>
  <c r="U816" i="3"/>
  <c r="T816" i="3"/>
  <c r="O816" i="3"/>
  <c r="N816" i="3"/>
  <c r="E816" i="3" s="1"/>
  <c r="J816" i="3"/>
  <c r="I816" i="3"/>
  <c r="V815" i="3"/>
  <c r="U815" i="3"/>
  <c r="T815" i="3"/>
  <c r="S815" i="3"/>
  <c r="O815" i="3"/>
  <c r="P815" i="3" s="1"/>
  <c r="N815" i="3"/>
  <c r="J815" i="3"/>
  <c r="I815" i="3"/>
  <c r="E815" i="3"/>
  <c r="V814" i="3"/>
  <c r="U814" i="3"/>
  <c r="T814" i="3"/>
  <c r="O814" i="3"/>
  <c r="P814" i="3" s="1"/>
  <c r="S814" i="3" s="1"/>
  <c r="N814" i="3"/>
  <c r="J814" i="3"/>
  <c r="I814" i="3"/>
  <c r="E814" i="3"/>
  <c r="V813" i="3"/>
  <c r="U813" i="3"/>
  <c r="T813" i="3"/>
  <c r="O813" i="3"/>
  <c r="P813" i="3" s="1"/>
  <c r="S813" i="3" s="1"/>
  <c r="N813" i="3"/>
  <c r="J813" i="3"/>
  <c r="I813" i="3"/>
  <c r="E813" i="3"/>
  <c r="V812" i="3"/>
  <c r="U812" i="3"/>
  <c r="T812" i="3"/>
  <c r="O812" i="3"/>
  <c r="N812" i="3"/>
  <c r="J812" i="3"/>
  <c r="I812" i="3"/>
  <c r="E812" i="3"/>
  <c r="V811" i="3"/>
  <c r="U811" i="3"/>
  <c r="T811" i="3"/>
  <c r="O811" i="3"/>
  <c r="P811" i="3" s="1"/>
  <c r="S811" i="3" s="1"/>
  <c r="N811" i="3"/>
  <c r="J811" i="3"/>
  <c r="I811" i="3"/>
  <c r="E811" i="3"/>
  <c r="V810" i="3"/>
  <c r="U810" i="3"/>
  <c r="T810" i="3"/>
  <c r="O810" i="3"/>
  <c r="P810" i="3" s="1"/>
  <c r="S810" i="3" s="1"/>
  <c r="N810" i="3"/>
  <c r="J810" i="3"/>
  <c r="I810" i="3"/>
  <c r="E810" i="3"/>
  <c r="V809" i="3"/>
  <c r="U809" i="3"/>
  <c r="T809" i="3"/>
  <c r="O809" i="3"/>
  <c r="P809" i="3" s="1"/>
  <c r="S809" i="3" s="1"/>
  <c r="N809" i="3"/>
  <c r="J809" i="3"/>
  <c r="I809" i="3"/>
  <c r="E809" i="3"/>
  <c r="V808" i="3"/>
  <c r="U808" i="3"/>
  <c r="T808" i="3"/>
  <c r="O808" i="3"/>
  <c r="N808" i="3"/>
  <c r="J808" i="3"/>
  <c r="I808" i="3"/>
  <c r="E808" i="3"/>
  <c r="V807" i="3"/>
  <c r="U807" i="3"/>
  <c r="T807" i="3"/>
  <c r="O807" i="3"/>
  <c r="P807" i="3" s="1"/>
  <c r="N807" i="3"/>
  <c r="J807" i="3"/>
  <c r="I807" i="3"/>
  <c r="E807" i="3"/>
  <c r="V806" i="3"/>
  <c r="U806" i="3"/>
  <c r="T806" i="3"/>
  <c r="O806" i="3"/>
  <c r="P806" i="3" s="1"/>
  <c r="S806" i="3" s="1"/>
  <c r="N806" i="3"/>
  <c r="J806" i="3"/>
  <c r="I806" i="3"/>
  <c r="E806" i="3"/>
  <c r="V805" i="3"/>
  <c r="U805" i="3"/>
  <c r="T805" i="3"/>
  <c r="O805" i="3"/>
  <c r="P805" i="3" s="1"/>
  <c r="S805" i="3" s="1"/>
  <c r="N805" i="3"/>
  <c r="J805" i="3"/>
  <c r="I805" i="3"/>
  <c r="E805" i="3"/>
  <c r="V804" i="3"/>
  <c r="U804" i="3"/>
  <c r="T804" i="3"/>
  <c r="O804" i="3"/>
  <c r="N804" i="3"/>
  <c r="J804" i="3"/>
  <c r="I804" i="3"/>
  <c r="E804" i="3"/>
  <c r="V803" i="3"/>
  <c r="U803" i="3"/>
  <c r="T803" i="3"/>
  <c r="O803" i="3"/>
  <c r="P803" i="3" s="1"/>
  <c r="S803" i="3" s="1"/>
  <c r="N803" i="3"/>
  <c r="J803" i="3"/>
  <c r="I803" i="3"/>
  <c r="E803" i="3"/>
  <c r="V802" i="3"/>
  <c r="U802" i="3"/>
  <c r="T802" i="3"/>
  <c r="O802" i="3"/>
  <c r="P802" i="3" s="1"/>
  <c r="S802" i="3" s="1"/>
  <c r="N802" i="3"/>
  <c r="J802" i="3"/>
  <c r="I802" i="3"/>
  <c r="E802" i="3"/>
  <c r="V801" i="3"/>
  <c r="U801" i="3"/>
  <c r="T801" i="3"/>
  <c r="O801" i="3"/>
  <c r="P801" i="3" s="1"/>
  <c r="S801" i="3" s="1"/>
  <c r="N801" i="3"/>
  <c r="J801" i="3"/>
  <c r="I801" i="3"/>
  <c r="E801" i="3"/>
  <c r="V800" i="3"/>
  <c r="U800" i="3"/>
  <c r="T800" i="3"/>
  <c r="O800" i="3"/>
  <c r="N800" i="3"/>
  <c r="J800" i="3"/>
  <c r="I800" i="3"/>
  <c r="E800" i="3"/>
  <c r="V799" i="3"/>
  <c r="U799" i="3"/>
  <c r="T799" i="3"/>
  <c r="O799" i="3"/>
  <c r="P799" i="3" s="1"/>
  <c r="N799" i="3"/>
  <c r="E799" i="3" s="1"/>
  <c r="J799" i="3"/>
  <c r="I799" i="3"/>
  <c r="V798" i="3"/>
  <c r="U798" i="3"/>
  <c r="T798" i="3"/>
  <c r="O798" i="3"/>
  <c r="P798" i="3" s="1"/>
  <c r="S798" i="3" s="1"/>
  <c r="N798" i="3"/>
  <c r="E798" i="3" s="1"/>
  <c r="J798" i="3"/>
  <c r="I798" i="3"/>
  <c r="V797" i="3"/>
  <c r="U797" i="3"/>
  <c r="T797" i="3"/>
  <c r="O797" i="3"/>
  <c r="P797" i="3" s="1"/>
  <c r="S797" i="3" s="1"/>
  <c r="N797" i="3"/>
  <c r="E797" i="3" s="1"/>
  <c r="J797" i="3"/>
  <c r="I797" i="3"/>
  <c r="V796" i="3"/>
  <c r="U796" i="3"/>
  <c r="T796" i="3"/>
  <c r="O796" i="3"/>
  <c r="N796" i="3"/>
  <c r="E796" i="3" s="1"/>
  <c r="J796" i="3"/>
  <c r="I796" i="3"/>
  <c r="V795" i="3"/>
  <c r="U795" i="3"/>
  <c r="T795" i="3"/>
  <c r="O795" i="3"/>
  <c r="P795" i="3" s="1"/>
  <c r="S795" i="3" s="1"/>
  <c r="N795" i="3"/>
  <c r="E795" i="3" s="1"/>
  <c r="J795" i="3"/>
  <c r="I795" i="3"/>
  <c r="V794" i="3"/>
  <c r="U794" i="3"/>
  <c r="T794" i="3"/>
  <c r="O794" i="3"/>
  <c r="P794" i="3" s="1"/>
  <c r="S794" i="3" s="1"/>
  <c r="N794" i="3"/>
  <c r="E794" i="3" s="1"/>
  <c r="J794" i="3"/>
  <c r="I794" i="3"/>
  <c r="V793" i="3"/>
  <c r="U793" i="3"/>
  <c r="T793" i="3"/>
  <c r="O793" i="3"/>
  <c r="P793" i="3" s="1"/>
  <c r="S793" i="3" s="1"/>
  <c r="N793" i="3"/>
  <c r="E793" i="3" s="1"/>
  <c r="J793" i="3"/>
  <c r="I793" i="3"/>
  <c r="V792" i="3"/>
  <c r="U792" i="3"/>
  <c r="T792" i="3"/>
  <c r="O792" i="3"/>
  <c r="N792" i="3"/>
  <c r="E792" i="3" s="1"/>
  <c r="J792" i="3"/>
  <c r="I792" i="3"/>
  <c r="V791" i="3"/>
  <c r="U791" i="3"/>
  <c r="T791" i="3"/>
  <c r="O791" i="3"/>
  <c r="P791" i="3" s="1"/>
  <c r="N791" i="3"/>
  <c r="J791" i="3"/>
  <c r="I791" i="3"/>
  <c r="E791" i="3"/>
  <c r="V790" i="3"/>
  <c r="U790" i="3"/>
  <c r="T790" i="3"/>
  <c r="O790" i="3"/>
  <c r="P790" i="3" s="1"/>
  <c r="S790" i="3" s="1"/>
  <c r="N790" i="3"/>
  <c r="J790" i="3"/>
  <c r="I790" i="3"/>
  <c r="E790" i="3"/>
  <c r="V789" i="3"/>
  <c r="U789" i="3"/>
  <c r="T789" i="3"/>
  <c r="O789" i="3"/>
  <c r="P789" i="3" s="1"/>
  <c r="S789" i="3" s="1"/>
  <c r="N789" i="3"/>
  <c r="J789" i="3"/>
  <c r="I789" i="3"/>
  <c r="E789" i="3"/>
  <c r="V788" i="3"/>
  <c r="U788" i="3"/>
  <c r="T788" i="3"/>
  <c r="O788" i="3"/>
  <c r="N788" i="3"/>
  <c r="J788" i="3"/>
  <c r="I788" i="3"/>
  <c r="E788" i="3"/>
  <c r="V787" i="3"/>
  <c r="U787" i="3"/>
  <c r="T787" i="3"/>
  <c r="O787" i="3"/>
  <c r="P787" i="3" s="1"/>
  <c r="N787" i="3"/>
  <c r="E787" i="3" s="1"/>
  <c r="J787" i="3"/>
  <c r="I787" i="3"/>
  <c r="V786" i="3"/>
  <c r="U786" i="3"/>
  <c r="T786" i="3"/>
  <c r="O786" i="3"/>
  <c r="P786" i="3" s="1"/>
  <c r="S786" i="3" s="1"/>
  <c r="N786" i="3"/>
  <c r="E786" i="3" s="1"/>
  <c r="J786" i="3"/>
  <c r="I786" i="3"/>
  <c r="V785" i="3"/>
  <c r="U785" i="3"/>
  <c r="T785" i="3"/>
  <c r="O785" i="3"/>
  <c r="P785" i="3" s="1"/>
  <c r="S785" i="3" s="1"/>
  <c r="N785" i="3"/>
  <c r="E785" i="3" s="1"/>
  <c r="J785" i="3"/>
  <c r="I785" i="3"/>
  <c r="V784" i="3"/>
  <c r="U784" i="3"/>
  <c r="T784" i="3"/>
  <c r="O784" i="3"/>
  <c r="N784" i="3"/>
  <c r="E784" i="3" s="1"/>
  <c r="J784" i="3"/>
  <c r="I784" i="3"/>
  <c r="V783" i="3"/>
  <c r="U783" i="3"/>
  <c r="T783" i="3"/>
  <c r="O783" i="3"/>
  <c r="N783" i="3"/>
  <c r="J783" i="3"/>
  <c r="I783" i="3"/>
  <c r="E783" i="3"/>
  <c r="V782" i="3"/>
  <c r="U782" i="3"/>
  <c r="T782" i="3"/>
  <c r="O782" i="3"/>
  <c r="P782" i="3" s="1"/>
  <c r="S782" i="3" s="1"/>
  <c r="N782" i="3"/>
  <c r="J782" i="3"/>
  <c r="I782" i="3"/>
  <c r="E782" i="3"/>
  <c r="V781" i="3"/>
  <c r="U781" i="3"/>
  <c r="T781" i="3"/>
  <c r="O781" i="3"/>
  <c r="P781" i="3" s="1"/>
  <c r="S781" i="3" s="1"/>
  <c r="N781" i="3"/>
  <c r="J781" i="3"/>
  <c r="I781" i="3"/>
  <c r="E781" i="3"/>
  <c r="V780" i="3"/>
  <c r="U780" i="3"/>
  <c r="T780" i="3"/>
  <c r="O780" i="3"/>
  <c r="N780" i="3"/>
  <c r="J780" i="3"/>
  <c r="I780" i="3"/>
  <c r="E780" i="3"/>
  <c r="V779" i="3"/>
  <c r="U779" i="3"/>
  <c r="T779" i="3"/>
  <c r="O779" i="3"/>
  <c r="P779" i="3" s="1"/>
  <c r="S779" i="3" s="1"/>
  <c r="N779" i="3"/>
  <c r="J779" i="3"/>
  <c r="I779" i="3"/>
  <c r="E779" i="3"/>
  <c r="V778" i="3"/>
  <c r="U778" i="3"/>
  <c r="T778" i="3"/>
  <c r="O778" i="3"/>
  <c r="P778" i="3" s="1"/>
  <c r="S778" i="3" s="1"/>
  <c r="N778" i="3"/>
  <c r="J778" i="3"/>
  <c r="I778" i="3"/>
  <c r="E778" i="3"/>
  <c r="V777" i="3"/>
  <c r="U777" i="3"/>
  <c r="T777" i="3"/>
  <c r="O777" i="3"/>
  <c r="P777" i="3" s="1"/>
  <c r="S777" i="3" s="1"/>
  <c r="N777" i="3"/>
  <c r="J777" i="3"/>
  <c r="I777" i="3"/>
  <c r="E777" i="3"/>
  <c r="V776" i="3"/>
  <c r="U776" i="3"/>
  <c r="T776" i="3"/>
  <c r="O776" i="3"/>
  <c r="N776" i="3"/>
  <c r="J776" i="3"/>
  <c r="I776" i="3"/>
  <c r="E776" i="3"/>
  <c r="V775" i="3"/>
  <c r="U775" i="3"/>
  <c r="T775" i="3"/>
  <c r="S775" i="3"/>
  <c r="O775" i="3"/>
  <c r="P775" i="3" s="1"/>
  <c r="N775" i="3"/>
  <c r="E775" i="3" s="1"/>
  <c r="J775" i="3"/>
  <c r="I775" i="3"/>
  <c r="V774" i="3"/>
  <c r="U774" i="3"/>
  <c r="T774" i="3"/>
  <c r="O774" i="3"/>
  <c r="P774" i="3" s="1"/>
  <c r="S774" i="3" s="1"/>
  <c r="N774" i="3"/>
  <c r="E774" i="3" s="1"/>
  <c r="J774" i="3"/>
  <c r="I774" i="3"/>
  <c r="V773" i="3"/>
  <c r="U773" i="3"/>
  <c r="T773" i="3"/>
  <c r="O773" i="3"/>
  <c r="P773" i="3" s="1"/>
  <c r="S773" i="3" s="1"/>
  <c r="N773" i="3"/>
  <c r="E773" i="3" s="1"/>
  <c r="J773" i="3"/>
  <c r="I773" i="3"/>
  <c r="V772" i="3"/>
  <c r="U772" i="3"/>
  <c r="T772" i="3"/>
  <c r="O772" i="3"/>
  <c r="N772" i="3"/>
  <c r="E772" i="3" s="1"/>
  <c r="J772" i="3"/>
  <c r="I772" i="3"/>
  <c r="V771" i="3"/>
  <c r="U771" i="3"/>
  <c r="T771" i="3"/>
  <c r="O771" i="3"/>
  <c r="P771" i="3" s="1"/>
  <c r="S771" i="3" s="1"/>
  <c r="N771" i="3"/>
  <c r="E771" i="3" s="1"/>
  <c r="J771" i="3"/>
  <c r="I771" i="3"/>
  <c r="V770" i="3"/>
  <c r="U770" i="3"/>
  <c r="T770" i="3"/>
  <c r="O770" i="3"/>
  <c r="P770" i="3" s="1"/>
  <c r="S770" i="3" s="1"/>
  <c r="N770" i="3"/>
  <c r="E770" i="3" s="1"/>
  <c r="J770" i="3"/>
  <c r="I770" i="3"/>
  <c r="V769" i="3"/>
  <c r="U769" i="3"/>
  <c r="T769" i="3"/>
  <c r="O769" i="3"/>
  <c r="P769" i="3" s="1"/>
  <c r="S769" i="3" s="1"/>
  <c r="N769" i="3"/>
  <c r="E769" i="3" s="1"/>
  <c r="J769" i="3"/>
  <c r="I769" i="3"/>
  <c r="V768" i="3"/>
  <c r="U768" i="3"/>
  <c r="T768" i="3"/>
  <c r="O768" i="3"/>
  <c r="N768" i="3"/>
  <c r="E768" i="3" s="1"/>
  <c r="J768" i="3"/>
  <c r="I768" i="3"/>
  <c r="V767" i="3"/>
  <c r="U767" i="3"/>
  <c r="T767" i="3"/>
  <c r="O767" i="3"/>
  <c r="P767" i="3" s="1"/>
  <c r="N767" i="3"/>
  <c r="E767" i="3" s="1"/>
  <c r="J767" i="3"/>
  <c r="I767" i="3"/>
  <c r="V766" i="3"/>
  <c r="U766" i="3"/>
  <c r="T766" i="3"/>
  <c r="O766" i="3"/>
  <c r="P766" i="3" s="1"/>
  <c r="S766" i="3" s="1"/>
  <c r="N766" i="3"/>
  <c r="E766" i="3" s="1"/>
  <c r="J766" i="3"/>
  <c r="I766" i="3"/>
  <c r="V765" i="3"/>
  <c r="U765" i="3"/>
  <c r="T765" i="3"/>
  <c r="O765" i="3"/>
  <c r="P765" i="3" s="1"/>
  <c r="S765" i="3" s="1"/>
  <c r="N765" i="3"/>
  <c r="E765" i="3" s="1"/>
  <c r="J765" i="3"/>
  <c r="I765" i="3"/>
  <c r="V764" i="3"/>
  <c r="U764" i="3"/>
  <c r="T764" i="3"/>
  <c r="O764" i="3"/>
  <c r="N764" i="3"/>
  <c r="E764" i="3" s="1"/>
  <c r="J764" i="3"/>
  <c r="I764" i="3"/>
  <c r="V763" i="3"/>
  <c r="U763" i="3"/>
  <c r="T763" i="3"/>
  <c r="O763" i="3"/>
  <c r="P763" i="3" s="1"/>
  <c r="S763" i="3" s="1"/>
  <c r="N763" i="3"/>
  <c r="E763" i="3" s="1"/>
  <c r="J763" i="3"/>
  <c r="I763" i="3"/>
  <c r="V762" i="3"/>
  <c r="U762" i="3"/>
  <c r="T762" i="3"/>
  <c r="O762" i="3"/>
  <c r="P762" i="3" s="1"/>
  <c r="S762" i="3" s="1"/>
  <c r="N762" i="3"/>
  <c r="E762" i="3" s="1"/>
  <c r="J762" i="3"/>
  <c r="I762" i="3"/>
  <c r="V761" i="3"/>
  <c r="U761" i="3"/>
  <c r="T761" i="3"/>
  <c r="O761" i="3"/>
  <c r="P761" i="3" s="1"/>
  <c r="S761" i="3" s="1"/>
  <c r="N761" i="3"/>
  <c r="E761" i="3" s="1"/>
  <c r="J761" i="3"/>
  <c r="I761" i="3"/>
  <c r="V760" i="3"/>
  <c r="U760" i="3"/>
  <c r="T760" i="3"/>
  <c r="O760" i="3"/>
  <c r="N760" i="3"/>
  <c r="E760" i="3" s="1"/>
  <c r="J760" i="3"/>
  <c r="I760" i="3"/>
  <c r="V759" i="3"/>
  <c r="U759" i="3"/>
  <c r="T759" i="3"/>
  <c r="S759" i="3"/>
  <c r="O759" i="3"/>
  <c r="P759" i="3" s="1"/>
  <c r="N759" i="3"/>
  <c r="J759" i="3"/>
  <c r="I759" i="3"/>
  <c r="E759" i="3"/>
  <c r="V758" i="3"/>
  <c r="U758" i="3"/>
  <c r="T758" i="3"/>
  <c r="O758" i="3"/>
  <c r="P758" i="3" s="1"/>
  <c r="S758" i="3" s="1"/>
  <c r="N758" i="3"/>
  <c r="J758" i="3"/>
  <c r="I758" i="3"/>
  <c r="E758" i="3"/>
  <c r="V757" i="3"/>
  <c r="U757" i="3"/>
  <c r="T757" i="3"/>
  <c r="O757" i="3"/>
  <c r="P757" i="3" s="1"/>
  <c r="S757" i="3" s="1"/>
  <c r="N757" i="3"/>
  <c r="J757" i="3"/>
  <c r="I757" i="3"/>
  <c r="E757" i="3"/>
  <c r="V756" i="3"/>
  <c r="U756" i="3"/>
  <c r="T756" i="3"/>
  <c r="O756" i="3"/>
  <c r="N756" i="3"/>
  <c r="J756" i="3"/>
  <c r="I756" i="3"/>
  <c r="E756" i="3"/>
  <c r="V755" i="3"/>
  <c r="U755" i="3"/>
  <c r="T755" i="3"/>
  <c r="O755" i="3"/>
  <c r="P755" i="3" s="1"/>
  <c r="N755" i="3"/>
  <c r="E755" i="3" s="1"/>
  <c r="J755" i="3"/>
  <c r="I755" i="3"/>
  <c r="V754" i="3"/>
  <c r="U754" i="3"/>
  <c r="T754" i="3"/>
  <c r="O754" i="3"/>
  <c r="P754" i="3" s="1"/>
  <c r="N754" i="3"/>
  <c r="J754" i="3"/>
  <c r="I754" i="3"/>
  <c r="E754" i="3"/>
  <c r="V753" i="3"/>
  <c r="U753" i="3"/>
  <c r="T753" i="3"/>
  <c r="O753" i="3"/>
  <c r="P753" i="3" s="1"/>
  <c r="S753" i="3" s="1"/>
  <c r="N753" i="3"/>
  <c r="J753" i="3"/>
  <c r="I753" i="3"/>
  <c r="E753" i="3"/>
  <c r="V752" i="3"/>
  <c r="U752" i="3"/>
  <c r="T752" i="3"/>
  <c r="O752" i="3"/>
  <c r="N752" i="3"/>
  <c r="J752" i="3"/>
  <c r="I752" i="3"/>
  <c r="E752" i="3"/>
  <c r="V751" i="3"/>
  <c r="U751" i="3"/>
  <c r="T751" i="3"/>
  <c r="O751" i="3"/>
  <c r="P751" i="3" s="1"/>
  <c r="N751" i="3"/>
  <c r="J751" i="3"/>
  <c r="I751" i="3"/>
  <c r="E751" i="3"/>
  <c r="V750" i="3"/>
  <c r="U750" i="3"/>
  <c r="T750" i="3"/>
  <c r="S750" i="3"/>
  <c r="O750" i="3"/>
  <c r="P750" i="3" s="1"/>
  <c r="N750" i="3"/>
  <c r="E750" i="3" s="1"/>
  <c r="J750" i="3"/>
  <c r="I750" i="3"/>
  <c r="V749" i="3"/>
  <c r="U749" i="3"/>
  <c r="T749" i="3"/>
  <c r="O749" i="3"/>
  <c r="P749" i="3" s="1"/>
  <c r="S749" i="3" s="1"/>
  <c r="N749" i="3"/>
  <c r="E749" i="3" s="1"/>
  <c r="J749" i="3"/>
  <c r="I749" i="3"/>
  <c r="V748" i="3"/>
  <c r="U748" i="3"/>
  <c r="T748" i="3"/>
  <c r="O748" i="3"/>
  <c r="N748" i="3"/>
  <c r="E748" i="3" s="1"/>
  <c r="J748" i="3"/>
  <c r="I748" i="3"/>
  <c r="V747" i="3"/>
  <c r="U747" i="3"/>
  <c r="T747" i="3"/>
  <c r="O747" i="3"/>
  <c r="P747" i="3" s="1"/>
  <c r="N747" i="3"/>
  <c r="E747" i="3" s="1"/>
  <c r="J747" i="3"/>
  <c r="I747" i="3"/>
  <c r="V746" i="3"/>
  <c r="U746" i="3"/>
  <c r="T746" i="3"/>
  <c r="O746" i="3"/>
  <c r="P746" i="3" s="1"/>
  <c r="N746" i="3"/>
  <c r="E746" i="3" s="1"/>
  <c r="J746" i="3"/>
  <c r="I746" i="3"/>
  <c r="V745" i="3"/>
  <c r="U745" i="3"/>
  <c r="T745" i="3"/>
  <c r="O745" i="3"/>
  <c r="P745" i="3" s="1"/>
  <c r="S745" i="3" s="1"/>
  <c r="N745" i="3"/>
  <c r="E745" i="3" s="1"/>
  <c r="J745" i="3"/>
  <c r="I745" i="3"/>
  <c r="V744" i="3"/>
  <c r="U744" i="3"/>
  <c r="T744" i="3"/>
  <c r="O744" i="3"/>
  <c r="N744" i="3"/>
  <c r="E744" i="3" s="1"/>
  <c r="J744" i="3"/>
  <c r="I744" i="3"/>
  <c r="V743" i="3"/>
  <c r="U743" i="3"/>
  <c r="T743" i="3"/>
  <c r="O743" i="3"/>
  <c r="N743" i="3"/>
  <c r="E743" i="3" s="1"/>
  <c r="J743" i="3"/>
  <c r="I743" i="3"/>
  <c r="V742" i="3"/>
  <c r="U742" i="3"/>
  <c r="T742" i="3"/>
  <c r="O742" i="3"/>
  <c r="N742" i="3"/>
  <c r="E742" i="3" s="1"/>
  <c r="J742" i="3"/>
  <c r="I742" i="3"/>
  <c r="V741" i="3"/>
  <c r="U741" i="3"/>
  <c r="T741" i="3"/>
  <c r="O741" i="3"/>
  <c r="P741" i="3" s="1"/>
  <c r="S741" i="3" s="1"/>
  <c r="N741" i="3"/>
  <c r="E741" i="3" s="1"/>
  <c r="J741" i="3"/>
  <c r="I741" i="3"/>
  <c r="V740" i="3"/>
  <c r="U740" i="3"/>
  <c r="T740" i="3"/>
  <c r="O740" i="3"/>
  <c r="N740" i="3"/>
  <c r="E740" i="3" s="1"/>
  <c r="J740" i="3"/>
  <c r="I740" i="3"/>
  <c r="V739" i="3"/>
  <c r="U739" i="3"/>
  <c r="T739" i="3"/>
  <c r="O739" i="3"/>
  <c r="P739" i="3" s="1"/>
  <c r="N739" i="3"/>
  <c r="E739" i="3" s="1"/>
  <c r="J739" i="3"/>
  <c r="I739" i="3"/>
  <c r="V738" i="3"/>
  <c r="U738" i="3"/>
  <c r="T738" i="3"/>
  <c r="O738" i="3"/>
  <c r="P738" i="3" s="1"/>
  <c r="N738" i="3"/>
  <c r="E738" i="3" s="1"/>
  <c r="J738" i="3"/>
  <c r="I738" i="3"/>
  <c r="V737" i="3"/>
  <c r="U737" i="3"/>
  <c r="T737" i="3"/>
  <c r="O737" i="3"/>
  <c r="P737" i="3" s="1"/>
  <c r="S737" i="3" s="1"/>
  <c r="N737" i="3"/>
  <c r="E737" i="3" s="1"/>
  <c r="J737" i="3"/>
  <c r="I737" i="3"/>
  <c r="V736" i="3"/>
  <c r="U736" i="3"/>
  <c r="T736" i="3"/>
  <c r="O736" i="3"/>
  <c r="N736" i="3"/>
  <c r="E736" i="3" s="1"/>
  <c r="J736" i="3"/>
  <c r="I736" i="3"/>
  <c r="V735" i="3"/>
  <c r="U735" i="3"/>
  <c r="T735" i="3"/>
  <c r="O735" i="3"/>
  <c r="P735" i="3" s="1"/>
  <c r="N735" i="3"/>
  <c r="E735" i="3" s="1"/>
  <c r="J735" i="3"/>
  <c r="I735" i="3"/>
  <c r="V734" i="3"/>
  <c r="U734" i="3"/>
  <c r="T734" i="3"/>
  <c r="S734" i="3"/>
  <c r="O734" i="3"/>
  <c r="P734" i="3" s="1"/>
  <c r="N734" i="3"/>
  <c r="J734" i="3"/>
  <c r="I734" i="3"/>
  <c r="E734" i="3"/>
  <c r="V733" i="3"/>
  <c r="U733" i="3"/>
  <c r="T733" i="3"/>
  <c r="O733" i="3"/>
  <c r="P733" i="3" s="1"/>
  <c r="S733" i="3" s="1"/>
  <c r="N733" i="3"/>
  <c r="J733" i="3"/>
  <c r="I733" i="3"/>
  <c r="E733" i="3"/>
  <c r="V732" i="3"/>
  <c r="U732" i="3"/>
  <c r="T732" i="3"/>
  <c r="O732" i="3"/>
  <c r="N732" i="3"/>
  <c r="J732" i="3"/>
  <c r="I732" i="3"/>
  <c r="E732" i="3"/>
  <c r="V731" i="3"/>
  <c r="U731" i="3"/>
  <c r="T731" i="3"/>
  <c r="O731" i="3"/>
  <c r="P731" i="3" s="1"/>
  <c r="N731" i="3"/>
  <c r="J731" i="3"/>
  <c r="I731" i="3"/>
  <c r="E731" i="3"/>
  <c r="V730" i="3"/>
  <c r="U730" i="3"/>
  <c r="T730" i="3"/>
  <c r="O730" i="3"/>
  <c r="P730" i="3" s="1"/>
  <c r="N730" i="3"/>
  <c r="E730" i="3" s="1"/>
  <c r="J730" i="3"/>
  <c r="I730" i="3"/>
  <c r="V729" i="3"/>
  <c r="U729" i="3"/>
  <c r="T729" i="3"/>
  <c r="O729" i="3"/>
  <c r="P729" i="3" s="1"/>
  <c r="S729" i="3" s="1"/>
  <c r="N729" i="3"/>
  <c r="E729" i="3" s="1"/>
  <c r="J729" i="3"/>
  <c r="I729" i="3"/>
  <c r="V728" i="3"/>
  <c r="U728" i="3"/>
  <c r="T728" i="3"/>
  <c r="O728" i="3"/>
  <c r="N728" i="3"/>
  <c r="E728" i="3" s="1"/>
  <c r="J728" i="3"/>
  <c r="I728" i="3"/>
  <c r="V727" i="3"/>
  <c r="U727" i="3"/>
  <c r="T727" i="3"/>
  <c r="O727" i="3"/>
  <c r="N727" i="3"/>
  <c r="E727" i="3" s="1"/>
  <c r="J727" i="3"/>
  <c r="I727" i="3"/>
  <c r="V726" i="3"/>
  <c r="U726" i="3"/>
  <c r="T726" i="3"/>
  <c r="O726" i="3"/>
  <c r="P726" i="3" s="1"/>
  <c r="N726" i="3"/>
  <c r="J726" i="3"/>
  <c r="I726" i="3"/>
  <c r="E726" i="3"/>
  <c r="V725" i="3"/>
  <c r="U725" i="3"/>
  <c r="T725" i="3"/>
  <c r="O725" i="3"/>
  <c r="P725" i="3" s="1"/>
  <c r="S725" i="3" s="1"/>
  <c r="N725" i="3"/>
  <c r="J725" i="3"/>
  <c r="I725" i="3"/>
  <c r="E725" i="3"/>
  <c r="V724" i="3"/>
  <c r="U724" i="3"/>
  <c r="T724" i="3"/>
  <c r="P724" i="3"/>
  <c r="O724" i="3"/>
  <c r="N724" i="3"/>
  <c r="E724" i="3" s="1"/>
  <c r="J724" i="3"/>
  <c r="I724" i="3"/>
  <c r="V723" i="3"/>
  <c r="U723" i="3"/>
  <c r="T723" i="3"/>
  <c r="O723" i="3"/>
  <c r="P723" i="3" s="1"/>
  <c r="N723" i="3"/>
  <c r="E723" i="3" s="1"/>
  <c r="J723" i="3"/>
  <c r="I723" i="3"/>
  <c r="V722" i="3"/>
  <c r="U722" i="3"/>
  <c r="T722" i="3"/>
  <c r="O722" i="3"/>
  <c r="P722" i="3" s="1"/>
  <c r="S722" i="3" s="1"/>
  <c r="N722" i="3"/>
  <c r="E722" i="3" s="1"/>
  <c r="J722" i="3"/>
  <c r="I722" i="3"/>
  <c r="V721" i="3"/>
  <c r="U721" i="3"/>
  <c r="T721" i="3"/>
  <c r="O721" i="3"/>
  <c r="P721" i="3" s="1"/>
  <c r="S721" i="3" s="1"/>
  <c r="N721" i="3"/>
  <c r="E721" i="3" s="1"/>
  <c r="J721" i="3"/>
  <c r="I721" i="3"/>
  <c r="V720" i="3"/>
  <c r="U720" i="3"/>
  <c r="T720" i="3"/>
  <c r="O720" i="3"/>
  <c r="N720" i="3"/>
  <c r="E720" i="3" s="1"/>
  <c r="J720" i="3"/>
  <c r="I720" i="3"/>
  <c r="V719" i="3"/>
  <c r="U719" i="3"/>
  <c r="T719" i="3"/>
  <c r="O719" i="3"/>
  <c r="N719" i="3"/>
  <c r="J719" i="3"/>
  <c r="I719" i="3"/>
  <c r="E719" i="3"/>
  <c r="V718" i="3"/>
  <c r="U718" i="3"/>
  <c r="T718" i="3"/>
  <c r="S718" i="3"/>
  <c r="O718" i="3"/>
  <c r="P718" i="3" s="1"/>
  <c r="N718" i="3"/>
  <c r="E718" i="3" s="1"/>
  <c r="J718" i="3"/>
  <c r="I718" i="3"/>
  <c r="V717" i="3"/>
  <c r="U717" i="3"/>
  <c r="T717" i="3"/>
  <c r="O717" i="3"/>
  <c r="P717" i="3" s="1"/>
  <c r="S717" i="3" s="1"/>
  <c r="N717" i="3"/>
  <c r="E717" i="3" s="1"/>
  <c r="J717" i="3"/>
  <c r="I717" i="3"/>
  <c r="V716" i="3"/>
  <c r="U716" i="3"/>
  <c r="T716" i="3"/>
  <c r="O716" i="3"/>
  <c r="N716" i="3"/>
  <c r="E716" i="3" s="1"/>
  <c r="J716" i="3"/>
  <c r="I716" i="3"/>
  <c r="V715" i="3"/>
  <c r="U715" i="3"/>
  <c r="T715" i="3"/>
  <c r="O715" i="3"/>
  <c r="P715" i="3" s="1"/>
  <c r="N715" i="3"/>
  <c r="E715" i="3" s="1"/>
  <c r="J715" i="3"/>
  <c r="I715" i="3"/>
  <c r="V714" i="3"/>
  <c r="U714" i="3"/>
  <c r="T714" i="3"/>
  <c r="O714" i="3"/>
  <c r="P714" i="3" s="1"/>
  <c r="N714" i="3"/>
  <c r="E714" i="3" s="1"/>
  <c r="J714" i="3"/>
  <c r="I714" i="3"/>
  <c r="V713" i="3"/>
  <c r="U713" i="3"/>
  <c r="T713" i="3"/>
  <c r="O713" i="3"/>
  <c r="P713" i="3" s="1"/>
  <c r="S713" i="3" s="1"/>
  <c r="N713" i="3"/>
  <c r="E713" i="3" s="1"/>
  <c r="J713" i="3"/>
  <c r="I713" i="3"/>
  <c r="V712" i="3"/>
  <c r="U712" i="3"/>
  <c r="T712" i="3"/>
  <c r="O712" i="3"/>
  <c r="P712" i="3" s="1"/>
  <c r="N712" i="3"/>
  <c r="E712" i="3" s="1"/>
  <c r="J712" i="3"/>
  <c r="I712" i="3"/>
  <c r="V711" i="3"/>
  <c r="U711" i="3"/>
  <c r="T711" i="3"/>
  <c r="O711" i="3"/>
  <c r="P711" i="3" s="1"/>
  <c r="N711" i="3"/>
  <c r="E711" i="3" s="1"/>
  <c r="J711" i="3"/>
  <c r="I711" i="3"/>
  <c r="V710" i="3"/>
  <c r="U710" i="3"/>
  <c r="T710" i="3"/>
  <c r="O710" i="3"/>
  <c r="P710" i="3" s="1"/>
  <c r="S710" i="3" s="1"/>
  <c r="N710" i="3"/>
  <c r="E710" i="3" s="1"/>
  <c r="J710" i="3"/>
  <c r="I710" i="3"/>
  <c r="V709" i="3"/>
  <c r="U709" i="3"/>
  <c r="T709" i="3"/>
  <c r="O709" i="3"/>
  <c r="P709" i="3" s="1"/>
  <c r="S709" i="3" s="1"/>
  <c r="N709" i="3"/>
  <c r="E709" i="3" s="1"/>
  <c r="J709" i="3"/>
  <c r="I709" i="3"/>
  <c r="V708" i="3"/>
  <c r="U708" i="3"/>
  <c r="T708" i="3"/>
  <c r="O708" i="3"/>
  <c r="P708" i="3" s="1"/>
  <c r="N708" i="3"/>
  <c r="E708" i="3" s="1"/>
  <c r="J708" i="3"/>
  <c r="I708" i="3"/>
  <c r="V707" i="3"/>
  <c r="U707" i="3"/>
  <c r="T707" i="3"/>
  <c r="O707" i="3"/>
  <c r="P707" i="3" s="1"/>
  <c r="N707" i="3"/>
  <c r="E707" i="3" s="1"/>
  <c r="J707" i="3"/>
  <c r="I707" i="3"/>
  <c r="V706" i="3"/>
  <c r="U706" i="3"/>
  <c r="T706" i="3"/>
  <c r="O706" i="3"/>
  <c r="P706" i="3" s="1"/>
  <c r="S706" i="3" s="1"/>
  <c r="N706" i="3"/>
  <c r="E706" i="3" s="1"/>
  <c r="J706" i="3"/>
  <c r="I706" i="3"/>
  <c r="V705" i="3"/>
  <c r="U705" i="3"/>
  <c r="T705" i="3"/>
  <c r="O705" i="3"/>
  <c r="P705" i="3" s="1"/>
  <c r="S705" i="3" s="1"/>
  <c r="N705" i="3"/>
  <c r="E705" i="3" s="1"/>
  <c r="J705" i="3"/>
  <c r="I705" i="3"/>
  <c r="V704" i="3"/>
  <c r="U704" i="3"/>
  <c r="T704" i="3"/>
  <c r="O704" i="3"/>
  <c r="P704" i="3" s="1"/>
  <c r="N704" i="3"/>
  <c r="E704" i="3" s="1"/>
  <c r="J704" i="3"/>
  <c r="I704" i="3"/>
  <c r="V703" i="3"/>
  <c r="U703" i="3"/>
  <c r="T703" i="3"/>
  <c r="O703" i="3"/>
  <c r="P703" i="3" s="1"/>
  <c r="N703" i="3"/>
  <c r="E703" i="3" s="1"/>
  <c r="J703" i="3"/>
  <c r="I703" i="3"/>
  <c r="V702" i="3"/>
  <c r="U702" i="3"/>
  <c r="T702" i="3"/>
  <c r="O702" i="3"/>
  <c r="P702" i="3" s="1"/>
  <c r="N702" i="3"/>
  <c r="E702" i="3" s="1"/>
  <c r="J702" i="3"/>
  <c r="I702" i="3"/>
  <c r="V701" i="3"/>
  <c r="U701" i="3"/>
  <c r="T701" i="3"/>
  <c r="O701" i="3"/>
  <c r="P701" i="3" s="1"/>
  <c r="S701" i="3" s="1"/>
  <c r="N701" i="3"/>
  <c r="E701" i="3" s="1"/>
  <c r="J701" i="3"/>
  <c r="I701" i="3"/>
  <c r="V700" i="3"/>
  <c r="U700" i="3"/>
  <c r="T700" i="3"/>
  <c r="O700" i="3"/>
  <c r="N700" i="3"/>
  <c r="E700" i="3" s="1"/>
  <c r="J700" i="3"/>
  <c r="I700" i="3"/>
  <c r="V699" i="3"/>
  <c r="U699" i="3"/>
  <c r="T699" i="3"/>
  <c r="O699" i="3"/>
  <c r="P699" i="3" s="1"/>
  <c r="N699" i="3"/>
  <c r="E699" i="3" s="1"/>
  <c r="J699" i="3"/>
  <c r="I699" i="3"/>
  <c r="V698" i="3"/>
  <c r="U698" i="3"/>
  <c r="T698" i="3"/>
  <c r="O698" i="3"/>
  <c r="P698" i="3" s="1"/>
  <c r="N698" i="3"/>
  <c r="E698" i="3" s="1"/>
  <c r="J698" i="3"/>
  <c r="I698" i="3"/>
  <c r="V697" i="3"/>
  <c r="U697" i="3"/>
  <c r="T697" i="3"/>
  <c r="O697" i="3"/>
  <c r="N697" i="3"/>
  <c r="E697" i="3" s="1"/>
  <c r="J697" i="3"/>
  <c r="I697" i="3"/>
  <c r="V696" i="3"/>
  <c r="U696" i="3"/>
  <c r="T696" i="3"/>
  <c r="O696" i="3"/>
  <c r="N696" i="3"/>
  <c r="E696" i="3" s="1"/>
  <c r="J696" i="3"/>
  <c r="I696" i="3"/>
  <c r="V695" i="3"/>
  <c r="U695" i="3"/>
  <c r="T695" i="3"/>
  <c r="O695" i="3"/>
  <c r="N695" i="3"/>
  <c r="J695" i="3"/>
  <c r="I695" i="3"/>
  <c r="E695" i="3"/>
  <c r="V694" i="3"/>
  <c r="U694" i="3"/>
  <c r="T694" i="3"/>
  <c r="S694" i="3"/>
  <c r="O694" i="3"/>
  <c r="P694" i="3" s="1"/>
  <c r="N694" i="3"/>
  <c r="E694" i="3" s="1"/>
  <c r="J694" i="3"/>
  <c r="I694" i="3"/>
  <c r="V693" i="3"/>
  <c r="U693" i="3"/>
  <c r="T693" i="3"/>
  <c r="O693" i="3"/>
  <c r="P693" i="3" s="1"/>
  <c r="N693" i="3"/>
  <c r="E693" i="3" s="1"/>
  <c r="J693" i="3"/>
  <c r="I693" i="3"/>
  <c r="V692" i="3"/>
  <c r="U692" i="3"/>
  <c r="T692" i="3"/>
  <c r="O692" i="3"/>
  <c r="N692" i="3"/>
  <c r="E692" i="3" s="1"/>
  <c r="J692" i="3"/>
  <c r="I692" i="3"/>
  <c r="V691" i="3"/>
  <c r="U691" i="3"/>
  <c r="T691" i="3"/>
  <c r="O691" i="3"/>
  <c r="P691" i="3" s="1"/>
  <c r="N691" i="3"/>
  <c r="E691" i="3" s="1"/>
  <c r="J691" i="3"/>
  <c r="I691" i="3"/>
  <c r="V690" i="3"/>
  <c r="U690" i="3"/>
  <c r="T690" i="3"/>
  <c r="O690" i="3"/>
  <c r="P690" i="3" s="1"/>
  <c r="N690" i="3"/>
  <c r="E690" i="3" s="1"/>
  <c r="J690" i="3"/>
  <c r="I690" i="3"/>
  <c r="V689" i="3"/>
  <c r="U689" i="3"/>
  <c r="T689" i="3"/>
  <c r="S689" i="3"/>
  <c r="O689" i="3"/>
  <c r="P689" i="3" s="1"/>
  <c r="N689" i="3"/>
  <c r="E689" i="3" s="1"/>
  <c r="J689" i="3"/>
  <c r="I689" i="3"/>
  <c r="V688" i="3"/>
  <c r="U688" i="3"/>
  <c r="T688" i="3"/>
  <c r="O688" i="3"/>
  <c r="N688" i="3"/>
  <c r="E688" i="3" s="1"/>
  <c r="J688" i="3"/>
  <c r="I688" i="3"/>
  <c r="V687" i="3"/>
  <c r="U687" i="3"/>
  <c r="T687" i="3"/>
  <c r="O687" i="3"/>
  <c r="P687" i="3" s="1"/>
  <c r="N687" i="3"/>
  <c r="J687" i="3"/>
  <c r="I687" i="3"/>
  <c r="E687" i="3"/>
  <c r="V686" i="3"/>
  <c r="U686" i="3"/>
  <c r="T686" i="3"/>
  <c r="O686" i="3"/>
  <c r="P686" i="3" s="1"/>
  <c r="N686" i="3"/>
  <c r="J686" i="3"/>
  <c r="I686" i="3"/>
  <c r="E686" i="3"/>
  <c r="V685" i="3"/>
  <c r="U685" i="3"/>
  <c r="T685" i="3"/>
  <c r="S685" i="3"/>
  <c r="O685" i="3"/>
  <c r="P685" i="3" s="1"/>
  <c r="N685" i="3"/>
  <c r="E685" i="3" s="1"/>
  <c r="J685" i="3"/>
  <c r="I685" i="3"/>
  <c r="V684" i="3"/>
  <c r="U684" i="3"/>
  <c r="T684" i="3"/>
  <c r="O684" i="3"/>
  <c r="N684" i="3"/>
  <c r="J684" i="3"/>
  <c r="I684" i="3"/>
  <c r="E684" i="3"/>
  <c r="V683" i="3"/>
  <c r="U683" i="3"/>
  <c r="T683" i="3"/>
  <c r="S683" i="3"/>
  <c r="O683" i="3"/>
  <c r="P683" i="3" s="1"/>
  <c r="N683" i="3"/>
  <c r="E683" i="3" s="1"/>
  <c r="J683" i="3"/>
  <c r="I683" i="3"/>
  <c r="V682" i="3"/>
  <c r="U682" i="3"/>
  <c r="T682" i="3"/>
  <c r="O682" i="3"/>
  <c r="P682" i="3" s="1"/>
  <c r="N682" i="3"/>
  <c r="E682" i="3" s="1"/>
  <c r="J682" i="3"/>
  <c r="I682" i="3"/>
  <c r="V681" i="3"/>
  <c r="U681" i="3"/>
  <c r="T681" i="3"/>
  <c r="O681" i="3"/>
  <c r="N681" i="3"/>
  <c r="E681" i="3" s="1"/>
  <c r="J681" i="3"/>
  <c r="I681" i="3"/>
  <c r="V680" i="3"/>
  <c r="U680" i="3"/>
  <c r="T680" i="3"/>
  <c r="O680" i="3"/>
  <c r="N680" i="3"/>
  <c r="E680" i="3" s="1"/>
  <c r="J680" i="3"/>
  <c r="I680" i="3"/>
  <c r="V679" i="3"/>
  <c r="U679" i="3"/>
  <c r="T679" i="3"/>
  <c r="O679" i="3"/>
  <c r="N679" i="3"/>
  <c r="E679" i="3" s="1"/>
  <c r="J679" i="3"/>
  <c r="I679" i="3"/>
  <c r="V678" i="3"/>
  <c r="U678" i="3"/>
  <c r="T678" i="3"/>
  <c r="O678" i="3"/>
  <c r="P678" i="3" s="1"/>
  <c r="N678" i="3"/>
  <c r="E678" i="3" s="1"/>
  <c r="J678" i="3"/>
  <c r="I678" i="3"/>
  <c r="V677" i="3"/>
  <c r="U677" i="3"/>
  <c r="T677" i="3"/>
  <c r="O677" i="3"/>
  <c r="P677" i="3" s="1"/>
  <c r="N677" i="3"/>
  <c r="E677" i="3" s="1"/>
  <c r="J677" i="3"/>
  <c r="I677" i="3"/>
  <c r="V676" i="3"/>
  <c r="U676" i="3"/>
  <c r="T676" i="3"/>
  <c r="O676" i="3"/>
  <c r="P676" i="3" s="1"/>
  <c r="N676" i="3"/>
  <c r="E676" i="3" s="1"/>
  <c r="J676" i="3"/>
  <c r="I676" i="3"/>
  <c r="V675" i="3"/>
  <c r="U675" i="3"/>
  <c r="T675" i="3"/>
  <c r="O675" i="3"/>
  <c r="N675" i="3"/>
  <c r="E675" i="3" s="1"/>
  <c r="J675" i="3"/>
  <c r="I675" i="3"/>
  <c r="V674" i="3"/>
  <c r="U674" i="3"/>
  <c r="T674" i="3"/>
  <c r="O674" i="3"/>
  <c r="P674" i="3" s="1"/>
  <c r="N674" i="3"/>
  <c r="E674" i="3" s="1"/>
  <c r="J674" i="3"/>
  <c r="I674" i="3"/>
  <c r="V673" i="3"/>
  <c r="U673" i="3"/>
  <c r="T673" i="3"/>
  <c r="O673" i="3"/>
  <c r="P673" i="3" s="1"/>
  <c r="N673" i="3"/>
  <c r="E673" i="3" s="1"/>
  <c r="J673" i="3"/>
  <c r="I673" i="3"/>
  <c r="V672" i="3"/>
  <c r="U672" i="3"/>
  <c r="T672" i="3"/>
  <c r="O672" i="3"/>
  <c r="P672" i="3" s="1"/>
  <c r="S672" i="3" s="1"/>
  <c r="N672" i="3"/>
  <c r="E672" i="3" s="1"/>
  <c r="J672" i="3"/>
  <c r="I672" i="3"/>
  <c r="V671" i="3"/>
  <c r="U671" i="3"/>
  <c r="T671" i="3"/>
  <c r="O671" i="3"/>
  <c r="P671" i="3" s="1"/>
  <c r="N671" i="3"/>
  <c r="E671" i="3" s="1"/>
  <c r="J671" i="3"/>
  <c r="I671" i="3"/>
  <c r="V670" i="3"/>
  <c r="U670" i="3"/>
  <c r="T670" i="3"/>
  <c r="O670" i="3"/>
  <c r="P670" i="3" s="1"/>
  <c r="N670" i="3"/>
  <c r="J670" i="3"/>
  <c r="I670" i="3"/>
  <c r="E670" i="3"/>
  <c r="V669" i="3"/>
  <c r="U669" i="3"/>
  <c r="T669" i="3"/>
  <c r="S669" i="3"/>
  <c r="O669" i="3"/>
  <c r="P669" i="3" s="1"/>
  <c r="N669" i="3"/>
  <c r="E669" i="3" s="1"/>
  <c r="J669" i="3"/>
  <c r="I669" i="3"/>
  <c r="V668" i="3"/>
  <c r="U668" i="3"/>
  <c r="T668" i="3"/>
  <c r="P668" i="3"/>
  <c r="O668" i="3"/>
  <c r="N668" i="3"/>
  <c r="E668" i="3" s="1"/>
  <c r="J668" i="3"/>
  <c r="I668" i="3"/>
  <c r="V667" i="3"/>
  <c r="U667" i="3"/>
  <c r="T667" i="3"/>
  <c r="O667" i="3"/>
  <c r="P667" i="3" s="1"/>
  <c r="N667" i="3"/>
  <c r="E667" i="3" s="1"/>
  <c r="J667" i="3"/>
  <c r="I667" i="3"/>
  <c r="V666" i="3"/>
  <c r="U666" i="3"/>
  <c r="T666" i="3"/>
  <c r="O666" i="3"/>
  <c r="N666" i="3"/>
  <c r="E666" i="3" s="1"/>
  <c r="J666" i="3"/>
  <c r="I666" i="3"/>
  <c r="V665" i="3"/>
  <c r="U665" i="3"/>
  <c r="T665" i="3"/>
  <c r="O665" i="3"/>
  <c r="P665" i="3" s="1"/>
  <c r="N665" i="3"/>
  <c r="E665" i="3" s="1"/>
  <c r="J665" i="3"/>
  <c r="I665" i="3"/>
  <c r="V664" i="3"/>
  <c r="U664" i="3"/>
  <c r="T664" i="3"/>
  <c r="O664" i="3"/>
  <c r="P664" i="3" s="1"/>
  <c r="N664" i="3"/>
  <c r="E664" i="3" s="1"/>
  <c r="J664" i="3"/>
  <c r="I664" i="3"/>
  <c r="V663" i="3"/>
  <c r="U663" i="3"/>
  <c r="T663" i="3"/>
  <c r="O663" i="3"/>
  <c r="N663" i="3"/>
  <c r="E663" i="3" s="1"/>
  <c r="J663" i="3"/>
  <c r="I663" i="3"/>
  <c r="V662" i="3"/>
  <c r="U662" i="3"/>
  <c r="T662" i="3"/>
  <c r="O662" i="3"/>
  <c r="P662" i="3" s="1"/>
  <c r="N662" i="3"/>
  <c r="E662" i="3" s="1"/>
  <c r="J662" i="3"/>
  <c r="I662" i="3"/>
  <c r="V661" i="3"/>
  <c r="U661" i="3"/>
  <c r="T661" i="3"/>
  <c r="O661" i="3"/>
  <c r="P661" i="3" s="1"/>
  <c r="S661" i="3" s="1"/>
  <c r="N661" i="3"/>
  <c r="E661" i="3" s="1"/>
  <c r="J661" i="3"/>
  <c r="I661" i="3"/>
  <c r="V660" i="3"/>
  <c r="U660" i="3"/>
  <c r="T660" i="3"/>
  <c r="P660" i="3"/>
  <c r="O660" i="3"/>
  <c r="N660" i="3"/>
  <c r="J660" i="3"/>
  <c r="I660" i="3"/>
  <c r="E660" i="3"/>
  <c r="V659" i="3"/>
  <c r="U659" i="3"/>
  <c r="T659" i="3"/>
  <c r="O659" i="3"/>
  <c r="N659" i="3"/>
  <c r="E659" i="3" s="1"/>
  <c r="J659" i="3"/>
  <c r="I659" i="3"/>
  <c r="V658" i="3"/>
  <c r="U658" i="3"/>
  <c r="T658" i="3"/>
  <c r="O658" i="3"/>
  <c r="P658" i="3" s="1"/>
  <c r="S658" i="3" s="1"/>
  <c r="N658" i="3"/>
  <c r="E658" i="3" s="1"/>
  <c r="J658" i="3"/>
  <c r="I658" i="3"/>
  <c r="V657" i="3"/>
  <c r="U657" i="3"/>
  <c r="T657" i="3"/>
  <c r="O657" i="3"/>
  <c r="P657" i="3" s="1"/>
  <c r="S657" i="3" s="1"/>
  <c r="N657" i="3"/>
  <c r="E657" i="3" s="1"/>
  <c r="J657" i="3"/>
  <c r="I657" i="3"/>
  <c r="V656" i="3"/>
  <c r="U656" i="3"/>
  <c r="T656" i="3"/>
  <c r="P656" i="3"/>
  <c r="O656" i="3"/>
  <c r="N656" i="3"/>
  <c r="J656" i="3"/>
  <c r="I656" i="3"/>
  <c r="E656" i="3"/>
  <c r="V655" i="3"/>
  <c r="U655" i="3"/>
  <c r="T655" i="3"/>
  <c r="O655" i="3"/>
  <c r="N655" i="3"/>
  <c r="E655" i="3" s="1"/>
  <c r="J655" i="3"/>
  <c r="I655" i="3"/>
  <c r="V654" i="3"/>
  <c r="U654" i="3"/>
  <c r="T654" i="3"/>
  <c r="O654" i="3"/>
  <c r="P654" i="3" s="1"/>
  <c r="S654" i="3" s="1"/>
  <c r="N654" i="3"/>
  <c r="E654" i="3" s="1"/>
  <c r="J654" i="3"/>
  <c r="I654" i="3"/>
  <c r="V653" i="3"/>
  <c r="U653" i="3"/>
  <c r="T653" i="3"/>
  <c r="O653" i="3"/>
  <c r="P653" i="3" s="1"/>
  <c r="S653" i="3" s="1"/>
  <c r="N653" i="3"/>
  <c r="E653" i="3" s="1"/>
  <c r="J653" i="3"/>
  <c r="I653" i="3"/>
  <c r="V652" i="3"/>
  <c r="U652" i="3"/>
  <c r="T652" i="3"/>
  <c r="O652" i="3"/>
  <c r="N652" i="3"/>
  <c r="E652" i="3" s="1"/>
  <c r="J652" i="3"/>
  <c r="I652" i="3"/>
  <c r="V651" i="3"/>
  <c r="U651" i="3"/>
  <c r="T651" i="3"/>
  <c r="O651" i="3"/>
  <c r="N651" i="3"/>
  <c r="E651" i="3" s="1"/>
  <c r="J651" i="3"/>
  <c r="I651" i="3"/>
  <c r="V650" i="3"/>
  <c r="U650" i="3"/>
  <c r="T650" i="3"/>
  <c r="O650" i="3"/>
  <c r="N650" i="3"/>
  <c r="E650" i="3" s="1"/>
  <c r="J650" i="3"/>
  <c r="I650" i="3"/>
  <c r="V649" i="3"/>
  <c r="U649" i="3"/>
  <c r="T649" i="3"/>
  <c r="O649" i="3"/>
  <c r="P649" i="3" s="1"/>
  <c r="S649" i="3" s="1"/>
  <c r="N649" i="3"/>
  <c r="E649" i="3" s="1"/>
  <c r="J649" i="3"/>
  <c r="I649" i="3"/>
  <c r="V648" i="3"/>
  <c r="U648" i="3"/>
  <c r="T648" i="3"/>
  <c r="O648" i="3"/>
  <c r="P648" i="3" s="1"/>
  <c r="N648" i="3"/>
  <c r="E648" i="3" s="1"/>
  <c r="J648" i="3"/>
  <c r="I648" i="3"/>
  <c r="V647" i="3"/>
  <c r="U647" i="3"/>
  <c r="T647" i="3"/>
  <c r="O647" i="3"/>
  <c r="N647" i="3"/>
  <c r="E647" i="3" s="1"/>
  <c r="J647" i="3"/>
  <c r="I647" i="3"/>
  <c r="V646" i="3"/>
  <c r="U646" i="3"/>
  <c r="T646" i="3"/>
  <c r="O646" i="3"/>
  <c r="P646" i="3" s="1"/>
  <c r="S646" i="3" s="1"/>
  <c r="N646" i="3"/>
  <c r="E646" i="3" s="1"/>
  <c r="J646" i="3"/>
  <c r="I646" i="3"/>
  <c r="V645" i="3"/>
  <c r="U645" i="3"/>
  <c r="T645" i="3"/>
  <c r="O645" i="3"/>
  <c r="P645" i="3" s="1"/>
  <c r="S645" i="3" s="1"/>
  <c r="N645" i="3"/>
  <c r="E645" i="3" s="1"/>
  <c r="J645" i="3"/>
  <c r="I645" i="3"/>
  <c r="V644" i="3"/>
  <c r="U644" i="3"/>
  <c r="T644" i="3"/>
  <c r="P644" i="3"/>
  <c r="O644" i="3"/>
  <c r="N644" i="3"/>
  <c r="J644" i="3"/>
  <c r="I644" i="3"/>
  <c r="E644" i="3"/>
  <c r="V643" i="3"/>
  <c r="U643" i="3"/>
  <c r="T643" i="3"/>
  <c r="O643" i="3"/>
  <c r="N643" i="3"/>
  <c r="E643" i="3" s="1"/>
  <c r="J643" i="3"/>
  <c r="I643" i="3"/>
  <c r="V642" i="3"/>
  <c r="U642" i="3"/>
  <c r="T642" i="3"/>
  <c r="O642" i="3"/>
  <c r="P642" i="3" s="1"/>
  <c r="S642" i="3" s="1"/>
  <c r="N642" i="3"/>
  <c r="J642" i="3"/>
  <c r="I642" i="3"/>
  <c r="E642" i="3"/>
  <c r="V641" i="3"/>
  <c r="U641" i="3"/>
  <c r="T641" i="3"/>
  <c r="O641" i="3"/>
  <c r="P641" i="3" s="1"/>
  <c r="S641" i="3" s="1"/>
  <c r="N641" i="3"/>
  <c r="J641" i="3"/>
  <c r="I641" i="3"/>
  <c r="E641" i="3"/>
  <c r="V640" i="3"/>
  <c r="U640" i="3"/>
  <c r="T640" i="3"/>
  <c r="P640" i="3"/>
  <c r="O640" i="3"/>
  <c r="N640" i="3"/>
  <c r="J640" i="3"/>
  <c r="I640" i="3"/>
  <c r="E640" i="3"/>
  <c r="V639" i="3"/>
  <c r="U639" i="3"/>
  <c r="T639" i="3"/>
  <c r="O639" i="3"/>
  <c r="N639" i="3"/>
  <c r="E639" i="3" s="1"/>
  <c r="J639" i="3"/>
  <c r="I639" i="3"/>
  <c r="V638" i="3"/>
  <c r="U638" i="3"/>
  <c r="T638" i="3"/>
  <c r="O638" i="3"/>
  <c r="P638" i="3" s="1"/>
  <c r="S638" i="3" s="1"/>
  <c r="N638" i="3"/>
  <c r="J638" i="3"/>
  <c r="I638" i="3"/>
  <c r="E638" i="3"/>
  <c r="V637" i="3"/>
  <c r="U637" i="3"/>
  <c r="T637" i="3"/>
  <c r="O637" i="3"/>
  <c r="P637" i="3" s="1"/>
  <c r="S637" i="3" s="1"/>
  <c r="N637" i="3"/>
  <c r="J637" i="3"/>
  <c r="I637" i="3"/>
  <c r="E637" i="3"/>
  <c r="V636" i="3"/>
  <c r="U636" i="3"/>
  <c r="T636" i="3"/>
  <c r="O636" i="3"/>
  <c r="N636" i="3"/>
  <c r="J636" i="3"/>
  <c r="I636" i="3"/>
  <c r="E636" i="3"/>
  <c r="V635" i="3"/>
  <c r="U635" i="3"/>
  <c r="T635" i="3"/>
  <c r="O635" i="3"/>
  <c r="N635" i="3"/>
  <c r="E635" i="3" s="1"/>
  <c r="J635" i="3"/>
  <c r="I635" i="3"/>
  <c r="V634" i="3"/>
  <c r="U634" i="3"/>
  <c r="T634" i="3"/>
  <c r="O634" i="3"/>
  <c r="P634" i="3" s="1"/>
  <c r="S634" i="3" s="1"/>
  <c r="N634" i="3"/>
  <c r="E634" i="3" s="1"/>
  <c r="J634" i="3"/>
  <c r="I634" i="3"/>
  <c r="V633" i="3"/>
  <c r="U633" i="3"/>
  <c r="T633" i="3"/>
  <c r="O633" i="3"/>
  <c r="P633" i="3" s="1"/>
  <c r="S633" i="3" s="1"/>
  <c r="N633" i="3"/>
  <c r="E633" i="3" s="1"/>
  <c r="J633" i="3"/>
  <c r="I633" i="3"/>
  <c r="V632" i="3"/>
  <c r="U632" i="3"/>
  <c r="T632" i="3"/>
  <c r="O632" i="3"/>
  <c r="N632" i="3"/>
  <c r="E632" i="3" s="1"/>
  <c r="J632" i="3"/>
  <c r="I632" i="3"/>
  <c r="V631" i="3"/>
  <c r="U631" i="3"/>
  <c r="T631" i="3"/>
  <c r="O631" i="3"/>
  <c r="N631" i="3"/>
  <c r="E631" i="3" s="1"/>
  <c r="J631" i="3"/>
  <c r="I631" i="3"/>
  <c r="V630" i="3"/>
  <c r="U630" i="3"/>
  <c r="T630" i="3"/>
  <c r="O630" i="3"/>
  <c r="P630" i="3" s="1"/>
  <c r="S630" i="3" s="1"/>
  <c r="N630" i="3"/>
  <c r="E630" i="3" s="1"/>
  <c r="J630" i="3"/>
  <c r="I630" i="3"/>
  <c r="V629" i="3"/>
  <c r="U629" i="3"/>
  <c r="T629" i="3"/>
  <c r="O629" i="3"/>
  <c r="P629" i="3" s="1"/>
  <c r="S629" i="3" s="1"/>
  <c r="N629" i="3"/>
  <c r="E629" i="3" s="1"/>
  <c r="J629" i="3"/>
  <c r="I629" i="3"/>
  <c r="V628" i="3"/>
  <c r="U628" i="3"/>
  <c r="T628" i="3"/>
  <c r="O628" i="3"/>
  <c r="N628" i="3"/>
  <c r="E628" i="3" s="1"/>
  <c r="J628" i="3"/>
  <c r="I628" i="3"/>
  <c r="V627" i="3"/>
  <c r="U627" i="3"/>
  <c r="T627" i="3"/>
  <c r="O627" i="3"/>
  <c r="N627" i="3"/>
  <c r="E627" i="3" s="1"/>
  <c r="J627" i="3"/>
  <c r="I627" i="3"/>
  <c r="V626" i="3"/>
  <c r="U626" i="3"/>
  <c r="T626" i="3"/>
  <c r="O626" i="3"/>
  <c r="P626" i="3" s="1"/>
  <c r="S626" i="3" s="1"/>
  <c r="N626" i="3"/>
  <c r="E626" i="3" s="1"/>
  <c r="J626" i="3"/>
  <c r="I626" i="3"/>
  <c r="V625" i="3"/>
  <c r="U625" i="3"/>
  <c r="T625" i="3"/>
  <c r="O625" i="3"/>
  <c r="P625" i="3" s="1"/>
  <c r="S625" i="3" s="1"/>
  <c r="N625" i="3"/>
  <c r="E625" i="3" s="1"/>
  <c r="J625" i="3"/>
  <c r="I625" i="3"/>
  <c r="V624" i="3"/>
  <c r="U624" i="3"/>
  <c r="T624" i="3"/>
  <c r="O624" i="3"/>
  <c r="N624" i="3"/>
  <c r="E624" i="3" s="1"/>
  <c r="J624" i="3"/>
  <c r="I624" i="3"/>
  <c r="V623" i="3"/>
  <c r="U623" i="3"/>
  <c r="T623" i="3"/>
  <c r="O623" i="3"/>
  <c r="N623" i="3"/>
  <c r="E623" i="3" s="1"/>
  <c r="J623" i="3"/>
  <c r="I623" i="3"/>
  <c r="V622" i="3"/>
  <c r="U622" i="3"/>
  <c r="T622" i="3"/>
  <c r="O622" i="3"/>
  <c r="P622" i="3" s="1"/>
  <c r="S622" i="3" s="1"/>
  <c r="N622" i="3"/>
  <c r="J622" i="3"/>
  <c r="I622" i="3"/>
  <c r="E622" i="3"/>
  <c r="V621" i="3"/>
  <c r="U621" i="3"/>
  <c r="T621" i="3"/>
  <c r="O621" i="3"/>
  <c r="P621" i="3" s="1"/>
  <c r="S621" i="3" s="1"/>
  <c r="N621" i="3"/>
  <c r="J621" i="3"/>
  <c r="I621" i="3"/>
  <c r="E621" i="3"/>
  <c r="V620" i="3"/>
  <c r="U620" i="3"/>
  <c r="T620" i="3"/>
  <c r="O620" i="3"/>
  <c r="N620" i="3"/>
  <c r="J620" i="3"/>
  <c r="I620" i="3"/>
  <c r="E620" i="3"/>
  <c r="V619" i="3"/>
  <c r="U619" i="3"/>
  <c r="T619" i="3"/>
  <c r="O619" i="3"/>
  <c r="N619" i="3"/>
  <c r="E619" i="3" s="1"/>
  <c r="J619" i="3"/>
  <c r="I619" i="3"/>
  <c r="V618" i="3"/>
  <c r="U618" i="3"/>
  <c r="T618" i="3"/>
  <c r="O618" i="3"/>
  <c r="P618" i="3" s="1"/>
  <c r="S618" i="3" s="1"/>
  <c r="N618" i="3"/>
  <c r="E618" i="3" s="1"/>
  <c r="J618" i="3"/>
  <c r="I618" i="3"/>
  <c r="V617" i="3"/>
  <c r="U617" i="3"/>
  <c r="T617" i="3"/>
  <c r="O617" i="3"/>
  <c r="P617" i="3" s="1"/>
  <c r="S617" i="3" s="1"/>
  <c r="N617" i="3"/>
  <c r="E617" i="3" s="1"/>
  <c r="J617" i="3"/>
  <c r="I617" i="3"/>
  <c r="V616" i="3"/>
  <c r="U616" i="3"/>
  <c r="T616" i="3"/>
  <c r="O616" i="3"/>
  <c r="N616" i="3"/>
  <c r="E616" i="3" s="1"/>
  <c r="J616" i="3"/>
  <c r="I616" i="3"/>
  <c r="V615" i="3"/>
  <c r="U615" i="3"/>
  <c r="T615" i="3"/>
  <c r="O615" i="3"/>
  <c r="N615" i="3"/>
  <c r="E615" i="3" s="1"/>
  <c r="J615" i="3"/>
  <c r="I615" i="3"/>
  <c r="V614" i="3"/>
  <c r="U614" i="3"/>
  <c r="T614" i="3"/>
  <c r="O614" i="3"/>
  <c r="P614" i="3" s="1"/>
  <c r="S614" i="3" s="1"/>
  <c r="N614" i="3"/>
  <c r="E614" i="3" s="1"/>
  <c r="J614" i="3"/>
  <c r="I614" i="3"/>
  <c r="V613" i="3"/>
  <c r="U613" i="3"/>
  <c r="T613" i="3"/>
  <c r="O613" i="3"/>
  <c r="P613" i="3" s="1"/>
  <c r="S613" i="3" s="1"/>
  <c r="N613" i="3"/>
  <c r="E613" i="3" s="1"/>
  <c r="J613" i="3"/>
  <c r="I613" i="3"/>
  <c r="V612" i="3"/>
  <c r="U612" i="3"/>
  <c r="T612" i="3"/>
  <c r="O612" i="3"/>
  <c r="N612" i="3"/>
  <c r="E612" i="3" s="1"/>
  <c r="J612" i="3"/>
  <c r="I612" i="3"/>
  <c r="V611" i="3"/>
  <c r="U611" i="3"/>
  <c r="T611" i="3"/>
  <c r="O611" i="3"/>
  <c r="N611" i="3"/>
  <c r="E611" i="3" s="1"/>
  <c r="J611" i="3"/>
  <c r="I611" i="3"/>
  <c r="V610" i="3"/>
  <c r="U610" i="3"/>
  <c r="T610" i="3"/>
  <c r="O610" i="3"/>
  <c r="P610" i="3" s="1"/>
  <c r="S610" i="3" s="1"/>
  <c r="N610" i="3"/>
  <c r="E610" i="3" s="1"/>
  <c r="J610" i="3"/>
  <c r="I610" i="3"/>
  <c r="V609" i="3"/>
  <c r="U609" i="3"/>
  <c r="T609" i="3"/>
  <c r="O609" i="3"/>
  <c r="P609" i="3" s="1"/>
  <c r="S609" i="3" s="1"/>
  <c r="N609" i="3"/>
  <c r="E609" i="3" s="1"/>
  <c r="J609" i="3"/>
  <c r="I609" i="3"/>
  <c r="V608" i="3"/>
  <c r="U608" i="3"/>
  <c r="T608" i="3"/>
  <c r="O608" i="3"/>
  <c r="N608" i="3"/>
  <c r="E608" i="3" s="1"/>
  <c r="J608" i="3"/>
  <c r="I608" i="3"/>
  <c r="V607" i="3"/>
  <c r="U607" i="3"/>
  <c r="T607" i="3"/>
  <c r="O607" i="3"/>
  <c r="N607" i="3"/>
  <c r="E607" i="3" s="1"/>
  <c r="J607" i="3"/>
  <c r="I607" i="3"/>
  <c r="V606" i="3"/>
  <c r="U606" i="3"/>
  <c r="T606" i="3"/>
  <c r="O606" i="3"/>
  <c r="P606" i="3" s="1"/>
  <c r="S606" i="3" s="1"/>
  <c r="N606" i="3"/>
  <c r="J606" i="3"/>
  <c r="I606" i="3"/>
  <c r="E606" i="3"/>
  <c r="V605" i="3"/>
  <c r="U605" i="3"/>
  <c r="T605" i="3"/>
  <c r="O605" i="3"/>
  <c r="P605" i="3" s="1"/>
  <c r="S605" i="3" s="1"/>
  <c r="N605" i="3"/>
  <c r="J605" i="3"/>
  <c r="I605" i="3"/>
  <c r="E605" i="3"/>
  <c r="V604" i="3"/>
  <c r="U604" i="3"/>
  <c r="T604" i="3"/>
  <c r="O604" i="3"/>
  <c r="N604" i="3"/>
  <c r="J604" i="3"/>
  <c r="I604" i="3"/>
  <c r="E604" i="3"/>
  <c r="V603" i="3"/>
  <c r="U603" i="3"/>
  <c r="T603" i="3"/>
  <c r="O603" i="3"/>
  <c r="N603" i="3"/>
  <c r="E603" i="3" s="1"/>
  <c r="J603" i="3"/>
  <c r="I603" i="3"/>
  <c r="V602" i="3"/>
  <c r="U602" i="3"/>
  <c r="T602" i="3"/>
  <c r="O602" i="3"/>
  <c r="P602" i="3" s="1"/>
  <c r="S602" i="3" s="1"/>
  <c r="N602" i="3"/>
  <c r="E602" i="3" s="1"/>
  <c r="J602" i="3"/>
  <c r="I602" i="3"/>
  <c r="V601" i="3"/>
  <c r="U601" i="3"/>
  <c r="T601" i="3"/>
  <c r="O601" i="3"/>
  <c r="P601" i="3" s="1"/>
  <c r="S601" i="3" s="1"/>
  <c r="N601" i="3"/>
  <c r="E601" i="3" s="1"/>
  <c r="J601" i="3"/>
  <c r="I601" i="3"/>
  <c r="V600" i="3"/>
  <c r="U600" i="3"/>
  <c r="T600" i="3"/>
  <c r="O600" i="3"/>
  <c r="N600" i="3"/>
  <c r="E600" i="3" s="1"/>
  <c r="J600" i="3"/>
  <c r="I600" i="3"/>
  <c r="V599" i="3"/>
  <c r="U599" i="3"/>
  <c r="T599" i="3"/>
  <c r="O599" i="3"/>
  <c r="N599" i="3"/>
  <c r="E599" i="3" s="1"/>
  <c r="J599" i="3"/>
  <c r="I599" i="3"/>
  <c r="V598" i="3"/>
  <c r="U598" i="3"/>
  <c r="T598" i="3"/>
  <c r="O598" i="3"/>
  <c r="P598" i="3" s="1"/>
  <c r="S598" i="3" s="1"/>
  <c r="N598" i="3"/>
  <c r="E598" i="3" s="1"/>
  <c r="J598" i="3"/>
  <c r="I598" i="3"/>
  <c r="V597" i="3"/>
  <c r="U597" i="3"/>
  <c r="T597" i="3"/>
  <c r="O597" i="3"/>
  <c r="P597" i="3" s="1"/>
  <c r="S597" i="3" s="1"/>
  <c r="N597" i="3"/>
  <c r="E597" i="3" s="1"/>
  <c r="J597" i="3"/>
  <c r="I597" i="3"/>
  <c r="V596" i="3"/>
  <c r="U596" i="3"/>
  <c r="T596" i="3"/>
  <c r="O596" i="3"/>
  <c r="N596" i="3"/>
  <c r="E596" i="3" s="1"/>
  <c r="J596" i="3"/>
  <c r="I596" i="3"/>
  <c r="V595" i="3"/>
  <c r="U595" i="3"/>
  <c r="T595" i="3"/>
  <c r="O595" i="3"/>
  <c r="N595" i="3"/>
  <c r="E595" i="3" s="1"/>
  <c r="J595" i="3"/>
  <c r="I595" i="3"/>
  <c r="V594" i="3"/>
  <c r="U594" i="3"/>
  <c r="T594" i="3"/>
  <c r="O594" i="3"/>
  <c r="P594" i="3" s="1"/>
  <c r="S594" i="3" s="1"/>
  <c r="N594" i="3"/>
  <c r="E594" i="3" s="1"/>
  <c r="J594" i="3"/>
  <c r="I594" i="3"/>
  <c r="V593" i="3"/>
  <c r="U593" i="3"/>
  <c r="T593" i="3"/>
  <c r="O593" i="3"/>
  <c r="P593" i="3" s="1"/>
  <c r="S593" i="3" s="1"/>
  <c r="N593" i="3"/>
  <c r="E593" i="3" s="1"/>
  <c r="J593" i="3"/>
  <c r="I593" i="3"/>
  <c r="V592" i="3"/>
  <c r="U592" i="3"/>
  <c r="T592" i="3"/>
  <c r="O592" i="3"/>
  <c r="N592" i="3"/>
  <c r="E592" i="3" s="1"/>
  <c r="J592" i="3"/>
  <c r="I592" i="3"/>
  <c r="V591" i="3"/>
  <c r="U591" i="3"/>
  <c r="T591" i="3"/>
  <c r="O591" i="3"/>
  <c r="N591" i="3"/>
  <c r="E591" i="3" s="1"/>
  <c r="J591" i="3"/>
  <c r="I591" i="3"/>
  <c r="V590" i="3"/>
  <c r="U590" i="3"/>
  <c r="T590" i="3"/>
  <c r="O590" i="3"/>
  <c r="P590" i="3" s="1"/>
  <c r="S590" i="3" s="1"/>
  <c r="N590" i="3"/>
  <c r="E590" i="3" s="1"/>
  <c r="J590" i="3"/>
  <c r="I590" i="3"/>
  <c r="V589" i="3"/>
  <c r="U589" i="3"/>
  <c r="T589" i="3"/>
  <c r="O589" i="3"/>
  <c r="P589" i="3" s="1"/>
  <c r="S589" i="3" s="1"/>
  <c r="N589" i="3"/>
  <c r="E589" i="3" s="1"/>
  <c r="J589" i="3"/>
  <c r="I589" i="3"/>
  <c r="V588" i="3"/>
  <c r="U588" i="3"/>
  <c r="T588" i="3"/>
  <c r="O588" i="3"/>
  <c r="N588" i="3"/>
  <c r="E588" i="3" s="1"/>
  <c r="J588" i="3"/>
  <c r="I588" i="3"/>
  <c r="V587" i="3"/>
  <c r="U587" i="3"/>
  <c r="T587" i="3"/>
  <c r="O587" i="3"/>
  <c r="N587" i="3"/>
  <c r="E587" i="3" s="1"/>
  <c r="J587" i="3"/>
  <c r="I587" i="3"/>
  <c r="V586" i="3"/>
  <c r="U586" i="3"/>
  <c r="T586" i="3"/>
  <c r="O586" i="3"/>
  <c r="P586" i="3" s="1"/>
  <c r="S586" i="3" s="1"/>
  <c r="N586" i="3"/>
  <c r="E586" i="3" s="1"/>
  <c r="J586" i="3"/>
  <c r="I586" i="3"/>
  <c r="V585" i="3"/>
  <c r="U585" i="3"/>
  <c r="T585" i="3"/>
  <c r="O585" i="3"/>
  <c r="P585" i="3" s="1"/>
  <c r="S585" i="3" s="1"/>
  <c r="N585" i="3"/>
  <c r="E585" i="3" s="1"/>
  <c r="J585" i="3"/>
  <c r="I585" i="3"/>
  <c r="V584" i="3"/>
  <c r="U584" i="3"/>
  <c r="T584" i="3"/>
  <c r="O584" i="3"/>
  <c r="N584" i="3"/>
  <c r="E584" i="3" s="1"/>
  <c r="J584" i="3"/>
  <c r="I584" i="3"/>
  <c r="V583" i="3"/>
  <c r="U583" i="3"/>
  <c r="T583" i="3"/>
  <c r="O583" i="3"/>
  <c r="N583" i="3"/>
  <c r="E583" i="3" s="1"/>
  <c r="J583" i="3"/>
  <c r="I583" i="3"/>
  <c r="V582" i="3"/>
  <c r="U582" i="3"/>
  <c r="T582" i="3"/>
  <c r="O582" i="3"/>
  <c r="P582" i="3" s="1"/>
  <c r="S582" i="3" s="1"/>
  <c r="N582" i="3"/>
  <c r="E582" i="3" s="1"/>
  <c r="J582" i="3"/>
  <c r="I582" i="3"/>
  <c r="V581" i="3"/>
  <c r="U581" i="3"/>
  <c r="T581" i="3"/>
  <c r="O581" i="3"/>
  <c r="P581" i="3" s="1"/>
  <c r="S581" i="3" s="1"/>
  <c r="N581" i="3"/>
  <c r="E581" i="3" s="1"/>
  <c r="J581" i="3"/>
  <c r="I581" i="3"/>
  <c r="V580" i="3"/>
  <c r="U580" i="3"/>
  <c r="T580" i="3"/>
  <c r="O580" i="3"/>
  <c r="N580" i="3"/>
  <c r="E580" i="3" s="1"/>
  <c r="J580" i="3"/>
  <c r="I580" i="3"/>
  <c r="V579" i="3"/>
  <c r="U579" i="3"/>
  <c r="T579" i="3"/>
  <c r="O579" i="3"/>
  <c r="N579" i="3"/>
  <c r="E579" i="3" s="1"/>
  <c r="J579" i="3"/>
  <c r="I579" i="3"/>
  <c r="V578" i="3"/>
  <c r="U578" i="3"/>
  <c r="T578" i="3"/>
  <c r="O578" i="3"/>
  <c r="P578" i="3" s="1"/>
  <c r="S578" i="3" s="1"/>
  <c r="N578" i="3"/>
  <c r="J578" i="3"/>
  <c r="I578" i="3"/>
  <c r="E578" i="3"/>
  <c r="V577" i="3"/>
  <c r="U577" i="3"/>
  <c r="T577" i="3"/>
  <c r="O577" i="3"/>
  <c r="P577" i="3" s="1"/>
  <c r="S577" i="3" s="1"/>
  <c r="N577" i="3"/>
  <c r="J577" i="3"/>
  <c r="I577" i="3"/>
  <c r="E577" i="3"/>
  <c r="V576" i="3"/>
  <c r="U576" i="3"/>
  <c r="T576" i="3"/>
  <c r="O576" i="3"/>
  <c r="N576" i="3"/>
  <c r="J576" i="3"/>
  <c r="I576" i="3"/>
  <c r="E576" i="3"/>
  <c r="V575" i="3"/>
  <c r="U575" i="3"/>
  <c r="T575" i="3"/>
  <c r="O575" i="3"/>
  <c r="N575" i="3"/>
  <c r="E575" i="3" s="1"/>
  <c r="J575" i="3"/>
  <c r="I575" i="3"/>
  <c r="V574" i="3"/>
  <c r="U574" i="3"/>
  <c r="T574" i="3"/>
  <c r="O574" i="3"/>
  <c r="P574" i="3" s="1"/>
  <c r="S574" i="3" s="1"/>
  <c r="N574" i="3"/>
  <c r="J574" i="3"/>
  <c r="I574" i="3"/>
  <c r="E574" i="3"/>
  <c r="V573" i="3"/>
  <c r="U573" i="3"/>
  <c r="T573" i="3"/>
  <c r="O573" i="3"/>
  <c r="P573" i="3" s="1"/>
  <c r="S573" i="3" s="1"/>
  <c r="N573" i="3"/>
  <c r="J573" i="3"/>
  <c r="I573" i="3"/>
  <c r="E573" i="3"/>
  <c r="V572" i="3"/>
  <c r="U572" i="3"/>
  <c r="T572" i="3"/>
  <c r="O572" i="3"/>
  <c r="N572" i="3"/>
  <c r="J572" i="3"/>
  <c r="I572" i="3"/>
  <c r="E572" i="3"/>
  <c r="V571" i="3"/>
  <c r="U571" i="3"/>
  <c r="T571" i="3"/>
  <c r="O571" i="3"/>
  <c r="N571" i="3"/>
  <c r="E571" i="3" s="1"/>
  <c r="J571" i="3"/>
  <c r="I571" i="3"/>
  <c r="V570" i="3"/>
  <c r="U570" i="3"/>
  <c r="T570" i="3"/>
  <c r="O570" i="3"/>
  <c r="P570" i="3" s="1"/>
  <c r="S570" i="3" s="1"/>
  <c r="N570" i="3"/>
  <c r="E570" i="3" s="1"/>
  <c r="J570" i="3"/>
  <c r="I570" i="3"/>
  <c r="V569" i="3"/>
  <c r="U569" i="3"/>
  <c r="T569" i="3"/>
  <c r="O569" i="3"/>
  <c r="P569" i="3" s="1"/>
  <c r="S569" i="3" s="1"/>
  <c r="N569" i="3"/>
  <c r="E569" i="3" s="1"/>
  <c r="J569" i="3"/>
  <c r="I569" i="3"/>
  <c r="V568" i="3"/>
  <c r="U568" i="3"/>
  <c r="T568" i="3"/>
  <c r="O568" i="3"/>
  <c r="N568" i="3"/>
  <c r="E568" i="3" s="1"/>
  <c r="J568" i="3"/>
  <c r="I568" i="3"/>
  <c r="V567" i="3"/>
  <c r="U567" i="3"/>
  <c r="T567" i="3"/>
  <c r="O567" i="3"/>
  <c r="N567" i="3"/>
  <c r="E567" i="3" s="1"/>
  <c r="J567" i="3"/>
  <c r="I567" i="3"/>
  <c r="V566" i="3"/>
  <c r="U566" i="3"/>
  <c r="T566" i="3"/>
  <c r="O566" i="3"/>
  <c r="P566" i="3" s="1"/>
  <c r="S566" i="3" s="1"/>
  <c r="N566" i="3"/>
  <c r="E566" i="3" s="1"/>
  <c r="J566" i="3"/>
  <c r="I566" i="3"/>
  <c r="V565" i="3"/>
  <c r="U565" i="3"/>
  <c r="T565" i="3"/>
  <c r="O565" i="3"/>
  <c r="P565" i="3" s="1"/>
  <c r="S565" i="3" s="1"/>
  <c r="N565" i="3"/>
  <c r="E565" i="3" s="1"/>
  <c r="J565" i="3"/>
  <c r="I565" i="3"/>
  <c r="V564" i="3"/>
  <c r="U564" i="3"/>
  <c r="T564" i="3"/>
  <c r="O564" i="3"/>
  <c r="N564" i="3"/>
  <c r="E564" i="3" s="1"/>
  <c r="J564" i="3"/>
  <c r="I564" i="3"/>
  <c r="V563" i="3"/>
  <c r="U563" i="3"/>
  <c r="T563" i="3"/>
  <c r="O563" i="3"/>
  <c r="N563" i="3"/>
  <c r="E563" i="3" s="1"/>
  <c r="J563" i="3"/>
  <c r="I563" i="3"/>
  <c r="V562" i="3"/>
  <c r="U562" i="3"/>
  <c r="T562" i="3"/>
  <c r="O562" i="3"/>
  <c r="P562" i="3" s="1"/>
  <c r="S562" i="3" s="1"/>
  <c r="N562" i="3"/>
  <c r="E562" i="3" s="1"/>
  <c r="J562" i="3"/>
  <c r="I562" i="3"/>
  <c r="V561" i="3"/>
  <c r="U561" i="3"/>
  <c r="T561" i="3"/>
  <c r="O561" i="3"/>
  <c r="P561" i="3" s="1"/>
  <c r="S561" i="3" s="1"/>
  <c r="N561" i="3"/>
  <c r="E561" i="3" s="1"/>
  <c r="J561" i="3"/>
  <c r="I561" i="3"/>
  <c r="V560" i="3"/>
  <c r="U560" i="3"/>
  <c r="T560" i="3"/>
  <c r="O560" i="3"/>
  <c r="N560" i="3"/>
  <c r="E560" i="3" s="1"/>
  <c r="J560" i="3"/>
  <c r="I560" i="3"/>
  <c r="V559" i="3"/>
  <c r="U559" i="3"/>
  <c r="T559" i="3"/>
  <c r="O559" i="3"/>
  <c r="N559" i="3"/>
  <c r="E559" i="3" s="1"/>
  <c r="J559" i="3"/>
  <c r="I559" i="3"/>
  <c r="V558" i="3"/>
  <c r="U558" i="3"/>
  <c r="T558" i="3"/>
  <c r="O558" i="3"/>
  <c r="P558" i="3" s="1"/>
  <c r="S558" i="3" s="1"/>
  <c r="N558" i="3"/>
  <c r="J558" i="3"/>
  <c r="I558" i="3"/>
  <c r="E558" i="3"/>
  <c r="V557" i="3"/>
  <c r="U557" i="3"/>
  <c r="T557" i="3"/>
  <c r="O557" i="3"/>
  <c r="P557" i="3" s="1"/>
  <c r="S557" i="3" s="1"/>
  <c r="N557" i="3"/>
  <c r="J557" i="3"/>
  <c r="I557" i="3"/>
  <c r="E557" i="3"/>
  <c r="V556" i="3"/>
  <c r="U556" i="3"/>
  <c r="T556" i="3"/>
  <c r="O556" i="3"/>
  <c r="N556" i="3"/>
  <c r="J556" i="3"/>
  <c r="I556" i="3"/>
  <c r="E556" i="3"/>
  <c r="V555" i="3"/>
  <c r="U555" i="3"/>
  <c r="T555" i="3"/>
  <c r="O555" i="3"/>
  <c r="N555" i="3"/>
  <c r="E555" i="3" s="1"/>
  <c r="J555" i="3"/>
  <c r="I555" i="3"/>
  <c r="V554" i="3"/>
  <c r="U554" i="3"/>
  <c r="T554" i="3"/>
  <c r="O554" i="3"/>
  <c r="P554" i="3" s="1"/>
  <c r="S554" i="3" s="1"/>
  <c r="N554" i="3"/>
  <c r="E554" i="3" s="1"/>
  <c r="J554" i="3"/>
  <c r="I554" i="3"/>
  <c r="V553" i="3"/>
  <c r="U553" i="3"/>
  <c r="T553" i="3"/>
  <c r="O553" i="3"/>
  <c r="P553" i="3" s="1"/>
  <c r="S553" i="3" s="1"/>
  <c r="N553" i="3"/>
  <c r="E553" i="3" s="1"/>
  <c r="J553" i="3"/>
  <c r="I553" i="3"/>
  <c r="V552" i="3"/>
  <c r="U552" i="3"/>
  <c r="T552" i="3"/>
  <c r="O552" i="3"/>
  <c r="N552" i="3"/>
  <c r="E552" i="3" s="1"/>
  <c r="J552" i="3"/>
  <c r="I552" i="3"/>
  <c r="V551" i="3"/>
  <c r="U551" i="3"/>
  <c r="T551" i="3"/>
  <c r="O551" i="3"/>
  <c r="N551" i="3"/>
  <c r="E551" i="3" s="1"/>
  <c r="J551" i="3"/>
  <c r="I551" i="3"/>
  <c r="V550" i="3"/>
  <c r="U550" i="3"/>
  <c r="T550" i="3"/>
  <c r="O550" i="3"/>
  <c r="P550" i="3" s="1"/>
  <c r="S550" i="3" s="1"/>
  <c r="N550" i="3"/>
  <c r="E550" i="3" s="1"/>
  <c r="J550" i="3"/>
  <c r="I550" i="3"/>
  <c r="V549" i="3"/>
  <c r="U549" i="3"/>
  <c r="T549" i="3"/>
  <c r="O549" i="3"/>
  <c r="P549" i="3" s="1"/>
  <c r="S549" i="3" s="1"/>
  <c r="N549" i="3"/>
  <c r="E549" i="3" s="1"/>
  <c r="J549" i="3"/>
  <c r="I549" i="3"/>
  <c r="V548" i="3"/>
  <c r="U548" i="3"/>
  <c r="T548" i="3"/>
  <c r="O548" i="3"/>
  <c r="N548" i="3"/>
  <c r="E548" i="3" s="1"/>
  <c r="J548" i="3"/>
  <c r="I548" i="3"/>
  <c r="V547" i="3"/>
  <c r="U547" i="3"/>
  <c r="T547" i="3"/>
  <c r="O547" i="3"/>
  <c r="N547" i="3"/>
  <c r="E547" i="3" s="1"/>
  <c r="J547" i="3"/>
  <c r="I547" i="3"/>
  <c r="V546" i="3"/>
  <c r="U546" i="3"/>
  <c r="T546" i="3"/>
  <c r="O546" i="3"/>
  <c r="P546" i="3" s="1"/>
  <c r="S546" i="3" s="1"/>
  <c r="N546" i="3"/>
  <c r="E546" i="3" s="1"/>
  <c r="J546" i="3"/>
  <c r="I546" i="3"/>
  <c r="V545" i="3"/>
  <c r="U545" i="3"/>
  <c r="T545" i="3"/>
  <c r="O545" i="3"/>
  <c r="P545" i="3" s="1"/>
  <c r="S545" i="3" s="1"/>
  <c r="N545" i="3"/>
  <c r="E545" i="3" s="1"/>
  <c r="J545" i="3"/>
  <c r="I545" i="3"/>
  <c r="V544" i="3"/>
  <c r="U544" i="3"/>
  <c r="T544" i="3"/>
  <c r="O544" i="3"/>
  <c r="N544" i="3"/>
  <c r="E544" i="3" s="1"/>
  <c r="J544" i="3"/>
  <c r="I544" i="3"/>
  <c r="V543" i="3"/>
  <c r="U543" i="3"/>
  <c r="T543" i="3"/>
  <c r="O543" i="3"/>
  <c r="N543" i="3"/>
  <c r="E543" i="3" s="1"/>
  <c r="J543" i="3"/>
  <c r="I543" i="3"/>
  <c r="V542" i="3"/>
  <c r="U542" i="3"/>
  <c r="T542" i="3"/>
  <c r="O542" i="3"/>
  <c r="P542" i="3" s="1"/>
  <c r="S542" i="3" s="1"/>
  <c r="N542" i="3"/>
  <c r="J542" i="3"/>
  <c r="I542" i="3"/>
  <c r="E542" i="3"/>
  <c r="V541" i="3"/>
  <c r="U541" i="3"/>
  <c r="T541" i="3"/>
  <c r="O541" i="3"/>
  <c r="P541" i="3" s="1"/>
  <c r="S541" i="3" s="1"/>
  <c r="N541" i="3"/>
  <c r="J541" i="3"/>
  <c r="I541" i="3"/>
  <c r="E541" i="3"/>
  <c r="V540" i="3"/>
  <c r="U540" i="3"/>
  <c r="T540" i="3"/>
  <c r="O540" i="3"/>
  <c r="N540" i="3"/>
  <c r="J540" i="3"/>
  <c r="I540" i="3"/>
  <c r="E540" i="3"/>
  <c r="V539" i="3"/>
  <c r="U539" i="3"/>
  <c r="T539" i="3"/>
  <c r="O539" i="3"/>
  <c r="N539" i="3"/>
  <c r="E539" i="3" s="1"/>
  <c r="J539" i="3"/>
  <c r="I539" i="3"/>
  <c r="V538" i="3"/>
  <c r="U538" i="3"/>
  <c r="T538" i="3"/>
  <c r="O538" i="3"/>
  <c r="P538" i="3" s="1"/>
  <c r="N538" i="3"/>
  <c r="E538" i="3" s="1"/>
  <c r="J538" i="3"/>
  <c r="I538" i="3"/>
  <c r="V537" i="3"/>
  <c r="U537" i="3"/>
  <c r="T537" i="3"/>
  <c r="O537" i="3"/>
  <c r="P537" i="3" s="1"/>
  <c r="N537" i="3"/>
  <c r="E537" i="3" s="1"/>
  <c r="J537" i="3"/>
  <c r="I537" i="3"/>
  <c r="V536" i="3"/>
  <c r="U536" i="3"/>
  <c r="T536" i="3"/>
  <c r="O536" i="3"/>
  <c r="N536" i="3"/>
  <c r="E536" i="3" s="1"/>
  <c r="J536" i="3"/>
  <c r="I536" i="3"/>
  <c r="V535" i="3"/>
  <c r="U535" i="3"/>
  <c r="T535" i="3"/>
  <c r="O535" i="3"/>
  <c r="P535" i="3" s="1"/>
  <c r="N535" i="3"/>
  <c r="E535" i="3" s="1"/>
  <c r="J535" i="3"/>
  <c r="I535" i="3"/>
  <c r="V534" i="3"/>
  <c r="U534" i="3"/>
  <c r="T534" i="3"/>
  <c r="O534" i="3"/>
  <c r="P534" i="3" s="1"/>
  <c r="N534" i="3"/>
  <c r="E534" i="3" s="1"/>
  <c r="J534" i="3"/>
  <c r="I534" i="3"/>
  <c r="V533" i="3"/>
  <c r="U533" i="3"/>
  <c r="T533" i="3"/>
  <c r="O533" i="3"/>
  <c r="P533" i="3" s="1"/>
  <c r="N533" i="3"/>
  <c r="E533" i="3" s="1"/>
  <c r="J533" i="3"/>
  <c r="I533" i="3"/>
  <c r="V532" i="3"/>
  <c r="U532" i="3"/>
  <c r="T532" i="3"/>
  <c r="O532" i="3"/>
  <c r="N532" i="3"/>
  <c r="E532" i="3" s="1"/>
  <c r="J532" i="3"/>
  <c r="I532" i="3"/>
  <c r="V531" i="3"/>
  <c r="U531" i="3"/>
  <c r="T531" i="3"/>
  <c r="O531" i="3"/>
  <c r="N531" i="3"/>
  <c r="E531" i="3" s="1"/>
  <c r="J531" i="3"/>
  <c r="I531" i="3"/>
  <c r="V530" i="3"/>
  <c r="U530" i="3"/>
  <c r="T530" i="3"/>
  <c r="O530" i="3"/>
  <c r="N530" i="3"/>
  <c r="J530" i="3"/>
  <c r="I530" i="3"/>
  <c r="E530" i="3"/>
  <c r="V529" i="3"/>
  <c r="U529" i="3"/>
  <c r="T529" i="3"/>
  <c r="O529" i="3"/>
  <c r="P529" i="3" s="1"/>
  <c r="N529" i="3"/>
  <c r="J529" i="3"/>
  <c r="I529" i="3"/>
  <c r="E529" i="3"/>
  <c r="V528" i="3"/>
  <c r="U528" i="3"/>
  <c r="T528" i="3"/>
  <c r="O528" i="3"/>
  <c r="N528" i="3"/>
  <c r="J528" i="3"/>
  <c r="I528" i="3"/>
  <c r="E528" i="3"/>
  <c r="V527" i="3"/>
  <c r="U527" i="3"/>
  <c r="T527" i="3"/>
  <c r="O527" i="3"/>
  <c r="P527" i="3" s="1"/>
  <c r="N527" i="3"/>
  <c r="E527" i="3" s="1"/>
  <c r="J527" i="3"/>
  <c r="I527" i="3"/>
  <c r="V526" i="3"/>
  <c r="U526" i="3"/>
  <c r="T526" i="3"/>
  <c r="O526" i="3"/>
  <c r="N526" i="3"/>
  <c r="J526" i="3"/>
  <c r="I526" i="3"/>
  <c r="E526" i="3"/>
  <c r="V525" i="3"/>
  <c r="U525" i="3"/>
  <c r="T525" i="3"/>
  <c r="O525" i="3"/>
  <c r="P525" i="3" s="1"/>
  <c r="N525" i="3"/>
  <c r="J525" i="3"/>
  <c r="I525" i="3"/>
  <c r="E525" i="3"/>
  <c r="V524" i="3"/>
  <c r="U524" i="3"/>
  <c r="T524" i="3"/>
  <c r="S524" i="3"/>
  <c r="O524" i="3"/>
  <c r="P524" i="3" s="1"/>
  <c r="N524" i="3"/>
  <c r="J524" i="3"/>
  <c r="I524" i="3"/>
  <c r="E524" i="3"/>
  <c r="V523" i="3"/>
  <c r="U523" i="3"/>
  <c r="T523" i="3"/>
  <c r="O523" i="3"/>
  <c r="P523" i="3" s="1"/>
  <c r="N523" i="3"/>
  <c r="J523" i="3"/>
  <c r="I523" i="3"/>
  <c r="E523" i="3"/>
  <c r="V522" i="3"/>
  <c r="U522" i="3"/>
  <c r="T522" i="3"/>
  <c r="O522" i="3"/>
  <c r="N522" i="3"/>
  <c r="J522" i="3"/>
  <c r="I522" i="3"/>
  <c r="E522" i="3"/>
  <c r="V521" i="3"/>
  <c r="U521" i="3"/>
  <c r="T521" i="3"/>
  <c r="O521" i="3"/>
  <c r="P521" i="3" s="1"/>
  <c r="N521" i="3"/>
  <c r="E521" i="3" s="1"/>
  <c r="J521" i="3"/>
  <c r="I521" i="3"/>
  <c r="V520" i="3"/>
  <c r="U520" i="3"/>
  <c r="T520" i="3"/>
  <c r="O520" i="3"/>
  <c r="P520" i="3" s="1"/>
  <c r="N520" i="3"/>
  <c r="E520" i="3" s="1"/>
  <c r="J520" i="3"/>
  <c r="I520" i="3"/>
  <c r="V519" i="3"/>
  <c r="U519" i="3"/>
  <c r="T519" i="3"/>
  <c r="O519" i="3"/>
  <c r="P519" i="3" s="1"/>
  <c r="N519" i="3"/>
  <c r="E519" i="3" s="1"/>
  <c r="J519" i="3"/>
  <c r="I519" i="3"/>
  <c r="V518" i="3"/>
  <c r="U518" i="3"/>
  <c r="T518" i="3"/>
  <c r="O518" i="3"/>
  <c r="P518" i="3" s="1"/>
  <c r="S518" i="3" s="1"/>
  <c r="N518" i="3"/>
  <c r="E518" i="3" s="1"/>
  <c r="J518" i="3"/>
  <c r="I518" i="3"/>
  <c r="V517" i="3"/>
  <c r="U517" i="3"/>
  <c r="T517" i="3"/>
  <c r="O517" i="3"/>
  <c r="P517" i="3" s="1"/>
  <c r="N517" i="3"/>
  <c r="E517" i="3" s="1"/>
  <c r="J517" i="3"/>
  <c r="I517" i="3"/>
  <c r="V516" i="3"/>
  <c r="U516" i="3"/>
  <c r="T516" i="3"/>
  <c r="O516" i="3"/>
  <c r="N516" i="3"/>
  <c r="E516" i="3" s="1"/>
  <c r="J516" i="3"/>
  <c r="I516" i="3"/>
  <c r="V515" i="3"/>
  <c r="U515" i="3"/>
  <c r="T515" i="3"/>
  <c r="O515" i="3"/>
  <c r="P515" i="3" s="1"/>
  <c r="N515" i="3"/>
  <c r="E515" i="3" s="1"/>
  <c r="J515" i="3"/>
  <c r="I515" i="3"/>
  <c r="V514" i="3"/>
  <c r="U514" i="3"/>
  <c r="T514" i="3"/>
  <c r="O514" i="3"/>
  <c r="N514" i="3"/>
  <c r="E514" i="3" s="1"/>
  <c r="J514" i="3"/>
  <c r="I514" i="3"/>
  <c r="V513" i="3"/>
  <c r="U513" i="3"/>
  <c r="T513" i="3"/>
  <c r="O513" i="3"/>
  <c r="P513" i="3" s="1"/>
  <c r="S513" i="3" s="1"/>
  <c r="N513" i="3"/>
  <c r="E513" i="3" s="1"/>
  <c r="J513" i="3"/>
  <c r="I513" i="3"/>
  <c r="V512" i="3"/>
  <c r="U512" i="3"/>
  <c r="T512" i="3"/>
  <c r="O512" i="3"/>
  <c r="N512" i="3"/>
  <c r="E512" i="3" s="1"/>
  <c r="J512" i="3"/>
  <c r="I512" i="3"/>
  <c r="V511" i="3"/>
  <c r="U511" i="3"/>
  <c r="T511" i="3"/>
  <c r="O511" i="3"/>
  <c r="P511" i="3" s="1"/>
  <c r="S511" i="3" s="1"/>
  <c r="N511" i="3"/>
  <c r="E511" i="3" s="1"/>
  <c r="J511" i="3"/>
  <c r="I511" i="3"/>
  <c r="V510" i="3"/>
  <c r="U510" i="3"/>
  <c r="T510" i="3"/>
  <c r="O510" i="3"/>
  <c r="N510" i="3"/>
  <c r="E510" i="3" s="1"/>
  <c r="J510" i="3"/>
  <c r="I510" i="3"/>
  <c r="V509" i="3"/>
  <c r="U509" i="3"/>
  <c r="T509" i="3"/>
  <c r="O509" i="3"/>
  <c r="P509" i="3" s="1"/>
  <c r="S509" i="3" s="1"/>
  <c r="N509" i="3"/>
  <c r="E509" i="3" s="1"/>
  <c r="J509" i="3"/>
  <c r="I509" i="3"/>
  <c r="V508" i="3"/>
  <c r="U508" i="3"/>
  <c r="T508" i="3"/>
  <c r="O508" i="3"/>
  <c r="N508" i="3"/>
  <c r="E508" i="3" s="1"/>
  <c r="J508" i="3"/>
  <c r="I508" i="3"/>
  <c r="V507" i="3"/>
  <c r="U507" i="3"/>
  <c r="T507" i="3"/>
  <c r="O507" i="3"/>
  <c r="N507" i="3"/>
  <c r="J507" i="3"/>
  <c r="I507" i="3"/>
  <c r="E507" i="3"/>
  <c r="V506" i="3"/>
  <c r="U506" i="3"/>
  <c r="T506" i="3"/>
  <c r="O506" i="3"/>
  <c r="N506" i="3"/>
  <c r="J506" i="3"/>
  <c r="I506" i="3"/>
  <c r="E506" i="3"/>
  <c r="V505" i="3"/>
  <c r="U505" i="3"/>
  <c r="T505" i="3"/>
  <c r="O505" i="3"/>
  <c r="P505" i="3" s="1"/>
  <c r="S505" i="3" s="1"/>
  <c r="N505" i="3"/>
  <c r="J505" i="3"/>
  <c r="I505" i="3"/>
  <c r="E505" i="3"/>
  <c r="V504" i="3"/>
  <c r="U504" i="3"/>
  <c r="T504" i="3"/>
  <c r="O504" i="3"/>
  <c r="N504" i="3"/>
  <c r="J504" i="3"/>
  <c r="I504" i="3"/>
  <c r="E504" i="3"/>
  <c r="V503" i="3"/>
  <c r="U503" i="3"/>
  <c r="T503" i="3"/>
  <c r="S503" i="3"/>
  <c r="O503" i="3"/>
  <c r="P503" i="3" s="1"/>
  <c r="N503" i="3"/>
  <c r="E503" i="3" s="1"/>
  <c r="J503" i="3"/>
  <c r="I503" i="3"/>
  <c r="V502" i="3"/>
  <c r="U502" i="3"/>
  <c r="T502" i="3"/>
  <c r="O502" i="3"/>
  <c r="N502" i="3"/>
  <c r="E502" i="3" s="1"/>
  <c r="J502" i="3"/>
  <c r="I502" i="3"/>
  <c r="V501" i="3"/>
  <c r="U501" i="3"/>
  <c r="T501" i="3"/>
  <c r="O501" i="3"/>
  <c r="P501" i="3" s="1"/>
  <c r="S501" i="3" s="1"/>
  <c r="N501" i="3"/>
  <c r="E501" i="3" s="1"/>
  <c r="J501" i="3"/>
  <c r="I501" i="3"/>
  <c r="V500" i="3"/>
  <c r="U500" i="3"/>
  <c r="T500" i="3"/>
  <c r="O500" i="3"/>
  <c r="N500" i="3"/>
  <c r="E500" i="3" s="1"/>
  <c r="J500" i="3"/>
  <c r="I500" i="3"/>
  <c r="V499" i="3"/>
  <c r="U499" i="3"/>
  <c r="T499" i="3"/>
  <c r="O499" i="3"/>
  <c r="P499" i="3" s="1"/>
  <c r="N499" i="3"/>
  <c r="E499" i="3" s="1"/>
  <c r="J499" i="3"/>
  <c r="I499" i="3"/>
  <c r="V498" i="3"/>
  <c r="U498" i="3"/>
  <c r="T498" i="3"/>
  <c r="O498" i="3"/>
  <c r="N498" i="3"/>
  <c r="E498" i="3" s="1"/>
  <c r="J498" i="3"/>
  <c r="I498" i="3"/>
  <c r="V497" i="3"/>
  <c r="U497" i="3"/>
  <c r="T497" i="3"/>
  <c r="O497" i="3"/>
  <c r="P497" i="3" s="1"/>
  <c r="S497" i="3" s="1"/>
  <c r="N497" i="3"/>
  <c r="E497" i="3" s="1"/>
  <c r="J497" i="3"/>
  <c r="I497" i="3"/>
  <c r="V496" i="3"/>
  <c r="U496" i="3"/>
  <c r="T496" i="3"/>
  <c r="O496" i="3"/>
  <c r="N496" i="3"/>
  <c r="E496" i="3" s="1"/>
  <c r="J496" i="3"/>
  <c r="I496" i="3"/>
  <c r="V495" i="3"/>
  <c r="U495" i="3"/>
  <c r="T495" i="3"/>
  <c r="O495" i="3"/>
  <c r="P495" i="3" s="1"/>
  <c r="N495" i="3"/>
  <c r="E495" i="3" s="1"/>
  <c r="J495" i="3"/>
  <c r="I495" i="3"/>
  <c r="V494" i="3"/>
  <c r="U494" i="3"/>
  <c r="T494" i="3"/>
  <c r="O494" i="3"/>
  <c r="N494" i="3"/>
  <c r="E494" i="3" s="1"/>
  <c r="J494" i="3"/>
  <c r="I494" i="3"/>
  <c r="V493" i="3"/>
  <c r="U493" i="3"/>
  <c r="T493" i="3"/>
  <c r="O493" i="3"/>
  <c r="P493" i="3" s="1"/>
  <c r="S493" i="3" s="1"/>
  <c r="N493" i="3"/>
  <c r="E493" i="3" s="1"/>
  <c r="J493" i="3"/>
  <c r="I493" i="3"/>
  <c r="V492" i="3"/>
  <c r="U492" i="3"/>
  <c r="T492" i="3"/>
  <c r="O492" i="3"/>
  <c r="N492" i="3"/>
  <c r="E492" i="3" s="1"/>
  <c r="J492" i="3"/>
  <c r="I492" i="3"/>
  <c r="V491" i="3"/>
  <c r="U491" i="3"/>
  <c r="T491" i="3"/>
  <c r="O491" i="3"/>
  <c r="P491" i="3" s="1"/>
  <c r="S491" i="3" s="1"/>
  <c r="N491" i="3"/>
  <c r="E491" i="3" s="1"/>
  <c r="J491" i="3"/>
  <c r="I491" i="3"/>
  <c r="V490" i="3"/>
  <c r="U490" i="3"/>
  <c r="T490" i="3"/>
  <c r="O490" i="3"/>
  <c r="N490" i="3"/>
  <c r="E490" i="3" s="1"/>
  <c r="J490" i="3"/>
  <c r="I490" i="3"/>
  <c r="V489" i="3"/>
  <c r="U489" i="3"/>
  <c r="T489" i="3"/>
  <c r="O489" i="3"/>
  <c r="P489" i="3" s="1"/>
  <c r="S489" i="3" s="1"/>
  <c r="N489" i="3"/>
  <c r="E489" i="3" s="1"/>
  <c r="J489" i="3"/>
  <c r="I489" i="3"/>
  <c r="V488" i="3"/>
  <c r="U488" i="3"/>
  <c r="T488" i="3"/>
  <c r="O488" i="3"/>
  <c r="N488" i="3"/>
  <c r="E488" i="3" s="1"/>
  <c r="J488" i="3"/>
  <c r="I488" i="3"/>
  <c r="V487" i="3"/>
  <c r="U487" i="3"/>
  <c r="T487" i="3"/>
  <c r="O487" i="3"/>
  <c r="P487" i="3" s="1"/>
  <c r="N487" i="3"/>
  <c r="E487" i="3" s="1"/>
  <c r="J487" i="3"/>
  <c r="I487" i="3"/>
  <c r="V486" i="3"/>
  <c r="U486" i="3"/>
  <c r="T486" i="3"/>
  <c r="O486" i="3"/>
  <c r="N486" i="3"/>
  <c r="E486" i="3" s="1"/>
  <c r="J486" i="3"/>
  <c r="I486" i="3"/>
  <c r="V485" i="3"/>
  <c r="U485" i="3"/>
  <c r="T485" i="3"/>
  <c r="O485" i="3"/>
  <c r="P485" i="3" s="1"/>
  <c r="S485" i="3" s="1"/>
  <c r="N485" i="3"/>
  <c r="E485" i="3" s="1"/>
  <c r="J485" i="3"/>
  <c r="I485" i="3"/>
  <c r="V484" i="3"/>
  <c r="U484" i="3"/>
  <c r="T484" i="3"/>
  <c r="O484" i="3"/>
  <c r="N484" i="3"/>
  <c r="E484" i="3" s="1"/>
  <c r="J484" i="3"/>
  <c r="I484" i="3"/>
  <c r="V483" i="3"/>
  <c r="U483" i="3"/>
  <c r="T483" i="3"/>
  <c r="O483" i="3"/>
  <c r="P483" i="3" s="1"/>
  <c r="S483" i="3" s="1"/>
  <c r="N483" i="3"/>
  <c r="E483" i="3" s="1"/>
  <c r="J483" i="3"/>
  <c r="I483" i="3"/>
  <c r="V482" i="3"/>
  <c r="U482" i="3"/>
  <c r="T482" i="3"/>
  <c r="O482" i="3"/>
  <c r="N482" i="3"/>
  <c r="E482" i="3" s="1"/>
  <c r="J482" i="3"/>
  <c r="I482" i="3"/>
  <c r="V481" i="3"/>
  <c r="U481" i="3"/>
  <c r="T481" i="3"/>
  <c r="O481" i="3"/>
  <c r="P481" i="3" s="1"/>
  <c r="S481" i="3" s="1"/>
  <c r="N481" i="3"/>
  <c r="E481" i="3" s="1"/>
  <c r="J481" i="3"/>
  <c r="I481" i="3"/>
  <c r="V480" i="3"/>
  <c r="U480" i="3"/>
  <c r="T480" i="3"/>
  <c r="O480" i="3"/>
  <c r="N480" i="3"/>
  <c r="E480" i="3" s="1"/>
  <c r="J480" i="3"/>
  <c r="I480" i="3"/>
  <c r="V479" i="3"/>
  <c r="U479" i="3"/>
  <c r="T479" i="3"/>
  <c r="O479" i="3"/>
  <c r="P479" i="3" s="1"/>
  <c r="S479" i="3" s="1"/>
  <c r="N479" i="3"/>
  <c r="E479" i="3" s="1"/>
  <c r="J479" i="3"/>
  <c r="I479" i="3"/>
  <c r="V478" i="3"/>
  <c r="U478" i="3"/>
  <c r="T478" i="3"/>
  <c r="O478" i="3"/>
  <c r="N478" i="3"/>
  <c r="E478" i="3" s="1"/>
  <c r="J478" i="3"/>
  <c r="I478" i="3"/>
  <c r="V477" i="3"/>
  <c r="U477" i="3"/>
  <c r="T477" i="3"/>
  <c r="O477" i="3"/>
  <c r="P477" i="3" s="1"/>
  <c r="S477" i="3" s="1"/>
  <c r="N477" i="3"/>
  <c r="E477" i="3" s="1"/>
  <c r="J477" i="3"/>
  <c r="I477" i="3"/>
  <c r="V476" i="3"/>
  <c r="U476" i="3"/>
  <c r="T476" i="3"/>
  <c r="O476" i="3"/>
  <c r="N476" i="3"/>
  <c r="E476" i="3" s="1"/>
  <c r="J476" i="3"/>
  <c r="I476" i="3"/>
  <c r="V475" i="3"/>
  <c r="U475" i="3"/>
  <c r="T475" i="3"/>
  <c r="O475" i="3"/>
  <c r="P475" i="3" s="1"/>
  <c r="N475" i="3"/>
  <c r="E475" i="3" s="1"/>
  <c r="J475" i="3"/>
  <c r="I475" i="3"/>
  <c r="V474" i="3"/>
  <c r="U474" i="3"/>
  <c r="T474" i="3"/>
  <c r="O474" i="3"/>
  <c r="N474" i="3"/>
  <c r="E474" i="3" s="1"/>
  <c r="J474" i="3"/>
  <c r="I474" i="3"/>
  <c r="V473" i="3"/>
  <c r="U473" i="3"/>
  <c r="T473" i="3"/>
  <c r="O473" i="3"/>
  <c r="P473" i="3" s="1"/>
  <c r="S473" i="3" s="1"/>
  <c r="N473" i="3"/>
  <c r="E473" i="3" s="1"/>
  <c r="J473" i="3"/>
  <c r="I473" i="3"/>
  <c r="V472" i="3"/>
  <c r="U472" i="3"/>
  <c r="T472" i="3"/>
  <c r="O472" i="3"/>
  <c r="N472" i="3"/>
  <c r="E472" i="3" s="1"/>
  <c r="J472" i="3"/>
  <c r="I472" i="3"/>
  <c r="V471" i="3"/>
  <c r="U471" i="3"/>
  <c r="T471" i="3"/>
  <c r="O471" i="3"/>
  <c r="P471" i="3" s="1"/>
  <c r="N471" i="3"/>
  <c r="J471" i="3"/>
  <c r="I471" i="3"/>
  <c r="E471" i="3"/>
  <c r="V470" i="3"/>
  <c r="U470" i="3"/>
  <c r="T470" i="3"/>
  <c r="O470" i="3"/>
  <c r="N470" i="3"/>
  <c r="J470" i="3"/>
  <c r="I470" i="3"/>
  <c r="E470" i="3"/>
  <c r="V469" i="3"/>
  <c r="U469" i="3"/>
  <c r="T469" i="3"/>
  <c r="O469" i="3"/>
  <c r="P469" i="3" s="1"/>
  <c r="S469" i="3" s="1"/>
  <c r="N469" i="3"/>
  <c r="J469" i="3"/>
  <c r="I469" i="3"/>
  <c r="E469" i="3"/>
  <c r="V468" i="3"/>
  <c r="U468" i="3"/>
  <c r="T468" i="3"/>
  <c r="O468" i="3"/>
  <c r="N468" i="3"/>
  <c r="J468" i="3"/>
  <c r="I468" i="3"/>
  <c r="E468" i="3"/>
  <c r="V467" i="3"/>
  <c r="U467" i="3"/>
  <c r="T467" i="3"/>
  <c r="O467" i="3"/>
  <c r="P467" i="3" s="1"/>
  <c r="N467" i="3"/>
  <c r="E467" i="3" s="1"/>
  <c r="J467" i="3"/>
  <c r="I467" i="3"/>
  <c r="V466" i="3"/>
  <c r="U466" i="3"/>
  <c r="T466" i="3"/>
  <c r="O466" i="3"/>
  <c r="N466" i="3"/>
  <c r="E466" i="3" s="1"/>
  <c r="J466" i="3"/>
  <c r="I466" i="3"/>
  <c r="V465" i="3"/>
  <c r="U465" i="3"/>
  <c r="T465" i="3"/>
  <c r="O465" i="3"/>
  <c r="P465" i="3" s="1"/>
  <c r="S465" i="3" s="1"/>
  <c r="N465" i="3"/>
  <c r="E465" i="3" s="1"/>
  <c r="J465" i="3"/>
  <c r="I465" i="3"/>
  <c r="V464" i="3"/>
  <c r="U464" i="3"/>
  <c r="T464" i="3"/>
  <c r="O464" i="3"/>
  <c r="N464" i="3"/>
  <c r="E464" i="3" s="1"/>
  <c r="J464" i="3"/>
  <c r="I464" i="3"/>
  <c r="V463" i="3"/>
  <c r="U463" i="3"/>
  <c r="T463" i="3"/>
  <c r="O463" i="3"/>
  <c r="N463" i="3"/>
  <c r="J463" i="3"/>
  <c r="I463" i="3"/>
  <c r="E463" i="3"/>
  <c r="V462" i="3"/>
  <c r="U462" i="3"/>
  <c r="T462" i="3"/>
  <c r="O462" i="3"/>
  <c r="N462" i="3"/>
  <c r="J462" i="3"/>
  <c r="I462" i="3"/>
  <c r="E462" i="3"/>
  <c r="V461" i="3"/>
  <c r="U461" i="3"/>
  <c r="T461" i="3"/>
  <c r="O461" i="3"/>
  <c r="P461" i="3" s="1"/>
  <c r="S461" i="3" s="1"/>
  <c r="N461" i="3"/>
  <c r="J461" i="3"/>
  <c r="I461" i="3"/>
  <c r="E461" i="3"/>
  <c r="V460" i="3"/>
  <c r="U460" i="3"/>
  <c r="T460" i="3"/>
  <c r="O460" i="3"/>
  <c r="N460" i="3"/>
  <c r="J460" i="3"/>
  <c r="I460" i="3"/>
  <c r="E460" i="3"/>
  <c r="V459" i="3"/>
  <c r="U459" i="3"/>
  <c r="T459" i="3"/>
  <c r="O459" i="3"/>
  <c r="P459" i="3" s="1"/>
  <c r="S459" i="3" s="1"/>
  <c r="N459" i="3"/>
  <c r="J459" i="3"/>
  <c r="I459" i="3"/>
  <c r="E459" i="3"/>
  <c r="V458" i="3"/>
  <c r="U458" i="3"/>
  <c r="T458" i="3"/>
  <c r="O458" i="3"/>
  <c r="N458" i="3"/>
  <c r="J458" i="3"/>
  <c r="I458" i="3"/>
  <c r="E458" i="3"/>
  <c r="V457" i="3"/>
  <c r="U457" i="3"/>
  <c r="T457" i="3"/>
  <c r="O457" i="3"/>
  <c r="P457" i="3" s="1"/>
  <c r="S457" i="3" s="1"/>
  <c r="N457" i="3"/>
  <c r="J457" i="3"/>
  <c r="I457" i="3"/>
  <c r="E457" i="3"/>
  <c r="V456" i="3"/>
  <c r="U456" i="3"/>
  <c r="T456" i="3"/>
  <c r="O456" i="3"/>
  <c r="N456" i="3"/>
  <c r="J456" i="3"/>
  <c r="I456" i="3"/>
  <c r="E456" i="3"/>
  <c r="V455" i="3"/>
  <c r="U455" i="3"/>
  <c r="T455" i="3"/>
  <c r="S455" i="3"/>
  <c r="O455" i="3"/>
  <c r="P455" i="3" s="1"/>
  <c r="N455" i="3"/>
  <c r="E455" i="3" s="1"/>
  <c r="J455" i="3"/>
  <c r="I455" i="3"/>
  <c r="V454" i="3"/>
  <c r="U454" i="3"/>
  <c r="T454" i="3"/>
  <c r="O454" i="3"/>
  <c r="N454" i="3"/>
  <c r="E454" i="3" s="1"/>
  <c r="J454" i="3"/>
  <c r="I454" i="3"/>
  <c r="V453" i="3"/>
  <c r="U453" i="3"/>
  <c r="T453" i="3"/>
  <c r="O453" i="3"/>
  <c r="P453" i="3" s="1"/>
  <c r="S453" i="3" s="1"/>
  <c r="N453" i="3"/>
  <c r="E453" i="3" s="1"/>
  <c r="J453" i="3"/>
  <c r="I453" i="3"/>
  <c r="V452" i="3"/>
  <c r="U452" i="3"/>
  <c r="T452" i="3"/>
  <c r="O452" i="3"/>
  <c r="N452" i="3"/>
  <c r="E452" i="3" s="1"/>
  <c r="J452" i="3"/>
  <c r="I452" i="3"/>
  <c r="V451" i="3"/>
  <c r="U451" i="3"/>
  <c r="T451" i="3"/>
  <c r="O451" i="3"/>
  <c r="P451" i="3" s="1"/>
  <c r="S451" i="3" s="1"/>
  <c r="N451" i="3"/>
  <c r="E451" i="3" s="1"/>
  <c r="J451" i="3"/>
  <c r="I451" i="3"/>
  <c r="V450" i="3"/>
  <c r="U450" i="3"/>
  <c r="T450" i="3"/>
  <c r="O450" i="3"/>
  <c r="N450" i="3"/>
  <c r="E450" i="3" s="1"/>
  <c r="J450" i="3"/>
  <c r="I450" i="3"/>
  <c r="V449" i="3"/>
  <c r="U449" i="3"/>
  <c r="T449" i="3"/>
  <c r="O449" i="3"/>
  <c r="P449" i="3" s="1"/>
  <c r="S449" i="3" s="1"/>
  <c r="N449" i="3"/>
  <c r="E449" i="3" s="1"/>
  <c r="J449" i="3"/>
  <c r="I449" i="3"/>
  <c r="V448" i="3"/>
  <c r="U448" i="3"/>
  <c r="T448" i="3"/>
  <c r="O448" i="3"/>
  <c r="N448" i="3"/>
  <c r="E448" i="3" s="1"/>
  <c r="J448" i="3"/>
  <c r="I448" i="3"/>
  <c r="V447" i="3"/>
  <c r="U447" i="3"/>
  <c r="T447" i="3"/>
  <c r="O447" i="3"/>
  <c r="P447" i="3" s="1"/>
  <c r="S447" i="3" s="1"/>
  <c r="N447" i="3"/>
  <c r="E447" i="3" s="1"/>
  <c r="J447" i="3"/>
  <c r="I447" i="3"/>
  <c r="V446" i="3"/>
  <c r="U446" i="3"/>
  <c r="T446" i="3"/>
  <c r="O446" i="3"/>
  <c r="N446" i="3"/>
  <c r="E446" i="3" s="1"/>
  <c r="J446" i="3"/>
  <c r="I446" i="3"/>
  <c r="V445" i="3"/>
  <c r="U445" i="3"/>
  <c r="T445" i="3"/>
  <c r="O445" i="3"/>
  <c r="P445" i="3" s="1"/>
  <c r="S445" i="3" s="1"/>
  <c r="N445" i="3"/>
  <c r="E445" i="3" s="1"/>
  <c r="J445" i="3"/>
  <c r="I445" i="3"/>
  <c r="V444" i="3"/>
  <c r="U444" i="3"/>
  <c r="T444" i="3"/>
  <c r="O444" i="3"/>
  <c r="N444" i="3"/>
  <c r="E444" i="3" s="1"/>
  <c r="J444" i="3"/>
  <c r="I444" i="3"/>
  <c r="V443" i="3"/>
  <c r="U443" i="3"/>
  <c r="T443" i="3"/>
  <c r="O443" i="3"/>
  <c r="N443" i="3"/>
  <c r="E443" i="3" s="1"/>
  <c r="J443" i="3"/>
  <c r="I443" i="3"/>
  <c r="V442" i="3"/>
  <c r="U442" i="3"/>
  <c r="T442" i="3"/>
  <c r="O442" i="3"/>
  <c r="N442" i="3"/>
  <c r="E442" i="3" s="1"/>
  <c r="J442" i="3"/>
  <c r="I442" i="3"/>
  <c r="V441" i="3"/>
  <c r="U441" i="3"/>
  <c r="T441" i="3"/>
  <c r="O441" i="3"/>
  <c r="P441" i="3" s="1"/>
  <c r="S441" i="3" s="1"/>
  <c r="N441" i="3"/>
  <c r="E441" i="3" s="1"/>
  <c r="J441" i="3"/>
  <c r="I441" i="3"/>
  <c r="V440" i="3"/>
  <c r="U440" i="3"/>
  <c r="T440" i="3"/>
  <c r="O440" i="3"/>
  <c r="N440" i="3"/>
  <c r="E440" i="3" s="1"/>
  <c r="J440" i="3"/>
  <c r="I440" i="3"/>
  <c r="V439" i="3"/>
  <c r="U439" i="3"/>
  <c r="T439" i="3"/>
  <c r="O439" i="3"/>
  <c r="P439" i="3" s="1"/>
  <c r="N439" i="3"/>
  <c r="E439" i="3" s="1"/>
  <c r="J439" i="3"/>
  <c r="I439" i="3"/>
  <c r="V438" i="3"/>
  <c r="U438" i="3"/>
  <c r="T438" i="3"/>
  <c r="O438" i="3"/>
  <c r="N438" i="3"/>
  <c r="E438" i="3" s="1"/>
  <c r="J438" i="3"/>
  <c r="I438" i="3"/>
  <c r="V437" i="3"/>
  <c r="U437" i="3"/>
  <c r="T437" i="3"/>
  <c r="O437" i="3"/>
  <c r="P437" i="3" s="1"/>
  <c r="S437" i="3" s="1"/>
  <c r="N437" i="3"/>
  <c r="E437" i="3" s="1"/>
  <c r="J437" i="3"/>
  <c r="I437" i="3"/>
  <c r="V436" i="3"/>
  <c r="U436" i="3"/>
  <c r="T436" i="3"/>
  <c r="O436" i="3"/>
  <c r="N436" i="3"/>
  <c r="E436" i="3" s="1"/>
  <c r="J436" i="3"/>
  <c r="I436" i="3"/>
  <c r="V435" i="3"/>
  <c r="U435" i="3"/>
  <c r="T435" i="3"/>
  <c r="O435" i="3"/>
  <c r="P435" i="3" s="1"/>
  <c r="N435" i="3"/>
  <c r="E435" i="3" s="1"/>
  <c r="J435" i="3"/>
  <c r="I435" i="3"/>
  <c r="V434" i="3"/>
  <c r="U434" i="3"/>
  <c r="T434" i="3"/>
  <c r="O434" i="3"/>
  <c r="N434" i="3"/>
  <c r="E434" i="3" s="1"/>
  <c r="J434" i="3"/>
  <c r="I434" i="3"/>
  <c r="V433" i="3"/>
  <c r="U433" i="3"/>
  <c r="T433" i="3"/>
  <c r="O433" i="3"/>
  <c r="P433" i="3" s="1"/>
  <c r="S433" i="3" s="1"/>
  <c r="N433" i="3"/>
  <c r="E433" i="3" s="1"/>
  <c r="J433" i="3"/>
  <c r="I433" i="3"/>
  <c r="V432" i="3"/>
  <c r="U432" i="3"/>
  <c r="T432" i="3"/>
  <c r="O432" i="3"/>
  <c r="N432" i="3"/>
  <c r="E432" i="3" s="1"/>
  <c r="J432" i="3"/>
  <c r="I432" i="3"/>
  <c r="V431" i="3"/>
  <c r="U431" i="3"/>
  <c r="T431" i="3"/>
  <c r="O431" i="3"/>
  <c r="P431" i="3" s="1"/>
  <c r="N431" i="3"/>
  <c r="E431" i="3" s="1"/>
  <c r="J431" i="3"/>
  <c r="I431" i="3"/>
  <c r="V430" i="3"/>
  <c r="U430" i="3"/>
  <c r="T430" i="3"/>
  <c r="O430" i="3"/>
  <c r="N430" i="3"/>
  <c r="E430" i="3" s="1"/>
  <c r="J430" i="3"/>
  <c r="I430" i="3"/>
  <c r="V429" i="3"/>
  <c r="U429" i="3"/>
  <c r="T429" i="3"/>
  <c r="O429" i="3"/>
  <c r="P429" i="3" s="1"/>
  <c r="S429" i="3" s="1"/>
  <c r="N429" i="3"/>
  <c r="E429" i="3" s="1"/>
  <c r="J429" i="3"/>
  <c r="I429" i="3"/>
  <c r="V428" i="3"/>
  <c r="U428" i="3"/>
  <c r="T428" i="3"/>
  <c r="O428" i="3"/>
  <c r="N428" i="3"/>
  <c r="E428" i="3" s="1"/>
  <c r="J428" i="3"/>
  <c r="I428" i="3"/>
  <c r="V427" i="3"/>
  <c r="U427" i="3"/>
  <c r="T427" i="3"/>
  <c r="O427" i="3"/>
  <c r="P427" i="3" s="1"/>
  <c r="S427" i="3" s="1"/>
  <c r="N427" i="3"/>
  <c r="E427" i="3" s="1"/>
  <c r="J427" i="3"/>
  <c r="I427" i="3"/>
  <c r="V426" i="3"/>
  <c r="U426" i="3"/>
  <c r="T426" i="3"/>
  <c r="O426" i="3"/>
  <c r="N426" i="3"/>
  <c r="E426" i="3" s="1"/>
  <c r="J426" i="3"/>
  <c r="I426" i="3"/>
  <c r="V425" i="3"/>
  <c r="U425" i="3"/>
  <c r="T425" i="3"/>
  <c r="O425" i="3"/>
  <c r="P425" i="3" s="1"/>
  <c r="S425" i="3" s="1"/>
  <c r="N425" i="3"/>
  <c r="E425" i="3" s="1"/>
  <c r="J425" i="3"/>
  <c r="I425" i="3"/>
  <c r="V424" i="3"/>
  <c r="U424" i="3"/>
  <c r="T424" i="3"/>
  <c r="O424" i="3"/>
  <c r="N424" i="3"/>
  <c r="E424" i="3" s="1"/>
  <c r="J424" i="3"/>
  <c r="I424" i="3"/>
  <c r="V423" i="3"/>
  <c r="U423" i="3"/>
  <c r="T423" i="3"/>
  <c r="O423" i="3"/>
  <c r="P423" i="3" s="1"/>
  <c r="N423" i="3"/>
  <c r="E423" i="3" s="1"/>
  <c r="J423" i="3"/>
  <c r="I423" i="3"/>
  <c r="V422" i="3"/>
  <c r="U422" i="3"/>
  <c r="T422" i="3"/>
  <c r="O422" i="3"/>
  <c r="N422" i="3"/>
  <c r="E422" i="3" s="1"/>
  <c r="J422" i="3"/>
  <c r="I422" i="3"/>
  <c r="V421" i="3"/>
  <c r="U421" i="3"/>
  <c r="T421" i="3"/>
  <c r="O421" i="3"/>
  <c r="P421" i="3" s="1"/>
  <c r="S421" i="3" s="1"/>
  <c r="N421" i="3"/>
  <c r="E421" i="3" s="1"/>
  <c r="J421" i="3"/>
  <c r="I421" i="3"/>
  <c r="V420" i="3"/>
  <c r="U420" i="3"/>
  <c r="T420" i="3"/>
  <c r="O420" i="3"/>
  <c r="N420" i="3"/>
  <c r="E420" i="3" s="1"/>
  <c r="J420" i="3"/>
  <c r="I420" i="3"/>
  <c r="V419" i="3"/>
  <c r="U419" i="3"/>
  <c r="T419" i="3"/>
  <c r="O419" i="3"/>
  <c r="P419" i="3" s="1"/>
  <c r="S419" i="3" s="1"/>
  <c r="N419" i="3"/>
  <c r="E419" i="3" s="1"/>
  <c r="J419" i="3"/>
  <c r="I419" i="3"/>
  <c r="V418" i="3"/>
  <c r="U418" i="3"/>
  <c r="T418" i="3"/>
  <c r="O418" i="3"/>
  <c r="N418" i="3"/>
  <c r="E418" i="3" s="1"/>
  <c r="J418" i="3"/>
  <c r="I418" i="3"/>
  <c r="V417" i="3"/>
  <c r="U417" i="3"/>
  <c r="T417" i="3"/>
  <c r="O417" i="3"/>
  <c r="P417" i="3" s="1"/>
  <c r="S417" i="3" s="1"/>
  <c r="N417" i="3"/>
  <c r="E417" i="3" s="1"/>
  <c r="J417" i="3"/>
  <c r="I417" i="3"/>
  <c r="V416" i="3"/>
  <c r="U416" i="3"/>
  <c r="T416" i="3"/>
  <c r="O416" i="3"/>
  <c r="N416" i="3"/>
  <c r="E416" i="3" s="1"/>
  <c r="J416" i="3"/>
  <c r="I416" i="3"/>
  <c r="V415" i="3"/>
  <c r="U415" i="3"/>
  <c r="T415" i="3"/>
  <c r="O415" i="3"/>
  <c r="P415" i="3" s="1"/>
  <c r="S415" i="3" s="1"/>
  <c r="N415" i="3"/>
  <c r="E415" i="3" s="1"/>
  <c r="J415" i="3"/>
  <c r="I415" i="3"/>
  <c r="V414" i="3"/>
  <c r="U414" i="3"/>
  <c r="T414" i="3"/>
  <c r="O414" i="3"/>
  <c r="N414" i="3"/>
  <c r="E414" i="3" s="1"/>
  <c r="J414" i="3"/>
  <c r="I414" i="3"/>
  <c r="V413" i="3"/>
  <c r="U413" i="3"/>
  <c r="T413" i="3"/>
  <c r="O413" i="3"/>
  <c r="P413" i="3" s="1"/>
  <c r="S413" i="3" s="1"/>
  <c r="N413" i="3"/>
  <c r="E413" i="3" s="1"/>
  <c r="J413" i="3"/>
  <c r="I413" i="3"/>
  <c r="V412" i="3"/>
  <c r="U412" i="3"/>
  <c r="T412" i="3"/>
  <c r="O412" i="3"/>
  <c r="N412" i="3"/>
  <c r="E412" i="3" s="1"/>
  <c r="J412" i="3"/>
  <c r="I412" i="3"/>
  <c r="V411" i="3"/>
  <c r="U411" i="3"/>
  <c r="T411" i="3"/>
  <c r="O411" i="3"/>
  <c r="N411" i="3"/>
  <c r="E411" i="3" s="1"/>
  <c r="J411" i="3"/>
  <c r="I411" i="3"/>
  <c r="V410" i="3"/>
  <c r="U410" i="3"/>
  <c r="T410" i="3"/>
  <c r="O410" i="3"/>
  <c r="N410" i="3"/>
  <c r="E410" i="3" s="1"/>
  <c r="J410" i="3"/>
  <c r="I410" i="3"/>
  <c r="V409" i="3"/>
  <c r="U409" i="3"/>
  <c r="T409" i="3"/>
  <c r="O409" i="3"/>
  <c r="P409" i="3" s="1"/>
  <c r="S409" i="3" s="1"/>
  <c r="N409" i="3"/>
  <c r="E409" i="3" s="1"/>
  <c r="J409" i="3"/>
  <c r="I409" i="3"/>
  <c r="V408" i="3"/>
  <c r="U408" i="3"/>
  <c r="T408" i="3"/>
  <c r="O408" i="3"/>
  <c r="N408" i="3"/>
  <c r="E408" i="3" s="1"/>
  <c r="J408" i="3"/>
  <c r="I408" i="3"/>
  <c r="V407" i="3"/>
  <c r="U407" i="3"/>
  <c r="T407" i="3"/>
  <c r="O407" i="3"/>
  <c r="P407" i="3" s="1"/>
  <c r="N407" i="3"/>
  <c r="E407" i="3" s="1"/>
  <c r="J407" i="3"/>
  <c r="I407" i="3"/>
  <c r="V406" i="3"/>
  <c r="U406" i="3"/>
  <c r="T406" i="3"/>
  <c r="O406" i="3"/>
  <c r="N406" i="3"/>
  <c r="E406" i="3" s="1"/>
  <c r="J406" i="3"/>
  <c r="I406" i="3"/>
  <c r="V405" i="3"/>
  <c r="U405" i="3"/>
  <c r="T405" i="3"/>
  <c r="O405" i="3"/>
  <c r="P405" i="3" s="1"/>
  <c r="S405" i="3" s="1"/>
  <c r="N405" i="3"/>
  <c r="E405" i="3" s="1"/>
  <c r="J405" i="3"/>
  <c r="I405" i="3"/>
  <c r="V404" i="3"/>
  <c r="U404" i="3"/>
  <c r="T404" i="3"/>
  <c r="O404" i="3"/>
  <c r="N404" i="3"/>
  <c r="E404" i="3" s="1"/>
  <c r="J404" i="3"/>
  <c r="I404" i="3"/>
  <c r="V403" i="3"/>
  <c r="U403" i="3"/>
  <c r="T403" i="3"/>
  <c r="O403" i="3"/>
  <c r="P403" i="3" s="1"/>
  <c r="N403" i="3"/>
  <c r="E403" i="3" s="1"/>
  <c r="J403" i="3"/>
  <c r="I403" i="3"/>
  <c r="V402" i="3"/>
  <c r="U402" i="3"/>
  <c r="T402" i="3"/>
  <c r="O402" i="3"/>
  <c r="N402" i="3"/>
  <c r="E402" i="3" s="1"/>
  <c r="J402" i="3"/>
  <c r="I402" i="3"/>
  <c r="V401" i="3"/>
  <c r="U401" i="3"/>
  <c r="T401" i="3"/>
  <c r="O401" i="3"/>
  <c r="P401" i="3" s="1"/>
  <c r="S401" i="3" s="1"/>
  <c r="N401" i="3"/>
  <c r="E401" i="3" s="1"/>
  <c r="J401" i="3"/>
  <c r="I401" i="3"/>
  <c r="V400" i="3"/>
  <c r="U400" i="3"/>
  <c r="T400" i="3"/>
  <c r="O400" i="3"/>
  <c r="N400" i="3"/>
  <c r="E400" i="3" s="1"/>
  <c r="J400" i="3"/>
  <c r="I400" i="3"/>
  <c r="V399" i="3"/>
  <c r="U399" i="3"/>
  <c r="T399" i="3"/>
  <c r="O399" i="3"/>
  <c r="N399" i="3"/>
  <c r="E399" i="3" s="1"/>
  <c r="J399" i="3"/>
  <c r="I399" i="3"/>
  <c r="V398" i="3"/>
  <c r="U398" i="3"/>
  <c r="T398" i="3"/>
  <c r="O398" i="3"/>
  <c r="N398" i="3"/>
  <c r="E398" i="3" s="1"/>
  <c r="J398" i="3"/>
  <c r="I398" i="3"/>
  <c r="V397" i="3"/>
  <c r="U397" i="3"/>
  <c r="T397" i="3"/>
  <c r="O397" i="3"/>
  <c r="P397" i="3" s="1"/>
  <c r="S397" i="3" s="1"/>
  <c r="N397" i="3"/>
  <c r="E397" i="3" s="1"/>
  <c r="J397" i="3"/>
  <c r="I397" i="3"/>
  <c r="V396" i="3"/>
  <c r="U396" i="3"/>
  <c r="T396" i="3"/>
  <c r="O396" i="3"/>
  <c r="N396" i="3"/>
  <c r="E396" i="3" s="1"/>
  <c r="J396" i="3"/>
  <c r="I396" i="3"/>
  <c r="V395" i="3"/>
  <c r="U395" i="3"/>
  <c r="T395" i="3"/>
  <c r="O395" i="3"/>
  <c r="P395" i="3" s="1"/>
  <c r="S395" i="3" s="1"/>
  <c r="N395" i="3"/>
  <c r="E395" i="3" s="1"/>
  <c r="J395" i="3"/>
  <c r="I395" i="3"/>
  <c r="V394" i="3"/>
  <c r="U394" i="3"/>
  <c r="T394" i="3"/>
  <c r="O394" i="3"/>
  <c r="N394" i="3"/>
  <c r="E394" i="3" s="1"/>
  <c r="J394" i="3"/>
  <c r="I394" i="3"/>
  <c r="V393" i="3"/>
  <c r="U393" i="3"/>
  <c r="T393" i="3"/>
  <c r="O393" i="3"/>
  <c r="P393" i="3" s="1"/>
  <c r="S393" i="3" s="1"/>
  <c r="N393" i="3"/>
  <c r="E393" i="3" s="1"/>
  <c r="J393" i="3"/>
  <c r="I393" i="3"/>
  <c r="V392" i="3"/>
  <c r="U392" i="3"/>
  <c r="T392" i="3"/>
  <c r="O392" i="3"/>
  <c r="N392" i="3"/>
  <c r="E392" i="3" s="1"/>
  <c r="J392" i="3"/>
  <c r="I392" i="3"/>
  <c r="V391" i="3"/>
  <c r="U391" i="3"/>
  <c r="T391" i="3"/>
  <c r="O391" i="3"/>
  <c r="P391" i="3" s="1"/>
  <c r="N391" i="3"/>
  <c r="J391" i="3"/>
  <c r="I391" i="3"/>
  <c r="E391" i="3"/>
  <c r="V390" i="3"/>
  <c r="U390" i="3"/>
  <c r="T390" i="3"/>
  <c r="O390" i="3"/>
  <c r="N390" i="3"/>
  <c r="J390" i="3"/>
  <c r="I390" i="3"/>
  <c r="E390" i="3"/>
  <c r="V389" i="3"/>
  <c r="U389" i="3"/>
  <c r="T389" i="3"/>
  <c r="O389" i="3"/>
  <c r="P389" i="3" s="1"/>
  <c r="S389" i="3" s="1"/>
  <c r="N389" i="3"/>
  <c r="J389" i="3"/>
  <c r="I389" i="3"/>
  <c r="E389" i="3"/>
  <c r="V388" i="3"/>
  <c r="U388" i="3"/>
  <c r="T388" i="3"/>
  <c r="O388" i="3"/>
  <c r="N388" i="3"/>
  <c r="J388" i="3"/>
  <c r="I388" i="3"/>
  <c r="E388" i="3"/>
  <c r="V387" i="3"/>
  <c r="U387" i="3"/>
  <c r="T387" i="3"/>
  <c r="O387" i="3"/>
  <c r="P387" i="3" s="1"/>
  <c r="S387" i="3" s="1"/>
  <c r="N387" i="3"/>
  <c r="J387" i="3"/>
  <c r="I387" i="3"/>
  <c r="E387" i="3"/>
  <c r="V386" i="3"/>
  <c r="U386" i="3"/>
  <c r="T386" i="3"/>
  <c r="O386" i="3"/>
  <c r="N386" i="3"/>
  <c r="J386" i="3"/>
  <c r="I386" i="3"/>
  <c r="E386" i="3"/>
  <c r="V385" i="3"/>
  <c r="U385" i="3"/>
  <c r="T385" i="3"/>
  <c r="O385" i="3"/>
  <c r="P385" i="3" s="1"/>
  <c r="S385" i="3" s="1"/>
  <c r="N385" i="3"/>
  <c r="J385" i="3"/>
  <c r="I385" i="3"/>
  <c r="E385" i="3"/>
  <c r="V384" i="3"/>
  <c r="U384" i="3"/>
  <c r="T384" i="3"/>
  <c r="O384" i="3"/>
  <c r="N384" i="3"/>
  <c r="J384" i="3"/>
  <c r="I384" i="3"/>
  <c r="E384" i="3"/>
  <c r="V383" i="3"/>
  <c r="U383" i="3"/>
  <c r="T383" i="3"/>
  <c r="O383" i="3"/>
  <c r="P383" i="3" s="1"/>
  <c r="S383" i="3" s="1"/>
  <c r="N383" i="3"/>
  <c r="J383" i="3"/>
  <c r="I383" i="3"/>
  <c r="E383" i="3"/>
  <c r="V382" i="3"/>
  <c r="U382" i="3"/>
  <c r="T382" i="3"/>
  <c r="O382" i="3"/>
  <c r="N382" i="3"/>
  <c r="J382" i="3"/>
  <c r="I382" i="3"/>
  <c r="E382" i="3"/>
  <c r="V381" i="3"/>
  <c r="U381" i="3"/>
  <c r="T381" i="3"/>
  <c r="O381" i="3"/>
  <c r="P381" i="3" s="1"/>
  <c r="S381" i="3" s="1"/>
  <c r="N381" i="3"/>
  <c r="J381" i="3"/>
  <c r="I381" i="3"/>
  <c r="E381" i="3"/>
  <c r="V380" i="3"/>
  <c r="U380" i="3"/>
  <c r="T380" i="3"/>
  <c r="O380" i="3"/>
  <c r="N380" i="3"/>
  <c r="J380" i="3"/>
  <c r="I380" i="3"/>
  <c r="E380" i="3"/>
  <c r="V379" i="3"/>
  <c r="U379" i="3"/>
  <c r="T379" i="3"/>
  <c r="S379" i="3"/>
  <c r="O379" i="3"/>
  <c r="P379" i="3" s="1"/>
  <c r="N379" i="3"/>
  <c r="J379" i="3"/>
  <c r="I379" i="3"/>
  <c r="E379" i="3"/>
  <c r="V378" i="3"/>
  <c r="U378" i="3"/>
  <c r="T378" i="3"/>
  <c r="O378" i="3"/>
  <c r="N378" i="3"/>
  <c r="J378" i="3"/>
  <c r="I378" i="3"/>
  <c r="E378" i="3"/>
  <c r="V377" i="3"/>
  <c r="U377" i="3"/>
  <c r="T377" i="3"/>
  <c r="O377" i="3"/>
  <c r="P377" i="3" s="1"/>
  <c r="S377" i="3" s="1"/>
  <c r="N377" i="3"/>
  <c r="J377" i="3"/>
  <c r="I377" i="3"/>
  <c r="E377" i="3"/>
  <c r="V376" i="3"/>
  <c r="U376" i="3"/>
  <c r="T376" i="3"/>
  <c r="O376" i="3"/>
  <c r="N376" i="3"/>
  <c r="J376" i="3"/>
  <c r="I376" i="3"/>
  <c r="E376" i="3"/>
  <c r="V375" i="3"/>
  <c r="U375" i="3"/>
  <c r="T375" i="3"/>
  <c r="S375" i="3"/>
  <c r="O375" i="3"/>
  <c r="P375" i="3" s="1"/>
  <c r="N375" i="3"/>
  <c r="E375" i="3" s="1"/>
  <c r="J375" i="3"/>
  <c r="I375" i="3"/>
  <c r="V374" i="3"/>
  <c r="U374" i="3"/>
  <c r="T374" i="3"/>
  <c r="O374" i="3"/>
  <c r="N374" i="3"/>
  <c r="E374" i="3" s="1"/>
  <c r="J374" i="3"/>
  <c r="I374" i="3"/>
  <c r="V373" i="3"/>
  <c r="U373" i="3"/>
  <c r="T373" i="3"/>
  <c r="O373" i="3"/>
  <c r="P373" i="3" s="1"/>
  <c r="N373" i="3"/>
  <c r="E373" i="3" s="1"/>
  <c r="J373" i="3"/>
  <c r="I373" i="3"/>
  <c r="V372" i="3"/>
  <c r="U372" i="3"/>
  <c r="T372" i="3"/>
  <c r="O372" i="3"/>
  <c r="N372" i="3"/>
  <c r="E372" i="3" s="1"/>
  <c r="J372" i="3"/>
  <c r="I372" i="3"/>
  <c r="V371" i="3"/>
  <c r="U371" i="3"/>
  <c r="T371" i="3"/>
  <c r="O371" i="3"/>
  <c r="N371" i="3"/>
  <c r="E371" i="3" s="1"/>
  <c r="J371" i="3"/>
  <c r="I371" i="3"/>
  <c r="V370" i="3"/>
  <c r="U370" i="3"/>
  <c r="T370" i="3"/>
  <c r="O370" i="3"/>
  <c r="N370" i="3"/>
  <c r="E370" i="3" s="1"/>
  <c r="J370" i="3"/>
  <c r="I370" i="3"/>
  <c r="V369" i="3"/>
  <c r="U369" i="3"/>
  <c r="T369" i="3"/>
  <c r="O369" i="3"/>
  <c r="P369" i="3" s="1"/>
  <c r="S369" i="3" s="1"/>
  <c r="N369" i="3"/>
  <c r="E369" i="3" s="1"/>
  <c r="J369" i="3"/>
  <c r="I369" i="3"/>
  <c r="V368" i="3"/>
  <c r="U368" i="3"/>
  <c r="T368" i="3"/>
  <c r="O368" i="3"/>
  <c r="N368" i="3"/>
  <c r="E368" i="3" s="1"/>
  <c r="J368" i="3"/>
  <c r="I368" i="3"/>
  <c r="V367" i="3"/>
  <c r="U367" i="3"/>
  <c r="T367" i="3"/>
  <c r="O367" i="3"/>
  <c r="P367" i="3" s="1"/>
  <c r="N367" i="3"/>
  <c r="E367" i="3" s="1"/>
  <c r="J367" i="3"/>
  <c r="I367" i="3"/>
  <c r="V366" i="3"/>
  <c r="U366" i="3"/>
  <c r="T366" i="3"/>
  <c r="O366" i="3"/>
  <c r="P366" i="3" s="1"/>
  <c r="N366" i="3"/>
  <c r="E366" i="3" s="1"/>
  <c r="J366" i="3"/>
  <c r="I366" i="3"/>
  <c r="V365" i="3"/>
  <c r="U365" i="3"/>
  <c r="T365" i="3"/>
  <c r="O365" i="3"/>
  <c r="P365" i="3" s="1"/>
  <c r="S365" i="3" s="1"/>
  <c r="N365" i="3"/>
  <c r="E365" i="3" s="1"/>
  <c r="J365" i="3"/>
  <c r="I365" i="3"/>
  <c r="V364" i="3"/>
  <c r="U364" i="3"/>
  <c r="T364" i="3"/>
  <c r="O364" i="3"/>
  <c r="N364" i="3"/>
  <c r="E364" i="3" s="1"/>
  <c r="J364" i="3"/>
  <c r="I364" i="3"/>
  <c r="V363" i="3"/>
  <c r="U363" i="3"/>
  <c r="T363" i="3"/>
  <c r="O363" i="3"/>
  <c r="P363" i="3" s="1"/>
  <c r="N363" i="3"/>
  <c r="E363" i="3" s="1"/>
  <c r="J363" i="3"/>
  <c r="I363" i="3"/>
  <c r="V362" i="3"/>
  <c r="U362" i="3"/>
  <c r="T362" i="3"/>
  <c r="O362" i="3"/>
  <c r="P362" i="3" s="1"/>
  <c r="N362" i="3"/>
  <c r="E362" i="3" s="1"/>
  <c r="J362" i="3"/>
  <c r="I362" i="3"/>
  <c r="V361" i="3"/>
  <c r="U361" i="3"/>
  <c r="T361" i="3"/>
  <c r="O361" i="3"/>
  <c r="P361" i="3" s="1"/>
  <c r="N361" i="3"/>
  <c r="J361" i="3"/>
  <c r="I361" i="3"/>
  <c r="E361" i="3"/>
  <c r="V360" i="3"/>
  <c r="U360" i="3"/>
  <c r="T360" i="3"/>
  <c r="O360" i="3"/>
  <c r="N360" i="3"/>
  <c r="J360" i="3"/>
  <c r="I360" i="3"/>
  <c r="E360" i="3"/>
  <c r="V359" i="3"/>
  <c r="U359" i="3"/>
  <c r="T359" i="3"/>
  <c r="S359" i="3"/>
  <c r="O359" i="3"/>
  <c r="P359" i="3" s="1"/>
  <c r="N359" i="3"/>
  <c r="J359" i="3"/>
  <c r="I359" i="3"/>
  <c r="E359" i="3"/>
  <c r="V358" i="3"/>
  <c r="U358" i="3"/>
  <c r="T358" i="3"/>
  <c r="O358" i="3"/>
  <c r="P358" i="3" s="1"/>
  <c r="N358" i="3"/>
  <c r="J358" i="3"/>
  <c r="I358" i="3"/>
  <c r="E358" i="3"/>
  <c r="V357" i="3"/>
  <c r="U357" i="3"/>
  <c r="T357" i="3"/>
  <c r="S357" i="3"/>
  <c r="O357" i="3"/>
  <c r="P357" i="3" s="1"/>
  <c r="N357" i="3"/>
  <c r="J357" i="3"/>
  <c r="I357" i="3"/>
  <c r="E357" i="3"/>
  <c r="V356" i="3"/>
  <c r="U356" i="3"/>
  <c r="T356" i="3"/>
  <c r="O356" i="3"/>
  <c r="N356" i="3"/>
  <c r="J356" i="3"/>
  <c r="I356" i="3"/>
  <c r="E356" i="3"/>
  <c r="V355" i="3"/>
  <c r="U355" i="3"/>
  <c r="T355" i="3"/>
  <c r="O355" i="3"/>
  <c r="P355" i="3" s="1"/>
  <c r="N355" i="3"/>
  <c r="J355" i="3"/>
  <c r="I355" i="3"/>
  <c r="E355" i="3"/>
  <c r="V354" i="3"/>
  <c r="U354" i="3"/>
  <c r="T354" i="3"/>
  <c r="O354" i="3"/>
  <c r="N354" i="3"/>
  <c r="J354" i="3"/>
  <c r="I354" i="3"/>
  <c r="E354" i="3"/>
  <c r="V353" i="3"/>
  <c r="U353" i="3"/>
  <c r="T353" i="3"/>
  <c r="O353" i="3"/>
  <c r="P353" i="3" s="1"/>
  <c r="N353" i="3"/>
  <c r="E353" i="3" s="1"/>
  <c r="J353" i="3"/>
  <c r="I353" i="3"/>
  <c r="V352" i="3"/>
  <c r="U352" i="3"/>
  <c r="T352" i="3"/>
  <c r="O352" i="3"/>
  <c r="N352" i="3"/>
  <c r="E352" i="3" s="1"/>
  <c r="J352" i="3"/>
  <c r="I352" i="3"/>
  <c r="V351" i="3"/>
  <c r="U351" i="3"/>
  <c r="T351" i="3"/>
  <c r="O351" i="3"/>
  <c r="N351" i="3"/>
  <c r="E351" i="3" s="1"/>
  <c r="J351" i="3"/>
  <c r="I351" i="3"/>
  <c r="V350" i="3"/>
  <c r="U350" i="3"/>
  <c r="T350" i="3"/>
  <c r="O350" i="3"/>
  <c r="P350" i="3" s="1"/>
  <c r="N350" i="3"/>
  <c r="J350" i="3"/>
  <c r="I350" i="3"/>
  <c r="E350" i="3"/>
  <c r="V349" i="3"/>
  <c r="U349" i="3"/>
  <c r="T349" i="3"/>
  <c r="S349" i="3"/>
  <c r="O349" i="3"/>
  <c r="P349" i="3" s="1"/>
  <c r="N349" i="3"/>
  <c r="E349" i="3" s="1"/>
  <c r="J349" i="3"/>
  <c r="I349" i="3"/>
  <c r="V348" i="3"/>
  <c r="U348" i="3"/>
  <c r="T348" i="3"/>
  <c r="O348" i="3"/>
  <c r="N348" i="3"/>
  <c r="E348" i="3" s="1"/>
  <c r="J348" i="3"/>
  <c r="I348" i="3"/>
  <c r="V347" i="3"/>
  <c r="U347" i="3"/>
  <c r="T347" i="3"/>
  <c r="O347" i="3"/>
  <c r="P347" i="3" s="1"/>
  <c r="N347" i="3"/>
  <c r="E347" i="3" s="1"/>
  <c r="J347" i="3"/>
  <c r="I347" i="3"/>
  <c r="V346" i="3"/>
  <c r="U346" i="3"/>
  <c r="T346" i="3"/>
  <c r="O346" i="3"/>
  <c r="P346" i="3" s="1"/>
  <c r="N346" i="3"/>
  <c r="E346" i="3" s="1"/>
  <c r="J346" i="3"/>
  <c r="I346" i="3"/>
  <c r="V345" i="3"/>
  <c r="U345" i="3"/>
  <c r="T345" i="3"/>
  <c r="O345" i="3"/>
  <c r="P345" i="3" s="1"/>
  <c r="S345" i="3" s="1"/>
  <c r="N345" i="3"/>
  <c r="E345" i="3" s="1"/>
  <c r="J345" i="3"/>
  <c r="I345" i="3"/>
  <c r="V344" i="3"/>
  <c r="U344" i="3"/>
  <c r="T344" i="3"/>
  <c r="O344" i="3"/>
  <c r="N344" i="3"/>
  <c r="E344" i="3" s="1"/>
  <c r="J344" i="3"/>
  <c r="I344" i="3"/>
  <c r="V343" i="3"/>
  <c r="U343" i="3"/>
  <c r="T343" i="3"/>
  <c r="O343" i="3"/>
  <c r="N343" i="3"/>
  <c r="E343" i="3" s="1"/>
  <c r="J343" i="3"/>
  <c r="I343" i="3"/>
  <c r="V342" i="3"/>
  <c r="U342" i="3"/>
  <c r="T342" i="3"/>
  <c r="O342" i="3"/>
  <c r="P342" i="3" s="1"/>
  <c r="N342" i="3"/>
  <c r="E342" i="3" s="1"/>
  <c r="J342" i="3"/>
  <c r="I342" i="3"/>
  <c r="V341" i="3"/>
  <c r="U341" i="3"/>
  <c r="T341" i="3"/>
  <c r="O341" i="3"/>
  <c r="P341" i="3" s="1"/>
  <c r="N341" i="3"/>
  <c r="J341" i="3"/>
  <c r="I341" i="3"/>
  <c r="E341" i="3"/>
  <c r="V340" i="3"/>
  <c r="U340" i="3"/>
  <c r="T340" i="3"/>
  <c r="O340" i="3"/>
  <c r="P340" i="3" s="1"/>
  <c r="N340" i="3"/>
  <c r="E340" i="3" s="1"/>
  <c r="J340" i="3"/>
  <c r="I340" i="3"/>
  <c r="V339" i="3"/>
  <c r="U339" i="3"/>
  <c r="T339" i="3"/>
  <c r="O339" i="3"/>
  <c r="P339" i="3" s="1"/>
  <c r="N339" i="3"/>
  <c r="E339" i="3" s="1"/>
  <c r="J339" i="3"/>
  <c r="I339" i="3"/>
  <c r="V338" i="3"/>
  <c r="U338" i="3"/>
  <c r="T338" i="3"/>
  <c r="O338" i="3"/>
  <c r="P338" i="3" s="1"/>
  <c r="N338" i="3"/>
  <c r="E338" i="3" s="1"/>
  <c r="J338" i="3"/>
  <c r="I338" i="3"/>
  <c r="V337" i="3"/>
  <c r="U337" i="3"/>
  <c r="T337" i="3"/>
  <c r="O337" i="3"/>
  <c r="P337" i="3" s="1"/>
  <c r="N337" i="3"/>
  <c r="J337" i="3"/>
  <c r="I337" i="3"/>
  <c r="E337" i="3"/>
  <c r="V336" i="3"/>
  <c r="U336" i="3"/>
  <c r="T336" i="3"/>
  <c r="O336" i="3"/>
  <c r="P336" i="3" s="1"/>
  <c r="N336" i="3"/>
  <c r="J336" i="3"/>
  <c r="I336" i="3"/>
  <c r="E336" i="3"/>
  <c r="V335" i="3"/>
  <c r="U335" i="3"/>
  <c r="T335" i="3"/>
  <c r="O335" i="3"/>
  <c r="N335" i="3"/>
  <c r="J335" i="3"/>
  <c r="I335" i="3"/>
  <c r="E335" i="3"/>
  <c r="V334" i="3"/>
  <c r="U334" i="3"/>
  <c r="T334" i="3"/>
  <c r="O334" i="3"/>
  <c r="P334" i="3" s="1"/>
  <c r="N334" i="3"/>
  <c r="E334" i="3" s="1"/>
  <c r="J334" i="3"/>
  <c r="I334" i="3"/>
  <c r="V333" i="3"/>
  <c r="U333" i="3"/>
  <c r="T333" i="3"/>
  <c r="O333" i="3"/>
  <c r="P333" i="3" s="1"/>
  <c r="N333" i="3"/>
  <c r="E333" i="3" s="1"/>
  <c r="J333" i="3"/>
  <c r="I333" i="3"/>
  <c r="V332" i="3"/>
  <c r="U332" i="3"/>
  <c r="T332" i="3"/>
  <c r="O332" i="3"/>
  <c r="P332" i="3" s="1"/>
  <c r="N332" i="3"/>
  <c r="E332" i="3" s="1"/>
  <c r="J332" i="3"/>
  <c r="I332" i="3"/>
  <c r="V331" i="3"/>
  <c r="U331" i="3"/>
  <c r="T331" i="3"/>
  <c r="O331" i="3"/>
  <c r="P331" i="3" s="1"/>
  <c r="N331" i="3"/>
  <c r="J331" i="3"/>
  <c r="I331" i="3"/>
  <c r="E331" i="3"/>
  <c r="V330" i="3"/>
  <c r="U330" i="3"/>
  <c r="T330" i="3"/>
  <c r="O330" i="3"/>
  <c r="P330" i="3" s="1"/>
  <c r="N330" i="3"/>
  <c r="J330" i="3"/>
  <c r="I330" i="3"/>
  <c r="E330" i="3"/>
  <c r="V329" i="3"/>
  <c r="U329" i="3"/>
  <c r="T329" i="3"/>
  <c r="O329" i="3"/>
  <c r="P329" i="3" s="1"/>
  <c r="N329" i="3"/>
  <c r="E329" i="3" s="1"/>
  <c r="J329" i="3"/>
  <c r="I329" i="3"/>
  <c r="V328" i="3"/>
  <c r="U328" i="3"/>
  <c r="T328" i="3"/>
  <c r="O328" i="3"/>
  <c r="P328" i="3" s="1"/>
  <c r="N328" i="3"/>
  <c r="E328" i="3" s="1"/>
  <c r="J328" i="3"/>
  <c r="I328" i="3"/>
  <c r="V327" i="3"/>
  <c r="U327" i="3"/>
  <c r="T327" i="3"/>
  <c r="O327" i="3"/>
  <c r="N327" i="3"/>
  <c r="E327" i="3" s="1"/>
  <c r="J327" i="3"/>
  <c r="I327" i="3"/>
  <c r="V326" i="3"/>
  <c r="U326" i="3"/>
  <c r="T326" i="3"/>
  <c r="O326" i="3"/>
  <c r="P326" i="3" s="1"/>
  <c r="N326" i="3"/>
  <c r="E326" i="3" s="1"/>
  <c r="J326" i="3"/>
  <c r="I326" i="3"/>
  <c r="V325" i="3"/>
  <c r="U325" i="3"/>
  <c r="T325" i="3"/>
  <c r="O325" i="3"/>
  <c r="N325" i="3"/>
  <c r="E325" i="3" s="1"/>
  <c r="J325" i="3"/>
  <c r="I325" i="3"/>
  <c r="V324" i="3"/>
  <c r="U324" i="3"/>
  <c r="T324" i="3"/>
  <c r="O324" i="3"/>
  <c r="P324" i="3" s="1"/>
  <c r="N324" i="3"/>
  <c r="E324" i="3" s="1"/>
  <c r="J324" i="3"/>
  <c r="I324" i="3"/>
  <c r="V323" i="3"/>
  <c r="U323" i="3"/>
  <c r="T323" i="3"/>
  <c r="O323" i="3"/>
  <c r="N323" i="3"/>
  <c r="J323" i="3"/>
  <c r="I323" i="3"/>
  <c r="E323" i="3"/>
  <c r="V322" i="3"/>
  <c r="U322" i="3"/>
  <c r="T322" i="3"/>
  <c r="O322" i="3"/>
  <c r="P322" i="3" s="1"/>
  <c r="N322" i="3"/>
  <c r="J322" i="3"/>
  <c r="I322" i="3"/>
  <c r="E322" i="3"/>
  <c r="V321" i="3"/>
  <c r="U321" i="3"/>
  <c r="T321" i="3"/>
  <c r="O321" i="3"/>
  <c r="P321" i="3" s="1"/>
  <c r="N321" i="3"/>
  <c r="J321" i="3"/>
  <c r="I321" i="3"/>
  <c r="E321" i="3"/>
  <c r="V320" i="3"/>
  <c r="U320" i="3"/>
  <c r="T320" i="3"/>
  <c r="O320" i="3"/>
  <c r="P320" i="3" s="1"/>
  <c r="N320" i="3"/>
  <c r="J320" i="3"/>
  <c r="I320" i="3"/>
  <c r="E320" i="3"/>
  <c r="V319" i="3"/>
  <c r="U319" i="3"/>
  <c r="T319" i="3"/>
  <c r="O319" i="3"/>
  <c r="N319" i="3"/>
  <c r="J319" i="3"/>
  <c r="I319" i="3"/>
  <c r="E319" i="3"/>
  <c r="V318" i="3"/>
  <c r="U318" i="3"/>
  <c r="T318" i="3"/>
  <c r="O318" i="3"/>
  <c r="P318" i="3" s="1"/>
  <c r="N318" i="3"/>
  <c r="E318" i="3" s="1"/>
  <c r="J318" i="3"/>
  <c r="I318" i="3"/>
  <c r="V317" i="3"/>
  <c r="U317" i="3"/>
  <c r="T317" i="3"/>
  <c r="O317" i="3"/>
  <c r="P317" i="3" s="1"/>
  <c r="N317" i="3"/>
  <c r="E317" i="3" s="1"/>
  <c r="J317" i="3"/>
  <c r="I317" i="3"/>
  <c r="V316" i="3"/>
  <c r="U316" i="3"/>
  <c r="T316" i="3"/>
  <c r="O316" i="3"/>
  <c r="N316" i="3"/>
  <c r="E316" i="3" s="1"/>
  <c r="J316" i="3"/>
  <c r="I316" i="3"/>
  <c r="V315" i="3"/>
  <c r="U315" i="3"/>
  <c r="T315" i="3"/>
  <c r="O315" i="3"/>
  <c r="P315" i="3" s="1"/>
  <c r="N315" i="3"/>
  <c r="E315" i="3" s="1"/>
  <c r="J315" i="3"/>
  <c r="I315" i="3"/>
  <c r="V314" i="3"/>
  <c r="U314" i="3"/>
  <c r="T314" i="3"/>
  <c r="O314" i="3"/>
  <c r="P314" i="3" s="1"/>
  <c r="N314" i="3"/>
  <c r="E314" i="3" s="1"/>
  <c r="J314" i="3"/>
  <c r="I314" i="3"/>
  <c r="V313" i="3"/>
  <c r="U313" i="3"/>
  <c r="T313" i="3"/>
  <c r="S313" i="3"/>
  <c r="O313" i="3"/>
  <c r="P313" i="3" s="1"/>
  <c r="N313" i="3"/>
  <c r="E313" i="3" s="1"/>
  <c r="J313" i="3"/>
  <c r="I313" i="3"/>
  <c r="V312" i="3"/>
  <c r="U312" i="3"/>
  <c r="T312" i="3"/>
  <c r="O312" i="3"/>
  <c r="P312" i="3" s="1"/>
  <c r="N312" i="3"/>
  <c r="E312" i="3" s="1"/>
  <c r="J312" i="3"/>
  <c r="I312" i="3"/>
  <c r="V311" i="3"/>
  <c r="U311" i="3"/>
  <c r="T311" i="3"/>
  <c r="O311" i="3"/>
  <c r="N311" i="3"/>
  <c r="E311" i="3" s="1"/>
  <c r="J311" i="3"/>
  <c r="I311" i="3"/>
  <c r="V310" i="3"/>
  <c r="U310" i="3"/>
  <c r="T310" i="3"/>
  <c r="O310" i="3"/>
  <c r="P310" i="3" s="1"/>
  <c r="N310" i="3"/>
  <c r="E310" i="3" s="1"/>
  <c r="J310" i="3"/>
  <c r="I310" i="3"/>
  <c r="V309" i="3"/>
  <c r="U309" i="3"/>
  <c r="T309" i="3"/>
  <c r="O309" i="3"/>
  <c r="P309" i="3" s="1"/>
  <c r="N309" i="3"/>
  <c r="J309" i="3"/>
  <c r="I309" i="3"/>
  <c r="E309" i="3"/>
  <c r="V308" i="3"/>
  <c r="U308" i="3"/>
  <c r="T308" i="3"/>
  <c r="O308" i="3"/>
  <c r="P308" i="3" s="1"/>
  <c r="N308" i="3"/>
  <c r="J308" i="3"/>
  <c r="I308" i="3"/>
  <c r="E308" i="3"/>
  <c r="V307" i="3"/>
  <c r="U307" i="3"/>
  <c r="T307" i="3"/>
  <c r="O307" i="3"/>
  <c r="N307" i="3"/>
  <c r="J307" i="3"/>
  <c r="I307" i="3"/>
  <c r="E307" i="3"/>
  <c r="V306" i="3"/>
  <c r="U306" i="3"/>
  <c r="T306" i="3"/>
  <c r="O306" i="3"/>
  <c r="P306" i="3" s="1"/>
  <c r="N306" i="3"/>
  <c r="E306" i="3" s="1"/>
  <c r="J306" i="3"/>
  <c r="I306" i="3"/>
  <c r="V305" i="3"/>
  <c r="U305" i="3"/>
  <c r="T305" i="3"/>
  <c r="O305" i="3"/>
  <c r="N305" i="3"/>
  <c r="E305" i="3" s="1"/>
  <c r="J305" i="3"/>
  <c r="I305" i="3"/>
  <c r="V304" i="3"/>
  <c r="U304" i="3"/>
  <c r="T304" i="3"/>
  <c r="O304" i="3"/>
  <c r="P304" i="3" s="1"/>
  <c r="N304" i="3"/>
  <c r="E304" i="3" s="1"/>
  <c r="J304" i="3"/>
  <c r="I304" i="3"/>
  <c r="V303" i="3"/>
  <c r="U303" i="3"/>
  <c r="T303" i="3"/>
  <c r="O303" i="3"/>
  <c r="P303" i="3" s="1"/>
  <c r="S303" i="3" s="1"/>
  <c r="N303" i="3"/>
  <c r="J303" i="3"/>
  <c r="I303" i="3"/>
  <c r="E303" i="3"/>
  <c r="V302" i="3"/>
  <c r="U302" i="3"/>
  <c r="T302" i="3"/>
  <c r="O302" i="3"/>
  <c r="P302" i="3" s="1"/>
  <c r="N302" i="3"/>
  <c r="E302" i="3" s="1"/>
  <c r="J302" i="3"/>
  <c r="I302" i="3"/>
  <c r="V301" i="3"/>
  <c r="U301" i="3"/>
  <c r="T301" i="3"/>
  <c r="O301" i="3"/>
  <c r="N301" i="3"/>
  <c r="E301" i="3" s="1"/>
  <c r="J301" i="3"/>
  <c r="I301" i="3"/>
  <c r="V300" i="3"/>
  <c r="U300" i="3"/>
  <c r="T300" i="3"/>
  <c r="O300" i="3"/>
  <c r="P300" i="3" s="1"/>
  <c r="N300" i="3"/>
  <c r="E300" i="3" s="1"/>
  <c r="J300" i="3"/>
  <c r="I300" i="3"/>
  <c r="V299" i="3"/>
  <c r="U299" i="3"/>
  <c r="T299" i="3"/>
  <c r="O299" i="3"/>
  <c r="P299" i="3" s="1"/>
  <c r="N299" i="3"/>
  <c r="E299" i="3" s="1"/>
  <c r="J299" i="3"/>
  <c r="I299" i="3"/>
  <c r="V298" i="3"/>
  <c r="U298" i="3"/>
  <c r="T298" i="3"/>
  <c r="O298" i="3"/>
  <c r="P298" i="3" s="1"/>
  <c r="S298" i="3" s="1"/>
  <c r="N298" i="3"/>
  <c r="E298" i="3" s="1"/>
  <c r="J298" i="3"/>
  <c r="I298" i="3"/>
  <c r="V297" i="3"/>
  <c r="U297" i="3"/>
  <c r="T297" i="3"/>
  <c r="O297" i="3"/>
  <c r="N297" i="3"/>
  <c r="E297" i="3" s="1"/>
  <c r="J297" i="3"/>
  <c r="I297" i="3"/>
  <c r="V296" i="3"/>
  <c r="U296" i="3"/>
  <c r="T296" i="3"/>
  <c r="O296" i="3"/>
  <c r="N296" i="3"/>
  <c r="E296" i="3" s="1"/>
  <c r="J296" i="3"/>
  <c r="I296" i="3"/>
  <c r="V295" i="3"/>
  <c r="U295" i="3"/>
  <c r="T295" i="3"/>
  <c r="O295" i="3"/>
  <c r="N295" i="3"/>
  <c r="E295" i="3" s="1"/>
  <c r="J295" i="3"/>
  <c r="I295" i="3"/>
  <c r="V294" i="3"/>
  <c r="U294" i="3"/>
  <c r="T294" i="3"/>
  <c r="O294" i="3"/>
  <c r="P294" i="3" s="1"/>
  <c r="S294" i="3" s="1"/>
  <c r="N294" i="3"/>
  <c r="E294" i="3" s="1"/>
  <c r="J294" i="3"/>
  <c r="I294" i="3"/>
  <c r="V293" i="3"/>
  <c r="U293" i="3"/>
  <c r="T293" i="3"/>
  <c r="O293" i="3"/>
  <c r="P293" i="3" s="1"/>
  <c r="S293" i="3" s="1"/>
  <c r="N293" i="3"/>
  <c r="E293" i="3" s="1"/>
  <c r="J293" i="3"/>
  <c r="I293" i="3"/>
  <c r="V292" i="3"/>
  <c r="U292" i="3"/>
  <c r="T292" i="3"/>
  <c r="O292" i="3"/>
  <c r="N292" i="3"/>
  <c r="E292" i="3" s="1"/>
  <c r="J292" i="3"/>
  <c r="I292" i="3"/>
  <c r="V291" i="3"/>
  <c r="U291" i="3"/>
  <c r="T291" i="3"/>
  <c r="O291" i="3"/>
  <c r="P291" i="3" s="1"/>
  <c r="N291" i="3"/>
  <c r="E291" i="3" s="1"/>
  <c r="J291" i="3"/>
  <c r="I291" i="3"/>
  <c r="V290" i="3"/>
  <c r="U290" i="3"/>
  <c r="T290" i="3"/>
  <c r="O290" i="3"/>
  <c r="P290" i="3" s="1"/>
  <c r="S290" i="3" s="1"/>
  <c r="N290" i="3"/>
  <c r="E290" i="3" s="1"/>
  <c r="J290" i="3"/>
  <c r="I290" i="3"/>
  <c r="V289" i="3"/>
  <c r="U289" i="3"/>
  <c r="T289" i="3"/>
  <c r="P289" i="3"/>
  <c r="O289" i="3"/>
  <c r="N289" i="3"/>
  <c r="E289" i="3" s="1"/>
  <c r="J289" i="3"/>
  <c r="I289" i="3"/>
  <c r="V288" i="3"/>
  <c r="U288" i="3"/>
  <c r="T288" i="3"/>
  <c r="O288" i="3"/>
  <c r="N288" i="3"/>
  <c r="E288" i="3" s="1"/>
  <c r="J288" i="3"/>
  <c r="I288" i="3"/>
  <c r="V287" i="3"/>
  <c r="U287" i="3"/>
  <c r="T287" i="3"/>
  <c r="P287" i="3"/>
  <c r="O287" i="3"/>
  <c r="N287" i="3"/>
  <c r="E287" i="3" s="1"/>
  <c r="J287" i="3"/>
  <c r="I287" i="3"/>
  <c r="V286" i="3"/>
  <c r="U286" i="3"/>
  <c r="T286" i="3"/>
  <c r="O286" i="3"/>
  <c r="P286" i="3" s="1"/>
  <c r="S286" i="3" s="1"/>
  <c r="N286" i="3"/>
  <c r="E286" i="3" s="1"/>
  <c r="J286" i="3"/>
  <c r="I286" i="3"/>
  <c r="V285" i="3"/>
  <c r="U285" i="3"/>
  <c r="T285" i="3"/>
  <c r="O285" i="3"/>
  <c r="P285" i="3" s="1"/>
  <c r="S285" i="3" s="1"/>
  <c r="N285" i="3"/>
  <c r="J285" i="3"/>
  <c r="I285" i="3"/>
  <c r="E285" i="3"/>
  <c r="V284" i="3"/>
  <c r="U284" i="3"/>
  <c r="T284" i="3"/>
  <c r="O284" i="3"/>
  <c r="N284" i="3"/>
  <c r="E284" i="3" s="1"/>
  <c r="J284" i="3"/>
  <c r="I284" i="3"/>
  <c r="V283" i="3"/>
  <c r="U283" i="3"/>
  <c r="T283" i="3"/>
  <c r="O283" i="3"/>
  <c r="P283" i="3" s="1"/>
  <c r="N283" i="3"/>
  <c r="J283" i="3"/>
  <c r="I283" i="3"/>
  <c r="E283" i="3"/>
  <c r="V282" i="3"/>
  <c r="U282" i="3"/>
  <c r="T282" i="3"/>
  <c r="O282" i="3"/>
  <c r="P282" i="3" s="1"/>
  <c r="S282" i="3" s="1"/>
  <c r="N282" i="3"/>
  <c r="J282" i="3"/>
  <c r="I282" i="3"/>
  <c r="E282" i="3"/>
  <c r="V281" i="3"/>
  <c r="U281" i="3"/>
  <c r="T281" i="3"/>
  <c r="O281" i="3"/>
  <c r="N281" i="3"/>
  <c r="E281" i="3" s="1"/>
  <c r="J281" i="3"/>
  <c r="I281" i="3"/>
  <c r="V280" i="3"/>
  <c r="U280" i="3"/>
  <c r="T280" i="3"/>
  <c r="O280" i="3"/>
  <c r="N280" i="3"/>
  <c r="E280" i="3" s="1"/>
  <c r="J280" i="3"/>
  <c r="I280" i="3"/>
  <c r="V279" i="3"/>
  <c r="U279" i="3"/>
  <c r="T279" i="3"/>
  <c r="O279" i="3"/>
  <c r="P279" i="3" s="1"/>
  <c r="N279" i="3"/>
  <c r="E279" i="3" s="1"/>
  <c r="J279" i="3"/>
  <c r="I279" i="3"/>
  <c r="V278" i="3"/>
  <c r="U278" i="3"/>
  <c r="T278" i="3"/>
  <c r="O278" i="3"/>
  <c r="P278" i="3" s="1"/>
  <c r="S278" i="3" s="1"/>
  <c r="N278" i="3"/>
  <c r="E278" i="3" s="1"/>
  <c r="J278" i="3"/>
  <c r="I278" i="3"/>
  <c r="V277" i="3"/>
  <c r="U277" i="3"/>
  <c r="T277" i="3"/>
  <c r="P277" i="3"/>
  <c r="S277" i="3" s="1"/>
  <c r="O277" i="3"/>
  <c r="N277" i="3"/>
  <c r="E277" i="3" s="1"/>
  <c r="J277" i="3"/>
  <c r="I277" i="3"/>
  <c r="V276" i="3"/>
  <c r="U276" i="3"/>
  <c r="T276" i="3"/>
  <c r="O276" i="3"/>
  <c r="N276" i="3"/>
  <c r="E276" i="3" s="1"/>
  <c r="J276" i="3"/>
  <c r="I276" i="3"/>
  <c r="V275" i="3"/>
  <c r="U275" i="3"/>
  <c r="T275" i="3"/>
  <c r="O275" i="3"/>
  <c r="P275" i="3" s="1"/>
  <c r="N275" i="3"/>
  <c r="E275" i="3" s="1"/>
  <c r="J275" i="3"/>
  <c r="I275" i="3"/>
  <c r="V274" i="3"/>
  <c r="U274" i="3"/>
  <c r="T274" i="3"/>
  <c r="O274" i="3"/>
  <c r="P274" i="3" s="1"/>
  <c r="S274" i="3" s="1"/>
  <c r="N274" i="3"/>
  <c r="E274" i="3" s="1"/>
  <c r="J274" i="3"/>
  <c r="I274" i="3"/>
  <c r="V273" i="3"/>
  <c r="U273" i="3"/>
  <c r="T273" i="3"/>
  <c r="O273" i="3"/>
  <c r="N273" i="3"/>
  <c r="E273" i="3" s="1"/>
  <c r="J273" i="3"/>
  <c r="I273" i="3"/>
  <c r="V272" i="3"/>
  <c r="U272" i="3"/>
  <c r="T272" i="3"/>
  <c r="O272" i="3"/>
  <c r="N272" i="3"/>
  <c r="E272" i="3" s="1"/>
  <c r="J272" i="3"/>
  <c r="I272" i="3"/>
  <c r="V271" i="3"/>
  <c r="U271" i="3"/>
  <c r="T271" i="3"/>
  <c r="P271" i="3"/>
  <c r="O271" i="3"/>
  <c r="N271" i="3"/>
  <c r="E271" i="3" s="1"/>
  <c r="J271" i="3"/>
  <c r="I271" i="3"/>
  <c r="V270" i="3"/>
  <c r="U270" i="3"/>
  <c r="T270" i="3"/>
  <c r="O270" i="3"/>
  <c r="P270" i="3" s="1"/>
  <c r="S270" i="3" s="1"/>
  <c r="N270" i="3"/>
  <c r="E270" i="3" s="1"/>
  <c r="J270" i="3"/>
  <c r="I270" i="3"/>
  <c r="V269" i="3"/>
  <c r="U269" i="3"/>
  <c r="T269" i="3"/>
  <c r="P269" i="3"/>
  <c r="S269" i="3" s="1"/>
  <c r="O269" i="3"/>
  <c r="N269" i="3"/>
  <c r="J269" i="3"/>
  <c r="I269" i="3"/>
  <c r="E269" i="3"/>
  <c r="V268" i="3"/>
  <c r="U268" i="3"/>
  <c r="T268" i="3"/>
  <c r="O268" i="3"/>
  <c r="N268" i="3"/>
  <c r="E268" i="3" s="1"/>
  <c r="J268" i="3"/>
  <c r="I268" i="3"/>
  <c r="V267" i="3"/>
  <c r="U267" i="3"/>
  <c r="T267" i="3"/>
  <c r="P267" i="3"/>
  <c r="O267" i="3"/>
  <c r="N267" i="3"/>
  <c r="J267" i="3"/>
  <c r="I267" i="3"/>
  <c r="E267" i="3"/>
  <c r="V266" i="3"/>
  <c r="U266" i="3"/>
  <c r="T266" i="3"/>
  <c r="O266" i="3"/>
  <c r="P266" i="3" s="1"/>
  <c r="S266" i="3" s="1"/>
  <c r="N266" i="3"/>
  <c r="J266" i="3"/>
  <c r="I266" i="3"/>
  <c r="E266" i="3"/>
  <c r="V265" i="3"/>
  <c r="U265" i="3"/>
  <c r="T265" i="3"/>
  <c r="O265" i="3"/>
  <c r="N265" i="3"/>
  <c r="E265" i="3" s="1"/>
  <c r="J265" i="3"/>
  <c r="I265" i="3"/>
  <c r="V264" i="3"/>
  <c r="U264" i="3"/>
  <c r="T264" i="3"/>
  <c r="O264" i="3"/>
  <c r="N264" i="3"/>
  <c r="E264" i="3" s="1"/>
  <c r="J264" i="3"/>
  <c r="I264" i="3"/>
  <c r="V263" i="3"/>
  <c r="U263" i="3"/>
  <c r="T263" i="3"/>
  <c r="O263" i="3"/>
  <c r="P263" i="3" s="1"/>
  <c r="N263" i="3"/>
  <c r="E263" i="3" s="1"/>
  <c r="J263" i="3"/>
  <c r="I263" i="3"/>
  <c r="V262" i="3"/>
  <c r="U262" i="3"/>
  <c r="T262" i="3"/>
  <c r="O262" i="3"/>
  <c r="P262" i="3" s="1"/>
  <c r="S262" i="3" s="1"/>
  <c r="N262" i="3"/>
  <c r="E262" i="3" s="1"/>
  <c r="J262" i="3"/>
  <c r="I262" i="3"/>
  <c r="V261" i="3"/>
  <c r="U261" i="3"/>
  <c r="T261" i="3"/>
  <c r="O261" i="3"/>
  <c r="P261" i="3" s="1"/>
  <c r="S261" i="3" s="1"/>
  <c r="N261" i="3"/>
  <c r="E261" i="3" s="1"/>
  <c r="J261" i="3"/>
  <c r="I261" i="3"/>
  <c r="V260" i="3"/>
  <c r="U260" i="3"/>
  <c r="T260" i="3"/>
  <c r="O260" i="3"/>
  <c r="N260" i="3"/>
  <c r="E260" i="3" s="1"/>
  <c r="J260" i="3"/>
  <c r="I260" i="3"/>
  <c r="V259" i="3"/>
  <c r="U259" i="3"/>
  <c r="T259" i="3"/>
  <c r="O259" i="3"/>
  <c r="P259" i="3" s="1"/>
  <c r="N259" i="3"/>
  <c r="E259" i="3" s="1"/>
  <c r="J259" i="3"/>
  <c r="I259" i="3"/>
  <c r="V258" i="3"/>
  <c r="U258" i="3"/>
  <c r="T258" i="3"/>
  <c r="O258" i="3"/>
  <c r="P258" i="3" s="1"/>
  <c r="S258" i="3" s="1"/>
  <c r="N258" i="3"/>
  <c r="E258" i="3" s="1"/>
  <c r="J258" i="3"/>
  <c r="I258" i="3"/>
  <c r="V257" i="3"/>
  <c r="U257" i="3"/>
  <c r="T257" i="3"/>
  <c r="O257" i="3"/>
  <c r="N257" i="3"/>
  <c r="E257" i="3" s="1"/>
  <c r="J257" i="3"/>
  <c r="I257" i="3"/>
  <c r="V256" i="3"/>
  <c r="U256" i="3"/>
  <c r="T256" i="3"/>
  <c r="O256" i="3"/>
  <c r="N256" i="3"/>
  <c r="E256" i="3" s="1"/>
  <c r="J256" i="3"/>
  <c r="I256" i="3"/>
  <c r="V255" i="3"/>
  <c r="U255" i="3"/>
  <c r="T255" i="3"/>
  <c r="O255" i="3"/>
  <c r="N255" i="3"/>
  <c r="E255" i="3" s="1"/>
  <c r="J255" i="3"/>
  <c r="I255" i="3"/>
  <c r="V254" i="3"/>
  <c r="U254" i="3"/>
  <c r="T254" i="3"/>
  <c r="O254" i="3"/>
  <c r="P254" i="3" s="1"/>
  <c r="S254" i="3" s="1"/>
  <c r="N254" i="3"/>
  <c r="E254" i="3" s="1"/>
  <c r="J254" i="3"/>
  <c r="I254" i="3"/>
  <c r="V253" i="3"/>
  <c r="U253" i="3"/>
  <c r="T253" i="3"/>
  <c r="P253" i="3"/>
  <c r="O253" i="3"/>
  <c r="N253" i="3"/>
  <c r="E253" i="3" s="1"/>
  <c r="J253" i="3"/>
  <c r="I253" i="3"/>
  <c r="V252" i="3"/>
  <c r="U252" i="3"/>
  <c r="T252" i="3"/>
  <c r="O252" i="3"/>
  <c r="N252" i="3"/>
  <c r="E252" i="3" s="1"/>
  <c r="J252" i="3"/>
  <c r="I252" i="3"/>
  <c r="V251" i="3"/>
  <c r="U251" i="3"/>
  <c r="T251" i="3"/>
  <c r="P251" i="3"/>
  <c r="O251" i="3"/>
  <c r="N251" i="3"/>
  <c r="E251" i="3" s="1"/>
  <c r="J251" i="3"/>
  <c r="I251" i="3"/>
  <c r="V250" i="3"/>
  <c r="U250" i="3"/>
  <c r="T250" i="3"/>
  <c r="O250" i="3"/>
  <c r="P250" i="3" s="1"/>
  <c r="S250" i="3" s="1"/>
  <c r="N250" i="3"/>
  <c r="E250" i="3" s="1"/>
  <c r="J250" i="3"/>
  <c r="I250" i="3"/>
  <c r="V249" i="3"/>
  <c r="U249" i="3"/>
  <c r="T249" i="3"/>
  <c r="O249" i="3"/>
  <c r="P249" i="3" s="1"/>
  <c r="S249" i="3" s="1"/>
  <c r="N249" i="3"/>
  <c r="E249" i="3" s="1"/>
  <c r="J249" i="3"/>
  <c r="I249" i="3"/>
  <c r="V248" i="3"/>
  <c r="U248" i="3"/>
  <c r="T248" i="3"/>
  <c r="O248" i="3"/>
  <c r="N248" i="3"/>
  <c r="E248" i="3" s="1"/>
  <c r="J248" i="3"/>
  <c r="I248" i="3"/>
  <c r="V247" i="3"/>
  <c r="U247" i="3"/>
  <c r="T247" i="3"/>
  <c r="O247" i="3"/>
  <c r="N247" i="3"/>
  <c r="E247" i="3" s="1"/>
  <c r="J247" i="3"/>
  <c r="I247" i="3"/>
  <c r="V246" i="3"/>
  <c r="U246" i="3"/>
  <c r="T246" i="3"/>
  <c r="O246" i="3"/>
  <c r="P246" i="3" s="1"/>
  <c r="S246" i="3" s="1"/>
  <c r="N246" i="3"/>
  <c r="E246" i="3" s="1"/>
  <c r="J246" i="3"/>
  <c r="I246" i="3"/>
  <c r="V245" i="3"/>
  <c r="U245" i="3"/>
  <c r="T245" i="3"/>
  <c r="P245" i="3"/>
  <c r="S245" i="3" s="1"/>
  <c r="O245" i="3"/>
  <c r="N245" i="3"/>
  <c r="E245" i="3" s="1"/>
  <c r="J245" i="3"/>
  <c r="I245" i="3"/>
  <c r="V244" i="3"/>
  <c r="U244" i="3"/>
  <c r="T244" i="3"/>
  <c r="O244" i="3"/>
  <c r="N244" i="3"/>
  <c r="E244" i="3" s="1"/>
  <c r="J244" i="3"/>
  <c r="I244" i="3"/>
  <c r="V243" i="3"/>
  <c r="U243" i="3"/>
  <c r="T243" i="3"/>
  <c r="P243" i="3"/>
  <c r="O243" i="3"/>
  <c r="N243" i="3"/>
  <c r="E243" i="3" s="1"/>
  <c r="J243" i="3"/>
  <c r="I243" i="3"/>
  <c r="V242" i="3"/>
  <c r="U242" i="3"/>
  <c r="T242" i="3"/>
  <c r="O242" i="3"/>
  <c r="P242" i="3" s="1"/>
  <c r="S242" i="3" s="1"/>
  <c r="N242" i="3"/>
  <c r="E242" i="3" s="1"/>
  <c r="J242" i="3"/>
  <c r="I242" i="3"/>
  <c r="V241" i="3"/>
  <c r="U241" i="3"/>
  <c r="T241" i="3"/>
  <c r="O241" i="3"/>
  <c r="P241" i="3" s="1"/>
  <c r="S241" i="3" s="1"/>
  <c r="N241" i="3"/>
  <c r="E241" i="3" s="1"/>
  <c r="J241" i="3"/>
  <c r="I241" i="3"/>
  <c r="V240" i="3"/>
  <c r="U240" i="3"/>
  <c r="T240" i="3"/>
  <c r="O240" i="3"/>
  <c r="N240" i="3"/>
  <c r="E240" i="3" s="1"/>
  <c r="J240" i="3"/>
  <c r="I240" i="3"/>
  <c r="V239" i="3"/>
  <c r="U239" i="3"/>
  <c r="T239" i="3"/>
  <c r="O239" i="3"/>
  <c r="N239" i="3"/>
  <c r="J239" i="3"/>
  <c r="I239" i="3"/>
  <c r="E239" i="3"/>
  <c r="V238" i="3"/>
  <c r="U238" i="3"/>
  <c r="T238" i="3"/>
  <c r="O238" i="3"/>
  <c r="P238" i="3" s="1"/>
  <c r="S238" i="3" s="1"/>
  <c r="N238" i="3"/>
  <c r="E238" i="3" s="1"/>
  <c r="J238" i="3"/>
  <c r="I238" i="3"/>
  <c r="V237" i="3"/>
  <c r="U237" i="3"/>
  <c r="T237" i="3"/>
  <c r="O237" i="3"/>
  <c r="N237" i="3"/>
  <c r="E237" i="3" s="1"/>
  <c r="J237" i="3"/>
  <c r="I237" i="3"/>
  <c r="V236" i="3"/>
  <c r="U236" i="3"/>
  <c r="T236" i="3"/>
  <c r="O236" i="3"/>
  <c r="N236" i="3"/>
  <c r="E236" i="3" s="1"/>
  <c r="J236" i="3"/>
  <c r="I236" i="3"/>
  <c r="V235" i="3"/>
  <c r="U235" i="3"/>
  <c r="T235" i="3"/>
  <c r="O235" i="3"/>
  <c r="P235" i="3" s="1"/>
  <c r="N235" i="3"/>
  <c r="E235" i="3" s="1"/>
  <c r="J235" i="3"/>
  <c r="I235" i="3"/>
  <c r="V234" i="3"/>
  <c r="U234" i="3"/>
  <c r="T234" i="3"/>
  <c r="O234" i="3"/>
  <c r="P234" i="3" s="1"/>
  <c r="S234" i="3" s="1"/>
  <c r="N234" i="3"/>
  <c r="E234" i="3" s="1"/>
  <c r="J234" i="3"/>
  <c r="I234" i="3"/>
  <c r="V233" i="3"/>
  <c r="U233" i="3"/>
  <c r="T233" i="3"/>
  <c r="O233" i="3"/>
  <c r="N233" i="3"/>
  <c r="J233" i="3"/>
  <c r="I233" i="3"/>
  <c r="E233" i="3"/>
  <c r="V232" i="3"/>
  <c r="U232" i="3"/>
  <c r="T232" i="3"/>
  <c r="O232" i="3"/>
  <c r="N232" i="3"/>
  <c r="E232" i="3" s="1"/>
  <c r="J232" i="3"/>
  <c r="I232" i="3"/>
  <c r="V231" i="3"/>
  <c r="U231" i="3"/>
  <c r="T231" i="3"/>
  <c r="O231" i="3"/>
  <c r="N231" i="3"/>
  <c r="J231" i="3"/>
  <c r="I231" i="3"/>
  <c r="E231" i="3"/>
  <c r="V230" i="3"/>
  <c r="U230" i="3"/>
  <c r="T230" i="3"/>
  <c r="O230" i="3"/>
  <c r="P230" i="3" s="1"/>
  <c r="S230" i="3" s="1"/>
  <c r="N230" i="3"/>
  <c r="E230" i="3" s="1"/>
  <c r="J230" i="3"/>
  <c r="I230" i="3"/>
  <c r="V229" i="3"/>
  <c r="U229" i="3"/>
  <c r="T229" i="3"/>
  <c r="O229" i="3"/>
  <c r="P229" i="3" s="1"/>
  <c r="S229" i="3" s="1"/>
  <c r="N229" i="3"/>
  <c r="E229" i="3" s="1"/>
  <c r="J229" i="3"/>
  <c r="I229" i="3"/>
  <c r="V228" i="3"/>
  <c r="U228" i="3"/>
  <c r="T228" i="3"/>
  <c r="O228" i="3"/>
  <c r="N228" i="3"/>
  <c r="E228" i="3" s="1"/>
  <c r="J228" i="3"/>
  <c r="I228" i="3"/>
  <c r="V227" i="3"/>
  <c r="U227" i="3"/>
  <c r="T227" i="3"/>
  <c r="O227" i="3"/>
  <c r="P227" i="3" s="1"/>
  <c r="N227" i="3"/>
  <c r="E227" i="3" s="1"/>
  <c r="J227" i="3"/>
  <c r="I227" i="3"/>
  <c r="V226" i="3"/>
  <c r="U226" i="3"/>
  <c r="T226" i="3"/>
  <c r="O226" i="3"/>
  <c r="P226" i="3" s="1"/>
  <c r="S226" i="3" s="1"/>
  <c r="N226" i="3"/>
  <c r="E226" i="3" s="1"/>
  <c r="J226" i="3"/>
  <c r="I226" i="3"/>
  <c r="V225" i="3"/>
  <c r="U225" i="3"/>
  <c r="T225" i="3"/>
  <c r="O225" i="3"/>
  <c r="N225" i="3"/>
  <c r="E225" i="3" s="1"/>
  <c r="J225" i="3"/>
  <c r="I225" i="3"/>
  <c r="V224" i="3"/>
  <c r="U224" i="3"/>
  <c r="T224" i="3"/>
  <c r="O224" i="3"/>
  <c r="N224" i="3"/>
  <c r="E224" i="3" s="1"/>
  <c r="J224" i="3"/>
  <c r="I224" i="3"/>
  <c r="V223" i="3"/>
  <c r="U223" i="3"/>
  <c r="T223" i="3"/>
  <c r="O223" i="3"/>
  <c r="P223" i="3" s="1"/>
  <c r="N223" i="3"/>
  <c r="E223" i="3" s="1"/>
  <c r="J223" i="3"/>
  <c r="I223" i="3"/>
  <c r="V222" i="3"/>
  <c r="U222" i="3"/>
  <c r="T222" i="3"/>
  <c r="O222" i="3"/>
  <c r="P222" i="3" s="1"/>
  <c r="S222" i="3" s="1"/>
  <c r="N222" i="3"/>
  <c r="E222" i="3" s="1"/>
  <c r="J222" i="3"/>
  <c r="I222" i="3"/>
  <c r="V221" i="3"/>
  <c r="U221" i="3"/>
  <c r="T221" i="3"/>
  <c r="O221" i="3"/>
  <c r="P221" i="3" s="1"/>
  <c r="N221" i="3"/>
  <c r="E221" i="3" s="1"/>
  <c r="J221" i="3"/>
  <c r="I221" i="3"/>
  <c r="V220" i="3"/>
  <c r="U220" i="3"/>
  <c r="T220" i="3"/>
  <c r="O220" i="3"/>
  <c r="P220" i="3" s="1"/>
  <c r="S220" i="3" s="1"/>
  <c r="N220" i="3"/>
  <c r="E220" i="3" s="1"/>
  <c r="J220" i="3"/>
  <c r="I220" i="3"/>
  <c r="V219" i="3"/>
  <c r="U219" i="3"/>
  <c r="T219" i="3"/>
  <c r="P219" i="3"/>
  <c r="O219" i="3"/>
  <c r="N219" i="3"/>
  <c r="E219" i="3" s="1"/>
  <c r="J219" i="3"/>
  <c r="I219" i="3"/>
  <c r="V218" i="3"/>
  <c r="U218" i="3"/>
  <c r="T218" i="3"/>
  <c r="O218" i="3"/>
  <c r="P218" i="3" s="1"/>
  <c r="N218" i="3"/>
  <c r="E218" i="3" s="1"/>
  <c r="J218" i="3"/>
  <c r="I218" i="3"/>
  <c r="V217" i="3"/>
  <c r="U217" i="3"/>
  <c r="T217" i="3"/>
  <c r="O217" i="3"/>
  <c r="P217" i="3" s="1"/>
  <c r="S217" i="3" s="1"/>
  <c r="N217" i="3"/>
  <c r="E217" i="3" s="1"/>
  <c r="J217" i="3"/>
  <c r="I217" i="3"/>
  <c r="V216" i="3"/>
  <c r="U216" i="3"/>
  <c r="T216" i="3"/>
  <c r="O216" i="3"/>
  <c r="P216" i="3" s="1"/>
  <c r="S216" i="3" s="1"/>
  <c r="N216" i="3"/>
  <c r="E216" i="3" s="1"/>
  <c r="J216" i="3"/>
  <c r="I216" i="3"/>
  <c r="V215" i="3"/>
  <c r="U215" i="3"/>
  <c r="T215" i="3"/>
  <c r="O215" i="3"/>
  <c r="N215" i="3"/>
  <c r="E215" i="3" s="1"/>
  <c r="J215" i="3"/>
  <c r="I215" i="3"/>
  <c r="V214" i="3"/>
  <c r="U214" i="3"/>
  <c r="T214" i="3"/>
  <c r="O214" i="3"/>
  <c r="P214" i="3" s="1"/>
  <c r="N214" i="3"/>
  <c r="E214" i="3" s="1"/>
  <c r="J214" i="3"/>
  <c r="I214" i="3"/>
  <c r="V213" i="3"/>
  <c r="U213" i="3"/>
  <c r="T213" i="3"/>
  <c r="P213" i="3"/>
  <c r="S213" i="3" s="1"/>
  <c r="O213" i="3"/>
  <c r="N213" i="3"/>
  <c r="E213" i="3" s="1"/>
  <c r="J213" i="3"/>
  <c r="I213" i="3"/>
  <c r="V212" i="3"/>
  <c r="U212" i="3"/>
  <c r="T212" i="3"/>
  <c r="O212" i="3"/>
  <c r="P212" i="3" s="1"/>
  <c r="S212" i="3" s="1"/>
  <c r="N212" i="3"/>
  <c r="E212" i="3" s="1"/>
  <c r="J212" i="3"/>
  <c r="I212" i="3"/>
  <c r="V211" i="3"/>
  <c r="U211" i="3"/>
  <c r="T211" i="3"/>
  <c r="P211" i="3"/>
  <c r="O211" i="3"/>
  <c r="N211" i="3"/>
  <c r="E211" i="3" s="1"/>
  <c r="J211" i="3"/>
  <c r="I211" i="3"/>
  <c r="V210" i="3"/>
  <c r="U210" i="3"/>
  <c r="T210" i="3"/>
  <c r="O210" i="3"/>
  <c r="P210" i="3" s="1"/>
  <c r="N210" i="3"/>
  <c r="E210" i="3" s="1"/>
  <c r="J210" i="3"/>
  <c r="I210" i="3"/>
  <c r="V209" i="3"/>
  <c r="U209" i="3"/>
  <c r="T209" i="3"/>
  <c r="O209" i="3"/>
  <c r="P209" i="3" s="1"/>
  <c r="S209" i="3" s="1"/>
  <c r="N209" i="3"/>
  <c r="E209" i="3" s="1"/>
  <c r="J209" i="3"/>
  <c r="I209" i="3"/>
  <c r="V208" i="3"/>
  <c r="U208" i="3"/>
  <c r="T208" i="3"/>
  <c r="O208" i="3"/>
  <c r="P208" i="3" s="1"/>
  <c r="S208" i="3" s="1"/>
  <c r="N208" i="3"/>
  <c r="E208" i="3" s="1"/>
  <c r="J208" i="3"/>
  <c r="I208" i="3"/>
  <c r="V207" i="3"/>
  <c r="U207" i="3"/>
  <c r="T207" i="3"/>
  <c r="O207" i="3"/>
  <c r="N207" i="3"/>
  <c r="J207" i="3"/>
  <c r="I207" i="3"/>
  <c r="E207" i="3"/>
  <c r="V206" i="3"/>
  <c r="U206" i="3"/>
  <c r="T206" i="3"/>
  <c r="O206" i="3"/>
  <c r="P206" i="3" s="1"/>
  <c r="N206" i="3"/>
  <c r="E206" i="3" s="1"/>
  <c r="J206" i="3"/>
  <c r="I206" i="3"/>
  <c r="V205" i="3"/>
  <c r="U205" i="3"/>
  <c r="T205" i="3"/>
  <c r="O205" i="3"/>
  <c r="N205" i="3"/>
  <c r="E205" i="3" s="1"/>
  <c r="J205" i="3"/>
  <c r="I205" i="3"/>
  <c r="V204" i="3"/>
  <c r="U204" i="3"/>
  <c r="T204" i="3"/>
  <c r="O204" i="3"/>
  <c r="P204" i="3" s="1"/>
  <c r="S204" i="3" s="1"/>
  <c r="N204" i="3"/>
  <c r="E204" i="3" s="1"/>
  <c r="J204" i="3"/>
  <c r="I204" i="3"/>
  <c r="V203" i="3"/>
  <c r="U203" i="3"/>
  <c r="T203" i="3"/>
  <c r="O203" i="3"/>
  <c r="P203" i="3" s="1"/>
  <c r="N203" i="3"/>
  <c r="E203" i="3" s="1"/>
  <c r="J203" i="3"/>
  <c r="I203" i="3"/>
  <c r="V202" i="3"/>
  <c r="U202" i="3"/>
  <c r="T202" i="3"/>
  <c r="O202" i="3"/>
  <c r="P202" i="3" s="1"/>
  <c r="N202" i="3"/>
  <c r="E202" i="3" s="1"/>
  <c r="J202" i="3"/>
  <c r="I202" i="3"/>
  <c r="V201" i="3"/>
  <c r="U201" i="3"/>
  <c r="T201" i="3"/>
  <c r="O201" i="3"/>
  <c r="N201" i="3"/>
  <c r="J201" i="3"/>
  <c r="I201" i="3"/>
  <c r="E201" i="3"/>
  <c r="V200" i="3"/>
  <c r="U200" i="3"/>
  <c r="T200" i="3"/>
  <c r="O200" i="3"/>
  <c r="P200" i="3" s="1"/>
  <c r="S200" i="3" s="1"/>
  <c r="N200" i="3"/>
  <c r="E200" i="3" s="1"/>
  <c r="J200" i="3"/>
  <c r="I200" i="3"/>
  <c r="V199" i="3"/>
  <c r="U199" i="3"/>
  <c r="T199" i="3"/>
  <c r="O199" i="3"/>
  <c r="N199" i="3"/>
  <c r="J199" i="3"/>
  <c r="I199" i="3"/>
  <c r="E199" i="3"/>
  <c r="V198" i="3"/>
  <c r="U198" i="3"/>
  <c r="T198" i="3"/>
  <c r="O198" i="3"/>
  <c r="P198" i="3" s="1"/>
  <c r="N198" i="3"/>
  <c r="E198" i="3" s="1"/>
  <c r="J198" i="3"/>
  <c r="I198" i="3"/>
  <c r="V197" i="3"/>
  <c r="U197" i="3"/>
  <c r="T197" i="3"/>
  <c r="O197" i="3"/>
  <c r="P197" i="3" s="1"/>
  <c r="S197" i="3" s="1"/>
  <c r="N197" i="3"/>
  <c r="E197" i="3" s="1"/>
  <c r="J197" i="3"/>
  <c r="I197" i="3"/>
  <c r="V196" i="3"/>
  <c r="U196" i="3"/>
  <c r="T196" i="3"/>
  <c r="O196" i="3"/>
  <c r="P196" i="3" s="1"/>
  <c r="S196" i="3" s="1"/>
  <c r="N196" i="3"/>
  <c r="E196" i="3" s="1"/>
  <c r="J196" i="3"/>
  <c r="I196" i="3"/>
  <c r="V195" i="3"/>
  <c r="U195" i="3"/>
  <c r="T195" i="3"/>
  <c r="O195" i="3"/>
  <c r="P195" i="3" s="1"/>
  <c r="N195" i="3"/>
  <c r="E195" i="3" s="1"/>
  <c r="J195" i="3"/>
  <c r="I195" i="3"/>
  <c r="V194" i="3"/>
  <c r="U194" i="3"/>
  <c r="T194" i="3"/>
  <c r="O194" i="3"/>
  <c r="P194" i="3" s="1"/>
  <c r="N194" i="3"/>
  <c r="E194" i="3" s="1"/>
  <c r="J194" i="3"/>
  <c r="I194" i="3"/>
  <c r="V193" i="3"/>
  <c r="U193" i="3"/>
  <c r="T193" i="3"/>
  <c r="O193" i="3"/>
  <c r="N193" i="3"/>
  <c r="E193" i="3" s="1"/>
  <c r="J193" i="3"/>
  <c r="I193" i="3"/>
  <c r="V192" i="3"/>
  <c r="U192" i="3"/>
  <c r="T192" i="3"/>
  <c r="O192" i="3"/>
  <c r="P192" i="3" s="1"/>
  <c r="S192" i="3" s="1"/>
  <c r="N192" i="3"/>
  <c r="E192" i="3" s="1"/>
  <c r="J192" i="3"/>
  <c r="I192" i="3"/>
  <c r="V191" i="3"/>
  <c r="U191" i="3"/>
  <c r="T191" i="3"/>
  <c r="O191" i="3"/>
  <c r="N191" i="3"/>
  <c r="E191" i="3" s="1"/>
  <c r="J191" i="3"/>
  <c r="I191" i="3"/>
  <c r="V190" i="3"/>
  <c r="U190" i="3"/>
  <c r="T190" i="3"/>
  <c r="O190" i="3"/>
  <c r="P190" i="3" s="1"/>
  <c r="N190" i="3"/>
  <c r="E190" i="3" s="1"/>
  <c r="J190" i="3"/>
  <c r="I190" i="3"/>
  <c r="V189" i="3"/>
  <c r="U189" i="3"/>
  <c r="T189" i="3"/>
  <c r="O189" i="3"/>
  <c r="P189" i="3" s="1"/>
  <c r="N189" i="3"/>
  <c r="E189" i="3" s="1"/>
  <c r="J189" i="3"/>
  <c r="I189" i="3"/>
  <c r="V188" i="3"/>
  <c r="U188" i="3"/>
  <c r="T188" i="3"/>
  <c r="O188" i="3"/>
  <c r="P188" i="3" s="1"/>
  <c r="S188" i="3" s="1"/>
  <c r="N188" i="3"/>
  <c r="E188" i="3" s="1"/>
  <c r="J188" i="3"/>
  <c r="I188" i="3"/>
  <c r="V187" i="3"/>
  <c r="U187" i="3"/>
  <c r="T187" i="3"/>
  <c r="P187" i="3"/>
  <c r="O187" i="3"/>
  <c r="N187" i="3"/>
  <c r="E187" i="3" s="1"/>
  <c r="J187" i="3"/>
  <c r="I187" i="3"/>
  <c r="V186" i="3"/>
  <c r="U186" i="3"/>
  <c r="T186" i="3"/>
  <c r="O186" i="3"/>
  <c r="P186" i="3" s="1"/>
  <c r="N186" i="3"/>
  <c r="E186" i="3" s="1"/>
  <c r="J186" i="3"/>
  <c r="I186" i="3"/>
  <c r="V185" i="3"/>
  <c r="U185" i="3"/>
  <c r="T185" i="3"/>
  <c r="O185" i="3"/>
  <c r="P185" i="3" s="1"/>
  <c r="S185" i="3" s="1"/>
  <c r="N185" i="3"/>
  <c r="E185" i="3" s="1"/>
  <c r="J185" i="3"/>
  <c r="I185" i="3"/>
  <c r="V184" i="3"/>
  <c r="U184" i="3"/>
  <c r="T184" i="3"/>
  <c r="O184" i="3"/>
  <c r="P184" i="3" s="1"/>
  <c r="S184" i="3" s="1"/>
  <c r="N184" i="3"/>
  <c r="E184" i="3" s="1"/>
  <c r="J184" i="3"/>
  <c r="I184" i="3"/>
  <c r="V183" i="3"/>
  <c r="U183" i="3"/>
  <c r="T183" i="3"/>
  <c r="O183" i="3"/>
  <c r="N183" i="3"/>
  <c r="E183" i="3" s="1"/>
  <c r="J183" i="3"/>
  <c r="I183" i="3"/>
  <c r="V182" i="3"/>
  <c r="U182" i="3"/>
  <c r="T182" i="3"/>
  <c r="O182" i="3"/>
  <c r="P182" i="3" s="1"/>
  <c r="N182" i="3"/>
  <c r="E182" i="3" s="1"/>
  <c r="J182" i="3"/>
  <c r="I182" i="3"/>
  <c r="V181" i="3"/>
  <c r="U181" i="3"/>
  <c r="T181" i="3"/>
  <c r="P181" i="3"/>
  <c r="S181" i="3" s="1"/>
  <c r="O181" i="3"/>
  <c r="N181" i="3"/>
  <c r="E181" i="3" s="1"/>
  <c r="J181" i="3"/>
  <c r="I181" i="3"/>
  <c r="V180" i="3"/>
  <c r="U180" i="3"/>
  <c r="T180" i="3"/>
  <c r="O180" i="3"/>
  <c r="P180" i="3" s="1"/>
  <c r="S180" i="3" s="1"/>
  <c r="N180" i="3"/>
  <c r="E180" i="3" s="1"/>
  <c r="J180" i="3"/>
  <c r="I180" i="3"/>
  <c r="V179" i="3"/>
  <c r="U179" i="3"/>
  <c r="T179" i="3"/>
  <c r="P179" i="3"/>
  <c r="O179" i="3"/>
  <c r="N179" i="3"/>
  <c r="E179" i="3" s="1"/>
  <c r="J179" i="3"/>
  <c r="I179" i="3"/>
  <c r="V178" i="3"/>
  <c r="U178" i="3"/>
  <c r="T178" i="3"/>
  <c r="O178" i="3"/>
  <c r="P178" i="3" s="1"/>
  <c r="N178" i="3"/>
  <c r="E178" i="3" s="1"/>
  <c r="J178" i="3"/>
  <c r="I178" i="3"/>
  <c r="V177" i="3"/>
  <c r="U177" i="3"/>
  <c r="T177" i="3"/>
  <c r="O177" i="3"/>
  <c r="P177" i="3" s="1"/>
  <c r="S177" i="3" s="1"/>
  <c r="N177" i="3"/>
  <c r="E177" i="3" s="1"/>
  <c r="J177" i="3"/>
  <c r="I177" i="3"/>
  <c r="V176" i="3"/>
  <c r="U176" i="3"/>
  <c r="T176" i="3"/>
  <c r="O176" i="3"/>
  <c r="P176" i="3" s="1"/>
  <c r="S176" i="3" s="1"/>
  <c r="N176" i="3"/>
  <c r="E176" i="3" s="1"/>
  <c r="J176" i="3"/>
  <c r="I176" i="3"/>
  <c r="V175" i="3"/>
  <c r="U175" i="3"/>
  <c r="T175" i="3"/>
  <c r="O175" i="3"/>
  <c r="N175" i="3"/>
  <c r="J175" i="3"/>
  <c r="I175" i="3"/>
  <c r="E175" i="3"/>
  <c r="V174" i="3"/>
  <c r="U174" i="3"/>
  <c r="T174" i="3"/>
  <c r="O174" i="3"/>
  <c r="P174" i="3" s="1"/>
  <c r="N174" i="3"/>
  <c r="E174" i="3" s="1"/>
  <c r="J174" i="3"/>
  <c r="I174" i="3"/>
  <c r="V173" i="3"/>
  <c r="U173" i="3"/>
  <c r="T173" i="3"/>
  <c r="O173" i="3"/>
  <c r="N173" i="3"/>
  <c r="E173" i="3" s="1"/>
  <c r="J173" i="3"/>
  <c r="I173" i="3"/>
  <c r="V172" i="3"/>
  <c r="U172" i="3"/>
  <c r="T172" i="3"/>
  <c r="O172" i="3"/>
  <c r="P172" i="3" s="1"/>
  <c r="S172" i="3" s="1"/>
  <c r="N172" i="3"/>
  <c r="E172" i="3" s="1"/>
  <c r="J172" i="3"/>
  <c r="I172" i="3"/>
  <c r="V171" i="3"/>
  <c r="U171" i="3"/>
  <c r="T171" i="3"/>
  <c r="O171" i="3"/>
  <c r="N171" i="3"/>
  <c r="E171" i="3" s="1"/>
  <c r="J171" i="3"/>
  <c r="I171" i="3"/>
  <c r="V170" i="3"/>
  <c r="U170" i="3"/>
  <c r="T170" i="3"/>
  <c r="O170" i="3"/>
  <c r="N170" i="3"/>
  <c r="E170" i="3" s="1"/>
  <c r="J170" i="3"/>
  <c r="I170" i="3"/>
  <c r="V169" i="3"/>
  <c r="U169" i="3"/>
  <c r="T169" i="3"/>
  <c r="O169" i="3"/>
  <c r="N169" i="3"/>
  <c r="J169" i="3"/>
  <c r="I169" i="3"/>
  <c r="E169" i="3"/>
  <c r="V168" i="3"/>
  <c r="U168" i="3"/>
  <c r="T168" i="3"/>
  <c r="O168" i="3"/>
  <c r="P168" i="3" s="1"/>
  <c r="S168" i="3" s="1"/>
  <c r="N168" i="3"/>
  <c r="E168" i="3" s="1"/>
  <c r="J168" i="3"/>
  <c r="I168" i="3"/>
  <c r="V167" i="3"/>
  <c r="U167" i="3"/>
  <c r="T167" i="3"/>
  <c r="O167" i="3"/>
  <c r="N167" i="3"/>
  <c r="J167" i="3"/>
  <c r="I167" i="3"/>
  <c r="E167" i="3"/>
  <c r="V166" i="3"/>
  <c r="U166" i="3"/>
  <c r="T166" i="3"/>
  <c r="O166" i="3"/>
  <c r="N166" i="3"/>
  <c r="E166" i="3" s="1"/>
  <c r="J166" i="3"/>
  <c r="I166" i="3"/>
  <c r="V165" i="3"/>
  <c r="U165" i="3"/>
  <c r="T165" i="3"/>
  <c r="O165" i="3"/>
  <c r="P165" i="3" s="1"/>
  <c r="S165" i="3" s="1"/>
  <c r="N165" i="3"/>
  <c r="E165" i="3" s="1"/>
  <c r="J165" i="3"/>
  <c r="I165" i="3"/>
  <c r="V164" i="3"/>
  <c r="U164" i="3"/>
  <c r="T164" i="3"/>
  <c r="O164" i="3"/>
  <c r="P164" i="3" s="1"/>
  <c r="S164" i="3" s="1"/>
  <c r="N164" i="3"/>
  <c r="E164" i="3" s="1"/>
  <c r="J164" i="3"/>
  <c r="I164" i="3"/>
  <c r="V163" i="3"/>
  <c r="U163" i="3"/>
  <c r="T163" i="3"/>
  <c r="O163" i="3"/>
  <c r="N163" i="3"/>
  <c r="E163" i="3" s="1"/>
  <c r="J163" i="3"/>
  <c r="I163" i="3"/>
  <c r="V162" i="3"/>
  <c r="U162" i="3"/>
  <c r="T162" i="3"/>
  <c r="O162" i="3"/>
  <c r="P162" i="3" s="1"/>
  <c r="N162" i="3"/>
  <c r="E162" i="3" s="1"/>
  <c r="J162" i="3"/>
  <c r="I162" i="3"/>
  <c r="V161" i="3"/>
  <c r="U161" i="3"/>
  <c r="T161" i="3"/>
  <c r="O161" i="3"/>
  <c r="N161" i="3"/>
  <c r="E161" i="3" s="1"/>
  <c r="J161" i="3"/>
  <c r="I161" i="3"/>
  <c r="V160" i="3"/>
  <c r="U160" i="3"/>
  <c r="T160" i="3"/>
  <c r="O160" i="3"/>
  <c r="P160" i="3" s="1"/>
  <c r="S160" i="3" s="1"/>
  <c r="N160" i="3"/>
  <c r="E160" i="3" s="1"/>
  <c r="J160" i="3"/>
  <c r="I160" i="3"/>
  <c r="V159" i="3"/>
  <c r="U159" i="3"/>
  <c r="T159" i="3"/>
  <c r="O159" i="3"/>
  <c r="P159" i="3" s="1"/>
  <c r="N159" i="3"/>
  <c r="E159" i="3" s="1"/>
  <c r="J159" i="3"/>
  <c r="I159" i="3"/>
  <c r="V158" i="3"/>
  <c r="U158" i="3"/>
  <c r="T158" i="3"/>
  <c r="O158" i="3"/>
  <c r="P158" i="3" s="1"/>
  <c r="N158" i="3"/>
  <c r="E158" i="3" s="1"/>
  <c r="J158" i="3"/>
  <c r="I158" i="3"/>
  <c r="V157" i="3"/>
  <c r="U157" i="3"/>
  <c r="T157" i="3"/>
  <c r="O157" i="3"/>
  <c r="P157" i="3" s="1"/>
  <c r="S157" i="3" s="1"/>
  <c r="N157" i="3"/>
  <c r="E157" i="3" s="1"/>
  <c r="J157" i="3"/>
  <c r="I157" i="3"/>
  <c r="V156" i="3"/>
  <c r="U156" i="3"/>
  <c r="T156" i="3"/>
  <c r="O156" i="3"/>
  <c r="P156" i="3" s="1"/>
  <c r="S156" i="3" s="1"/>
  <c r="N156" i="3"/>
  <c r="E156" i="3" s="1"/>
  <c r="J156" i="3"/>
  <c r="I156" i="3"/>
  <c r="V155" i="3"/>
  <c r="U155" i="3"/>
  <c r="T155" i="3"/>
  <c r="O155" i="3"/>
  <c r="P155" i="3" s="1"/>
  <c r="N155" i="3"/>
  <c r="E155" i="3" s="1"/>
  <c r="J155" i="3"/>
  <c r="I155" i="3"/>
  <c r="V154" i="3"/>
  <c r="U154" i="3"/>
  <c r="T154" i="3"/>
  <c r="O154" i="3"/>
  <c r="P154" i="3" s="1"/>
  <c r="N154" i="3"/>
  <c r="E154" i="3" s="1"/>
  <c r="J154" i="3"/>
  <c r="I154" i="3"/>
  <c r="V153" i="3"/>
  <c r="U153" i="3"/>
  <c r="T153" i="3"/>
  <c r="O153" i="3"/>
  <c r="P153" i="3" s="1"/>
  <c r="S153" i="3" s="1"/>
  <c r="N153" i="3"/>
  <c r="J153" i="3"/>
  <c r="I153" i="3"/>
  <c r="E153" i="3"/>
  <c r="V152" i="3"/>
  <c r="U152" i="3"/>
  <c r="T152" i="3"/>
  <c r="O152" i="3"/>
  <c r="P152" i="3" s="1"/>
  <c r="S152" i="3" s="1"/>
  <c r="N152" i="3"/>
  <c r="E152" i="3" s="1"/>
  <c r="J152" i="3"/>
  <c r="I152" i="3"/>
  <c r="V151" i="3"/>
  <c r="U151" i="3"/>
  <c r="T151" i="3"/>
  <c r="O151" i="3"/>
  <c r="P151" i="3" s="1"/>
  <c r="N151" i="3"/>
  <c r="J151" i="3"/>
  <c r="I151" i="3"/>
  <c r="E151" i="3"/>
  <c r="V150" i="3"/>
  <c r="U150" i="3"/>
  <c r="T150" i="3"/>
  <c r="O150" i="3"/>
  <c r="P150" i="3" s="1"/>
  <c r="N150" i="3"/>
  <c r="J150" i="3"/>
  <c r="I150" i="3"/>
  <c r="E150" i="3"/>
  <c r="V149" i="3"/>
  <c r="U149" i="3"/>
  <c r="T149" i="3"/>
  <c r="O149" i="3"/>
  <c r="P149" i="3" s="1"/>
  <c r="S149" i="3" s="1"/>
  <c r="N149" i="3"/>
  <c r="J149" i="3"/>
  <c r="I149" i="3"/>
  <c r="E149" i="3"/>
  <c r="V148" i="3"/>
  <c r="U148" i="3"/>
  <c r="T148" i="3"/>
  <c r="O148" i="3"/>
  <c r="P148" i="3" s="1"/>
  <c r="N148" i="3"/>
  <c r="E148" i="3" s="1"/>
  <c r="J148" i="3"/>
  <c r="I148" i="3"/>
  <c r="V147" i="3"/>
  <c r="U147" i="3"/>
  <c r="T147" i="3"/>
  <c r="O147" i="3"/>
  <c r="P147" i="3" s="1"/>
  <c r="S147" i="3" s="1"/>
  <c r="N147" i="3"/>
  <c r="E147" i="3" s="1"/>
  <c r="J147" i="3"/>
  <c r="I147" i="3"/>
  <c r="V146" i="3"/>
  <c r="U146" i="3"/>
  <c r="T146" i="3"/>
  <c r="O146" i="3"/>
  <c r="P146" i="3" s="1"/>
  <c r="N146" i="3"/>
  <c r="E146" i="3" s="1"/>
  <c r="J146" i="3"/>
  <c r="I146" i="3"/>
  <c r="V145" i="3"/>
  <c r="U145" i="3"/>
  <c r="T145" i="3"/>
  <c r="O145" i="3"/>
  <c r="P145" i="3" s="1"/>
  <c r="S145" i="3" s="1"/>
  <c r="N145" i="3"/>
  <c r="E145" i="3" s="1"/>
  <c r="J145" i="3"/>
  <c r="I145" i="3"/>
  <c r="V144" i="3"/>
  <c r="U144" i="3"/>
  <c r="T144" i="3"/>
  <c r="O144" i="3"/>
  <c r="P144" i="3" s="1"/>
  <c r="N144" i="3"/>
  <c r="E144" i="3" s="1"/>
  <c r="J144" i="3"/>
  <c r="I144" i="3"/>
  <c r="V143" i="3"/>
  <c r="U143" i="3"/>
  <c r="T143" i="3"/>
  <c r="O143" i="3"/>
  <c r="N143" i="3"/>
  <c r="E143" i="3" s="1"/>
  <c r="J143" i="3"/>
  <c r="I143" i="3"/>
  <c r="V142" i="3"/>
  <c r="U142" i="3"/>
  <c r="T142" i="3"/>
  <c r="O142" i="3"/>
  <c r="P142" i="3" s="1"/>
  <c r="N142" i="3"/>
  <c r="E142" i="3" s="1"/>
  <c r="J142" i="3"/>
  <c r="I142" i="3"/>
  <c r="V141" i="3"/>
  <c r="U141" i="3"/>
  <c r="T141" i="3"/>
  <c r="O141" i="3"/>
  <c r="N141" i="3"/>
  <c r="E141" i="3" s="1"/>
  <c r="J141" i="3"/>
  <c r="I141" i="3"/>
  <c r="V140" i="3"/>
  <c r="U140" i="3"/>
  <c r="T140" i="3"/>
  <c r="O140" i="3"/>
  <c r="P140" i="3" s="1"/>
  <c r="S140" i="3" s="1"/>
  <c r="N140" i="3"/>
  <c r="E140" i="3" s="1"/>
  <c r="J140" i="3"/>
  <c r="I140" i="3"/>
  <c r="V139" i="3"/>
  <c r="U139" i="3"/>
  <c r="T139" i="3"/>
  <c r="O139" i="3"/>
  <c r="P139" i="3" s="1"/>
  <c r="S139" i="3" s="1"/>
  <c r="N139" i="3"/>
  <c r="J139" i="3"/>
  <c r="I139" i="3"/>
  <c r="E139" i="3"/>
  <c r="V138" i="3"/>
  <c r="U138" i="3"/>
  <c r="T138" i="3"/>
  <c r="O138" i="3"/>
  <c r="N138" i="3"/>
  <c r="J138" i="3"/>
  <c r="I138" i="3"/>
  <c r="E138" i="3"/>
  <c r="V137" i="3"/>
  <c r="U137" i="3"/>
  <c r="T137" i="3"/>
  <c r="O137" i="3"/>
  <c r="N137" i="3"/>
  <c r="E137" i="3" s="1"/>
  <c r="J137" i="3"/>
  <c r="I137" i="3"/>
  <c r="V136" i="3"/>
  <c r="U136" i="3"/>
  <c r="T136" i="3"/>
  <c r="O136" i="3"/>
  <c r="P136" i="3" s="1"/>
  <c r="S136" i="3" s="1"/>
  <c r="N136" i="3"/>
  <c r="E136" i="3" s="1"/>
  <c r="J136" i="3"/>
  <c r="I136" i="3"/>
  <c r="V135" i="3"/>
  <c r="U135" i="3"/>
  <c r="T135" i="3"/>
  <c r="O135" i="3"/>
  <c r="P135" i="3" s="1"/>
  <c r="S135" i="3" s="1"/>
  <c r="N135" i="3"/>
  <c r="E135" i="3" s="1"/>
  <c r="J135" i="3"/>
  <c r="I135" i="3"/>
  <c r="V134" i="3"/>
  <c r="U134" i="3"/>
  <c r="T134" i="3"/>
  <c r="O134" i="3"/>
  <c r="N134" i="3"/>
  <c r="E134" i="3" s="1"/>
  <c r="J134" i="3"/>
  <c r="I134" i="3"/>
  <c r="V133" i="3"/>
  <c r="U133" i="3"/>
  <c r="T133" i="3"/>
  <c r="O133" i="3"/>
  <c r="N133" i="3"/>
  <c r="E133" i="3" s="1"/>
  <c r="J133" i="3"/>
  <c r="I133" i="3"/>
  <c r="V132" i="3"/>
  <c r="U132" i="3"/>
  <c r="T132" i="3"/>
  <c r="O132" i="3"/>
  <c r="P132" i="3" s="1"/>
  <c r="S132" i="3" s="1"/>
  <c r="N132" i="3"/>
  <c r="E132" i="3" s="1"/>
  <c r="J132" i="3"/>
  <c r="I132" i="3"/>
  <c r="V131" i="3"/>
  <c r="U131" i="3"/>
  <c r="T131" i="3"/>
  <c r="O131" i="3"/>
  <c r="P131" i="3" s="1"/>
  <c r="S131" i="3" s="1"/>
  <c r="N131" i="3"/>
  <c r="E131" i="3" s="1"/>
  <c r="J131" i="3"/>
  <c r="I131" i="3"/>
  <c r="V130" i="3"/>
  <c r="U130" i="3"/>
  <c r="T130" i="3"/>
  <c r="O130" i="3"/>
  <c r="N130" i="3"/>
  <c r="E130" i="3" s="1"/>
  <c r="J130" i="3"/>
  <c r="I130" i="3"/>
  <c r="V129" i="3"/>
  <c r="U129" i="3"/>
  <c r="T129" i="3"/>
  <c r="O129" i="3"/>
  <c r="N129" i="3"/>
  <c r="E129" i="3" s="1"/>
  <c r="J129" i="3"/>
  <c r="I129" i="3"/>
  <c r="V128" i="3"/>
  <c r="U128" i="3"/>
  <c r="T128" i="3"/>
  <c r="O128" i="3"/>
  <c r="P128" i="3" s="1"/>
  <c r="S128" i="3" s="1"/>
  <c r="N128" i="3"/>
  <c r="E128" i="3" s="1"/>
  <c r="J128" i="3"/>
  <c r="I128" i="3"/>
  <c r="V127" i="3"/>
  <c r="U127" i="3"/>
  <c r="T127" i="3"/>
  <c r="O127" i="3"/>
  <c r="N127" i="3"/>
  <c r="E127" i="3" s="1"/>
  <c r="J127" i="3"/>
  <c r="I127" i="3"/>
  <c r="V126" i="3"/>
  <c r="U126" i="3"/>
  <c r="T126" i="3"/>
  <c r="O126" i="3"/>
  <c r="N126" i="3"/>
  <c r="E126" i="3" s="1"/>
  <c r="J126" i="3"/>
  <c r="I126" i="3"/>
  <c r="V125" i="3"/>
  <c r="U125" i="3"/>
  <c r="T125" i="3"/>
  <c r="O125" i="3"/>
  <c r="N125" i="3"/>
  <c r="E125" i="3" s="1"/>
  <c r="J125" i="3"/>
  <c r="I125" i="3"/>
  <c r="V124" i="3"/>
  <c r="U124" i="3"/>
  <c r="T124" i="3"/>
  <c r="O124" i="3"/>
  <c r="P124" i="3" s="1"/>
  <c r="S124" i="3" s="1"/>
  <c r="N124" i="3"/>
  <c r="J124" i="3"/>
  <c r="I124" i="3"/>
  <c r="E124" i="3"/>
  <c r="V123" i="3"/>
  <c r="U123" i="3"/>
  <c r="T123" i="3"/>
  <c r="O123" i="3"/>
  <c r="P123" i="3" s="1"/>
  <c r="S123" i="3" s="1"/>
  <c r="N123" i="3"/>
  <c r="J123" i="3"/>
  <c r="I123" i="3"/>
  <c r="E123" i="3"/>
  <c r="V122" i="3"/>
  <c r="U122" i="3"/>
  <c r="T122" i="3"/>
  <c r="O122" i="3"/>
  <c r="N122" i="3"/>
  <c r="J122" i="3"/>
  <c r="I122" i="3"/>
  <c r="E122" i="3"/>
  <c r="V121" i="3"/>
  <c r="U121" i="3"/>
  <c r="T121" i="3"/>
  <c r="O121" i="3"/>
  <c r="N121" i="3"/>
  <c r="E121" i="3" s="1"/>
  <c r="J121" i="3"/>
  <c r="I121" i="3"/>
  <c r="V120" i="3"/>
  <c r="U120" i="3"/>
  <c r="T120" i="3"/>
  <c r="O120" i="3"/>
  <c r="P120" i="3" s="1"/>
  <c r="S120" i="3" s="1"/>
  <c r="N120" i="3"/>
  <c r="J120" i="3"/>
  <c r="I120" i="3"/>
  <c r="E120" i="3"/>
  <c r="V119" i="3"/>
  <c r="U119" i="3"/>
  <c r="T119" i="3"/>
  <c r="O119" i="3"/>
  <c r="P119" i="3" s="1"/>
  <c r="S119" i="3" s="1"/>
  <c r="N119" i="3"/>
  <c r="J119" i="3"/>
  <c r="I119" i="3"/>
  <c r="E119" i="3"/>
  <c r="V118" i="3"/>
  <c r="U118" i="3"/>
  <c r="T118" i="3"/>
  <c r="O118" i="3"/>
  <c r="N118" i="3"/>
  <c r="J118" i="3"/>
  <c r="I118" i="3"/>
  <c r="E118" i="3"/>
  <c r="V117" i="3"/>
  <c r="U117" i="3"/>
  <c r="T117" i="3"/>
  <c r="O117" i="3"/>
  <c r="N117" i="3"/>
  <c r="J117" i="3"/>
  <c r="I117" i="3"/>
  <c r="E117" i="3"/>
  <c r="V116" i="3"/>
  <c r="U116" i="3"/>
  <c r="T116" i="3"/>
  <c r="O116" i="3"/>
  <c r="P116" i="3" s="1"/>
  <c r="S116" i="3" s="1"/>
  <c r="N116" i="3"/>
  <c r="J116" i="3"/>
  <c r="I116" i="3"/>
  <c r="E116" i="3"/>
  <c r="V115" i="3"/>
  <c r="U115" i="3"/>
  <c r="T115" i="3"/>
  <c r="O115" i="3"/>
  <c r="P115" i="3" s="1"/>
  <c r="S115" i="3" s="1"/>
  <c r="N115" i="3"/>
  <c r="J115" i="3"/>
  <c r="I115" i="3"/>
  <c r="E115" i="3"/>
  <c r="V114" i="3"/>
  <c r="U114" i="3"/>
  <c r="T114" i="3"/>
  <c r="O114" i="3"/>
  <c r="N114" i="3"/>
  <c r="J114" i="3"/>
  <c r="I114" i="3"/>
  <c r="E114" i="3"/>
  <c r="V113" i="3"/>
  <c r="U113" i="3"/>
  <c r="T113" i="3"/>
  <c r="O113" i="3"/>
  <c r="N113" i="3"/>
  <c r="J113" i="3"/>
  <c r="I113" i="3"/>
  <c r="E113" i="3"/>
  <c r="V112" i="3"/>
  <c r="U112" i="3"/>
  <c r="T112" i="3"/>
  <c r="O112" i="3"/>
  <c r="P112" i="3" s="1"/>
  <c r="S112" i="3" s="1"/>
  <c r="N112" i="3"/>
  <c r="J112" i="3"/>
  <c r="I112" i="3"/>
  <c r="E112" i="3"/>
  <c r="V111" i="3"/>
  <c r="U111" i="3"/>
  <c r="T111" i="3"/>
  <c r="O111" i="3"/>
  <c r="P111" i="3" s="1"/>
  <c r="S111" i="3" s="1"/>
  <c r="N111" i="3"/>
  <c r="J111" i="3"/>
  <c r="I111" i="3"/>
  <c r="E111" i="3"/>
  <c r="V110" i="3"/>
  <c r="U110" i="3"/>
  <c r="T110" i="3"/>
  <c r="O110" i="3"/>
  <c r="N110" i="3"/>
  <c r="J110" i="3"/>
  <c r="I110" i="3"/>
  <c r="E110" i="3"/>
  <c r="V109" i="3"/>
  <c r="U109" i="3"/>
  <c r="T109" i="3"/>
  <c r="O109" i="3"/>
  <c r="N109" i="3"/>
  <c r="J109" i="3"/>
  <c r="I109" i="3"/>
  <c r="E109" i="3"/>
  <c r="V108" i="3"/>
  <c r="U108" i="3"/>
  <c r="T108" i="3"/>
  <c r="O108" i="3"/>
  <c r="P108" i="3" s="1"/>
  <c r="S108" i="3" s="1"/>
  <c r="N108" i="3"/>
  <c r="J108" i="3"/>
  <c r="I108" i="3"/>
  <c r="E108" i="3"/>
  <c r="V107" i="3"/>
  <c r="U107" i="3"/>
  <c r="T107" i="3"/>
  <c r="O107" i="3"/>
  <c r="P107" i="3" s="1"/>
  <c r="S107" i="3" s="1"/>
  <c r="N107" i="3"/>
  <c r="J107" i="3"/>
  <c r="I107" i="3"/>
  <c r="E107" i="3"/>
  <c r="V106" i="3"/>
  <c r="U106" i="3"/>
  <c r="T106" i="3"/>
  <c r="O106" i="3"/>
  <c r="N106" i="3"/>
  <c r="J106" i="3"/>
  <c r="I106" i="3"/>
  <c r="E106" i="3"/>
  <c r="V105" i="3"/>
  <c r="U105" i="3"/>
  <c r="T105" i="3"/>
  <c r="O105" i="3"/>
  <c r="N105" i="3"/>
  <c r="J105" i="3"/>
  <c r="I105" i="3"/>
  <c r="E105" i="3"/>
  <c r="V104" i="3"/>
  <c r="U104" i="3"/>
  <c r="T104" i="3"/>
  <c r="O104" i="3"/>
  <c r="P104" i="3" s="1"/>
  <c r="S104" i="3" s="1"/>
  <c r="N104" i="3"/>
  <c r="J104" i="3"/>
  <c r="I104" i="3"/>
  <c r="E104" i="3"/>
  <c r="V103" i="3"/>
  <c r="U103" i="3"/>
  <c r="T103" i="3"/>
  <c r="O103" i="3"/>
  <c r="P103" i="3" s="1"/>
  <c r="S103" i="3" s="1"/>
  <c r="N103" i="3"/>
  <c r="J103" i="3"/>
  <c r="I103" i="3"/>
  <c r="E103" i="3"/>
  <c r="V102" i="3"/>
  <c r="U102" i="3"/>
  <c r="T102" i="3"/>
  <c r="O102" i="3"/>
  <c r="N102" i="3"/>
  <c r="J102" i="3"/>
  <c r="I102" i="3"/>
  <c r="E102" i="3"/>
  <c r="V101" i="3"/>
  <c r="U101" i="3"/>
  <c r="T101" i="3"/>
  <c r="O101" i="3"/>
  <c r="N101" i="3"/>
  <c r="J101" i="3"/>
  <c r="I101" i="3"/>
  <c r="E101" i="3"/>
  <c r="V100" i="3"/>
  <c r="U100" i="3"/>
  <c r="T100" i="3"/>
  <c r="O100" i="3"/>
  <c r="P100" i="3" s="1"/>
  <c r="S100" i="3" s="1"/>
  <c r="N100" i="3"/>
  <c r="J100" i="3"/>
  <c r="I100" i="3"/>
  <c r="E100" i="3"/>
  <c r="V99" i="3"/>
  <c r="U99" i="3"/>
  <c r="T99" i="3"/>
  <c r="O99" i="3"/>
  <c r="P99" i="3" s="1"/>
  <c r="S99" i="3" s="1"/>
  <c r="N99" i="3"/>
  <c r="J99" i="3"/>
  <c r="I99" i="3"/>
  <c r="E99" i="3"/>
  <c r="V98" i="3"/>
  <c r="U98" i="3"/>
  <c r="T98" i="3"/>
  <c r="O98" i="3"/>
  <c r="N98" i="3"/>
  <c r="J98" i="3"/>
  <c r="I98" i="3"/>
  <c r="E98" i="3"/>
  <c r="V97" i="3"/>
  <c r="U97" i="3"/>
  <c r="T97" i="3"/>
  <c r="O97" i="3"/>
  <c r="N97" i="3"/>
  <c r="J97" i="3"/>
  <c r="I97" i="3"/>
  <c r="E97" i="3"/>
  <c r="V96" i="3"/>
  <c r="U96" i="3"/>
  <c r="T96" i="3"/>
  <c r="O96" i="3"/>
  <c r="P96" i="3" s="1"/>
  <c r="S96" i="3" s="1"/>
  <c r="N96" i="3"/>
  <c r="E96" i="3" s="1"/>
  <c r="J96" i="3"/>
  <c r="I96" i="3"/>
  <c r="V95" i="3"/>
  <c r="U95" i="3"/>
  <c r="T95" i="3"/>
  <c r="O95" i="3"/>
  <c r="P95" i="3" s="1"/>
  <c r="S95" i="3" s="1"/>
  <c r="N95" i="3"/>
  <c r="E95" i="3" s="1"/>
  <c r="J95" i="3"/>
  <c r="I95" i="3"/>
  <c r="V94" i="3"/>
  <c r="U94" i="3"/>
  <c r="T94" i="3"/>
  <c r="O94" i="3"/>
  <c r="N94" i="3"/>
  <c r="E94" i="3" s="1"/>
  <c r="J94" i="3"/>
  <c r="I94" i="3"/>
  <c r="V93" i="3"/>
  <c r="U93" i="3"/>
  <c r="T93" i="3"/>
  <c r="O93" i="3"/>
  <c r="N93" i="3"/>
  <c r="E93" i="3" s="1"/>
  <c r="J93" i="3"/>
  <c r="I93" i="3"/>
  <c r="V92" i="3"/>
  <c r="U92" i="3"/>
  <c r="T92" i="3"/>
  <c r="O92" i="3"/>
  <c r="P92" i="3" s="1"/>
  <c r="S92" i="3" s="1"/>
  <c r="N92" i="3"/>
  <c r="E92" i="3" s="1"/>
  <c r="J92" i="3"/>
  <c r="I92" i="3"/>
  <c r="V91" i="3"/>
  <c r="U91" i="3"/>
  <c r="T91" i="3"/>
  <c r="O91" i="3"/>
  <c r="P91" i="3" s="1"/>
  <c r="S91" i="3" s="1"/>
  <c r="N91" i="3"/>
  <c r="E91" i="3" s="1"/>
  <c r="J91" i="3"/>
  <c r="I91" i="3"/>
  <c r="V90" i="3"/>
  <c r="U90" i="3"/>
  <c r="T90" i="3"/>
  <c r="O90" i="3"/>
  <c r="N90" i="3"/>
  <c r="E90" i="3" s="1"/>
  <c r="J90" i="3"/>
  <c r="I90" i="3"/>
  <c r="V89" i="3"/>
  <c r="U89" i="3"/>
  <c r="T89" i="3"/>
  <c r="O89" i="3"/>
  <c r="N89" i="3"/>
  <c r="E89" i="3" s="1"/>
  <c r="J89" i="3"/>
  <c r="I89" i="3"/>
  <c r="V88" i="3"/>
  <c r="U88" i="3"/>
  <c r="T88" i="3"/>
  <c r="O88" i="3"/>
  <c r="P88" i="3" s="1"/>
  <c r="S88" i="3" s="1"/>
  <c r="N88" i="3"/>
  <c r="E88" i="3" s="1"/>
  <c r="J88" i="3"/>
  <c r="I88" i="3"/>
  <c r="V87" i="3"/>
  <c r="U87" i="3"/>
  <c r="T87" i="3"/>
  <c r="O87" i="3"/>
  <c r="P87" i="3" s="1"/>
  <c r="S87" i="3" s="1"/>
  <c r="N87" i="3"/>
  <c r="E87" i="3" s="1"/>
  <c r="J87" i="3"/>
  <c r="I87" i="3"/>
  <c r="V86" i="3"/>
  <c r="U86" i="3"/>
  <c r="T86" i="3"/>
  <c r="O86" i="3"/>
  <c r="N86" i="3"/>
  <c r="E86" i="3" s="1"/>
  <c r="J86" i="3"/>
  <c r="I86" i="3"/>
  <c r="V85" i="3"/>
  <c r="U85" i="3"/>
  <c r="T85" i="3"/>
  <c r="O85" i="3"/>
  <c r="N85" i="3"/>
  <c r="E85" i="3" s="1"/>
  <c r="J85" i="3"/>
  <c r="I85" i="3"/>
  <c r="V84" i="3"/>
  <c r="U84" i="3"/>
  <c r="T84" i="3"/>
  <c r="O84" i="3"/>
  <c r="P84" i="3" s="1"/>
  <c r="S84" i="3" s="1"/>
  <c r="N84" i="3"/>
  <c r="E84" i="3" s="1"/>
  <c r="J84" i="3"/>
  <c r="I84" i="3"/>
  <c r="V83" i="3"/>
  <c r="U83" i="3"/>
  <c r="T83" i="3"/>
  <c r="O83" i="3"/>
  <c r="P83" i="3" s="1"/>
  <c r="S83" i="3" s="1"/>
  <c r="N83" i="3"/>
  <c r="E83" i="3" s="1"/>
  <c r="J83" i="3"/>
  <c r="I83" i="3"/>
  <c r="V82" i="3"/>
  <c r="U82" i="3"/>
  <c r="T82" i="3"/>
  <c r="O82" i="3"/>
  <c r="N82" i="3"/>
  <c r="E82" i="3" s="1"/>
  <c r="J82" i="3"/>
  <c r="I82" i="3"/>
  <c r="V81" i="3"/>
  <c r="U81" i="3"/>
  <c r="T81" i="3"/>
  <c r="O81" i="3"/>
  <c r="N81" i="3"/>
  <c r="E81" i="3" s="1"/>
  <c r="J81" i="3"/>
  <c r="I81" i="3"/>
  <c r="V80" i="3"/>
  <c r="U80" i="3"/>
  <c r="T80" i="3"/>
  <c r="O80" i="3"/>
  <c r="P80" i="3" s="1"/>
  <c r="S80" i="3" s="1"/>
  <c r="N80" i="3"/>
  <c r="E80" i="3" s="1"/>
  <c r="J80" i="3"/>
  <c r="I80" i="3"/>
  <c r="V79" i="3"/>
  <c r="U79" i="3"/>
  <c r="T79" i="3"/>
  <c r="O79" i="3"/>
  <c r="P79" i="3" s="1"/>
  <c r="S79" i="3" s="1"/>
  <c r="N79" i="3"/>
  <c r="E79" i="3" s="1"/>
  <c r="J79" i="3"/>
  <c r="I79" i="3"/>
  <c r="V78" i="3"/>
  <c r="U78" i="3"/>
  <c r="T78" i="3"/>
  <c r="O78" i="3"/>
  <c r="N78" i="3"/>
  <c r="E78" i="3" s="1"/>
  <c r="J78" i="3"/>
  <c r="I78" i="3"/>
  <c r="V77" i="3"/>
  <c r="U77" i="3"/>
  <c r="T77" i="3"/>
  <c r="O77" i="3"/>
  <c r="N77" i="3"/>
  <c r="E77" i="3" s="1"/>
  <c r="J77" i="3"/>
  <c r="I77" i="3"/>
  <c r="V76" i="3"/>
  <c r="U76" i="3"/>
  <c r="T76" i="3"/>
  <c r="O76" i="3"/>
  <c r="P76" i="3" s="1"/>
  <c r="S76" i="3" s="1"/>
  <c r="N76" i="3"/>
  <c r="E76" i="3" s="1"/>
  <c r="J76" i="3"/>
  <c r="I76" i="3"/>
  <c r="V75" i="3"/>
  <c r="U75" i="3"/>
  <c r="T75" i="3"/>
  <c r="O75" i="3"/>
  <c r="P75" i="3" s="1"/>
  <c r="S75" i="3" s="1"/>
  <c r="N75" i="3"/>
  <c r="E75" i="3" s="1"/>
  <c r="J75" i="3"/>
  <c r="I75" i="3"/>
  <c r="V74" i="3"/>
  <c r="U74" i="3"/>
  <c r="T74" i="3"/>
  <c r="O74" i="3"/>
  <c r="N74" i="3"/>
  <c r="E74" i="3" s="1"/>
  <c r="J74" i="3"/>
  <c r="I74" i="3"/>
  <c r="V73" i="3"/>
  <c r="U73" i="3"/>
  <c r="T73" i="3"/>
  <c r="O73" i="3"/>
  <c r="N73" i="3"/>
  <c r="E73" i="3" s="1"/>
  <c r="J73" i="3"/>
  <c r="I73" i="3"/>
  <c r="V72" i="3"/>
  <c r="U72" i="3"/>
  <c r="T72" i="3"/>
  <c r="O72" i="3"/>
  <c r="P72" i="3" s="1"/>
  <c r="S72" i="3" s="1"/>
  <c r="N72" i="3"/>
  <c r="E72" i="3" s="1"/>
  <c r="J72" i="3"/>
  <c r="I72" i="3"/>
  <c r="V71" i="3"/>
  <c r="U71" i="3"/>
  <c r="T71" i="3"/>
  <c r="O71" i="3"/>
  <c r="P71" i="3" s="1"/>
  <c r="S71" i="3" s="1"/>
  <c r="N71" i="3"/>
  <c r="E71" i="3" s="1"/>
  <c r="J71" i="3"/>
  <c r="I71" i="3"/>
  <c r="V70" i="3"/>
  <c r="U70" i="3"/>
  <c r="T70" i="3"/>
  <c r="O70" i="3"/>
  <c r="N70" i="3"/>
  <c r="E70" i="3" s="1"/>
  <c r="J70" i="3"/>
  <c r="I70" i="3"/>
  <c r="V69" i="3"/>
  <c r="U69" i="3"/>
  <c r="T69" i="3"/>
  <c r="O69" i="3"/>
  <c r="N69" i="3"/>
  <c r="E69" i="3" s="1"/>
  <c r="J69" i="3"/>
  <c r="I69" i="3"/>
  <c r="V68" i="3"/>
  <c r="U68" i="3"/>
  <c r="T68" i="3"/>
  <c r="O68" i="3"/>
  <c r="P68" i="3" s="1"/>
  <c r="S68" i="3" s="1"/>
  <c r="N68" i="3"/>
  <c r="E68" i="3" s="1"/>
  <c r="J68" i="3"/>
  <c r="I68" i="3"/>
  <c r="V67" i="3"/>
  <c r="U67" i="3"/>
  <c r="T67" i="3"/>
  <c r="O67" i="3"/>
  <c r="P67" i="3" s="1"/>
  <c r="S67" i="3" s="1"/>
  <c r="N67" i="3"/>
  <c r="E67" i="3" s="1"/>
  <c r="J67" i="3"/>
  <c r="I67" i="3"/>
  <c r="V66" i="3"/>
  <c r="U66" i="3"/>
  <c r="T66" i="3"/>
  <c r="O66" i="3"/>
  <c r="N66" i="3"/>
  <c r="E66" i="3" s="1"/>
  <c r="J66" i="3"/>
  <c r="I66" i="3"/>
  <c r="V65" i="3"/>
  <c r="U65" i="3"/>
  <c r="T65" i="3"/>
  <c r="O65" i="3"/>
  <c r="N65" i="3"/>
  <c r="E65" i="3" s="1"/>
  <c r="J65" i="3"/>
  <c r="I65" i="3"/>
  <c r="V64" i="3"/>
  <c r="U64" i="3"/>
  <c r="T64" i="3"/>
  <c r="O64" i="3"/>
  <c r="P64" i="3" s="1"/>
  <c r="S64" i="3" s="1"/>
  <c r="N64" i="3"/>
  <c r="E64" i="3" s="1"/>
  <c r="J64" i="3"/>
  <c r="I64" i="3"/>
  <c r="V63" i="3"/>
  <c r="U63" i="3"/>
  <c r="T63" i="3"/>
  <c r="O63" i="3"/>
  <c r="P63" i="3" s="1"/>
  <c r="S63" i="3" s="1"/>
  <c r="N63" i="3"/>
  <c r="E63" i="3" s="1"/>
  <c r="J63" i="3"/>
  <c r="I63" i="3"/>
  <c r="V62" i="3"/>
  <c r="U62" i="3"/>
  <c r="T62" i="3"/>
  <c r="O62" i="3"/>
  <c r="N62" i="3"/>
  <c r="E62" i="3" s="1"/>
  <c r="J62" i="3"/>
  <c r="I62" i="3"/>
  <c r="V61" i="3"/>
  <c r="U61" i="3"/>
  <c r="T61" i="3"/>
  <c r="O61" i="3"/>
  <c r="N61" i="3"/>
  <c r="E61" i="3" s="1"/>
  <c r="J61" i="3"/>
  <c r="I61" i="3"/>
  <c r="V60" i="3"/>
  <c r="U60" i="3"/>
  <c r="T60" i="3"/>
  <c r="O60" i="3"/>
  <c r="P60" i="3" s="1"/>
  <c r="S60" i="3" s="1"/>
  <c r="N60" i="3"/>
  <c r="E60" i="3" s="1"/>
  <c r="J60" i="3"/>
  <c r="I60" i="3"/>
  <c r="V59" i="3"/>
  <c r="U59" i="3"/>
  <c r="T59" i="3"/>
  <c r="O59" i="3"/>
  <c r="P59" i="3" s="1"/>
  <c r="S59" i="3" s="1"/>
  <c r="N59" i="3"/>
  <c r="E59" i="3" s="1"/>
  <c r="J59" i="3"/>
  <c r="I59" i="3"/>
  <c r="V58" i="3"/>
  <c r="U58" i="3"/>
  <c r="T58" i="3"/>
  <c r="O58" i="3"/>
  <c r="N58" i="3"/>
  <c r="E58" i="3" s="1"/>
  <c r="J58" i="3"/>
  <c r="I58" i="3"/>
  <c r="V57" i="3"/>
  <c r="U57" i="3"/>
  <c r="T57" i="3"/>
  <c r="O57" i="3"/>
  <c r="N57" i="3"/>
  <c r="E57" i="3" s="1"/>
  <c r="J57" i="3"/>
  <c r="I57" i="3"/>
  <c r="V56" i="3"/>
  <c r="U56" i="3"/>
  <c r="T56" i="3"/>
  <c r="O56" i="3"/>
  <c r="P56" i="3" s="1"/>
  <c r="S56" i="3" s="1"/>
  <c r="N56" i="3"/>
  <c r="E56" i="3" s="1"/>
  <c r="J56" i="3"/>
  <c r="I56" i="3"/>
  <c r="V55" i="3"/>
  <c r="U55" i="3"/>
  <c r="T55" i="3"/>
  <c r="O55" i="3"/>
  <c r="P55" i="3" s="1"/>
  <c r="S55" i="3" s="1"/>
  <c r="N55" i="3"/>
  <c r="E55" i="3" s="1"/>
  <c r="J55" i="3"/>
  <c r="I55" i="3"/>
  <c r="V54" i="3"/>
  <c r="U54" i="3"/>
  <c r="T54" i="3"/>
  <c r="O54" i="3"/>
  <c r="N54" i="3"/>
  <c r="E54" i="3" s="1"/>
  <c r="J54" i="3"/>
  <c r="I54" i="3"/>
  <c r="V53" i="3"/>
  <c r="U53" i="3"/>
  <c r="T53" i="3"/>
  <c r="O53" i="3"/>
  <c r="N53" i="3"/>
  <c r="E53" i="3" s="1"/>
  <c r="J53" i="3"/>
  <c r="I53" i="3"/>
  <c r="V52" i="3"/>
  <c r="U52" i="3"/>
  <c r="T52" i="3"/>
  <c r="O52" i="3"/>
  <c r="P52" i="3" s="1"/>
  <c r="S52" i="3" s="1"/>
  <c r="N52" i="3"/>
  <c r="E52" i="3" s="1"/>
  <c r="J52" i="3"/>
  <c r="I52" i="3"/>
  <c r="V51" i="3"/>
  <c r="U51" i="3"/>
  <c r="T51" i="3"/>
  <c r="O51" i="3"/>
  <c r="P51" i="3" s="1"/>
  <c r="S51" i="3" s="1"/>
  <c r="N51" i="3"/>
  <c r="E51" i="3" s="1"/>
  <c r="J51" i="3"/>
  <c r="I51" i="3"/>
  <c r="V50" i="3"/>
  <c r="U50" i="3"/>
  <c r="T50" i="3"/>
  <c r="O50" i="3"/>
  <c r="N50" i="3"/>
  <c r="E50" i="3" s="1"/>
  <c r="J50" i="3"/>
  <c r="I50" i="3"/>
  <c r="V49" i="3"/>
  <c r="U49" i="3"/>
  <c r="T49" i="3"/>
  <c r="O49" i="3"/>
  <c r="N49" i="3"/>
  <c r="E49" i="3" s="1"/>
  <c r="J49" i="3"/>
  <c r="I49" i="3"/>
  <c r="V48" i="3"/>
  <c r="U48" i="3"/>
  <c r="T48" i="3"/>
  <c r="O48" i="3"/>
  <c r="P48" i="3" s="1"/>
  <c r="S48" i="3" s="1"/>
  <c r="N48" i="3"/>
  <c r="E48" i="3" s="1"/>
  <c r="J48" i="3"/>
  <c r="I48" i="3"/>
  <c r="V47" i="3"/>
  <c r="U47" i="3"/>
  <c r="T47" i="3"/>
  <c r="O47" i="3"/>
  <c r="P47" i="3" s="1"/>
  <c r="S47" i="3" s="1"/>
  <c r="N47" i="3"/>
  <c r="E47" i="3" s="1"/>
  <c r="J47" i="3"/>
  <c r="I47" i="3"/>
  <c r="V46" i="3"/>
  <c r="U46" i="3"/>
  <c r="T46" i="3"/>
  <c r="O46" i="3"/>
  <c r="N46" i="3"/>
  <c r="E46" i="3" s="1"/>
  <c r="J46" i="3"/>
  <c r="I46" i="3"/>
  <c r="V45" i="3"/>
  <c r="U45" i="3"/>
  <c r="T45" i="3"/>
  <c r="O45" i="3"/>
  <c r="N45" i="3"/>
  <c r="E45" i="3" s="1"/>
  <c r="J45" i="3"/>
  <c r="I45" i="3"/>
  <c r="V44" i="3"/>
  <c r="U44" i="3"/>
  <c r="T44" i="3"/>
  <c r="O44" i="3"/>
  <c r="P44" i="3" s="1"/>
  <c r="S44" i="3" s="1"/>
  <c r="N44" i="3"/>
  <c r="E44" i="3" s="1"/>
  <c r="J44" i="3"/>
  <c r="I44" i="3"/>
  <c r="V43" i="3"/>
  <c r="U43" i="3"/>
  <c r="T43" i="3"/>
  <c r="O43" i="3"/>
  <c r="P43" i="3" s="1"/>
  <c r="S43" i="3" s="1"/>
  <c r="N43" i="3"/>
  <c r="E43" i="3" s="1"/>
  <c r="J43" i="3"/>
  <c r="I43" i="3"/>
  <c r="V42" i="3"/>
  <c r="U42" i="3"/>
  <c r="T42" i="3"/>
  <c r="O42" i="3"/>
  <c r="N42" i="3"/>
  <c r="E42" i="3" s="1"/>
  <c r="J42" i="3"/>
  <c r="I42" i="3"/>
  <c r="V41" i="3"/>
  <c r="U41" i="3"/>
  <c r="T41" i="3"/>
  <c r="O41" i="3"/>
  <c r="N41" i="3"/>
  <c r="E41" i="3" s="1"/>
  <c r="J41" i="3"/>
  <c r="I41" i="3"/>
  <c r="V40" i="3"/>
  <c r="U40" i="3"/>
  <c r="T40" i="3"/>
  <c r="O40" i="3"/>
  <c r="P40" i="3" s="1"/>
  <c r="S40" i="3" s="1"/>
  <c r="N40" i="3"/>
  <c r="E40" i="3" s="1"/>
  <c r="J40" i="3"/>
  <c r="I40" i="3"/>
  <c r="V39" i="3"/>
  <c r="U39" i="3"/>
  <c r="T39" i="3"/>
  <c r="O39" i="3"/>
  <c r="P39" i="3" s="1"/>
  <c r="S39" i="3" s="1"/>
  <c r="N39" i="3"/>
  <c r="E39" i="3" s="1"/>
  <c r="J39" i="3"/>
  <c r="I39" i="3"/>
  <c r="V38" i="3"/>
  <c r="U38" i="3"/>
  <c r="T38" i="3"/>
  <c r="O38" i="3"/>
  <c r="N38" i="3"/>
  <c r="E38" i="3" s="1"/>
  <c r="J38" i="3"/>
  <c r="I38" i="3"/>
  <c r="V37" i="3"/>
  <c r="U37" i="3"/>
  <c r="T37" i="3"/>
  <c r="O37" i="3"/>
  <c r="N37" i="3"/>
  <c r="E37" i="3" s="1"/>
  <c r="J37" i="3"/>
  <c r="I37" i="3"/>
  <c r="V36" i="3"/>
  <c r="U36" i="3"/>
  <c r="T36" i="3"/>
  <c r="O36" i="3"/>
  <c r="P36" i="3" s="1"/>
  <c r="S36" i="3" s="1"/>
  <c r="N36" i="3"/>
  <c r="E36" i="3" s="1"/>
  <c r="J36" i="3"/>
  <c r="I36" i="3"/>
  <c r="V35" i="3"/>
  <c r="U35" i="3"/>
  <c r="T35" i="3"/>
  <c r="O35" i="3"/>
  <c r="P35" i="3" s="1"/>
  <c r="S35" i="3" s="1"/>
  <c r="N35" i="3"/>
  <c r="E35" i="3" s="1"/>
  <c r="J35" i="3"/>
  <c r="I35" i="3"/>
  <c r="V34" i="3"/>
  <c r="U34" i="3"/>
  <c r="T34" i="3"/>
  <c r="O34" i="3"/>
  <c r="N34" i="3"/>
  <c r="E34" i="3" s="1"/>
  <c r="J34" i="3"/>
  <c r="I34" i="3"/>
  <c r="V33" i="3"/>
  <c r="U33" i="3"/>
  <c r="T33" i="3"/>
  <c r="O33" i="3"/>
  <c r="N33" i="3"/>
  <c r="E33" i="3" s="1"/>
  <c r="J33" i="3"/>
  <c r="I33" i="3"/>
  <c r="V32" i="3"/>
  <c r="U32" i="3"/>
  <c r="T32" i="3"/>
  <c r="O32" i="3"/>
  <c r="P32" i="3" s="1"/>
  <c r="S32" i="3" s="1"/>
  <c r="N32" i="3"/>
  <c r="E32" i="3" s="1"/>
  <c r="J32" i="3"/>
  <c r="I32" i="3"/>
  <c r="V31" i="3"/>
  <c r="U31" i="3"/>
  <c r="T31" i="3"/>
  <c r="O31" i="3"/>
  <c r="P31" i="3" s="1"/>
  <c r="S31" i="3" s="1"/>
  <c r="N31" i="3"/>
  <c r="E31" i="3" s="1"/>
  <c r="J31" i="3"/>
  <c r="I31" i="3"/>
  <c r="V30" i="3"/>
  <c r="U30" i="3"/>
  <c r="T30" i="3"/>
  <c r="O30" i="3"/>
  <c r="N30" i="3"/>
  <c r="E30" i="3" s="1"/>
  <c r="J30" i="3"/>
  <c r="I30" i="3"/>
  <c r="V29" i="3"/>
  <c r="U29" i="3"/>
  <c r="T29" i="3"/>
  <c r="O29" i="3"/>
  <c r="N29" i="3"/>
  <c r="E29" i="3" s="1"/>
  <c r="J29" i="3"/>
  <c r="I29" i="3"/>
  <c r="V28" i="3"/>
  <c r="U28" i="3"/>
  <c r="T28" i="3"/>
  <c r="O28" i="3"/>
  <c r="P28" i="3" s="1"/>
  <c r="S28" i="3" s="1"/>
  <c r="N28" i="3"/>
  <c r="E28" i="3" s="1"/>
  <c r="J28" i="3"/>
  <c r="I28" i="3"/>
  <c r="V27" i="3"/>
  <c r="U27" i="3"/>
  <c r="T27" i="3"/>
  <c r="O27" i="3"/>
  <c r="P27" i="3" s="1"/>
  <c r="S27" i="3" s="1"/>
  <c r="N27" i="3"/>
  <c r="E27" i="3" s="1"/>
  <c r="J27" i="3"/>
  <c r="I27" i="3"/>
  <c r="V26" i="3"/>
  <c r="U26" i="3"/>
  <c r="T26" i="3"/>
  <c r="O26" i="3"/>
  <c r="N26" i="3"/>
  <c r="E26" i="3" s="1"/>
  <c r="J26" i="3"/>
  <c r="I26" i="3"/>
  <c r="V25" i="3"/>
  <c r="U25" i="3"/>
  <c r="T25" i="3"/>
  <c r="O25" i="3"/>
  <c r="N25" i="3"/>
  <c r="E25" i="3" s="1"/>
  <c r="J25" i="3"/>
  <c r="I25" i="3"/>
  <c r="V24" i="3"/>
  <c r="U24" i="3"/>
  <c r="T24" i="3"/>
  <c r="O24" i="3"/>
  <c r="P24" i="3" s="1"/>
  <c r="S24" i="3" s="1"/>
  <c r="N24" i="3"/>
  <c r="E24" i="3" s="1"/>
  <c r="J24" i="3"/>
  <c r="I24" i="3"/>
  <c r="V23" i="3"/>
  <c r="U23" i="3"/>
  <c r="T23" i="3"/>
  <c r="O23" i="3"/>
  <c r="P23" i="3" s="1"/>
  <c r="S23" i="3" s="1"/>
  <c r="N23" i="3"/>
  <c r="E23" i="3" s="1"/>
  <c r="J23" i="3"/>
  <c r="I23" i="3"/>
  <c r="V22" i="3"/>
  <c r="U22" i="3"/>
  <c r="T22" i="3"/>
  <c r="O22" i="3"/>
  <c r="N22" i="3"/>
  <c r="E22" i="3" s="1"/>
  <c r="J22" i="3"/>
  <c r="I22" i="3"/>
  <c r="V21" i="3"/>
  <c r="U21" i="3"/>
  <c r="T21" i="3"/>
  <c r="O21" i="3"/>
  <c r="N21" i="3"/>
  <c r="E21" i="3" s="1"/>
  <c r="J21" i="3"/>
  <c r="I21" i="3"/>
  <c r="V20" i="3"/>
  <c r="U20" i="3"/>
  <c r="T20" i="3"/>
  <c r="O20" i="3"/>
  <c r="P20" i="3" s="1"/>
  <c r="S20" i="3" s="1"/>
  <c r="N20" i="3"/>
  <c r="E20" i="3" s="1"/>
  <c r="J20" i="3"/>
  <c r="I20" i="3"/>
  <c r="V19" i="3"/>
  <c r="U19" i="3"/>
  <c r="T19" i="3"/>
  <c r="O19" i="3"/>
  <c r="P19" i="3" s="1"/>
  <c r="S19" i="3" s="1"/>
  <c r="N19" i="3"/>
  <c r="E19" i="3" s="1"/>
  <c r="J19" i="3"/>
  <c r="I19" i="3"/>
  <c r="V18" i="3"/>
  <c r="U18" i="3"/>
  <c r="T18" i="3"/>
  <c r="O18" i="3"/>
  <c r="N18" i="3"/>
  <c r="E18" i="3" s="1"/>
  <c r="J18" i="3"/>
  <c r="I18" i="3"/>
  <c r="V17" i="3"/>
  <c r="U17" i="3"/>
  <c r="T17" i="3"/>
  <c r="O17" i="3"/>
  <c r="N17" i="3"/>
  <c r="E17" i="3" s="1"/>
  <c r="J17" i="3"/>
  <c r="I17" i="3"/>
  <c r="V16" i="3"/>
  <c r="U16" i="3"/>
  <c r="T16" i="3"/>
  <c r="O16" i="3"/>
  <c r="P16" i="3" s="1"/>
  <c r="S16" i="3" s="1"/>
  <c r="N16" i="3"/>
  <c r="E16" i="3" s="1"/>
  <c r="J16" i="3"/>
  <c r="I16" i="3"/>
  <c r="V15" i="3"/>
  <c r="U15" i="3"/>
  <c r="T15" i="3"/>
  <c r="O15" i="3"/>
  <c r="P15" i="3" s="1"/>
  <c r="S15" i="3" s="1"/>
  <c r="N15" i="3"/>
  <c r="E15" i="3" s="1"/>
  <c r="J15" i="3"/>
  <c r="I15" i="3"/>
  <c r="V14" i="3"/>
  <c r="U14" i="3"/>
  <c r="T14" i="3"/>
  <c r="O14" i="3"/>
  <c r="N14" i="3"/>
  <c r="E14" i="3" s="1"/>
  <c r="J14" i="3"/>
  <c r="I14" i="3"/>
  <c r="V13" i="3"/>
  <c r="U13" i="3"/>
  <c r="T13" i="3"/>
  <c r="O13" i="3"/>
  <c r="N13" i="3"/>
  <c r="E13" i="3" s="1"/>
  <c r="J13" i="3"/>
  <c r="I13" i="3"/>
  <c r="V12" i="3"/>
  <c r="U12" i="3"/>
  <c r="T12" i="3"/>
  <c r="O12" i="3"/>
  <c r="P12" i="3" s="1"/>
  <c r="S12" i="3" s="1"/>
  <c r="N12" i="3"/>
  <c r="E12" i="3" s="1"/>
  <c r="J12" i="3"/>
  <c r="I12" i="3"/>
  <c r="V11" i="3"/>
  <c r="U11" i="3"/>
  <c r="T11" i="3"/>
  <c r="O11" i="3"/>
  <c r="P11" i="3" s="1"/>
  <c r="S11" i="3" s="1"/>
  <c r="N11" i="3"/>
  <c r="E11" i="3" s="1"/>
  <c r="J11" i="3"/>
  <c r="I11" i="3"/>
  <c r="V10" i="3"/>
  <c r="U10" i="3"/>
  <c r="T10" i="3"/>
  <c r="O10" i="3"/>
  <c r="N10" i="3"/>
  <c r="E10" i="3" s="1"/>
  <c r="J10" i="3"/>
  <c r="I10" i="3"/>
  <c r="V9" i="3"/>
  <c r="U9" i="3"/>
  <c r="T9" i="3"/>
  <c r="O9" i="3"/>
  <c r="N9" i="3"/>
  <c r="E9" i="3" s="1"/>
  <c r="J9" i="3"/>
  <c r="I9" i="3"/>
  <c r="V8" i="3"/>
  <c r="U8" i="3"/>
  <c r="T8" i="3"/>
  <c r="O8" i="3"/>
  <c r="P8" i="3" s="1"/>
  <c r="S8" i="3" s="1"/>
  <c r="N8" i="3"/>
  <c r="E8" i="3" s="1"/>
  <c r="J8" i="3"/>
  <c r="I8" i="3"/>
  <c r="V7" i="3"/>
  <c r="U7" i="3"/>
  <c r="T7" i="3"/>
  <c r="O7" i="3"/>
  <c r="P7" i="3" s="1"/>
  <c r="S7" i="3" s="1"/>
  <c r="N7" i="3"/>
  <c r="E7" i="3" s="1"/>
  <c r="J7" i="3"/>
  <c r="I7" i="3"/>
  <c r="V6" i="3"/>
  <c r="U6" i="3"/>
  <c r="T6" i="3"/>
  <c r="O6" i="3"/>
  <c r="N6" i="3"/>
  <c r="E6" i="3" s="1"/>
  <c r="J6" i="3"/>
  <c r="I6" i="3"/>
  <c r="V5" i="3"/>
  <c r="U5" i="3"/>
  <c r="T5" i="3"/>
  <c r="O5" i="3"/>
  <c r="N5" i="3"/>
  <c r="E5" i="3" s="1"/>
  <c r="J5" i="3"/>
  <c r="I5" i="3"/>
  <c r="V4" i="3"/>
  <c r="U4" i="3"/>
  <c r="T4" i="3"/>
  <c r="O4" i="3"/>
  <c r="P4" i="3" s="1"/>
  <c r="S4" i="3" s="1"/>
  <c r="N4" i="3"/>
  <c r="E4" i="3" s="1"/>
  <c r="J4" i="3"/>
  <c r="I4" i="3"/>
  <c r="V3" i="3"/>
  <c r="U3" i="3"/>
  <c r="T3" i="3"/>
  <c r="O3" i="3"/>
  <c r="P3" i="3" s="1"/>
  <c r="S3" i="3" s="1"/>
  <c r="N3" i="3"/>
  <c r="E3" i="3" s="1"/>
  <c r="J3" i="3"/>
  <c r="I3" i="3"/>
  <c r="V2" i="3"/>
  <c r="U2" i="3"/>
  <c r="T2" i="3"/>
  <c r="O2" i="3"/>
  <c r="N2" i="3"/>
  <c r="E2" i="3" s="1"/>
  <c r="J2" i="3"/>
  <c r="I2" i="3"/>
  <c r="P325" i="3" l="1"/>
  <c r="S325" i="3" s="1"/>
  <c r="P323" i="3"/>
  <c r="S323" i="3"/>
  <c r="P316" i="3"/>
  <c r="S316" i="3" s="1"/>
  <c r="S439" i="3"/>
  <c r="S495" i="3"/>
  <c r="S521" i="3"/>
  <c r="S682" i="3"/>
  <c r="S739" i="3"/>
  <c r="S855" i="3"/>
  <c r="S903" i="3"/>
  <c r="S670" i="3"/>
  <c r="S676" i="3"/>
  <c r="S687" i="3"/>
  <c r="S726" i="3"/>
  <c r="S754" i="3"/>
  <c r="S791" i="3"/>
  <c r="S879" i="3"/>
  <c r="S927" i="3"/>
  <c r="S162" i="3"/>
  <c r="S346" i="3"/>
  <c r="S662" i="3"/>
  <c r="S674" i="3"/>
  <c r="S730" i="3"/>
  <c r="S755" i="3"/>
  <c r="S799" i="3"/>
  <c r="S947" i="3"/>
  <c r="S309" i="3"/>
  <c r="S339" i="3"/>
  <c r="S341" i="3"/>
  <c r="S403" i="3"/>
  <c r="S471" i="3"/>
  <c r="S703" i="3"/>
  <c r="S715" i="3"/>
  <c r="S847" i="3"/>
  <c r="S189" i="3"/>
  <c r="S221" i="3"/>
  <c r="S253" i="3"/>
  <c r="P273" i="3"/>
  <c r="S273" i="3" s="1"/>
  <c r="S289" i="3"/>
  <c r="S329" i="3"/>
  <c r="S334" i="3"/>
  <c r="S353" i="3"/>
  <c r="S431" i="3"/>
  <c r="S475" i="3"/>
  <c r="S707" i="3"/>
  <c r="P463" i="3"/>
  <c r="S463" i="3" s="1"/>
  <c r="P161" i="3"/>
  <c r="S161" i="3" s="1"/>
  <c r="P191" i="3"/>
  <c r="S191" i="3" s="1"/>
  <c r="P193" i="3"/>
  <c r="S193" i="3" s="1"/>
  <c r="P225" i="3"/>
  <c r="S225" i="3" s="1"/>
  <c r="P255" i="3"/>
  <c r="S255" i="3" s="1"/>
  <c r="P257" i="3"/>
  <c r="S257" i="3" s="1"/>
  <c r="S315" i="3"/>
  <c r="S326" i="3"/>
  <c r="S340" i="3"/>
  <c r="P987" i="3"/>
  <c r="S987" i="3" s="1"/>
  <c r="S231" i="3"/>
  <c r="P666" i="3"/>
  <c r="S666" i="3" s="1"/>
  <c r="P679" i="3"/>
  <c r="S679" i="3" s="1"/>
  <c r="P883" i="3"/>
  <c r="S883" i="3" s="1"/>
  <c r="P935" i="3"/>
  <c r="S935" i="3" s="1"/>
  <c r="P742" i="3"/>
  <c r="S742" i="3" s="1"/>
  <c r="P167" i="3"/>
  <c r="S167" i="3" s="1"/>
  <c r="P169" i="3"/>
  <c r="S169" i="3" s="1"/>
  <c r="S171" i="3"/>
  <c r="P199" i="3"/>
  <c r="S199" i="3" s="1"/>
  <c r="P201" i="3"/>
  <c r="S201" i="3" s="1"/>
  <c r="P231" i="3"/>
  <c r="P233" i="3"/>
  <c r="S233" i="3" s="1"/>
  <c r="P295" i="3"/>
  <c r="S295" i="3" s="1"/>
  <c r="P297" i="3"/>
  <c r="S297" i="3" s="1"/>
  <c r="S317" i="3"/>
  <c r="S331" i="3"/>
  <c r="S342" i="3"/>
  <c r="S361" i="3"/>
  <c r="S362" i="3"/>
  <c r="S363" i="3"/>
  <c r="P443" i="3"/>
  <c r="S443" i="3" s="1"/>
  <c r="P697" i="3"/>
  <c r="S697" i="3"/>
  <c r="P127" i="3"/>
  <c r="S127" i="3" s="1"/>
  <c r="P171" i="3"/>
  <c r="P173" i="3"/>
  <c r="S173" i="3" s="1"/>
  <c r="P205" i="3"/>
  <c r="S205" i="3" s="1"/>
  <c r="P237" i="3"/>
  <c r="S237" i="3" s="1"/>
  <c r="P265" i="3"/>
  <c r="S265" i="3" s="1"/>
  <c r="P281" i="3"/>
  <c r="S281" i="3" s="1"/>
  <c r="S302" i="3"/>
  <c r="S304" i="3"/>
  <c r="S306" i="3"/>
  <c r="S318" i="3"/>
  <c r="S332" i="3"/>
  <c r="S367" i="3"/>
  <c r="P371" i="3"/>
  <c r="S371" i="3"/>
  <c r="P983" i="3"/>
  <c r="S983" i="3" s="1"/>
  <c r="P175" i="3"/>
  <c r="S175" i="3" s="1"/>
  <c r="P207" i="3"/>
  <c r="S207" i="3" s="1"/>
  <c r="P239" i="3"/>
  <c r="S239" i="3" s="1"/>
  <c r="S308" i="3"/>
  <c r="S321" i="3"/>
  <c r="S333" i="3"/>
  <c r="S407" i="3"/>
  <c r="P411" i="3"/>
  <c r="S411" i="3" s="1"/>
  <c r="P695" i="3"/>
  <c r="S695" i="3" s="1"/>
  <c r="P719" i="3"/>
  <c r="S719" i="3" s="1"/>
  <c r="P783" i="3"/>
  <c r="S783" i="3" s="1"/>
  <c r="P831" i="3"/>
  <c r="S831" i="3" s="1"/>
  <c r="S223" i="3"/>
  <c r="P507" i="3"/>
  <c r="S507" i="3" s="1"/>
  <c r="P650" i="3"/>
  <c r="S650" i="3" s="1"/>
  <c r="S144" i="3"/>
  <c r="P183" i="3"/>
  <c r="S183" i="3" s="1"/>
  <c r="S187" i="3"/>
  <c r="P215" i="3"/>
  <c r="S215" i="3" s="1"/>
  <c r="S219" i="3"/>
  <c r="P247" i="3"/>
  <c r="S247" i="3" s="1"/>
  <c r="S251" i="3"/>
  <c r="S271" i="3"/>
  <c r="S287" i="3"/>
  <c r="S310" i="3"/>
  <c r="S324" i="3"/>
  <c r="S337" i="3"/>
  <c r="S350" i="3"/>
  <c r="P351" i="3"/>
  <c r="S351" i="3"/>
  <c r="S391" i="3"/>
  <c r="P399" i="3"/>
  <c r="S399" i="3" s="1"/>
  <c r="S499" i="3"/>
  <c r="S648" i="3"/>
  <c r="S664" i="3"/>
  <c r="S690" i="3"/>
  <c r="S693" i="3"/>
  <c r="S714" i="3"/>
  <c r="S738" i="3"/>
  <c r="S767" i="3"/>
  <c r="S819" i="3"/>
  <c r="S871" i="3"/>
  <c r="S919" i="3"/>
  <c r="S975" i="3"/>
  <c r="S467" i="3"/>
  <c r="P516" i="3"/>
  <c r="S516" i="3" s="1"/>
  <c r="S517" i="3"/>
  <c r="S520" i="3"/>
  <c r="P652" i="3"/>
  <c r="S652" i="3" s="1"/>
  <c r="S667" i="3"/>
  <c r="P680" i="3"/>
  <c r="S680" i="3" s="1"/>
  <c r="S698" i="3"/>
  <c r="S702" i="3"/>
  <c r="S723" i="3"/>
  <c r="S746" i="3"/>
  <c r="S787" i="3"/>
  <c r="S839" i="3"/>
  <c r="S887" i="3"/>
  <c r="S943" i="3"/>
  <c r="S373" i="3"/>
  <c r="S423" i="3"/>
  <c r="S640" i="3"/>
  <c r="S656" i="3"/>
  <c r="S951" i="3"/>
  <c r="S435" i="3"/>
  <c r="S487" i="3"/>
  <c r="P526" i="3"/>
  <c r="S526" i="3" s="1"/>
  <c r="S529" i="3"/>
  <c r="S533" i="3"/>
  <c r="S537" i="3"/>
  <c r="S644" i="3"/>
  <c r="S660" i="3"/>
  <c r="S673" i="3"/>
  <c r="S686" i="3"/>
  <c r="S807" i="3"/>
  <c r="S911" i="3"/>
  <c r="S995" i="3"/>
  <c r="S121" i="3"/>
  <c r="S6" i="3"/>
  <c r="S74" i="3"/>
  <c r="P319" i="3"/>
  <c r="S319" i="3" s="1"/>
  <c r="P444" i="3"/>
  <c r="S444" i="3" s="1"/>
  <c r="P5" i="3"/>
  <c r="S5" i="3" s="1"/>
  <c r="P9" i="3"/>
  <c r="S9" i="3" s="1"/>
  <c r="P13" i="3"/>
  <c r="S13" i="3" s="1"/>
  <c r="P17" i="3"/>
  <c r="S17" i="3" s="1"/>
  <c r="P21" i="3"/>
  <c r="S21" i="3" s="1"/>
  <c r="P25" i="3"/>
  <c r="S25" i="3" s="1"/>
  <c r="P29" i="3"/>
  <c r="S29" i="3" s="1"/>
  <c r="P33" i="3"/>
  <c r="S33" i="3" s="1"/>
  <c r="P37" i="3"/>
  <c r="S37" i="3" s="1"/>
  <c r="P41" i="3"/>
  <c r="S41" i="3" s="1"/>
  <c r="P45" i="3"/>
  <c r="S45" i="3" s="1"/>
  <c r="P49" i="3"/>
  <c r="S49" i="3" s="1"/>
  <c r="P53" i="3"/>
  <c r="S53" i="3" s="1"/>
  <c r="P57" i="3"/>
  <c r="S57" i="3" s="1"/>
  <c r="P61" i="3"/>
  <c r="S61" i="3" s="1"/>
  <c r="P65" i="3"/>
  <c r="S65" i="3" s="1"/>
  <c r="P69" i="3"/>
  <c r="S69" i="3" s="1"/>
  <c r="P73" i="3"/>
  <c r="S73" i="3" s="1"/>
  <c r="P77" i="3"/>
  <c r="S77" i="3" s="1"/>
  <c r="P81" i="3"/>
  <c r="S81" i="3" s="1"/>
  <c r="P85" i="3"/>
  <c r="S85" i="3" s="1"/>
  <c r="P89" i="3"/>
  <c r="S89" i="3" s="1"/>
  <c r="P93" i="3"/>
  <c r="S93" i="3" s="1"/>
  <c r="P97" i="3"/>
  <c r="S97" i="3" s="1"/>
  <c r="P101" i="3"/>
  <c r="S101" i="3" s="1"/>
  <c r="P105" i="3"/>
  <c r="S105" i="3" s="1"/>
  <c r="P109" i="3"/>
  <c r="S109" i="3" s="1"/>
  <c r="P113" i="3"/>
  <c r="S113" i="3" s="1"/>
  <c r="P117" i="3"/>
  <c r="S117" i="3" s="1"/>
  <c r="P121" i="3"/>
  <c r="P125" i="3"/>
  <c r="S125" i="3" s="1"/>
  <c r="P129" i="3"/>
  <c r="S129" i="3" s="1"/>
  <c r="P133" i="3"/>
  <c r="S133" i="3" s="1"/>
  <c r="P137" i="3"/>
  <c r="S137" i="3" s="1"/>
  <c r="P141" i="3"/>
  <c r="S141" i="3" s="1"/>
  <c r="S146" i="3"/>
  <c r="S179" i="3"/>
  <c r="S211" i="3"/>
  <c r="S243" i="3"/>
  <c r="S267" i="3"/>
  <c r="S283" i="3"/>
  <c r="P364" i="3"/>
  <c r="S364" i="3" s="1"/>
  <c r="P335" i="3"/>
  <c r="S335" i="3" s="1"/>
  <c r="P508" i="3"/>
  <c r="S508" i="3" s="1"/>
  <c r="P2" i="3"/>
  <c r="S2" i="3" s="1"/>
  <c r="P6" i="3"/>
  <c r="P10" i="3"/>
  <c r="S10" i="3" s="1"/>
  <c r="P14" i="3"/>
  <c r="S14" i="3" s="1"/>
  <c r="P18" i="3"/>
  <c r="S18" i="3" s="1"/>
  <c r="P22" i="3"/>
  <c r="S22" i="3" s="1"/>
  <c r="P26" i="3"/>
  <c r="S26" i="3" s="1"/>
  <c r="P30" i="3"/>
  <c r="S30" i="3" s="1"/>
  <c r="P34" i="3"/>
  <c r="S34" i="3" s="1"/>
  <c r="P38" i="3"/>
  <c r="S38" i="3" s="1"/>
  <c r="P42" i="3"/>
  <c r="S42" i="3" s="1"/>
  <c r="P46" i="3"/>
  <c r="S46" i="3" s="1"/>
  <c r="P50" i="3"/>
  <c r="S50" i="3" s="1"/>
  <c r="P54" i="3"/>
  <c r="S54" i="3" s="1"/>
  <c r="P58" i="3"/>
  <c r="S58" i="3" s="1"/>
  <c r="P62" i="3"/>
  <c r="S62" i="3" s="1"/>
  <c r="P66" i="3"/>
  <c r="S66" i="3" s="1"/>
  <c r="P70" i="3"/>
  <c r="S70" i="3" s="1"/>
  <c r="P74" i="3"/>
  <c r="P78" i="3"/>
  <c r="S78" i="3" s="1"/>
  <c r="P82" i="3"/>
  <c r="S82" i="3" s="1"/>
  <c r="P86" i="3"/>
  <c r="S86" i="3" s="1"/>
  <c r="P90" i="3"/>
  <c r="S90" i="3" s="1"/>
  <c r="P94" i="3"/>
  <c r="S94" i="3" s="1"/>
  <c r="P98" i="3"/>
  <c r="S98" i="3" s="1"/>
  <c r="P102" i="3"/>
  <c r="S102" i="3" s="1"/>
  <c r="P106" i="3"/>
  <c r="S106" i="3" s="1"/>
  <c r="P110" i="3"/>
  <c r="S110" i="3" s="1"/>
  <c r="P114" i="3"/>
  <c r="S114" i="3" s="1"/>
  <c r="P118" i="3"/>
  <c r="S118" i="3" s="1"/>
  <c r="P122" i="3"/>
  <c r="S122" i="3" s="1"/>
  <c r="P126" i="3"/>
  <c r="S126" i="3" s="1"/>
  <c r="P130" i="3"/>
  <c r="S130" i="3" s="1"/>
  <c r="P134" i="3"/>
  <c r="S134" i="3" s="1"/>
  <c r="P138" i="3"/>
  <c r="S138" i="3" s="1"/>
  <c r="S142" i="3"/>
  <c r="S154" i="3"/>
  <c r="S155" i="3"/>
  <c r="P163" i="3"/>
  <c r="S163" i="3" s="1"/>
  <c r="P311" i="3"/>
  <c r="S311" i="3" s="1"/>
  <c r="P412" i="3"/>
  <c r="S412" i="3" s="1"/>
  <c r="P143" i="3"/>
  <c r="S143" i="3" s="1"/>
  <c r="S148" i="3"/>
  <c r="P166" i="3"/>
  <c r="S166" i="3" s="1"/>
  <c r="P354" i="3"/>
  <c r="S354" i="3" s="1"/>
  <c r="S195" i="3"/>
  <c r="S227" i="3"/>
  <c r="S259" i="3"/>
  <c r="S275" i="3"/>
  <c r="S276" i="3"/>
  <c r="S291" i="3"/>
  <c r="P327" i="3"/>
  <c r="S327" i="3" s="1"/>
  <c r="P476" i="3"/>
  <c r="S476" i="3" s="1"/>
  <c r="P305" i="3"/>
  <c r="S305" i="3" s="1"/>
  <c r="P170" i="3"/>
  <c r="S170" i="3" s="1"/>
  <c r="P380" i="3"/>
  <c r="S380" i="3" s="1"/>
  <c r="S150" i="3"/>
  <c r="S151" i="3"/>
  <c r="S158" i="3"/>
  <c r="S159" i="3"/>
  <c r="S203" i="3"/>
  <c r="S235" i="3"/>
  <c r="S263" i="3"/>
  <c r="S279" i="3"/>
  <c r="S299" i="3"/>
  <c r="P343" i="3"/>
  <c r="S343" i="3" s="1"/>
  <c r="S174" i="3"/>
  <c r="S178" i="3"/>
  <c r="S182" i="3"/>
  <c r="S186" i="3"/>
  <c r="S190" i="3"/>
  <c r="S194" i="3"/>
  <c r="S198" i="3"/>
  <c r="S202" i="3"/>
  <c r="S206" i="3"/>
  <c r="S210" i="3"/>
  <c r="S214" i="3"/>
  <c r="S218" i="3"/>
  <c r="P352" i="3"/>
  <c r="S352" i="3" s="1"/>
  <c r="P376" i="3"/>
  <c r="S376" i="3" s="1"/>
  <c r="P408" i="3"/>
  <c r="S408" i="3" s="1"/>
  <c r="P440" i="3"/>
  <c r="S440" i="3" s="1"/>
  <c r="P472" i="3"/>
  <c r="S472" i="3" s="1"/>
  <c r="P504" i="3"/>
  <c r="S504" i="3" s="1"/>
  <c r="P647" i="3"/>
  <c r="S647" i="3" s="1"/>
  <c r="P663" i="3"/>
  <c r="S663" i="3" s="1"/>
  <c r="P920" i="3"/>
  <c r="S920" i="3" s="1"/>
  <c r="P344" i="3"/>
  <c r="S344" i="3" s="1"/>
  <c r="P384" i="3"/>
  <c r="S384" i="3" s="1"/>
  <c r="P416" i="3"/>
  <c r="S416" i="3" s="1"/>
  <c r="P448" i="3"/>
  <c r="S448" i="3" s="1"/>
  <c r="P480" i="3"/>
  <c r="S480" i="3" s="1"/>
  <c r="P512" i="3"/>
  <c r="S512" i="3" s="1"/>
  <c r="P224" i="3"/>
  <c r="S224" i="3" s="1"/>
  <c r="P228" i="3"/>
  <c r="S228" i="3" s="1"/>
  <c r="P232" i="3"/>
  <c r="S232" i="3" s="1"/>
  <c r="P236" i="3"/>
  <c r="S236" i="3" s="1"/>
  <c r="P240" i="3"/>
  <c r="S240" i="3" s="1"/>
  <c r="P244" i="3"/>
  <c r="S244" i="3" s="1"/>
  <c r="P248" i="3"/>
  <c r="S248" i="3" s="1"/>
  <c r="P252" i="3"/>
  <c r="S252" i="3" s="1"/>
  <c r="P256" i="3"/>
  <c r="S256" i="3" s="1"/>
  <c r="P260" i="3"/>
  <c r="S260" i="3" s="1"/>
  <c r="P264" i="3"/>
  <c r="S264" i="3" s="1"/>
  <c r="P268" i="3"/>
  <c r="S268" i="3" s="1"/>
  <c r="P272" i="3"/>
  <c r="S272" i="3" s="1"/>
  <c r="P276" i="3"/>
  <c r="P280" i="3"/>
  <c r="S280" i="3" s="1"/>
  <c r="P284" i="3"/>
  <c r="S284" i="3" s="1"/>
  <c r="P288" i="3"/>
  <c r="S288" i="3" s="1"/>
  <c r="P292" i="3"/>
  <c r="S292" i="3" s="1"/>
  <c r="P296" i="3"/>
  <c r="S296" i="3" s="1"/>
  <c r="S300" i="3"/>
  <c r="S312" i="3"/>
  <c r="S320" i="3"/>
  <c r="S328" i="3"/>
  <c r="S336" i="3"/>
  <c r="S355" i="3"/>
  <c r="P356" i="3"/>
  <c r="S356" i="3" s="1"/>
  <c r="S366" i="3"/>
  <c r="P388" i="3"/>
  <c r="S388" i="3" s="1"/>
  <c r="P420" i="3"/>
  <c r="S420" i="3" s="1"/>
  <c r="P452" i="3"/>
  <c r="S452" i="3" s="1"/>
  <c r="P484" i="3"/>
  <c r="S484" i="3" s="1"/>
  <c r="P301" i="3"/>
  <c r="S301" i="3" s="1"/>
  <c r="P368" i="3"/>
  <c r="S368" i="3" s="1"/>
  <c r="P392" i="3"/>
  <c r="S392" i="3" s="1"/>
  <c r="P424" i="3"/>
  <c r="S424" i="3" s="1"/>
  <c r="P456" i="3"/>
  <c r="S456" i="3" s="1"/>
  <c r="P488" i="3"/>
  <c r="S488" i="3" s="1"/>
  <c r="P522" i="3"/>
  <c r="S522" i="3" s="1"/>
  <c r="P307" i="3"/>
  <c r="S307" i="3" s="1"/>
  <c r="S314" i="3"/>
  <c r="S322" i="3"/>
  <c r="S330" i="3"/>
  <c r="S338" i="3"/>
  <c r="S347" i="3"/>
  <c r="P348" i="3"/>
  <c r="S348" i="3" s="1"/>
  <c r="S358" i="3"/>
  <c r="S370" i="3"/>
  <c r="P370" i="3"/>
  <c r="S396" i="3"/>
  <c r="P396" i="3"/>
  <c r="P428" i="3"/>
  <c r="S428" i="3" s="1"/>
  <c r="S460" i="3"/>
  <c r="P460" i="3"/>
  <c r="P492" i="3"/>
  <c r="S492" i="3" s="1"/>
  <c r="P531" i="3"/>
  <c r="S531" i="3" s="1"/>
  <c r="P360" i="3"/>
  <c r="S360" i="3" s="1"/>
  <c r="P372" i="3"/>
  <c r="S372" i="3" s="1"/>
  <c r="P400" i="3"/>
  <c r="S400" i="3" s="1"/>
  <c r="P432" i="3"/>
  <c r="S432" i="3" s="1"/>
  <c r="P464" i="3"/>
  <c r="S464" i="3" s="1"/>
  <c r="P496" i="3"/>
  <c r="S496" i="3" s="1"/>
  <c r="P530" i="3"/>
  <c r="S530" i="3" s="1"/>
  <c r="S374" i="3"/>
  <c r="P374" i="3"/>
  <c r="P404" i="3"/>
  <c r="S404" i="3" s="1"/>
  <c r="P436" i="3"/>
  <c r="S436" i="3" s="1"/>
  <c r="S468" i="3"/>
  <c r="P468" i="3"/>
  <c r="P500" i="3"/>
  <c r="S500" i="3" s="1"/>
  <c r="S532" i="3"/>
  <c r="P532" i="3"/>
  <c r="P716" i="3"/>
  <c r="S716" i="3" s="1"/>
  <c r="P824" i="3"/>
  <c r="S824" i="3" s="1"/>
  <c r="P651" i="3"/>
  <c r="S651" i="3" s="1"/>
  <c r="P696" i="3"/>
  <c r="S696" i="3" s="1"/>
  <c r="P743" i="3"/>
  <c r="S743" i="3" s="1"/>
  <c r="P984" i="3"/>
  <c r="S984" i="3" s="1"/>
  <c r="S523" i="3"/>
  <c r="S534" i="3"/>
  <c r="S535" i="3"/>
  <c r="P536" i="3"/>
  <c r="S536" i="3" s="1"/>
  <c r="S668" i="3"/>
  <c r="P681" i="3"/>
  <c r="S681" i="3" s="1"/>
  <c r="P888" i="3"/>
  <c r="S888" i="3" s="1"/>
  <c r="S539" i="3"/>
  <c r="P539" i="3"/>
  <c r="P543" i="3"/>
  <c r="S543" i="3" s="1"/>
  <c r="P547" i="3"/>
  <c r="S547" i="3" s="1"/>
  <c r="P551" i="3"/>
  <c r="S551" i="3" s="1"/>
  <c r="P555" i="3"/>
  <c r="S555" i="3" s="1"/>
  <c r="P559" i="3"/>
  <c r="S559" i="3" s="1"/>
  <c r="S563" i="3"/>
  <c r="P563" i="3"/>
  <c r="P567" i="3"/>
  <c r="S567" i="3" s="1"/>
  <c r="P571" i="3"/>
  <c r="S571" i="3" s="1"/>
  <c r="P575" i="3"/>
  <c r="S575" i="3" s="1"/>
  <c r="P579" i="3"/>
  <c r="S579" i="3" s="1"/>
  <c r="P583" i="3"/>
  <c r="S583" i="3" s="1"/>
  <c r="P587" i="3"/>
  <c r="S587" i="3" s="1"/>
  <c r="P591" i="3"/>
  <c r="S591" i="3" s="1"/>
  <c r="P595" i="3"/>
  <c r="S595" i="3" s="1"/>
  <c r="P599" i="3"/>
  <c r="S599" i="3" s="1"/>
  <c r="S603" i="3"/>
  <c r="P603" i="3"/>
  <c r="P607" i="3"/>
  <c r="S607" i="3" s="1"/>
  <c r="P611" i="3"/>
  <c r="S611" i="3" s="1"/>
  <c r="P615" i="3"/>
  <c r="S615" i="3" s="1"/>
  <c r="P619" i="3"/>
  <c r="S619" i="3" s="1"/>
  <c r="P623" i="3"/>
  <c r="S623" i="3" s="1"/>
  <c r="S627" i="3"/>
  <c r="P627" i="3"/>
  <c r="S631" i="3"/>
  <c r="P631" i="3"/>
  <c r="P635" i="3"/>
  <c r="S635" i="3" s="1"/>
  <c r="P639" i="3"/>
  <c r="S639" i="3" s="1"/>
  <c r="P655" i="3"/>
  <c r="S655" i="3" s="1"/>
  <c r="P792" i="3"/>
  <c r="S792" i="3" s="1"/>
  <c r="P378" i="3"/>
  <c r="S378" i="3" s="1"/>
  <c r="P382" i="3"/>
  <c r="S382" i="3" s="1"/>
  <c r="P386" i="3"/>
  <c r="S386" i="3" s="1"/>
  <c r="P390" i="3"/>
  <c r="S390" i="3" s="1"/>
  <c r="P394" i="3"/>
  <c r="S394" i="3" s="1"/>
  <c r="P398" i="3"/>
  <c r="S398" i="3" s="1"/>
  <c r="P402" i="3"/>
  <c r="S402" i="3" s="1"/>
  <c r="P406" i="3"/>
  <c r="S406" i="3" s="1"/>
  <c r="P410" i="3"/>
  <c r="S410" i="3" s="1"/>
  <c r="P414" i="3"/>
  <c r="S414" i="3" s="1"/>
  <c r="P418" i="3"/>
  <c r="S418" i="3" s="1"/>
  <c r="P422" i="3"/>
  <c r="S422" i="3" s="1"/>
  <c r="P426" i="3"/>
  <c r="S426" i="3" s="1"/>
  <c r="P430" i="3"/>
  <c r="S430" i="3" s="1"/>
  <c r="P434" i="3"/>
  <c r="S434" i="3" s="1"/>
  <c r="P438" i="3"/>
  <c r="S438" i="3" s="1"/>
  <c r="P442" i="3"/>
  <c r="S442" i="3" s="1"/>
  <c r="P446" i="3"/>
  <c r="S446" i="3" s="1"/>
  <c r="P450" i="3"/>
  <c r="S450" i="3" s="1"/>
  <c r="P454" i="3"/>
  <c r="S454" i="3" s="1"/>
  <c r="P458" i="3"/>
  <c r="S458" i="3" s="1"/>
  <c r="P462" i="3"/>
  <c r="S462" i="3" s="1"/>
  <c r="P466" i="3"/>
  <c r="S466" i="3" s="1"/>
  <c r="P470" i="3"/>
  <c r="S470" i="3" s="1"/>
  <c r="P474" i="3"/>
  <c r="S474" i="3" s="1"/>
  <c r="P478" i="3"/>
  <c r="S478" i="3" s="1"/>
  <c r="P482" i="3"/>
  <c r="S482" i="3" s="1"/>
  <c r="P486" i="3"/>
  <c r="S486" i="3" s="1"/>
  <c r="P490" i="3"/>
  <c r="S490" i="3" s="1"/>
  <c r="P494" i="3"/>
  <c r="S494" i="3" s="1"/>
  <c r="P498" i="3"/>
  <c r="S498" i="3" s="1"/>
  <c r="P502" i="3"/>
  <c r="S502" i="3" s="1"/>
  <c r="P506" i="3"/>
  <c r="S506" i="3" s="1"/>
  <c r="P510" i="3"/>
  <c r="S510" i="3" s="1"/>
  <c r="P514" i="3"/>
  <c r="S514" i="3" s="1"/>
  <c r="S519" i="3"/>
  <c r="S525" i="3"/>
  <c r="S538" i="3"/>
  <c r="P727" i="3"/>
  <c r="S727" i="3" s="1"/>
  <c r="P952" i="3"/>
  <c r="S952" i="3" s="1"/>
  <c r="P643" i="3"/>
  <c r="S643" i="3" s="1"/>
  <c r="P659" i="3"/>
  <c r="S659" i="3" s="1"/>
  <c r="P856" i="3"/>
  <c r="S856" i="3" s="1"/>
  <c r="S515" i="3"/>
  <c r="S527" i="3"/>
  <c r="P528" i="3"/>
  <c r="S528" i="3" s="1"/>
  <c r="P675" i="3"/>
  <c r="S675" i="3" s="1"/>
  <c r="P688" i="3"/>
  <c r="S688" i="3" s="1"/>
  <c r="S760" i="3"/>
  <c r="P760" i="3"/>
  <c r="P728" i="3"/>
  <c r="S728" i="3" s="1"/>
  <c r="P744" i="3"/>
  <c r="S744" i="3" s="1"/>
  <c r="S764" i="3"/>
  <c r="P764" i="3"/>
  <c r="P796" i="3"/>
  <c r="S796" i="3" s="1"/>
  <c r="P828" i="3"/>
  <c r="S828" i="3" s="1"/>
  <c r="P860" i="3"/>
  <c r="S860" i="3" s="1"/>
  <c r="S892" i="3"/>
  <c r="P892" i="3"/>
  <c r="P924" i="3"/>
  <c r="S924" i="3" s="1"/>
  <c r="P956" i="3"/>
  <c r="S956" i="3" s="1"/>
  <c r="S708" i="3"/>
  <c r="P768" i="3"/>
  <c r="S768" i="3" s="1"/>
  <c r="P800" i="3"/>
  <c r="S800" i="3" s="1"/>
  <c r="P832" i="3"/>
  <c r="S832" i="3" s="1"/>
  <c r="P864" i="3"/>
  <c r="S864" i="3" s="1"/>
  <c r="P896" i="3"/>
  <c r="S896" i="3" s="1"/>
  <c r="P928" i="3"/>
  <c r="S928" i="3" s="1"/>
  <c r="P960" i="3"/>
  <c r="S960" i="3" s="1"/>
  <c r="P540" i="3"/>
  <c r="S540" i="3" s="1"/>
  <c r="P544" i="3"/>
  <c r="S544" i="3" s="1"/>
  <c r="P548" i="3"/>
  <c r="S548" i="3" s="1"/>
  <c r="P552" i="3"/>
  <c r="S552" i="3" s="1"/>
  <c r="P556" i="3"/>
  <c r="S556" i="3" s="1"/>
  <c r="P560" i="3"/>
  <c r="S560" i="3" s="1"/>
  <c r="P564" i="3"/>
  <c r="S564" i="3" s="1"/>
  <c r="P568" i="3"/>
  <c r="S568" i="3" s="1"/>
  <c r="P572" i="3"/>
  <c r="S572" i="3" s="1"/>
  <c r="P576" i="3"/>
  <c r="S576" i="3" s="1"/>
  <c r="P580" i="3"/>
  <c r="S580" i="3" s="1"/>
  <c r="P584" i="3"/>
  <c r="S584" i="3" s="1"/>
  <c r="P588" i="3"/>
  <c r="S588" i="3" s="1"/>
  <c r="P592" i="3"/>
  <c r="S592" i="3" s="1"/>
  <c r="P596" i="3"/>
  <c r="S596" i="3" s="1"/>
  <c r="P600" i="3"/>
  <c r="S600" i="3" s="1"/>
  <c r="P604" i="3"/>
  <c r="S604" i="3" s="1"/>
  <c r="P608" i="3"/>
  <c r="S608" i="3" s="1"/>
  <c r="P612" i="3"/>
  <c r="S612" i="3" s="1"/>
  <c r="P616" i="3"/>
  <c r="S616" i="3" s="1"/>
  <c r="P620" i="3"/>
  <c r="S620" i="3" s="1"/>
  <c r="P624" i="3"/>
  <c r="S624" i="3" s="1"/>
  <c r="P628" i="3"/>
  <c r="S628" i="3" s="1"/>
  <c r="P632" i="3"/>
  <c r="S632" i="3" s="1"/>
  <c r="P636" i="3"/>
  <c r="S636" i="3" s="1"/>
  <c r="S731" i="3"/>
  <c r="S732" i="3"/>
  <c r="P732" i="3"/>
  <c r="S747" i="3"/>
  <c r="P748" i="3"/>
  <c r="S748" i="3" s="1"/>
  <c r="P772" i="3"/>
  <c r="S772" i="3" s="1"/>
  <c r="P804" i="3"/>
  <c r="S804" i="3" s="1"/>
  <c r="P836" i="3"/>
  <c r="S836" i="3" s="1"/>
  <c r="P868" i="3"/>
  <c r="S868" i="3" s="1"/>
  <c r="P900" i="3"/>
  <c r="S900" i="3" s="1"/>
  <c r="P932" i="3"/>
  <c r="S932" i="3" s="1"/>
  <c r="P964" i="3"/>
  <c r="S964" i="3" s="1"/>
  <c r="S671" i="3"/>
  <c r="S677" i="3"/>
  <c r="P684" i="3"/>
  <c r="S684" i="3" s="1"/>
  <c r="S691" i="3"/>
  <c r="S699" i="3"/>
  <c r="P720" i="3"/>
  <c r="S720" i="3" s="1"/>
  <c r="P776" i="3"/>
  <c r="S776" i="3" s="1"/>
  <c r="P808" i="3"/>
  <c r="S808" i="3" s="1"/>
  <c r="P840" i="3"/>
  <c r="S840" i="3" s="1"/>
  <c r="P872" i="3"/>
  <c r="S872" i="3" s="1"/>
  <c r="P904" i="3"/>
  <c r="S904" i="3" s="1"/>
  <c r="S936" i="3"/>
  <c r="P936" i="3"/>
  <c r="P968" i="3"/>
  <c r="S968" i="3" s="1"/>
  <c r="P1000" i="3"/>
  <c r="S1000" i="3" s="1"/>
  <c r="S665" i="3"/>
  <c r="S678" i="3"/>
  <c r="P692" i="3"/>
  <c r="S692" i="3" s="1"/>
  <c r="P700" i="3"/>
  <c r="S700" i="3" s="1"/>
  <c r="S711" i="3"/>
  <c r="S712" i="3"/>
  <c r="S735" i="3"/>
  <c r="P736" i="3"/>
  <c r="S736" i="3" s="1"/>
  <c r="S751" i="3"/>
  <c r="P752" i="3"/>
  <c r="S752" i="3" s="1"/>
  <c r="S780" i="3"/>
  <c r="P780" i="3"/>
  <c r="S812" i="3"/>
  <c r="P812" i="3"/>
  <c r="P844" i="3"/>
  <c r="S844" i="3" s="1"/>
  <c r="P876" i="3"/>
  <c r="S876" i="3" s="1"/>
  <c r="S908" i="3"/>
  <c r="P908" i="3"/>
  <c r="S940" i="3"/>
  <c r="P940" i="3"/>
  <c r="P972" i="3"/>
  <c r="S972" i="3" s="1"/>
  <c r="P996" i="3"/>
  <c r="S996" i="3" s="1"/>
  <c r="S724" i="3"/>
  <c r="P784" i="3"/>
  <c r="S784" i="3" s="1"/>
  <c r="P816" i="3"/>
  <c r="S816" i="3" s="1"/>
  <c r="P848" i="3"/>
  <c r="S848" i="3" s="1"/>
  <c r="P880" i="3"/>
  <c r="S880" i="3" s="1"/>
  <c r="P912" i="3"/>
  <c r="S912" i="3" s="1"/>
  <c r="P944" i="3"/>
  <c r="S944" i="3" s="1"/>
  <c r="P976" i="3"/>
  <c r="S976" i="3" s="1"/>
  <c r="P992" i="3"/>
  <c r="S992" i="3" s="1"/>
  <c r="S704" i="3"/>
  <c r="S740" i="3"/>
  <c r="P740" i="3"/>
  <c r="P756" i="3"/>
  <c r="S756" i="3" s="1"/>
  <c r="P788" i="3"/>
  <c r="S788" i="3" s="1"/>
  <c r="P820" i="3"/>
  <c r="S820" i="3" s="1"/>
  <c r="P852" i="3"/>
  <c r="S852" i="3" s="1"/>
  <c r="P884" i="3"/>
  <c r="S884" i="3" s="1"/>
  <c r="P916" i="3"/>
  <c r="S916" i="3" s="1"/>
  <c r="P948" i="3"/>
  <c r="S948" i="3" s="1"/>
  <c r="P980" i="3"/>
  <c r="S980" i="3" s="1"/>
  <c r="P988" i="3"/>
  <c r="S988" i="3" s="1"/>
  <c r="P1001" i="3"/>
  <c r="S1001" i="3" s="1"/>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O2" i="2"/>
  <c r="O3" i="2"/>
  <c r="O4" i="2"/>
  <c r="O5" i="2"/>
  <c r="P5" i="2" s="1"/>
  <c r="O6" i="2"/>
  <c r="O7" i="2"/>
  <c r="O8" i="2"/>
  <c r="O9" i="2"/>
  <c r="O10" i="2"/>
  <c r="O11" i="2"/>
  <c r="O12" i="2"/>
  <c r="O13" i="2"/>
  <c r="O14" i="2"/>
  <c r="O15" i="2"/>
  <c r="O16" i="2"/>
  <c r="O17" i="2"/>
  <c r="O18" i="2"/>
  <c r="O19" i="2"/>
  <c r="O20" i="2"/>
  <c r="P20" i="2" s="1"/>
  <c r="O21" i="2"/>
  <c r="O22" i="2"/>
  <c r="O23" i="2"/>
  <c r="O24" i="2"/>
  <c r="O25" i="2"/>
  <c r="O26" i="2"/>
  <c r="O27" i="2"/>
  <c r="O28" i="2"/>
  <c r="O29" i="2"/>
  <c r="O30" i="2"/>
  <c r="O31" i="2"/>
  <c r="O32" i="2"/>
  <c r="O33" i="2"/>
  <c r="O34" i="2"/>
  <c r="O35" i="2"/>
  <c r="O36" i="2"/>
  <c r="O37" i="2"/>
  <c r="P37" i="2" s="1"/>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P84" i="2" s="1"/>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P116" i="2" s="1"/>
  <c r="O117" i="2"/>
  <c r="O118" i="2"/>
  <c r="O119" i="2"/>
  <c r="O120" i="2"/>
  <c r="O121" i="2"/>
  <c r="O122" i="2"/>
  <c r="O123" i="2"/>
  <c r="O124" i="2"/>
  <c r="O125" i="2"/>
  <c r="O126" i="2"/>
  <c r="O127" i="2"/>
  <c r="O128" i="2"/>
  <c r="O129" i="2"/>
  <c r="O130" i="2"/>
  <c r="O131" i="2"/>
  <c r="O132" i="2"/>
  <c r="O133" i="2"/>
  <c r="P133" i="2" s="1"/>
  <c r="O134" i="2"/>
  <c r="O135" i="2"/>
  <c r="O136" i="2"/>
  <c r="O137" i="2"/>
  <c r="O138" i="2"/>
  <c r="O139" i="2"/>
  <c r="O140" i="2"/>
  <c r="O141" i="2"/>
  <c r="O142" i="2"/>
  <c r="O143" i="2"/>
  <c r="O144" i="2"/>
  <c r="O145" i="2"/>
  <c r="O146" i="2"/>
  <c r="O147" i="2"/>
  <c r="O148" i="2"/>
  <c r="P148" i="2" s="1"/>
  <c r="O149" i="2"/>
  <c r="O150" i="2"/>
  <c r="O151" i="2"/>
  <c r="O152" i="2"/>
  <c r="O153" i="2"/>
  <c r="O154" i="2"/>
  <c r="O155" i="2"/>
  <c r="O156" i="2"/>
  <c r="O157" i="2"/>
  <c r="O158" i="2"/>
  <c r="O159" i="2"/>
  <c r="O160" i="2"/>
  <c r="O161" i="2"/>
  <c r="O162" i="2"/>
  <c r="O163" i="2"/>
  <c r="O164" i="2"/>
  <c r="O165" i="2"/>
  <c r="P165" i="2" s="1"/>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P202" i="2" s="1"/>
  <c r="O203" i="2"/>
  <c r="O204" i="2"/>
  <c r="O205" i="2"/>
  <c r="O206" i="2"/>
  <c r="O207" i="2"/>
  <c r="O208" i="2"/>
  <c r="O209" i="2"/>
  <c r="O210" i="2"/>
  <c r="O211" i="2"/>
  <c r="O212" i="2"/>
  <c r="O213" i="2"/>
  <c r="O214" i="2"/>
  <c r="O215" i="2"/>
  <c r="O216" i="2"/>
  <c r="O217" i="2"/>
  <c r="O218" i="2"/>
  <c r="O219" i="2"/>
  <c r="O220" i="2"/>
  <c r="P220" i="2" s="1"/>
  <c r="O221" i="2"/>
  <c r="O222" i="2"/>
  <c r="O223" i="2"/>
  <c r="O224" i="2"/>
  <c r="O225" i="2"/>
  <c r="O226" i="2"/>
  <c r="O227" i="2"/>
  <c r="O228" i="2"/>
  <c r="O229" i="2"/>
  <c r="O230" i="2"/>
  <c r="O231" i="2"/>
  <c r="O232" i="2"/>
  <c r="O233" i="2"/>
  <c r="O234" i="2"/>
  <c r="O235" i="2"/>
  <c r="O236" i="2"/>
  <c r="O237" i="2"/>
  <c r="O238" i="2"/>
  <c r="P238" i="2" s="1"/>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P609" i="2" s="1"/>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P641" i="2" s="1"/>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P668" i="2" s="1"/>
  <c r="O669" i="2"/>
  <c r="P669" i="2" s="1"/>
  <c r="O670" i="2"/>
  <c r="O671" i="2"/>
  <c r="O672" i="2"/>
  <c r="O673" i="2"/>
  <c r="O674" i="2"/>
  <c r="O675" i="2"/>
  <c r="O676" i="2"/>
  <c r="O677" i="2"/>
  <c r="O678" i="2"/>
  <c r="O679" i="2"/>
  <c r="O680" i="2"/>
  <c r="O681" i="2"/>
  <c r="O682" i="2"/>
  <c r="O683" i="2"/>
  <c r="O684" i="2"/>
  <c r="O685" i="2"/>
  <c r="O686" i="2"/>
  <c r="O687" i="2"/>
  <c r="O688" i="2"/>
  <c r="O689" i="2"/>
  <c r="O690" i="2"/>
  <c r="O691" i="2"/>
  <c r="O692" i="2"/>
  <c r="P692" i="2" s="1"/>
  <c r="O693" i="2"/>
  <c r="P693" i="2" s="1"/>
  <c r="O694" i="2"/>
  <c r="O695" i="2"/>
  <c r="O696" i="2"/>
  <c r="O697" i="2"/>
  <c r="O698" i="2"/>
  <c r="O699" i="2"/>
  <c r="O700" i="2"/>
  <c r="O701" i="2"/>
  <c r="O702" i="2"/>
  <c r="O703" i="2"/>
  <c r="O704" i="2"/>
  <c r="O705" i="2"/>
  <c r="O706" i="2"/>
  <c r="O707" i="2"/>
  <c r="O708" i="2"/>
  <c r="P708" i="2" s="1"/>
  <c r="O709" i="2"/>
  <c r="P709" i="2" s="1"/>
  <c r="O710" i="2"/>
  <c r="O711" i="2"/>
  <c r="O712" i="2"/>
  <c r="O713" i="2"/>
  <c r="O714" i="2"/>
  <c r="O715" i="2"/>
  <c r="O716" i="2"/>
  <c r="P716" i="2" s="1"/>
  <c r="O717" i="2"/>
  <c r="O718" i="2"/>
  <c r="O719" i="2"/>
  <c r="O720" i="2"/>
  <c r="O721" i="2"/>
  <c r="O722" i="2"/>
  <c r="O723" i="2"/>
  <c r="O724" i="2"/>
  <c r="O725" i="2"/>
  <c r="O726" i="2"/>
  <c r="O727" i="2"/>
  <c r="O728" i="2"/>
  <c r="O729" i="2"/>
  <c r="O730" i="2"/>
  <c r="O731" i="2"/>
  <c r="O732" i="2"/>
  <c r="P732" i="2" s="1"/>
  <c r="O733" i="2"/>
  <c r="P733" i="2" s="1"/>
  <c r="O734" i="2"/>
  <c r="O735" i="2"/>
  <c r="O736" i="2"/>
  <c r="O737" i="2"/>
  <c r="O738" i="2"/>
  <c r="O739" i="2"/>
  <c r="O740" i="2"/>
  <c r="O741" i="2"/>
  <c r="O742" i="2"/>
  <c r="O743" i="2"/>
  <c r="O744" i="2"/>
  <c r="O745" i="2"/>
  <c r="P745" i="2" s="1"/>
  <c r="O746" i="2"/>
  <c r="O747" i="2"/>
  <c r="O748" i="2"/>
  <c r="O749" i="2"/>
  <c r="O750" i="2"/>
  <c r="O751" i="2"/>
  <c r="O752" i="2"/>
  <c r="O753" i="2"/>
  <c r="O754" i="2"/>
  <c r="O755" i="2"/>
  <c r="O756" i="2"/>
  <c r="P756" i="2" s="1"/>
  <c r="O757" i="2"/>
  <c r="P757" i="2" s="1"/>
  <c r="O758" i="2"/>
  <c r="O759" i="2"/>
  <c r="O760" i="2"/>
  <c r="O761" i="2"/>
  <c r="O762" i="2"/>
  <c r="O763" i="2"/>
  <c r="O764" i="2"/>
  <c r="O765" i="2"/>
  <c r="O766" i="2"/>
  <c r="O767" i="2"/>
  <c r="O768" i="2"/>
  <c r="O769" i="2"/>
  <c r="O770" i="2"/>
  <c r="O771" i="2"/>
  <c r="O772" i="2"/>
  <c r="P772" i="2" s="1"/>
  <c r="O773" i="2"/>
  <c r="P773" i="2" s="1"/>
  <c r="O774" i="2"/>
  <c r="O775" i="2"/>
  <c r="O776" i="2"/>
  <c r="O777" i="2"/>
  <c r="O778" i="2"/>
  <c r="O779" i="2"/>
  <c r="O780" i="2"/>
  <c r="P780" i="2" s="1"/>
  <c r="O781" i="2"/>
  <c r="O782" i="2"/>
  <c r="O783" i="2"/>
  <c r="O784" i="2"/>
  <c r="O785" i="2"/>
  <c r="O786" i="2"/>
  <c r="O787" i="2"/>
  <c r="O788" i="2"/>
  <c r="O789" i="2"/>
  <c r="P789" i="2" s="1"/>
  <c r="S789" i="2" s="1"/>
  <c r="O790" i="2"/>
  <c r="O791" i="2"/>
  <c r="O792" i="2"/>
  <c r="O793" i="2"/>
  <c r="O794" i="2"/>
  <c r="O795" i="2"/>
  <c r="O796" i="2"/>
  <c r="P796" i="2" s="1"/>
  <c r="O797" i="2"/>
  <c r="P797" i="2" s="1"/>
  <c r="O798" i="2"/>
  <c r="O799" i="2"/>
  <c r="O800" i="2"/>
  <c r="O801" i="2"/>
  <c r="O802" i="2"/>
  <c r="O803" i="2"/>
  <c r="O804" i="2"/>
  <c r="O805" i="2"/>
  <c r="O806" i="2"/>
  <c r="O807" i="2"/>
  <c r="O808" i="2"/>
  <c r="O809" i="2"/>
  <c r="O810" i="2"/>
  <c r="O811" i="2"/>
  <c r="O812" i="2"/>
  <c r="O813" i="2"/>
  <c r="O814" i="2"/>
  <c r="O815" i="2"/>
  <c r="O816" i="2"/>
  <c r="O817" i="2"/>
  <c r="O818" i="2"/>
  <c r="O819" i="2"/>
  <c r="O820" i="2"/>
  <c r="P820" i="2" s="1"/>
  <c r="O821" i="2"/>
  <c r="P821" i="2" s="1"/>
  <c r="O822" i="2"/>
  <c r="O823" i="2"/>
  <c r="O824" i="2"/>
  <c r="O825" i="2"/>
  <c r="O826" i="2"/>
  <c r="O827" i="2"/>
  <c r="O828" i="2"/>
  <c r="O829" i="2"/>
  <c r="O830" i="2"/>
  <c r="O831" i="2"/>
  <c r="O832" i="2"/>
  <c r="O833" i="2"/>
  <c r="P833" i="2" s="1"/>
  <c r="O834" i="2"/>
  <c r="O835" i="2"/>
  <c r="O836" i="2"/>
  <c r="P836" i="2" s="1"/>
  <c r="O837" i="2"/>
  <c r="P837" i="2" s="1"/>
  <c r="O838" i="2"/>
  <c r="O839" i="2"/>
  <c r="O840" i="2"/>
  <c r="O841" i="2"/>
  <c r="O842" i="2"/>
  <c r="O843" i="2"/>
  <c r="O844" i="2"/>
  <c r="P844" i="2" s="1"/>
  <c r="O845" i="2"/>
  <c r="O846" i="2"/>
  <c r="O847" i="2"/>
  <c r="O848" i="2"/>
  <c r="O849" i="2"/>
  <c r="O850" i="2"/>
  <c r="O851" i="2"/>
  <c r="O852" i="2"/>
  <c r="O853" i="2"/>
  <c r="O854" i="2"/>
  <c r="O855" i="2"/>
  <c r="O856" i="2"/>
  <c r="O857" i="2"/>
  <c r="O858" i="2"/>
  <c r="O859" i="2"/>
  <c r="O860" i="2"/>
  <c r="P860" i="2" s="1"/>
  <c r="O861" i="2"/>
  <c r="P861" i="2" s="1"/>
  <c r="O862" i="2"/>
  <c r="O863" i="2"/>
  <c r="O864" i="2"/>
  <c r="O865" i="2"/>
  <c r="O866" i="2"/>
  <c r="O867" i="2"/>
  <c r="O868" i="2"/>
  <c r="O869" i="2"/>
  <c r="O870" i="2"/>
  <c r="O871" i="2"/>
  <c r="O872" i="2"/>
  <c r="O873" i="2"/>
  <c r="O874" i="2"/>
  <c r="P874" i="2" s="1"/>
  <c r="O875" i="2"/>
  <c r="O876" i="2"/>
  <c r="O877" i="2"/>
  <c r="O878" i="2"/>
  <c r="O879" i="2"/>
  <c r="O880" i="2"/>
  <c r="O881" i="2"/>
  <c r="O882" i="2"/>
  <c r="O883" i="2"/>
  <c r="O884" i="2"/>
  <c r="P884" i="2" s="1"/>
  <c r="O885" i="2"/>
  <c r="P885" i="2" s="1"/>
  <c r="O886" i="2"/>
  <c r="O887" i="2"/>
  <c r="O888" i="2"/>
  <c r="O889" i="2"/>
  <c r="O890" i="2"/>
  <c r="O891" i="2"/>
  <c r="O892" i="2"/>
  <c r="O893" i="2"/>
  <c r="O894" i="2"/>
  <c r="O895" i="2"/>
  <c r="O896" i="2"/>
  <c r="O897" i="2"/>
  <c r="O898" i="2"/>
  <c r="O899" i="2"/>
  <c r="O900" i="2"/>
  <c r="P900" i="2" s="1"/>
  <c r="O901" i="2"/>
  <c r="P901" i="2" s="1"/>
  <c r="O902" i="2"/>
  <c r="O903" i="2"/>
  <c r="O904" i="2"/>
  <c r="O905" i="2"/>
  <c r="O906" i="2"/>
  <c r="O907" i="2"/>
  <c r="O908" i="2"/>
  <c r="P908" i="2" s="1"/>
  <c r="O909" i="2"/>
  <c r="O910" i="2"/>
  <c r="O911" i="2"/>
  <c r="O912" i="2"/>
  <c r="O913" i="2"/>
  <c r="O914" i="2"/>
  <c r="P914" i="2" s="1"/>
  <c r="O915" i="2"/>
  <c r="O916" i="2"/>
  <c r="O917" i="2"/>
  <c r="O918" i="2"/>
  <c r="O919" i="2"/>
  <c r="O920" i="2"/>
  <c r="O921" i="2"/>
  <c r="O922" i="2"/>
  <c r="O923" i="2"/>
  <c r="O924" i="2"/>
  <c r="P924" i="2" s="1"/>
  <c r="O925" i="2"/>
  <c r="P925" i="2" s="1"/>
  <c r="O926" i="2"/>
  <c r="O927" i="2"/>
  <c r="O928" i="2"/>
  <c r="O929" i="2"/>
  <c r="O930" i="2"/>
  <c r="O931" i="2"/>
  <c r="O932" i="2"/>
  <c r="O933" i="2"/>
  <c r="O934" i="2"/>
  <c r="O935" i="2"/>
  <c r="O936" i="2"/>
  <c r="O937" i="2"/>
  <c r="O938" i="2"/>
  <c r="O939" i="2"/>
  <c r="O940" i="2"/>
  <c r="O941" i="2"/>
  <c r="O942" i="2"/>
  <c r="O943" i="2"/>
  <c r="O944" i="2"/>
  <c r="O945" i="2"/>
  <c r="O946" i="2"/>
  <c r="O947" i="2"/>
  <c r="O948" i="2"/>
  <c r="P948" i="2" s="1"/>
  <c r="O949" i="2"/>
  <c r="P949" i="2" s="1"/>
  <c r="O950" i="2"/>
  <c r="O951" i="2"/>
  <c r="O952" i="2"/>
  <c r="O953" i="2"/>
  <c r="O954" i="2"/>
  <c r="O955" i="2"/>
  <c r="O956" i="2"/>
  <c r="O957" i="2"/>
  <c r="O958" i="2"/>
  <c r="O959" i="2"/>
  <c r="O960" i="2"/>
  <c r="O961" i="2"/>
  <c r="O962" i="2"/>
  <c r="O963" i="2"/>
  <c r="O964" i="2"/>
  <c r="P964" i="2" s="1"/>
  <c r="O965" i="2"/>
  <c r="P965" i="2" s="1"/>
  <c r="O966" i="2"/>
  <c r="O967" i="2"/>
  <c r="O968" i="2"/>
  <c r="O969" i="2"/>
  <c r="O970" i="2"/>
  <c r="O971" i="2"/>
  <c r="O972" i="2"/>
  <c r="O973" i="2"/>
  <c r="P973" i="2" s="1"/>
  <c r="O974" i="2"/>
  <c r="O975" i="2"/>
  <c r="O976" i="2"/>
  <c r="O977" i="2"/>
  <c r="O978" i="2"/>
  <c r="O979" i="2"/>
  <c r="O980" i="2"/>
  <c r="P980" i="2" s="1"/>
  <c r="O981" i="2"/>
  <c r="P981" i="2" s="1"/>
  <c r="O982" i="2"/>
  <c r="O983" i="2"/>
  <c r="O984" i="2"/>
  <c r="O985" i="2"/>
  <c r="O986" i="2"/>
  <c r="O987" i="2"/>
  <c r="O988" i="2"/>
  <c r="P988" i="2" s="1"/>
  <c r="O989" i="2"/>
  <c r="O990" i="2"/>
  <c r="O991" i="2"/>
  <c r="O992" i="2"/>
  <c r="O993" i="2"/>
  <c r="O994" i="2"/>
  <c r="P994" i="2" s="1"/>
  <c r="O995" i="2"/>
  <c r="O996" i="2"/>
  <c r="P996" i="2" s="1"/>
  <c r="O997" i="2"/>
  <c r="P997" i="2" s="1"/>
  <c r="O998" i="2"/>
  <c r="O999" i="2"/>
  <c r="O1000" i="2"/>
  <c r="O1001" i="2"/>
  <c r="AB12" i="2" l="1"/>
  <c r="AB11" i="2"/>
  <c r="P959" i="2"/>
  <c r="S959" i="2" s="1"/>
  <c r="P927" i="2"/>
  <c r="S927" i="2" s="1"/>
  <c r="P887" i="2"/>
  <c r="S887" i="2" s="1"/>
  <c r="P863" i="2"/>
  <c r="S863" i="2" s="1"/>
  <c r="P855" i="2"/>
  <c r="S855" i="2" s="1"/>
  <c r="P831" i="2"/>
  <c r="S831" i="2" s="1"/>
  <c r="P799" i="2"/>
  <c r="S799" i="2" s="1"/>
  <c r="P791" i="2"/>
  <c r="S791" i="2" s="1"/>
  <c r="P783" i="2"/>
  <c r="S783" i="2" s="1"/>
  <c r="P767" i="2"/>
  <c r="S767" i="2" s="1"/>
  <c r="P759" i="2"/>
  <c r="S759" i="2" s="1"/>
  <c r="P751" i="2"/>
  <c r="S751" i="2" s="1"/>
  <c r="P743" i="2"/>
  <c r="S743" i="2" s="1"/>
  <c r="P735" i="2"/>
  <c r="S735" i="2" s="1"/>
  <c r="P727" i="2"/>
  <c r="S727" i="2" s="1"/>
  <c r="P719" i="2"/>
  <c r="S719" i="2" s="1"/>
  <c r="P711" i="2"/>
  <c r="S711" i="2" s="1"/>
  <c r="P703" i="2"/>
  <c r="S703" i="2" s="1"/>
  <c r="P695" i="2"/>
  <c r="S695" i="2" s="1"/>
  <c r="P687" i="2"/>
  <c r="S687" i="2" s="1"/>
  <c r="P679" i="2"/>
  <c r="S679" i="2" s="1"/>
  <c r="P671" i="2"/>
  <c r="S671" i="2" s="1"/>
  <c r="P663" i="2"/>
  <c r="S663" i="2" s="1"/>
  <c r="P655" i="2"/>
  <c r="S655" i="2" s="1"/>
  <c r="P647" i="2"/>
  <c r="S647" i="2" s="1"/>
  <c r="P639" i="2"/>
  <c r="S639" i="2" s="1"/>
  <c r="P631" i="2"/>
  <c r="S631" i="2" s="1"/>
  <c r="P623" i="2"/>
  <c r="S623" i="2" s="1"/>
  <c r="P615" i="2"/>
  <c r="S615" i="2" s="1"/>
  <c r="P607" i="2"/>
  <c r="S607" i="2" s="1"/>
  <c r="P599" i="2"/>
  <c r="S599" i="2" s="1"/>
  <c r="P591" i="2"/>
  <c r="S591" i="2" s="1"/>
  <c r="P583" i="2"/>
  <c r="S583" i="2" s="1"/>
  <c r="P575" i="2"/>
  <c r="S575" i="2" s="1"/>
  <c r="P567" i="2"/>
  <c r="S567" i="2" s="1"/>
  <c r="P551" i="2"/>
  <c r="S551" i="2" s="1"/>
  <c r="P543" i="2"/>
  <c r="S543" i="2" s="1"/>
  <c r="P535" i="2"/>
  <c r="S535" i="2" s="1"/>
  <c r="P527" i="2"/>
  <c r="S527" i="2" s="1"/>
  <c r="P519" i="2"/>
  <c r="S519" i="2" s="1"/>
  <c r="P511" i="2"/>
  <c r="S511" i="2" s="1"/>
  <c r="P503" i="2"/>
  <c r="S503" i="2" s="1"/>
  <c r="P495" i="2"/>
  <c r="S495" i="2" s="1"/>
  <c r="P487" i="2"/>
  <c r="S487" i="2" s="1"/>
  <c r="P479" i="2"/>
  <c r="S479" i="2" s="1"/>
  <c r="P471" i="2"/>
  <c r="S471" i="2" s="1"/>
  <c r="P463" i="2"/>
  <c r="S463" i="2" s="1"/>
  <c r="P455" i="2"/>
  <c r="S455" i="2" s="1"/>
  <c r="P447" i="2"/>
  <c r="S447" i="2" s="1"/>
  <c r="P439" i="2"/>
  <c r="S439" i="2" s="1"/>
  <c r="P431" i="2"/>
  <c r="S431" i="2" s="1"/>
  <c r="P423" i="2"/>
  <c r="S423" i="2" s="1"/>
  <c r="P415" i="2"/>
  <c r="S415" i="2" s="1"/>
  <c r="P967" i="2"/>
  <c r="S967" i="2" s="1"/>
  <c r="P903" i="2"/>
  <c r="S903" i="2" s="1"/>
  <c r="P839" i="2"/>
  <c r="S839" i="2" s="1"/>
  <c r="P966" i="2"/>
  <c r="S966" i="2" s="1"/>
  <c r="P910" i="2"/>
  <c r="S910" i="2" s="1"/>
  <c r="P742" i="2"/>
  <c r="S742" i="2" s="1"/>
  <c r="P983" i="2"/>
  <c r="S983" i="2" s="1"/>
  <c r="P935" i="2"/>
  <c r="S935" i="2" s="1"/>
  <c r="P895" i="2"/>
  <c r="S895" i="2" s="1"/>
  <c r="P823" i="2"/>
  <c r="S823" i="2" s="1"/>
  <c r="P998" i="2"/>
  <c r="S998" i="2" s="1"/>
  <c r="P958" i="2"/>
  <c r="S958" i="2" s="1"/>
  <c r="P934" i="2"/>
  <c r="S934" i="2" s="1"/>
  <c r="P902" i="2"/>
  <c r="S902" i="2" s="1"/>
  <c r="P870" i="2"/>
  <c r="S870" i="2" s="1"/>
  <c r="P846" i="2"/>
  <c r="S846" i="2" s="1"/>
  <c r="P814" i="2"/>
  <c r="S814" i="2" s="1"/>
  <c r="P782" i="2"/>
  <c r="S782" i="2" s="1"/>
  <c r="P718" i="2"/>
  <c r="S718" i="2" s="1"/>
  <c r="P975" i="2"/>
  <c r="S975" i="2" s="1"/>
  <c r="P847" i="2"/>
  <c r="S847" i="2" s="1"/>
  <c r="P990" i="2"/>
  <c r="S990" i="2" s="1"/>
  <c r="P878" i="2"/>
  <c r="S878" i="2" s="1"/>
  <c r="P758" i="2"/>
  <c r="S758" i="2" s="1"/>
  <c r="P991" i="2"/>
  <c r="S991" i="2" s="1"/>
  <c r="P951" i="2"/>
  <c r="S951" i="2" s="1"/>
  <c r="P919" i="2"/>
  <c r="S919" i="2" s="1"/>
  <c r="P879" i="2"/>
  <c r="S879" i="2" s="1"/>
  <c r="P807" i="2"/>
  <c r="S807" i="2" s="1"/>
  <c r="P974" i="2"/>
  <c r="S974" i="2" s="1"/>
  <c r="P942" i="2"/>
  <c r="S942" i="2" s="1"/>
  <c r="P918" i="2"/>
  <c r="S918" i="2" s="1"/>
  <c r="P886" i="2"/>
  <c r="S886" i="2" s="1"/>
  <c r="P862" i="2"/>
  <c r="S862" i="2" s="1"/>
  <c r="P838" i="2"/>
  <c r="S838" i="2" s="1"/>
  <c r="P822" i="2"/>
  <c r="S822" i="2" s="1"/>
  <c r="P798" i="2"/>
  <c r="S798" i="2" s="1"/>
  <c r="P774" i="2"/>
  <c r="S774" i="2" s="1"/>
  <c r="P726" i="2"/>
  <c r="S726" i="2" s="1"/>
  <c r="P559" i="2"/>
  <c r="S559" i="2" s="1"/>
  <c r="P999" i="2"/>
  <c r="S999" i="2" s="1"/>
  <c r="P943" i="2"/>
  <c r="S943" i="2" s="1"/>
  <c r="P911" i="2"/>
  <c r="S911" i="2" s="1"/>
  <c r="P871" i="2"/>
  <c r="S871" i="2" s="1"/>
  <c r="P815" i="2"/>
  <c r="S815" i="2" s="1"/>
  <c r="P982" i="2"/>
  <c r="S982" i="2" s="1"/>
  <c r="P950" i="2"/>
  <c r="S950" i="2" s="1"/>
  <c r="P926" i="2"/>
  <c r="S926" i="2" s="1"/>
  <c r="P894" i="2"/>
  <c r="S894" i="2" s="1"/>
  <c r="P854" i="2"/>
  <c r="S854" i="2" s="1"/>
  <c r="P830" i="2"/>
  <c r="S830" i="2" s="1"/>
  <c r="P806" i="2"/>
  <c r="S806" i="2" s="1"/>
  <c r="P790" i="2"/>
  <c r="S790" i="2" s="1"/>
  <c r="P766" i="2"/>
  <c r="S766" i="2" s="1"/>
  <c r="P750" i="2"/>
  <c r="S750" i="2" s="1"/>
  <c r="P734" i="2"/>
  <c r="S734" i="2" s="1"/>
  <c r="P1000" i="2"/>
  <c r="S1000" i="2" s="1"/>
  <c r="P992" i="2"/>
  <c r="S992" i="2" s="1"/>
  <c r="P984" i="2"/>
  <c r="S984" i="2" s="1"/>
  <c r="P976" i="2"/>
  <c r="S976" i="2" s="1"/>
  <c r="P968" i="2"/>
  <c r="S968" i="2" s="1"/>
  <c r="P960" i="2"/>
  <c r="S960" i="2" s="1"/>
  <c r="P952" i="2"/>
  <c r="S952" i="2" s="1"/>
  <c r="P944" i="2"/>
  <c r="S944" i="2" s="1"/>
  <c r="P936" i="2"/>
  <c r="S936" i="2" s="1"/>
  <c r="P928" i="2"/>
  <c r="S928" i="2" s="1"/>
  <c r="P920" i="2"/>
  <c r="S920" i="2" s="1"/>
  <c r="P912" i="2"/>
  <c r="S912" i="2" s="1"/>
  <c r="P904" i="2"/>
  <c r="S904" i="2" s="1"/>
  <c r="P896" i="2"/>
  <c r="S896" i="2" s="1"/>
  <c r="P888" i="2"/>
  <c r="S888" i="2" s="1"/>
  <c r="P880" i="2"/>
  <c r="S880" i="2" s="1"/>
  <c r="P872" i="2"/>
  <c r="S872" i="2" s="1"/>
  <c r="P864" i="2"/>
  <c r="S864" i="2" s="1"/>
  <c r="P856" i="2"/>
  <c r="S856" i="2" s="1"/>
  <c r="P848" i="2"/>
  <c r="S848" i="2" s="1"/>
  <c r="P840" i="2"/>
  <c r="S840" i="2" s="1"/>
  <c r="P832" i="2"/>
  <c r="S832" i="2" s="1"/>
  <c r="P824" i="2"/>
  <c r="S824" i="2" s="1"/>
  <c r="P816" i="2"/>
  <c r="S816" i="2" s="1"/>
  <c r="P775" i="2"/>
  <c r="S775" i="2" s="1"/>
  <c r="P407" i="2"/>
  <c r="S407" i="2" s="1"/>
  <c r="P399" i="2"/>
  <c r="S399" i="2" s="1"/>
  <c r="P391" i="2"/>
  <c r="S391" i="2" s="1"/>
  <c r="P383" i="2"/>
  <c r="S383" i="2" s="1"/>
  <c r="P375" i="2"/>
  <c r="S375" i="2" s="1"/>
  <c r="P359" i="2"/>
  <c r="S359" i="2" s="1"/>
  <c r="P351" i="2"/>
  <c r="S351" i="2" s="1"/>
  <c r="P343" i="2"/>
  <c r="S343" i="2" s="1"/>
  <c r="P335" i="2"/>
  <c r="S335" i="2" s="1"/>
  <c r="P327" i="2"/>
  <c r="S327" i="2" s="1"/>
  <c r="P319" i="2"/>
  <c r="S319" i="2" s="1"/>
  <c r="P311" i="2"/>
  <c r="S311" i="2" s="1"/>
  <c r="P295" i="2"/>
  <c r="S295" i="2" s="1"/>
  <c r="P287" i="2"/>
  <c r="S287" i="2" s="1"/>
  <c r="P279" i="2"/>
  <c r="S279" i="2" s="1"/>
  <c r="P271" i="2"/>
  <c r="S271" i="2" s="1"/>
  <c r="P263" i="2"/>
  <c r="S263" i="2" s="1"/>
  <c r="P255" i="2"/>
  <c r="S255" i="2" s="1"/>
  <c r="P247" i="2"/>
  <c r="S247" i="2" s="1"/>
  <c r="P239" i="2"/>
  <c r="S239" i="2" s="1"/>
  <c r="P231" i="2"/>
  <c r="S231" i="2" s="1"/>
  <c r="P223" i="2"/>
  <c r="S223" i="2" s="1"/>
  <c r="P215" i="2"/>
  <c r="S215" i="2" s="1"/>
  <c r="P207" i="2"/>
  <c r="S207" i="2" s="1"/>
  <c r="P199" i="2"/>
  <c r="S199" i="2" s="1"/>
  <c r="P191" i="2"/>
  <c r="S191" i="2" s="1"/>
  <c r="P183" i="2"/>
  <c r="S183" i="2" s="1"/>
  <c r="P175" i="2"/>
  <c r="S175" i="2" s="1"/>
  <c r="P167" i="2"/>
  <c r="S167" i="2" s="1"/>
  <c r="P159" i="2"/>
  <c r="S159" i="2" s="1"/>
  <c r="P151" i="2"/>
  <c r="S151" i="2" s="1"/>
  <c r="P143" i="2"/>
  <c r="S143" i="2" s="1"/>
  <c r="P135" i="2"/>
  <c r="S135" i="2" s="1"/>
  <c r="P127" i="2"/>
  <c r="S127" i="2" s="1"/>
  <c r="P119" i="2"/>
  <c r="S119" i="2" s="1"/>
  <c r="P111" i="2"/>
  <c r="S111" i="2" s="1"/>
  <c r="P103" i="2"/>
  <c r="S103" i="2" s="1"/>
  <c r="P95" i="2"/>
  <c r="S95" i="2" s="1"/>
  <c r="P87" i="2"/>
  <c r="S87" i="2" s="1"/>
  <c r="P79" i="2"/>
  <c r="S79" i="2" s="1"/>
  <c r="P71" i="2"/>
  <c r="S71" i="2" s="1"/>
  <c r="P63" i="2"/>
  <c r="S63" i="2" s="1"/>
  <c r="P55" i="2"/>
  <c r="S55" i="2" s="1"/>
  <c r="P47" i="2"/>
  <c r="S47" i="2" s="1"/>
  <c r="P39" i="2"/>
  <c r="S39" i="2" s="1"/>
  <c r="P31" i="2"/>
  <c r="S31" i="2" s="1"/>
  <c r="P23" i="2"/>
  <c r="S23" i="2" s="1"/>
  <c r="P15" i="2"/>
  <c r="S15" i="2" s="1"/>
  <c r="P7" i="2"/>
  <c r="S7" i="2" s="1"/>
  <c r="P987" i="2"/>
  <c r="S987" i="2" s="1"/>
  <c r="P963" i="2"/>
  <c r="S963" i="2" s="1"/>
  <c r="P939" i="2"/>
  <c r="S939" i="2" s="1"/>
  <c r="P915" i="2"/>
  <c r="S915" i="2" s="1"/>
  <c r="P891" i="2"/>
  <c r="S891" i="2" s="1"/>
  <c r="P883" i="2"/>
  <c r="S883" i="2" s="1"/>
  <c r="P867" i="2"/>
  <c r="S867" i="2" s="1"/>
  <c r="P859" i="2"/>
  <c r="S859" i="2" s="1"/>
  <c r="P851" i="2"/>
  <c r="S851" i="2" s="1"/>
  <c r="P843" i="2"/>
  <c r="S843" i="2" s="1"/>
  <c r="P835" i="2"/>
  <c r="S835" i="2" s="1"/>
  <c r="P827" i="2"/>
  <c r="S827" i="2" s="1"/>
  <c r="P803" i="2"/>
  <c r="S803" i="2" s="1"/>
  <c r="P795" i="2"/>
  <c r="S795" i="2" s="1"/>
  <c r="P787" i="2"/>
  <c r="S787" i="2" s="1"/>
  <c r="P779" i="2"/>
  <c r="S779" i="2" s="1"/>
  <c r="P771" i="2"/>
  <c r="S771" i="2" s="1"/>
  <c r="P763" i="2"/>
  <c r="S763" i="2" s="1"/>
  <c r="P755" i="2"/>
  <c r="S755" i="2" s="1"/>
  <c r="P747" i="2"/>
  <c r="S747" i="2" s="1"/>
  <c r="P739" i="2"/>
  <c r="S739" i="2" s="1"/>
  <c r="P731" i="2"/>
  <c r="S731" i="2" s="1"/>
  <c r="P723" i="2"/>
  <c r="S723" i="2" s="1"/>
  <c r="P367" i="2"/>
  <c r="S367" i="2" s="1"/>
  <c r="P979" i="2"/>
  <c r="S979" i="2" s="1"/>
  <c r="P955" i="2"/>
  <c r="S955" i="2" s="1"/>
  <c r="P931" i="2"/>
  <c r="S931" i="2" s="1"/>
  <c r="P899" i="2"/>
  <c r="S899" i="2" s="1"/>
  <c r="P811" i="2"/>
  <c r="S811" i="2" s="1"/>
  <c r="P303" i="2"/>
  <c r="S303" i="2" s="1"/>
  <c r="P995" i="2"/>
  <c r="S995" i="2" s="1"/>
  <c r="P971" i="2"/>
  <c r="S971" i="2" s="1"/>
  <c r="P947" i="2"/>
  <c r="S947" i="2" s="1"/>
  <c r="P923" i="2"/>
  <c r="S923" i="2" s="1"/>
  <c r="P907" i="2"/>
  <c r="S907" i="2" s="1"/>
  <c r="P875" i="2"/>
  <c r="S875" i="2" s="1"/>
  <c r="P819" i="2"/>
  <c r="S819" i="2" s="1"/>
  <c r="P1001" i="2"/>
  <c r="S1001" i="2" s="1"/>
  <c r="P993" i="2"/>
  <c r="S993" i="2" s="1"/>
  <c r="P985" i="2"/>
  <c r="S985" i="2" s="1"/>
  <c r="P977" i="2"/>
  <c r="S977" i="2" s="1"/>
  <c r="P969" i="2"/>
  <c r="S969" i="2" s="1"/>
  <c r="P961" i="2"/>
  <c r="S961" i="2" s="1"/>
  <c r="P953" i="2"/>
  <c r="S953" i="2" s="1"/>
  <c r="P945" i="2"/>
  <c r="S945" i="2" s="1"/>
  <c r="P937" i="2"/>
  <c r="S937" i="2" s="1"/>
  <c r="P929" i="2"/>
  <c r="S929" i="2" s="1"/>
  <c r="P808" i="2"/>
  <c r="S808" i="2" s="1"/>
  <c r="P800" i="2"/>
  <c r="S800" i="2" s="1"/>
  <c r="P792" i="2"/>
  <c r="S792" i="2" s="1"/>
  <c r="P784" i="2"/>
  <c r="S784" i="2" s="1"/>
  <c r="P776" i="2"/>
  <c r="S776" i="2" s="1"/>
  <c r="P768" i="2"/>
  <c r="S768" i="2" s="1"/>
  <c r="P760" i="2"/>
  <c r="S760" i="2" s="1"/>
  <c r="P752" i="2"/>
  <c r="S752" i="2" s="1"/>
  <c r="P744" i="2"/>
  <c r="S744" i="2" s="1"/>
  <c r="P736" i="2"/>
  <c r="S736" i="2" s="1"/>
  <c r="P728" i="2"/>
  <c r="S728" i="2" s="1"/>
  <c r="P720" i="2"/>
  <c r="S720" i="2" s="1"/>
  <c r="P712" i="2"/>
  <c r="S712" i="2" s="1"/>
  <c r="P704" i="2"/>
  <c r="S704" i="2" s="1"/>
  <c r="P696" i="2"/>
  <c r="S696" i="2" s="1"/>
  <c r="P688" i="2"/>
  <c r="S688" i="2" s="1"/>
  <c r="P680" i="2"/>
  <c r="S680" i="2" s="1"/>
  <c r="P672" i="2"/>
  <c r="S672" i="2" s="1"/>
  <c r="P664" i="2"/>
  <c r="S664" i="2" s="1"/>
  <c r="P656" i="2"/>
  <c r="S656" i="2" s="1"/>
  <c r="P648" i="2"/>
  <c r="S648" i="2" s="1"/>
  <c r="P640" i="2"/>
  <c r="S640" i="2" s="1"/>
  <c r="P632" i="2"/>
  <c r="S632" i="2" s="1"/>
  <c r="P624" i="2"/>
  <c r="S624" i="2" s="1"/>
  <c r="P608" i="2"/>
  <c r="S608" i="2" s="1"/>
  <c r="P600" i="2"/>
  <c r="S600" i="2" s="1"/>
  <c r="P576" i="2"/>
  <c r="S576" i="2" s="1"/>
  <c r="P568" i="2"/>
  <c r="S568" i="2" s="1"/>
  <c r="P560" i="2"/>
  <c r="S560" i="2" s="1"/>
  <c r="P544" i="2"/>
  <c r="S544" i="2" s="1"/>
  <c r="P528" i="2"/>
  <c r="S528" i="2" s="1"/>
  <c r="P512" i="2"/>
  <c r="S512" i="2" s="1"/>
  <c r="P496" i="2"/>
  <c r="S496" i="2" s="1"/>
  <c r="P480" i="2"/>
  <c r="S480" i="2" s="1"/>
  <c r="P464" i="2"/>
  <c r="S464" i="2" s="1"/>
  <c r="P448" i="2"/>
  <c r="S448" i="2" s="1"/>
  <c r="P432" i="2"/>
  <c r="S432" i="2" s="1"/>
  <c r="P416" i="2"/>
  <c r="S416" i="2" s="1"/>
  <c r="P400" i="2"/>
  <c r="S400" i="2" s="1"/>
  <c r="P384" i="2"/>
  <c r="S384" i="2" s="1"/>
  <c r="P368" i="2"/>
  <c r="S368" i="2" s="1"/>
  <c r="P352" i="2"/>
  <c r="S352" i="2" s="1"/>
  <c r="P336" i="2"/>
  <c r="S336" i="2" s="1"/>
  <c r="P320" i="2"/>
  <c r="S320" i="2" s="1"/>
  <c r="P304" i="2"/>
  <c r="S304" i="2" s="1"/>
  <c r="P288" i="2"/>
  <c r="S288" i="2" s="1"/>
  <c r="P272" i="2"/>
  <c r="S272" i="2" s="1"/>
  <c r="P256" i="2"/>
  <c r="S256" i="2" s="1"/>
  <c r="P240" i="2"/>
  <c r="S240" i="2" s="1"/>
  <c r="P232" i="2"/>
  <c r="S232" i="2" s="1"/>
  <c r="P224" i="2"/>
  <c r="S224" i="2" s="1"/>
  <c r="P216" i="2"/>
  <c r="S216" i="2" s="1"/>
  <c r="P208" i="2"/>
  <c r="S208" i="2" s="1"/>
  <c r="P200" i="2"/>
  <c r="S200" i="2" s="1"/>
  <c r="P192" i="2"/>
  <c r="S192" i="2" s="1"/>
  <c r="P184" i="2"/>
  <c r="S184" i="2" s="1"/>
  <c r="P176" i="2"/>
  <c r="S176" i="2" s="1"/>
  <c r="P168" i="2"/>
  <c r="S168" i="2" s="1"/>
  <c r="P160" i="2"/>
  <c r="S160" i="2" s="1"/>
  <c r="P152" i="2"/>
  <c r="S152" i="2" s="1"/>
  <c r="P144" i="2"/>
  <c r="S144" i="2" s="1"/>
  <c r="P136" i="2"/>
  <c r="S136" i="2" s="1"/>
  <c r="P128" i="2"/>
  <c r="S128" i="2" s="1"/>
  <c r="P120" i="2"/>
  <c r="S120" i="2" s="1"/>
  <c r="P112" i="2"/>
  <c r="S112" i="2" s="1"/>
  <c r="P104" i="2"/>
  <c r="S104" i="2" s="1"/>
  <c r="P96" i="2"/>
  <c r="S96" i="2" s="1"/>
  <c r="P88" i="2"/>
  <c r="S88" i="2" s="1"/>
  <c r="P80" i="2"/>
  <c r="S80" i="2" s="1"/>
  <c r="P72" i="2"/>
  <c r="S72" i="2" s="1"/>
  <c r="P64" i="2"/>
  <c r="S64" i="2" s="1"/>
  <c r="P56" i="2"/>
  <c r="S56" i="2" s="1"/>
  <c r="P48" i="2"/>
  <c r="S48" i="2" s="1"/>
  <c r="P40" i="2"/>
  <c r="S40" i="2" s="1"/>
  <c r="P32" i="2"/>
  <c r="S32" i="2" s="1"/>
  <c r="P24" i="2"/>
  <c r="S24" i="2" s="1"/>
  <c r="P16" i="2"/>
  <c r="S16" i="2" s="1"/>
  <c r="P616" i="2"/>
  <c r="S616" i="2" s="1"/>
  <c r="P504" i="2"/>
  <c r="S504" i="2" s="1"/>
  <c r="P440" i="2"/>
  <c r="S440" i="2" s="1"/>
  <c r="P376" i="2"/>
  <c r="S376" i="2" s="1"/>
  <c r="P312" i="2"/>
  <c r="S312" i="2" s="1"/>
  <c r="P248" i="2"/>
  <c r="S248" i="2" s="1"/>
  <c r="S833" i="2"/>
  <c r="P710" i="2"/>
  <c r="S710" i="2" s="1"/>
  <c r="P702" i="2"/>
  <c r="S702" i="2" s="1"/>
  <c r="P694" i="2"/>
  <c r="S694" i="2" s="1"/>
  <c r="P686" i="2"/>
  <c r="S686" i="2" s="1"/>
  <c r="P678" i="2"/>
  <c r="S678" i="2" s="1"/>
  <c r="P670" i="2"/>
  <c r="S670" i="2" s="1"/>
  <c r="P662" i="2"/>
  <c r="S662" i="2" s="1"/>
  <c r="P654" i="2"/>
  <c r="S654" i="2" s="1"/>
  <c r="P646" i="2"/>
  <c r="S646" i="2" s="1"/>
  <c r="P630" i="2"/>
  <c r="S630" i="2" s="1"/>
  <c r="P622" i="2"/>
  <c r="S622" i="2" s="1"/>
  <c r="P614" i="2"/>
  <c r="S614" i="2" s="1"/>
  <c r="P590" i="2"/>
  <c r="S590" i="2" s="1"/>
  <c r="P582" i="2"/>
  <c r="S582" i="2" s="1"/>
  <c r="P574" i="2"/>
  <c r="S574" i="2" s="1"/>
  <c r="P566" i="2"/>
  <c r="S566" i="2" s="1"/>
  <c r="P558" i="2"/>
  <c r="S558" i="2" s="1"/>
  <c r="P550" i="2"/>
  <c r="S550" i="2" s="1"/>
  <c r="P542" i="2"/>
  <c r="S542" i="2" s="1"/>
  <c r="P534" i="2"/>
  <c r="S534" i="2" s="1"/>
  <c r="P526" i="2"/>
  <c r="S526" i="2" s="1"/>
  <c r="P518" i="2"/>
  <c r="S518" i="2" s="1"/>
  <c r="P510" i="2"/>
  <c r="S510" i="2" s="1"/>
  <c r="P502" i="2"/>
  <c r="S502" i="2" s="1"/>
  <c r="P494" i="2"/>
  <c r="S494" i="2" s="1"/>
  <c r="P486" i="2"/>
  <c r="S486" i="2" s="1"/>
  <c r="P478" i="2"/>
  <c r="S478" i="2" s="1"/>
  <c r="P470" i="2"/>
  <c r="S470" i="2" s="1"/>
  <c r="P462" i="2"/>
  <c r="S462" i="2" s="1"/>
  <c r="P454" i="2"/>
  <c r="S454" i="2" s="1"/>
  <c r="P446" i="2"/>
  <c r="S446" i="2" s="1"/>
  <c r="P438" i="2"/>
  <c r="S438" i="2" s="1"/>
  <c r="P430" i="2"/>
  <c r="S430" i="2" s="1"/>
  <c r="P422" i="2"/>
  <c r="S422" i="2" s="1"/>
  <c r="P414" i="2"/>
  <c r="S414" i="2" s="1"/>
  <c r="P406" i="2"/>
  <c r="S406" i="2" s="1"/>
  <c r="P398" i="2"/>
  <c r="S398" i="2" s="1"/>
  <c r="P390" i="2"/>
  <c r="S390" i="2" s="1"/>
  <c r="P382" i="2"/>
  <c r="S382" i="2" s="1"/>
  <c r="P374" i="2"/>
  <c r="S374" i="2" s="1"/>
  <c r="P366" i="2"/>
  <c r="S366" i="2" s="1"/>
  <c r="P358" i="2"/>
  <c r="S358" i="2" s="1"/>
  <c r="P350" i="2"/>
  <c r="S350" i="2" s="1"/>
  <c r="P342" i="2"/>
  <c r="S342" i="2" s="1"/>
  <c r="P334" i="2"/>
  <c r="S334" i="2" s="1"/>
  <c r="P326" i="2"/>
  <c r="S326" i="2" s="1"/>
  <c r="P318" i="2"/>
  <c r="S318" i="2" s="1"/>
  <c r="P310" i="2"/>
  <c r="S310" i="2" s="1"/>
  <c r="P302" i="2"/>
  <c r="S302" i="2" s="1"/>
  <c r="P294" i="2"/>
  <c r="S294" i="2" s="1"/>
  <c r="P286" i="2"/>
  <c r="S286" i="2" s="1"/>
  <c r="P278" i="2"/>
  <c r="S278" i="2" s="1"/>
  <c r="P270" i="2"/>
  <c r="S270" i="2" s="1"/>
  <c r="P262" i="2"/>
  <c r="S262" i="2" s="1"/>
  <c r="P254" i="2"/>
  <c r="S254" i="2" s="1"/>
  <c r="P246" i="2"/>
  <c r="S246" i="2" s="1"/>
  <c r="S238" i="2"/>
  <c r="P222" i="2"/>
  <c r="S222" i="2" s="1"/>
  <c r="P214" i="2"/>
  <c r="S214" i="2" s="1"/>
  <c r="P206" i="2"/>
  <c r="S206" i="2" s="1"/>
  <c r="P198" i="2"/>
  <c r="S198" i="2" s="1"/>
  <c r="P190" i="2"/>
  <c r="S190" i="2" s="1"/>
  <c r="P182" i="2"/>
  <c r="S182" i="2" s="1"/>
  <c r="P174" i="2"/>
  <c r="S174" i="2" s="1"/>
  <c r="P166" i="2"/>
  <c r="S166" i="2" s="1"/>
  <c r="P158" i="2"/>
  <c r="S158" i="2" s="1"/>
  <c r="P150" i="2"/>
  <c r="S150" i="2" s="1"/>
  <c r="P142" i="2"/>
  <c r="S142" i="2" s="1"/>
  <c r="P134" i="2"/>
  <c r="S134" i="2" s="1"/>
  <c r="P126" i="2"/>
  <c r="S126" i="2" s="1"/>
  <c r="P118" i="2"/>
  <c r="S118" i="2" s="1"/>
  <c r="P110" i="2"/>
  <c r="S110" i="2" s="1"/>
  <c r="P102" i="2"/>
  <c r="S102" i="2" s="1"/>
  <c r="P94" i="2"/>
  <c r="S94" i="2" s="1"/>
  <c r="P86" i="2"/>
  <c r="S86" i="2" s="1"/>
  <c r="P78" i="2"/>
  <c r="S78" i="2" s="1"/>
  <c r="P70" i="2"/>
  <c r="S70" i="2" s="1"/>
  <c r="P62" i="2"/>
  <c r="S62" i="2" s="1"/>
  <c r="P54" i="2"/>
  <c r="S54" i="2" s="1"/>
  <c r="P46" i="2"/>
  <c r="S46" i="2" s="1"/>
  <c r="P38" i="2"/>
  <c r="S38" i="2" s="1"/>
  <c r="P30" i="2"/>
  <c r="S30" i="2" s="1"/>
  <c r="P22" i="2"/>
  <c r="S22" i="2" s="1"/>
  <c r="P14" i="2"/>
  <c r="S14" i="2" s="1"/>
  <c r="P606" i="2"/>
  <c r="S606" i="2" s="1"/>
  <c r="P552" i="2"/>
  <c r="S552" i="2" s="1"/>
  <c r="P488" i="2"/>
  <c r="S488" i="2" s="1"/>
  <c r="P424" i="2"/>
  <c r="S424" i="2" s="1"/>
  <c r="P360" i="2"/>
  <c r="S360" i="2" s="1"/>
  <c r="P296" i="2"/>
  <c r="S296" i="2" s="1"/>
  <c r="P230" i="2"/>
  <c r="S230" i="2" s="1"/>
  <c r="S745" i="2"/>
  <c r="S997" i="2"/>
  <c r="S981" i="2"/>
  <c r="S965" i="2"/>
  <c r="S949" i="2"/>
  <c r="S925" i="2"/>
  <c r="S901" i="2"/>
  <c r="S885" i="2"/>
  <c r="S861" i="2"/>
  <c r="S837" i="2"/>
  <c r="S821" i="2"/>
  <c r="S797" i="2"/>
  <c r="S773" i="2"/>
  <c r="S757" i="2"/>
  <c r="S733" i="2"/>
  <c r="S709" i="2"/>
  <c r="S693" i="2"/>
  <c r="S669" i="2"/>
  <c r="P645" i="2"/>
  <c r="S645" i="2" s="1"/>
  <c r="P637" i="2"/>
  <c r="S637" i="2" s="1"/>
  <c r="P613" i="2"/>
  <c r="S613" i="2" s="1"/>
  <c r="P605" i="2"/>
  <c r="S605" i="2" s="1"/>
  <c r="P597" i="2"/>
  <c r="S597" i="2" s="1"/>
  <c r="P589" i="2"/>
  <c r="S589" i="2" s="1"/>
  <c r="P565" i="2"/>
  <c r="S565" i="2" s="1"/>
  <c r="P557" i="2"/>
  <c r="S557" i="2" s="1"/>
  <c r="P549" i="2"/>
  <c r="S549" i="2" s="1"/>
  <c r="P541" i="2"/>
  <c r="S541" i="2" s="1"/>
  <c r="P533" i="2"/>
  <c r="S533" i="2" s="1"/>
  <c r="P525" i="2"/>
  <c r="S525" i="2" s="1"/>
  <c r="P517" i="2"/>
  <c r="S517" i="2" s="1"/>
  <c r="P509" i="2"/>
  <c r="S509" i="2" s="1"/>
  <c r="P501" i="2"/>
  <c r="S501" i="2" s="1"/>
  <c r="P493" i="2"/>
  <c r="S493" i="2" s="1"/>
  <c r="P485" i="2"/>
  <c r="S485" i="2" s="1"/>
  <c r="P477" i="2"/>
  <c r="S477" i="2" s="1"/>
  <c r="P469" i="2"/>
  <c r="S469" i="2" s="1"/>
  <c r="P461" i="2"/>
  <c r="S461" i="2" s="1"/>
  <c r="P453" i="2"/>
  <c r="S453" i="2" s="1"/>
  <c r="P445" i="2"/>
  <c r="S445" i="2" s="1"/>
  <c r="P437" i="2"/>
  <c r="S437" i="2" s="1"/>
  <c r="P429" i="2"/>
  <c r="S429" i="2" s="1"/>
  <c r="P421" i="2"/>
  <c r="S421" i="2" s="1"/>
  <c r="P413" i="2"/>
  <c r="S413" i="2" s="1"/>
  <c r="P405" i="2"/>
  <c r="S405" i="2" s="1"/>
  <c r="P397" i="2"/>
  <c r="S397" i="2" s="1"/>
  <c r="P389" i="2"/>
  <c r="S389" i="2" s="1"/>
  <c r="P381" i="2"/>
  <c r="S381" i="2" s="1"/>
  <c r="P373" i="2"/>
  <c r="S373" i="2" s="1"/>
  <c r="P365" i="2"/>
  <c r="S365" i="2" s="1"/>
  <c r="P357" i="2"/>
  <c r="S357" i="2" s="1"/>
  <c r="P349" i="2"/>
  <c r="S349" i="2" s="1"/>
  <c r="P341" i="2"/>
  <c r="S341" i="2" s="1"/>
  <c r="P333" i="2"/>
  <c r="S333" i="2" s="1"/>
  <c r="P325" i="2"/>
  <c r="S325" i="2" s="1"/>
  <c r="P317" i="2"/>
  <c r="S317" i="2" s="1"/>
  <c r="P309" i="2"/>
  <c r="S309" i="2" s="1"/>
  <c r="P301" i="2"/>
  <c r="S301" i="2" s="1"/>
  <c r="P293" i="2"/>
  <c r="S293" i="2" s="1"/>
  <c r="P285" i="2"/>
  <c r="S285" i="2" s="1"/>
  <c r="P277" i="2"/>
  <c r="S277" i="2" s="1"/>
  <c r="P269" i="2"/>
  <c r="S269" i="2" s="1"/>
  <c r="P261" i="2"/>
  <c r="S261" i="2" s="1"/>
  <c r="P253" i="2"/>
  <c r="S253" i="2" s="1"/>
  <c r="P245" i="2"/>
  <c r="S245" i="2" s="1"/>
  <c r="P237" i="2"/>
  <c r="S237" i="2" s="1"/>
  <c r="P229" i="2"/>
  <c r="S229" i="2" s="1"/>
  <c r="P221" i="2"/>
  <c r="S221" i="2" s="1"/>
  <c r="P213" i="2"/>
  <c r="S213" i="2" s="1"/>
  <c r="P205" i="2"/>
  <c r="S205" i="2" s="1"/>
  <c r="P197" i="2"/>
  <c r="S197" i="2" s="1"/>
  <c r="P189" i="2"/>
  <c r="S189" i="2" s="1"/>
  <c r="P181" i="2"/>
  <c r="S181" i="2" s="1"/>
  <c r="P173" i="2"/>
  <c r="S173" i="2" s="1"/>
  <c r="S165" i="2"/>
  <c r="P157" i="2"/>
  <c r="S157" i="2" s="1"/>
  <c r="P149" i="2"/>
  <c r="S149" i="2" s="1"/>
  <c r="P141" i="2"/>
  <c r="S141" i="2" s="1"/>
  <c r="S133" i="2"/>
  <c r="P125" i="2"/>
  <c r="S125" i="2" s="1"/>
  <c r="P117" i="2"/>
  <c r="S117" i="2" s="1"/>
  <c r="P109" i="2"/>
  <c r="S109" i="2" s="1"/>
  <c r="P93" i="2"/>
  <c r="S93" i="2" s="1"/>
  <c r="P85" i="2"/>
  <c r="S85" i="2" s="1"/>
  <c r="P77" i="2"/>
  <c r="S77" i="2" s="1"/>
  <c r="P61" i="2"/>
  <c r="S61" i="2" s="1"/>
  <c r="P53" i="2"/>
  <c r="S53" i="2" s="1"/>
  <c r="P45" i="2"/>
  <c r="S45" i="2" s="1"/>
  <c r="S37" i="2"/>
  <c r="P29" i="2"/>
  <c r="S29" i="2" s="1"/>
  <c r="P21" i="2"/>
  <c r="S21" i="2" s="1"/>
  <c r="P13" i="2"/>
  <c r="S13" i="2" s="1"/>
  <c r="S5" i="2"/>
  <c r="P941" i="2"/>
  <c r="S941" i="2" s="1"/>
  <c r="P877" i="2"/>
  <c r="S877" i="2" s="1"/>
  <c r="P813" i="2"/>
  <c r="S813" i="2" s="1"/>
  <c r="P749" i="2"/>
  <c r="S749" i="2" s="1"/>
  <c r="P685" i="2"/>
  <c r="S685" i="2" s="1"/>
  <c r="P638" i="2"/>
  <c r="S638" i="2" s="1"/>
  <c r="P598" i="2"/>
  <c r="S598" i="2" s="1"/>
  <c r="S988" i="2"/>
  <c r="S996" i="2"/>
  <c r="S980" i="2"/>
  <c r="S964" i="2"/>
  <c r="S948" i="2"/>
  <c r="S924" i="2"/>
  <c r="S908" i="2"/>
  <c r="S900" i="2"/>
  <c r="S884" i="2"/>
  <c r="S860" i="2"/>
  <c r="S844" i="2"/>
  <c r="S836" i="2"/>
  <c r="S820" i="2"/>
  <c r="S796" i="2"/>
  <c r="S780" i="2"/>
  <c r="S772" i="2"/>
  <c r="S756" i="2"/>
  <c r="S732" i="2"/>
  <c r="S716" i="2"/>
  <c r="S708" i="2"/>
  <c r="S692" i="2"/>
  <c r="S668" i="2"/>
  <c r="P652" i="2"/>
  <c r="S652" i="2" s="1"/>
  <c r="P644" i="2"/>
  <c r="S644" i="2" s="1"/>
  <c r="P636" i="2"/>
  <c r="S636" i="2" s="1"/>
  <c r="P620" i="2"/>
  <c r="S620" i="2" s="1"/>
  <c r="P612" i="2"/>
  <c r="S612" i="2" s="1"/>
  <c r="P604" i="2"/>
  <c r="S604" i="2" s="1"/>
  <c r="P596" i="2"/>
  <c r="S596" i="2" s="1"/>
  <c r="P588" i="2"/>
  <c r="S588" i="2" s="1"/>
  <c r="P580" i="2"/>
  <c r="S580" i="2" s="1"/>
  <c r="P572" i="2"/>
  <c r="S572" i="2" s="1"/>
  <c r="P564" i="2"/>
  <c r="S564" i="2" s="1"/>
  <c r="P556" i="2"/>
  <c r="S556" i="2" s="1"/>
  <c r="P548" i="2"/>
  <c r="S548" i="2" s="1"/>
  <c r="P540" i="2"/>
  <c r="S540" i="2" s="1"/>
  <c r="P532" i="2"/>
  <c r="S532" i="2" s="1"/>
  <c r="P524" i="2"/>
  <c r="S524" i="2" s="1"/>
  <c r="P516" i="2"/>
  <c r="S516" i="2" s="1"/>
  <c r="P508" i="2"/>
  <c r="S508" i="2" s="1"/>
  <c r="P500" i="2"/>
  <c r="S500" i="2" s="1"/>
  <c r="P492" i="2"/>
  <c r="S492" i="2" s="1"/>
  <c r="P484" i="2"/>
  <c r="S484" i="2" s="1"/>
  <c r="P476" i="2"/>
  <c r="S476" i="2" s="1"/>
  <c r="P468" i="2"/>
  <c r="S468" i="2" s="1"/>
  <c r="P460" i="2"/>
  <c r="S460" i="2" s="1"/>
  <c r="P452" i="2"/>
  <c r="S452" i="2" s="1"/>
  <c r="P444" i="2"/>
  <c r="S444" i="2" s="1"/>
  <c r="P436" i="2"/>
  <c r="S436" i="2" s="1"/>
  <c r="P428" i="2"/>
  <c r="S428" i="2" s="1"/>
  <c r="P420" i="2"/>
  <c r="S420" i="2" s="1"/>
  <c r="P412" i="2"/>
  <c r="S412" i="2" s="1"/>
  <c r="P404" i="2"/>
  <c r="S404" i="2" s="1"/>
  <c r="P396" i="2"/>
  <c r="S396" i="2" s="1"/>
  <c r="P388" i="2"/>
  <c r="S388" i="2" s="1"/>
  <c r="P380" i="2"/>
  <c r="S380" i="2" s="1"/>
  <c r="P372" i="2"/>
  <c r="S372" i="2" s="1"/>
  <c r="P364" i="2"/>
  <c r="S364" i="2" s="1"/>
  <c r="P356" i="2"/>
  <c r="S356" i="2" s="1"/>
  <c r="P348" i="2"/>
  <c r="S348" i="2" s="1"/>
  <c r="P340" i="2"/>
  <c r="S340" i="2" s="1"/>
  <c r="P332" i="2"/>
  <c r="S332" i="2" s="1"/>
  <c r="P324" i="2"/>
  <c r="S324" i="2" s="1"/>
  <c r="P316" i="2"/>
  <c r="S316" i="2" s="1"/>
  <c r="P308" i="2"/>
  <c r="S308" i="2" s="1"/>
  <c r="P300" i="2"/>
  <c r="S300" i="2" s="1"/>
  <c r="P292" i="2"/>
  <c r="S292" i="2" s="1"/>
  <c r="P284" i="2"/>
  <c r="S284" i="2" s="1"/>
  <c r="P276" i="2"/>
  <c r="S276" i="2" s="1"/>
  <c r="P268" i="2"/>
  <c r="S268" i="2" s="1"/>
  <c r="P260" i="2"/>
  <c r="S260" i="2" s="1"/>
  <c r="P252" i="2"/>
  <c r="S252" i="2" s="1"/>
  <c r="P244" i="2"/>
  <c r="S244" i="2" s="1"/>
  <c r="P236" i="2"/>
  <c r="S236" i="2" s="1"/>
  <c r="P228" i="2"/>
  <c r="S228" i="2" s="1"/>
  <c r="S220" i="2"/>
  <c r="P204" i="2"/>
  <c r="S204" i="2" s="1"/>
  <c r="P196" i="2"/>
  <c r="S196" i="2" s="1"/>
  <c r="P188" i="2"/>
  <c r="S188" i="2" s="1"/>
  <c r="P180" i="2"/>
  <c r="S180" i="2" s="1"/>
  <c r="P172" i="2"/>
  <c r="S172" i="2" s="1"/>
  <c r="P164" i="2"/>
  <c r="S164" i="2" s="1"/>
  <c r="P156" i="2"/>
  <c r="S156" i="2" s="1"/>
  <c r="S148" i="2"/>
  <c r="P140" i="2"/>
  <c r="S140" i="2" s="1"/>
  <c r="P132" i="2"/>
  <c r="S132" i="2" s="1"/>
  <c r="P124" i="2"/>
  <c r="S124" i="2" s="1"/>
  <c r="S116" i="2"/>
  <c r="P108" i="2"/>
  <c r="S108" i="2" s="1"/>
  <c r="P100" i="2"/>
  <c r="S100" i="2" s="1"/>
  <c r="P92" i="2"/>
  <c r="S92" i="2" s="1"/>
  <c r="S84" i="2"/>
  <c r="P76" i="2"/>
  <c r="S76" i="2" s="1"/>
  <c r="P68" i="2"/>
  <c r="S68" i="2" s="1"/>
  <c r="P60" i="2"/>
  <c r="S60" i="2" s="1"/>
  <c r="P44" i="2"/>
  <c r="S44" i="2" s="1"/>
  <c r="P36" i="2"/>
  <c r="S36" i="2" s="1"/>
  <c r="P28" i="2"/>
  <c r="S28" i="2" s="1"/>
  <c r="S20" i="2"/>
  <c r="P12" i="2"/>
  <c r="S12" i="2" s="1"/>
  <c r="P4" i="2"/>
  <c r="S4" i="2" s="1"/>
  <c r="P940" i="2"/>
  <c r="S940" i="2" s="1"/>
  <c r="P917" i="2"/>
  <c r="S917" i="2" s="1"/>
  <c r="P876" i="2"/>
  <c r="S876" i="2" s="1"/>
  <c r="P853" i="2"/>
  <c r="S853" i="2" s="1"/>
  <c r="P812" i="2"/>
  <c r="S812" i="2" s="1"/>
  <c r="P748" i="2"/>
  <c r="S748" i="2" s="1"/>
  <c r="P725" i="2"/>
  <c r="S725" i="2" s="1"/>
  <c r="P684" i="2"/>
  <c r="S684" i="2" s="1"/>
  <c r="P661" i="2"/>
  <c r="S661" i="2" s="1"/>
  <c r="P592" i="2"/>
  <c r="S592" i="2" s="1"/>
  <c r="P536" i="2"/>
  <c r="S536" i="2" s="1"/>
  <c r="P472" i="2"/>
  <c r="S472" i="2" s="1"/>
  <c r="P408" i="2"/>
  <c r="S408" i="2" s="1"/>
  <c r="P344" i="2"/>
  <c r="S344" i="2" s="1"/>
  <c r="P280" i="2"/>
  <c r="S280" i="2" s="1"/>
  <c r="P212" i="2"/>
  <c r="S212" i="2" s="1"/>
  <c r="P101" i="2"/>
  <c r="S101" i="2" s="1"/>
  <c r="S973" i="2"/>
  <c r="P715" i="2"/>
  <c r="S715" i="2" s="1"/>
  <c r="P707" i="2"/>
  <c r="S707" i="2" s="1"/>
  <c r="P699" i="2"/>
  <c r="S699" i="2" s="1"/>
  <c r="P691" i="2"/>
  <c r="S691" i="2" s="1"/>
  <c r="P683" i="2"/>
  <c r="S683" i="2" s="1"/>
  <c r="P675" i="2"/>
  <c r="S675" i="2" s="1"/>
  <c r="P667" i="2"/>
  <c r="S667" i="2" s="1"/>
  <c r="P659" i="2"/>
  <c r="S659" i="2" s="1"/>
  <c r="P651" i="2"/>
  <c r="S651" i="2" s="1"/>
  <c r="P643" i="2"/>
  <c r="S643" i="2" s="1"/>
  <c r="P635" i="2"/>
  <c r="S635" i="2" s="1"/>
  <c r="P627" i="2"/>
  <c r="S627" i="2" s="1"/>
  <c r="P619" i="2"/>
  <c r="S619" i="2" s="1"/>
  <c r="P611" i="2"/>
  <c r="S611" i="2" s="1"/>
  <c r="P603" i="2"/>
  <c r="S603" i="2" s="1"/>
  <c r="P595" i="2"/>
  <c r="S595" i="2" s="1"/>
  <c r="P587" i="2"/>
  <c r="S587" i="2" s="1"/>
  <c r="P579" i="2"/>
  <c r="S579" i="2" s="1"/>
  <c r="P571" i="2"/>
  <c r="S571" i="2" s="1"/>
  <c r="P563" i="2"/>
  <c r="S563" i="2" s="1"/>
  <c r="P555" i="2"/>
  <c r="S555" i="2" s="1"/>
  <c r="P547" i="2"/>
  <c r="S547" i="2" s="1"/>
  <c r="P539" i="2"/>
  <c r="S539" i="2" s="1"/>
  <c r="P531" i="2"/>
  <c r="S531" i="2" s="1"/>
  <c r="P523" i="2"/>
  <c r="S523" i="2" s="1"/>
  <c r="P515" i="2"/>
  <c r="S515" i="2" s="1"/>
  <c r="P507" i="2"/>
  <c r="S507" i="2" s="1"/>
  <c r="P499" i="2"/>
  <c r="S499" i="2" s="1"/>
  <c r="P491" i="2"/>
  <c r="S491" i="2" s="1"/>
  <c r="P483" i="2"/>
  <c r="S483" i="2" s="1"/>
  <c r="P475" i="2"/>
  <c r="S475" i="2" s="1"/>
  <c r="P467" i="2"/>
  <c r="S467" i="2" s="1"/>
  <c r="P459" i="2"/>
  <c r="S459" i="2" s="1"/>
  <c r="P451" i="2"/>
  <c r="S451" i="2" s="1"/>
  <c r="P443" i="2"/>
  <c r="S443" i="2" s="1"/>
  <c r="P435" i="2"/>
  <c r="S435" i="2" s="1"/>
  <c r="P427" i="2"/>
  <c r="S427" i="2" s="1"/>
  <c r="P419" i="2"/>
  <c r="S419" i="2" s="1"/>
  <c r="P411" i="2"/>
  <c r="S411" i="2" s="1"/>
  <c r="P403" i="2"/>
  <c r="S403" i="2" s="1"/>
  <c r="P395" i="2"/>
  <c r="S395" i="2" s="1"/>
  <c r="P387" i="2"/>
  <c r="S387" i="2" s="1"/>
  <c r="P379" i="2"/>
  <c r="S379" i="2" s="1"/>
  <c r="P371" i="2"/>
  <c r="S371" i="2" s="1"/>
  <c r="P363" i="2"/>
  <c r="S363" i="2" s="1"/>
  <c r="P355" i="2"/>
  <c r="S355" i="2" s="1"/>
  <c r="P347" i="2"/>
  <c r="S347" i="2" s="1"/>
  <c r="P339" i="2"/>
  <c r="S339" i="2" s="1"/>
  <c r="P331" i="2"/>
  <c r="S331" i="2" s="1"/>
  <c r="P323" i="2"/>
  <c r="S323" i="2" s="1"/>
  <c r="P315" i="2"/>
  <c r="S315" i="2" s="1"/>
  <c r="P307" i="2"/>
  <c r="S307" i="2" s="1"/>
  <c r="P299" i="2"/>
  <c r="S299" i="2" s="1"/>
  <c r="P291" i="2"/>
  <c r="S291" i="2" s="1"/>
  <c r="P283" i="2"/>
  <c r="S283" i="2" s="1"/>
  <c r="P275" i="2"/>
  <c r="S275" i="2" s="1"/>
  <c r="P267" i="2"/>
  <c r="S267" i="2" s="1"/>
  <c r="P259" i="2"/>
  <c r="S259" i="2" s="1"/>
  <c r="P251" i="2"/>
  <c r="S251" i="2" s="1"/>
  <c r="P243" i="2"/>
  <c r="S243" i="2" s="1"/>
  <c r="P235" i="2"/>
  <c r="S235" i="2" s="1"/>
  <c r="P227" i="2"/>
  <c r="S227" i="2" s="1"/>
  <c r="P219" i="2"/>
  <c r="S219" i="2" s="1"/>
  <c r="P211" i="2"/>
  <c r="S211" i="2" s="1"/>
  <c r="P203" i="2"/>
  <c r="S203" i="2" s="1"/>
  <c r="P195" i="2"/>
  <c r="S195" i="2" s="1"/>
  <c r="P187" i="2"/>
  <c r="S187" i="2" s="1"/>
  <c r="P171" i="2"/>
  <c r="S171" i="2" s="1"/>
  <c r="P163" i="2"/>
  <c r="S163" i="2" s="1"/>
  <c r="P155" i="2"/>
  <c r="S155" i="2" s="1"/>
  <c r="P147" i="2"/>
  <c r="S147" i="2" s="1"/>
  <c r="P139" i="2"/>
  <c r="S139" i="2" s="1"/>
  <c r="P131" i="2"/>
  <c r="S131" i="2" s="1"/>
  <c r="P123" i="2"/>
  <c r="S123" i="2" s="1"/>
  <c r="P115" i="2"/>
  <c r="S115" i="2" s="1"/>
  <c r="P107" i="2"/>
  <c r="S107" i="2" s="1"/>
  <c r="P99" i="2"/>
  <c r="S99" i="2" s="1"/>
  <c r="P91" i="2"/>
  <c r="S91" i="2" s="1"/>
  <c r="P83" i="2"/>
  <c r="S83" i="2" s="1"/>
  <c r="P75" i="2"/>
  <c r="S75" i="2" s="1"/>
  <c r="P67" i="2"/>
  <c r="S67" i="2" s="1"/>
  <c r="P59" i="2"/>
  <c r="S59" i="2" s="1"/>
  <c r="P51" i="2"/>
  <c r="S51" i="2" s="1"/>
  <c r="P43" i="2"/>
  <c r="S43" i="2" s="1"/>
  <c r="P35" i="2"/>
  <c r="S35" i="2" s="1"/>
  <c r="P27" i="2"/>
  <c r="S27" i="2" s="1"/>
  <c r="P19" i="2"/>
  <c r="S19" i="2" s="1"/>
  <c r="P11" i="2"/>
  <c r="S11" i="2" s="1"/>
  <c r="P3" i="2"/>
  <c r="S3" i="2" s="1"/>
  <c r="P989" i="2"/>
  <c r="S989" i="2" s="1"/>
  <c r="P957" i="2"/>
  <c r="S957" i="2" s="1"/>
  <c r="P916" i="2"/>
  <c r="S916" i="2" s="1"/>
  <c r="P893" i="2"/>
  <c r="S893" i="2" s="1"/>
  <c r="P852" i="2"/>
  <c r="S852" i="2" s="1"/>
  <c r="P829" i="2"/>
  <c r="S829" i="2" s="1"/>
  <c r="P788" i="2"/>
  <c r="S788" i="2" s="1"/>
  <c r="P765" i="2"/>
  <c r="S765" i="2" s="1"/>
  <c r="P724" i="2"/>
  <c r="S724" i="2" s="1"/>
  <c r="P701" i="2"/>
  <c r="S701" i="2" s="1"/>
  <c r="P660" i="2"/>
  <c r="S660" i="2" s="1"/>
  <c r="P629" i="2"/>
  <c r="S629" i="2" s="1"/>
  <c r="P584" i="2"/>
  <c r="S584" i="2" s="1"/>
  <c r="S994" i="2"/>
  <c r="P986" i="2"/>
  <c r="S986" i="2" s="1"/>
  <c r="P978" i="2"/>
  <c r="S978" i="2" s="1"/>
  <c r="P970" i="2"/>
  <c r="S970" i="2" s="1"/>
  <c r="P962" i="2"/>
  <c r="S962" i="2" s="1"/>
  <c r="P954" i="2"/>
  <c r="S954" i="2" s="1"/>
  <c r="P946" i="2"/>
  <c r="S946" i="2" s="1"/>
  <c r="P938" i="2"/>
  <c r="S938" i="2" s="1"/>
  <c r="P930" i="2"/>
  <c r="S930" i="2" s="1"/>
  <c r="P922" i="2"/>
  <c r="S922" i="2" s="1"/>
  <c r="P906" i="2"/>
  <c r="S906" i="2" s="1"/>
  <c r="P898" i="2"/>
  <c r="S898" i="2" s="1"/>
  <c r="P890" i="2"/>
  <c r="S890" i="2" s="1"/>
  <c r="P882" i="2"/>
  <c r="S882" i="2" s="1"/>
  <c r="P866" i="2"/>
  <c r="S866" i="2" s="1"/>
  <c r="P858" i="2"/>
  <c r="S858" i="2" s="1"/>
  <c r="P850" i="2"/>
  <c r="S850" i="2" s="1"/>
  <c r="P842" i="2"/>
  <c r="S842" i="2" s="1"/>
  <c r="P834" i="2"/>
  <c r="S834" i="2" s="1"/>
  <c r="P826" i="2"/>
  <c r="S826" i="2" s="1"/>
  <c r="P818" i="2"/>
  <c r="S818" i="2" s="1"/>
  <c r="P810" i="2"/>
  <c r="S810" i="2" s="1"/>
  <c r="P802" i="2"/>
  <c r="S802" i="2" s="1"/>
  <c r="P794" i="2"/>
  <c r="S794" i="2" s="1"/>
  <c r="P786" i="2"/>
  <c r="S786" i="2" s="1"/>
  <c r="P778" i="2"/>
  <c r="S778" i="2" s="1"/>
  <c r="P770" i="2"/>
  <c r="S770" i="2" s="1"/>
  <c r="P762" i="2"/>
  <c r="S762" i="2" s="1"/>
  <c r="P754" i="2"/>
  <c r="S754" i="2" s="1"/>
  <c r="P746" i="2"/>
  <c r="S746" i="2" s="1"/>
  <c r="P738" i="2"/>
  <c r="S738" i="2" s="1"/>
  <c r="P730" i="2"/>
  <c r="S730" i="2" s="1"/>
  <c r="P722" i="2"/>
  <c r="S722" i="2" s="1"/>
  <c r="P714" i="2"/>
  <c r="S714" i="2" s="1"/>
  <c r="P706" i="2"/>
  <c r="S706" i="2" s="1"/>
  <c r="P698" i="2"/>
  <c r="S698" i="2" s="1"/>
  <c r="P690" i="2"/>
  <c r="S690" i="2" s="1"/>
  <c r="P682" i="2"/>
  <c r="S682" i="2" s="1"/>
  <c r="P674" i="2"/>
  <c r="S674" i="2" s="1"/>
  <c r="P666" i="2"/>
  <c r="S666" i="2" s="1"/>
  <c r="P658" i="2"/>
  <c r="S658" i="2" s="1"/>
  <c r="P650" i="2"/>
  <c r="S650" i="2" s="1"/>
  <c r="P642" i="2"/>
  <c r="S642" i="2" s="1"/>
  <c r="P634" i="2"/>
  <c r="S634" i="2" s="1"/>
  <c r="P626" i="2"/>
  <c r="S626" i="2" s="1"/>
  <c r="P618" i="2"/>
  <c r="S618" i="2" s="1"/>
  <c r="P610" i="2"/>
  <c r="S610" i="2" s="1"/>
  <c r="P602" i="2"/>
  <c r="S602" i="2" s="1"/>
  <c r="P594" i="2"/>
  <c r="S594" i="2" s="1"/>
  <c r="P586" i="2"/>
  <c r="S586" i="2" s="1"/>
  <c r="P578" i="2"/>
  <c r="S578" i="2" s="1"/>
  <c r="P570" i="2"/>
  <c r="S570" i="2" s="1"/>
  <c r="P562" i="2"/>
  <c r="S562" i="2" s="1"/>
  <c r="P554" i="2"/>
  <c r="S554" i="2" s="1"/>
  <c r="P546" i="2"/>
  <c r="S546" i="2" s="1"/>
  <c r="P538" i="2"/>
  <c r="S538" i="2" s="1"/>
  <c r="P530" i="2"/>
  <c r="S530" i="2" s="1"/>
  <c r="P522" i="2"/>
  <c r="S522" i="2" s="1"/>
  <c r="P514" i="2"/>
  <c r="S514" i="2" s="1"/>
  <c r="P506" i="2"/>
  <c r="S506" i="2" s="1"/>
  <c r="P498" i="2"/>
  <c r="S498" i="2" s="1"/>
  <c r="P490" i="2"/>
  <c r="S490" i="2" s="1"/>
  <c r="P482" i="2"/>
  <c r="S482" i="2" s="1"/>
  <c r="P474" i="2"/>
  <c r="S474" i="2" s="1"/>
  <c r="P466" i="2"/>
  <c r="S466" i="2" s="1"/>
  <c r="P458" i="2"/>
  <c r="S458" i="2" s="1"/>
  <c r="P450" i="2"/>
  <c r="S450" i="2" s="1"/>
  <c r="P442" i="2"/>
  <c r="S442" i="2" s="1"/>
  <c r="P434" i="2"/>
  <c r="S434" i="2" s="1"/>
  <c r="P426" i="2"/>
  <c r="S426" i="2" s="1"/>
  <c r="P418" i="2"/>
  <c r="S418" i="2" s="1"/>
  <c r="P410" i="2"/>
  <c r="S410" i="2" s="1"/>
  <c r="P402" i="2"/>
  <c r="S402" i="2" s="1"/>
  <c r="P394" i="2"/>
  <c r="S394" i="2" s="1"/>
  <c r="P386" i="2"/>
  <c r="S386" i="2" s="1"/>
  <c r="P378" i="2"/>
  <c r="S378" i="2" s="1"/>
  <c r="P370" i="2"/>
  <c r="S370" i="2" s="1"/>
  <c r="P362" i="2"/>
  <c r="S362" i="2" s="1"/>
  <c r="P354" i="2"/>
  <c r="S354" i="2" s="1"/>
  <c r="P346" i="2"/>
  <c r="S346" i="2" s="1"/>
  <c r="P338" i="2"/>
  <c r="S338" i="2" s="1"/>
  <c r="P330" i="2"/>
  <c r="S330" i="2" s="1"/>
  <c r="P322" i="2"/>
  <c r="S322" i="2" s="1"/>
  <c r="P314" i="2"/>
  <c r="S314" i="2" s="1"/>
  <c r="P306" i="2"/>
  <c r="S306" i="2" s="1"/>
  <c r="P298" i="2"/>
  <c r="S298" i="2" s="1"/>
  <c r="P290" i="2"/>
  <c r="S290" i="2" s="1"/>
  <c r="P282" i="2"/>
  <c r="S282" i="2" s="1"/>
  <c r="P274" i="2"/>
  <c r="S274" i="2" s="1"/>
  <c r="P266" i="2"/>
  <c r="S266" i="2" s="1"/>
  <c r="P258" i="2"/>
  <c r="S258" i="2" s="1"/>
  <c r="P250" i="2"/>
  <c r="S250" i="2" s="1"/>
  <c r="P242" i="2"/>
  <c r="S242" i="2" s="1"/>
  <c r="P234" i="2"/>
  <c r="S234" i="2" s="1"/>
  <c r="P226" i="2"/>
  <c r="S226" i="2" s="1"/>
  <c r="P218" i="2"/>
  <c r="S218" i="2" s="1"/>
  <c r="P210" i="2"/>
  <c r="S210" i="2" s="1"/>
  <c r="S202" i="2"/>
  <c r="P194" i="2"/>
  <c r="S194" i="2" s="1"/>
  <c r="P186" i="2"/>
  <c r="S186" i="2" s="1"/>
  <c r="P178" i="2"/>
  <c r="S178" i="2" s="1"/>
  <c r="P170" i="2"/>
  <c r="S170" i="2" s="1"/>
  <c r="P162" i="2"/>
  <c r="S162" i="2" s="1"/>
  <c r="P154" i="2"/>
  <c r="S154" i="2" s="1"/>
  <c r="P146" i="2"/>
  <c r="S146" i="2" s="1"/>
  <c r="P138" i="2"/>
  <c r="S138" i="2" s="1"/>
  <c r="P130" i="2"/>
  <c r="S130" i="2" s="1"/>
  <c r="P122" i="2"/>
  <c r="S122" i="2" s="1"/>
  <c r="P114" i="2"/>
  <c r="S114" i="2" s="1"/>
  <c r="P106" i="2"/>
  <c r="S106" i="2" s="1"/>
  <c r="P98" i="2"/>
  <c r="S98" i="2" s="1"/>
  <c r="P90" i="2"/>
  <c r="S90" i="2" s="1"/>
  <c r="P82" i="2"/>
  <c r="S82" i="2" s="1"/>
  <c r="P74" i="2"/>
  <c r="S74" i="2" s="1"/>
  <c r="P66" i="2"/>
  <c r="S66" i="2" s="1"/>
  <c r="P58" i="2"/>
  <c r="S58" i="2" s="1"/>
  <c r="P50" i="2"/>
  <c r="S50" i="2" s="1"/>
  <c r="P42" i="2"/>
  <c r="S42" i="2" s="1"/>
  <c r="P34" i="2"/>
  <c r="S34" i="2" s="1"/>
  <c r="P26" i="2"/>
  <c r="S26" i="2" s="1"/>
  <c r="P18" i="2"/>
  <c r="S18" i="2" s="1"/>
  <c r="P10" i="2"/>
  <c r="S10" i="2" s="1"/>
  <c r="P2" i="2"/>
  <c r="S2" i="2" s="1"/>
  <c r="P972" i="2"/>
  <c r="S972" i="2" s="1"/>
  <c r="P956" i="2"/>
  <c r="S956" i="2" s="1"/>
  <c r="P933" i="2"/>
  <c r="S933" i="2" s="1"/>
  <c r="P892" i="2"/>
  <c r="S892" i="2" s="1"/>
  <c r="P869" i="2"/>
  <c r="S869" i="2" s="1"/>
  <c r="P828" i="2"/>
  <c r="S828" i="2" s="1"/>
  <c r="P805" i="2"/>
  <c r="S805" i="2" s="1"/>
  <c r="P764" i="2"/>
  <c r="S764" i="2" s="1"/>
  <c r="P741" i="2"/>
  <c r="S741" i="2" s="1"/>
  <c r="P700" i="2"/>
  <c r="S700" i="2" s="1"/>
  <c r="P677" i="2"/>
  <c r="S677" i="2" s="1"/>
  <c r="P653" i="2"/>
  <c r="S653" i="2" s="1"/>
  <c r="P628" i="2"/>
  <c r="S628" i="2" s="1"/>
  <c r="P581" i="2"/>
  <c r="S581" i="2" s="1"/>
  <c r="P520" i="2"/>
  <c r="S520" i="2" s="1"/>
  <c r="P456" i="2"/>
  <c r="S456" i="2" s="1"/>
  <c r="P392" i="2"/>
  <c r="S392" i="2" s="1"/>
  <c r="P328" i="2"/>
  <c r="S328" i="2" s="1"/>
  <c r="P264" i="2"/>
  <c r="S264" i="2" s="1"/>
  <c r="P69" i="2"/>
  <c r="S69" i="2" s="1"/>
  <c r="S914" i="2"/>
  <c r="P921" i="2"/>
  <c r="S921" i="2" s="1"/>
  <c r="P913" i="2"/>
  <c r="S913" i="2" s="1"/>
  <c r="P905" i="2"/>
  <c r="S905" i="2" s="1"/>
  <c r="P897" i="2"/>
  <c r="S897" i="2" s="1"/>
  <c r="P889" i="2"/>
  <c r="S889" i="2" s="1"/>
  <c r="P881" i="2"/>
  <c r="S881" i="2" s="1"/>
  <c r="P873" i="2"/>
  <c r="S873" i="2" s="1"/>
  <c r="P865" i="2"/>
  <c r="S865" i="2" s="1"/>
  <c r="P857" i="2"/>
  <c r="S857" i="2" s="1"/>
  <c r="P849" i="2"/>
  <c r="S849" i="2" s="1"/>
  <c r="P841" i="2"/>
  <c r="S841" i="2" s="1"/>
  <c r="P825" i="2"/>
  <c r="S825" i="2" s="1"/>
  <c r="P817" i="2"/>
  <c r="S817" i="2" s="1"/>
  <c r="P809" i="2"/>
  <c r="S809" i="2" s="1"/>
  <c r="P801" i="2"/>
  <c r="S801" i="2" s="1"/>
  <c r="P793" i="2"/>
  <c r="S793" i="2" s="1"/>
  <c r="P785" i="2"/>
  <c r="S785" i="2" s="1"/>
  <c r="P777" i="2"/>
  <c r="S777" i="2" s="1"/>
  <c r="P769" i="2"/>
  <c r="S769" i="2" s="1"/>
  <c r="P761" i="2"/>
  <c r="S761" i="2" s="1"/>
  <c r="P753" i="2"/>
  <c r="S753" i="2" s="1"/>
  <c r="P737" i="2"/>
  <c r="S737" i="2" s="1"/>
  <c r="P729" i="2"/>
  <c r="S729" i="2" s="1"/>
  <c r="P721" i="2"/>
  <c r="S721" i="2" s="1"/>
  <c r="P713" i="2"/>
  <c r="S713" i="2" s="1"/>
  <c r="P705" i="2"/>
  <c r="S705" i="2" s="1"/>
  <c r="P697" i="2"/>
  <c r="S697" i="2" s="1"/>
  <c r="P689" i="2"/>
  <c r="S689" i="2" s="1"/>
  <c r="P681" i="2"/>
  <c r="S681" i="2" s="1"/>
  <c r="P673" i="2"/>
  <c r="S673" i="2" s="1"/>
  <c r="P665" i="2"/>
  <c r="S665" i="2" s="1"/>
  <c r="P657" i="2"/>
  <c r="S657" i="2" s="1"/>
  <c r="S641" i="2"/>
  <c r="P633" i="2"/>
  <c r="S633" i="2" s="1"/>
  <c r="P625" i="2"/>
  <c r="S625" i="2" s="1"/>
  <c r="P617" i="2"/>
  <c r="S617" i="2" s="1"/>
  <c r="S609" i="2"/>
  <c r="P601" i="2"/>
  <c r="S601" i="2" s="1"/>
  <c r="P593" i="2"/>
  <c r="S593" i="2" s="1"/>
  <c r="P585" i="2"/>
  <c r="S585" i="2" s="1"/>
  <c r="P577" i="2"/>
  <c r="S577" i="2" s="1"/>
  <c r="P569" i="2"/>
  <c r="S569" i="2" s="1"/>
  <c r="P561" i="2"/>
  <c r="S561" i="2" s="1"/>
  <c r="P553" i="2"/>
  <c r="S553" i="2" s="1"/>
  <c r="P545" i="2"/>
  <c r="S545" i="2" s="1"/>
  <c r="P537" i="2"/>
  <c r="S537" i="2" s="1"/>
  <c r="P529" i="2"/>
  <c r="S529" i="2" s="1"/>
  <c r="P521" i="2"/>
  <c r="S521" i="2" s="1"/>
  <c r="P513" i="2"/>
  <c r="S513" i="2" s="1"/>
  <c r="P505" i="2"/>
  <c r="S505" i="2" s="1"/>
  <c r="P497" i="2"/>
  <c r="S497" i="2" s="1"/>
  <c r="P489" i="2"/>
  <c r="S489" i="2" s="1"/>
  <c r="P481" i="2"/>
  <c r="S481" i="2" s="1"/>
  <c r="P473" i="2"/>
  <c r="S473" i="2" s="1"/>
  <c r="P465" i="2"/>
  <c r="S465" i="2" s="1"/>
  <c r="P457" i="2"/>
  <c r="S457" i="2" s="1"/>
  <c r="P449" i="2"/>
  <c r="S449" i="2" s="1"/>
  <c r="P441" i="2"/>
  <c r="S441" i="2" s="1"/>
  <c r="P433" i="2"/>
  <c r="S433" i="2" s="1"/>
  <c r="P425" i="2"/>
  <c r="S425" i="2" s="1"/>
  <c r="P417" i="2"/>
  <c r="S417" i="2" s="1"/>
  <c r="P409" i="2"/>
  <c r="S409" i="2" s="1"/>
  <c r="P401" i="2"/>
  <c r="S401" i="2" s="1"/>
  <c r="P393" i="2"/>
  <c r="S393" i="2" s="1"/>
  <c r="P385" i="2"/>
  <c r="S385" i="2" s="1"/>
  <c r="P377" i="2"/>
  <c r="S377" i="2" s="1"/>
  <c r="P369" i="2"/>
  <c r="S369" i="2" s="1"/>
  <c r="P361" i="2"/>
  <c r="S361" i="2" s="1"/>
  <c r="P353" i="2"/>
  <c r="S353" i="2" s="1"/>
  <c r="P345" i="2"/>
  <c r="S345" i="2" s="1"/>
  <c r="P337" i="2"/>
  <c r="S337" i="2" s="1"/>
  <c r="P329" i="2"/>
  <c r="S329" i="2" s="1"/>
  <c r="P321" i="2"/>
  <c r="S321" i="2" s="1"/>
  <c r="P313" i="2"/>
  <c r="S313" i="2" s="1"/>
  <c r="P305" i="2"/>
  <c r="S305" i="2" s="1"/>
  <c r="P297" i="2"/>
  <c r="S297" i="2" s="1"/>
  <c r="P289" i="2"/>
  <c r="S289" i="2" s="1"/>
  <c r="P281" i="2"/>
  <c r="S281" i="2" s="1"/>
  <c r="P273" i="2"/>
  <c r="S273" i="2" s="1"/>
  <c r="P265" i="2"/>
  <c r="S265" i="2" s="1"/>
  <c r="P257" i="2"/>
  <c r="S257" i="2" s="1"/>
  <c r="P249" i="2"/>
  <c r="S249" i="2" s="1"/>
  <c r="P241" i="2"/>
  <c r="S241" i="2" s="1"/>
  <c r="P233" i="2"/>
  <c r="S233" i="2" s="1"/>
  <c r="P225" i="2"/>
  <c r="S225" i="2" s="1"/>
  <c r="P217" i="2"/>
  <c r="S217" i="2" s="1"/>
  <c r="P209" i="2"/>
  <c r="S209" i="2" s="1"/>
  <c r="P201" i="2"/>
  <c r="S201" i="2" s="1"/>
  <c r="P193" i="2"/>
  <c r="S193" i="2" s="1"/>
  <c r="P185" i="2"/>
  <c r="S185" i="2" s="1"/>
  <c r="P177" i="2"/>
  <c r="S177" i="2" s="1"/>
  <c r="P169" i="2"/>
  <c r="S169" i="2" s="1"/>
  <c r="P161" i="2"/>
  <c r="S161" i="2" s="1"/>
  <c r="P153" i="2"/>
  <c r="S153" i="2" s="1"/>
  <c r="P145" i="2"/>
  <c r="S145" i="2" s="1"/>
  <c r="P137" i="2"/>
  <c r="S137" i="2" s="1"/>
  <c r="P129" i="2"/>
  <c r="S129" i="2" s="1"/>
  <c r="P121" i="2"/>
  <c r="S121" i="2" s="1"/>
  <c r="P113" i="2"/>
  <c r="S113" i="2" s="1"/>
  <c r="P105" i="2"/>
  <c r="S105" i="2" s="1"/>
  <c r="P97" i="2"/>
  <c r="S97" i="2" s="1"/>
  <c r="P89" i="2"/>
  <c r="S89" i="2" s="1"/>
  <c r="P81" i="2"/>
  <c r="S81" i="2" s="1"/>
  <c r="P73" i="2"/>
  <c r="S73" i="2" s="1"/>
  <c r="P65" i="2"/>
  <c r="S65" i="2" s="1"/>
  <c r="P57" i="2"/>
  <c r="S57" i="2" s="1"/>
  <c r="P49" i="2"/>
  <c r="S49" i="2" s="1"/>
  <c r="P41" i="2"/>
  <c r="S41" i="2" s="1"/>
  <c r="P33" i="2"/>
  <c r="S33" i="2" s="1"/>
  <c r="P25" i="2"/>
  <c r="S25" i="2" s="1"/>
  <c r="P17" i="2"/>
  <c r="S17" i="2" s="1"/>
  <c r="P932" i="2"/>
  <c r="S932" i="2" s="1"/>
  <c r="P909" i="2"/>
  <c r="S909" i="2" s="1"/>
  <c r="P868" i="2"/>
  <c r="S868" i="2" s="1"/>
  <c r="P845" i="2"/>
  <c r="S845" i="2" s="1"/>
  <c r="P804" i="2"/>
  <c r="S804" i="2" s="1"/>
  <c r="P781" i="2"/>
  <c r="S781" i="2" s="1"/>
  <c r="P740" i="2"/>
  <c r="S740" i="2" s="1"/>
  <c r="P717" i="2"/>
  <c r="S717" i="2" s="1"/>
  <c r="P676" i="2"/>
  <c r="S676" i="2" s="1"/>
  <c r="P649" i="2"/>
  <c r="S649" i="2" s="1"/>
  <c r="P621" i="2"/>
  <c r="S621" i="2" s="1"/>
  <c r="P573" i="2"/>
  <c r="S573" i="2" s="1"/>
  <c r="P179" i="2"/>
  <c r="S179" i="2" s="1"/>
  <c r="P52" i="2"/>
  <c r="S52" i="2" s="1"/>
  <c r="S874" i="2"/>
  <c r="P9" i="2"/>
  <c r="S9" i="2" s="1"/>
  <c r="P8" i="2"/>
  <c r="S8" i="2" s="1"/>
  <c r="P6" i="2"/>
  <c r="S6" i="2" s="1"/>
  <c r="N2" i="2"/>
  <c r="E2" i="2" s="1"/>
  <c r="N3" i="2"/>
  <c r="E3" i="2" s="1"/>
  <c r="N4" i="2"/>
  <c r="E4" i="2" s="1"/>
  <c r="N5" i="2"/>
  <c r="E5" i="2" s="1"/>
  <c r="N6" i="2"/>
  <c r="E6" i="2" s="1"/>
  <c r="N7" i="2"/>
  <c r="E7" i="2" s="1"/>
  <c r="N8" i="2"/>
  <c r="E8" i="2" s="1"/>
  <c r="N9" i="2"/>
  <c r="E9" i="2" s="1"/>
  <c r="N10" i="2"/>
  <c r="N11" i="2"/>
  <c r="E11" i="2" s="1"/>
  <c r="N12" i="2"/>
  <c r="E12" i="2" s="1"/>
  <c r="N13" i="2"/>
  <c r="E13" i="2" s="1"/>
  <c r="N14" i="2"/>
  <c r="E14" i="2" s="1"/>
  <c r="N15" i="2"/>
  <c r="E15" i="2" s="1"/>
  <c r="N16" i="2"/>
  <c r="E16" i="2" s="1"/>
  <c r="N17" i="2"/>
  <c r="E17" i="2" s="1"/>
  <c r="N18" i="2"/>
  <c r="E18" i="2" s="1"/>
  <c r="N19" i="2"/>
  <c r="E19" i="2" s="1"/>
  <c r="N20" i="2"/>
  <c r="E20" i="2" s="1"/>
  <c r="N21" i="2"/>
  <c r="E21" i="2" s="1"/>
  <c r="N22" i="2"/>
  <c r="E22" i="2" s="1"/>
  <c r="N23" i="2"/>
  <c r="E23" i="2" s="1"/>
  <c r="N24" i="2"/>
  <c r="E24" i="2" s="1"/>
  <c r="N25" i="2"/>
  <c r="E25" i="2" s="1"/>
  <c r="N26" i="2"/>
  <c r="E26" i="2" s="1"/>
  <c r="N27" i="2"/>
  <c r="E27" i="2" s="1"/>
  <c r="N28" i="2"/>
  <c r="E28" i="2" s="1"/>
  <c r="N29" i="2"/>
  <c r="E29" i="2" s="1"/>
  <c r="N30" i="2"/>
  <c r="E30" i="2" s="1"/>
  <c r="N31" i="2"/>
  <c r="E31" i="2" s="1"/>
  <c r="N32" i="2"/>
  <c r="E32" i="2" s="1"/>
  <c r="N33" i="2"/>
  <c r="E33" i="2" s="1"/>
  <c r="N34" i="2"/>
  <c r="E34" i="2" s="1"/>
  <c r="N35" i="2"/>
  <c r="E35" i="2" s="1"/>
  <c r="N36" i="2"/>
  <c r="E36" i="2" s="1"/>
  <c r="N37" i="2"/>
  <c r="E37" i="2" s="1"/>
  <c r="N38" i="2"/>
  <c r="E38" i="2" s="1"/>
  <c r="N39" i="2"/>
  <c r="E39" i="2" s="1"/>
  <c r="N40" i="2"/>
  <c r="E40" i="2" s="1"/>
  <c r="N41" i="2"/>
  <c r="E41" i="2" s="1"/>
  <c r="N42" i="2"/>
  <c r="E42" i="2" s="1"/>
  <c r="N43" i="2"/>
  <c r="E43" i="2" s="1"/>
  <c r="N44" i="2"/>
  <c r="E44" i="2" s="1"/>
  <c r="N45" i="2"/>
  <c r="E45" i="2" s="1"/>
  <c r="N46" i="2"/>
  <c r="E46" i="2" s="1"/>
  <c r="N47" i="2"/>
  <c r="E47" i="2" s="1"/>
  <c r="N48" i="2"/>
  <c r="E48" i="2" s="1"/>
  <c r="N49" i="2"/>
  <c r="E49" i="2" s="1"/>
  <c r="N50" i="2"/>
  <c r="E50" i="2" s="1"/>
  <c r="N51" i="2"/>
  <c r="E51" i="2" s="1"/>
  <c r="N52" i="2"/>
  <c r="E52" i="2" s="1"/>
  <c r="N53" i="2"/>
  <c r="E53" i="2" s="1"/>
  <c r="N54" i="2"/>
  <c r="E54" i="2" s="1"/>
  <c r="N55" i="2"/>
  <c r="E55" i="2" s="1"/>
  <c r="N56" i="2"/>
  <c r="E56" i="2" s="1"/>
  <c r="N57" i="2"/>
  <c r="E57" i="2" s="1"/>
  <c r="N58" i="2"/>
  <c r="E58" i="2" s="1"/>
  <c r="N59" i="2"/>
  <c r="E59" i="2" s="1"/>
  <c r="N60" i="2"/>
  <c r="E60" i="2" s="1"/>
  <c r="N61" i="2"/>
  <c r="E61" i="2" s="1"/>
  <c r="N62" i="2"/>
  <c r="E62" i="2" s="1"/>
  <c r="N63" i="2"/>
  <c r="E63" i="2" s="1"/>
  <c r="N64" i="2"/>
  <c r="E64" i="2" s="1"/>
  <c r="N65" i="2"/>
  <c r="E65" i="2" s="1"/>
  <c r="N66" i="2"/>
  <c r="E66" i="2" s="1"/>
  <c r="N67" i="2"/>
  <c r="E67" i="2" s="1"/>
  <c r="N68" i="2"/>
  <c r="E68" i="2" s="1"/>
  <c r="N69" i="2"/>
  <c r="E69" i="2" s="1"/>
  <c r="N70" i="2"/>
  <c r="E70" i="2" s="1"/>
  <c r="N71" i="2"/>
  <c r="E71" i="2" s="1"/>
  <c r="N72" i="2"/>
  <c r="E72" i="2" s="1"/>
  <c r="N73" i="2"/>
  <c r="E73" i="2" s="1"/>
  <c r="N74" i="2"/>
  <c r="E74" i="2" s="1"/>
  <c r="N75" i="2"/>
  <c r="E75" i="2" s="1"/>
  <c r="N76" i="2"/>
  <c r="E76" i="2" s="1"/>
  <c r="N77" i="2"/>
  <c r="E77" i="2" s="1"/>
  <c r="N78" i="2"/>
  <c r="E78" i="2" s="1"/>
  <c r="N79" i="2"/>
  <c r="E79" i="2" s="1"/>
  <c r="N80" i="2"/>
  <c r="E80" i="2" s="1"/>
  <c r="N81" i="2"/>
  <c r="E81" i="2" s="1"/>
  <c r="N82" i="2"/>
  <c r="E82" i="2" s="1"/>
  <c r="N83" i="2"/>
  <c r="E83" i="2" s="1"/>
  <c r="N84" i="2"/>
  <c r="E84" i="2" s="1"/>
  <c r="N85" i="2"/>
  <c r="E85" i="2" s="1"/>
  <c r="N86" i="2"/>
  <c r="E86" i="2" s="1"/>
  <c r="N87" i="2"/>
  <c r="E87" i="2" s="1"/>
  <c r="N88" i="2"/>
  <c r="E88" i="2" s="1"/>
  <c r="N89" i="2"/>
  <c r="E89" i="2" s="1"/>
  <c r="N90" i="2"/>
  <c r="E90" i="2" s="1"/>
  <c r="N91" i="2"/>
  <c r="E91" i="2" s="1"/>
  <c r="N92" i="2"/>
  <c r="E92" i="2" s="1"/>
  <c r="N93" i="2"/>
  <c r="E93" i="2" s="1"/>
  <c r="N94" i="2"/>
  <c r="E94" i="2" s="1"/>
  <c r="N95" i="2"/>
  <c r="E95" i="2" s="1"/>
  <c r="N96" i="2"/>
  <c r="E96" i="2" s="1"/>
  <c r="N97" i="2"/>
  <c r="E97" i="2" s="1"/>
  <c r="N98" i="2"/>
  <c r="E98" i="2" s="1"/>
  <c r="N99" i="2"/>
  <c r="E99" i="2" s="1"/>
  <c r="N100" i="2"/>
  <c r="E100" i="2" s="1"/>
  <c r="N101" i="2"/>
  <c r="E101" i="2" s="1"/>
  <c r="N102" i="2"/>
  <c r="E102" i="2" s="1"/>
  <c r="N103" i="2"/>
  <c r="E103" i="2" s="1"/>
  <c r="N104" i="2"/>
  <c r="E104" i="2" s="1"/>
  <c r="N105" i="2"/>
  <c r="E105" i="2" s="1"/>
  <c r="N106" i="2"/>
  <c r="E106" i="2" s="1"/>
  <c r="N107" i="2"/>
  <c r="E107" i="2" s="1"/>
  <c r="N108" i="2"/>
  <c r="E108" i="2" s="1"/>
  <c r="N109" i="2"/>
  <c r="E109" i="2" s="1"/>
  <c r="N110" i="2"/>
  <c r="E110" i="2" s="1"/>
  <c r="N111" i="2"/>
  <c r="E111" i="2" s="1"/>
  <c r="N112" i="2"/>
  <c r="E112" i="2" s="1"/>
  <c r="N113" i="2"/>
  <c r="E113" i="2" s="1"/>
  <c r="N114" i="2"/>
  <c r="E114" i="2" s="1"/>
  <c r="N115" i="2"/>
  <c r="E115" i="2" s="1"/>
  <c r="N116" i="2"/>
  <c r="E116" i="2" s="1"/>
  <c r="N117" i="2"/>
  <c r="E117" i="2" s="1"/>
  <c r="N118" i="2"/>
  <c r="E118" i="2" s="1"/>
  <c r="N119" i="2"/>
  <c r="E119" i="2" s="1"/>
  <c r="N120" i="2"/>
  <c r="E120" i="2" s="1"/>
  <c r="N121" i="2"/>
  <c r="E121" i="2" s="1"/>
  <c r="N122" i="2"/>
  <c r="E122" i="2" s="1"/>
  <c r="N123" i="2"/>
  <c r="E123" i="2" s="1"/>
  <c r="N124" i="2"/>
  <c r="E124" i="2" s="1"/>
  <c r="N125" i="2"/>
  <c r="E125" i="2" s="1"/>
  <c r="N126" i="2"/>
  <c r="E126" i="2" s="1"/>
  <c r="N127" i="2"/>
  <c r="E127" i="2" s="1"/>
  <c r="N128" i="2"/>
  <c r="E128" i="2" s="1"/>
  <c r="N129" i="2"/>
  <c r="E129" i="2" s="1"/>
  <c r="N130" i="2"/>
  <c r="E130" i="2" s="1"/>
  <c r="N131" i="2"/>
  <c r="E131" i="2" s="1"/>
  <c r="N132" i="2"/>
  <c r="E132" i="2" s="1"/>
  <c r="N133" i="2"/>
  <c r="E133" i="2" s="1"/>
  <c r="N134" i="2"/>
  <c r="E134" i="2" s="1"/>
  <c r="N135" i="2"/>
  <c r="E135" i="2" s="1"/>
  <c r="N136" i="2"/>
  <c r="E136" i="2" s="1"/>
  <c r="N137" i="2"/>
  <c r="E137" i="2" s="1"/>
  <c r="N138" i="2"/>
  <c r="E138" i="2" s="1"/>
  <c r="N139" i="2"/>
  <c r="E139" i="2" s="1"/>
  <c r="N140" i="2"/>
  <c r="E140" i="2" s="1"/>
  <c r="N141" i="2"/>
  <c r="E141" i="2" s="1"/>
  <c r="N142" i="2"/>
  <c r="E142" i="2" s="1"/>
  <c r="N143" i="2"/>
  <c r="E143" i="2" s="1"/>
  <c r="N144" i="2"/>
  <c r="E144" i="2" s="1"/>
  <c r="N145" i="2"/>
  <c r="E145" i="2" s="1"/>
  <c r="N146" i="2"/>
  <c r="E146" i="2" s="1"/>
  <c r="N147" i="2"/>
  <c r="E147" i="2" s="1"/>
  <c r="N148" i="2"/>
  <c r="E148" i="2" s="1"/>
  <c r="N149" i="2"/>
  <c r="E149" i="2" s="1"/>
  <c r="N150" i="2"/>
  <c r="E150" i="2" s="1"/>
  <c r="N151" i="2"/>
  <c r="E151" i="2" s="1"/>
  <c r="N152" i="2"/>
  <c r="E152" i="2" s="1"/>
  <c r="N153" i="2"/>
  <c r="E153" i="2" s="1"/>
  <c r="N154" i="2"/>
  <c r="E154" i="2" s="1"/>
  <c r="N155" i="2"/>
  <c r="E155" i="2" s="1"/>
  <c r="N156" i="2"/>
  <c r="E156" i="2" s="1"/>
  <c r="N157" i="2"/>
  <c r="E157" i="2" s="1"/>
  <c r="N158" i="2"/>
  <c r="E158" i="2" s="1"/>
  <c r="N159" i="2"/>
  <c r="E159" i="2" s="1"/>
  <c r="N160" i="2"/>
  <c r="E160" i="2" s="1"/>
  <c r="N161" i="2"/>
  <c r="E161" i="2" s="1"/>
  <c r="N162" i="2"/>
  <c r="E162" i="2" s="1"/>
  <c r="N163" i="2"/>
  <c r="E163" i="2" s="1"/>
  <c r="N164" i="2"/>
  <c r="E164" i="2" s="1"/>
  <c r="N165" i="2"/>
  <c r="E165" i="2" s="1"/>
  <c r="N166" i="2"/>
  <c r="E166" i="2" s="1"/>
  <c r="N167" i="2"/>
  <c r="E167" i="2" s="1"/>
  <c r="N168" i="2"/>
  <c r="E168" i="2" s="1"/>
  <c r="N169" i="2"/>
  <c r="E169" i="2" s="1"/>
  <c r="N170" i="2"/>
  <c r="E170" i="2" s="1"/>
  <c r="N171" i="2"/>
  <c r="E171" i="2" s="1"/>
  <c r="N172" i="2"/>
  <c r="E172" i="2" s="1"/>
  <c r="N173" i="2"/>
  <c r="E173" i="2" s="1"/>
  <c r="N174" i="2"/>
  <c r="E174" i="2" s="1"/>
  <c r="N175" i="2"/>
  <c r="E175" i="2" s="1"/>
  <c r="N176" i="2"/>
  <c r="E176" i="2" s="1"/>
  <c r="N177" i="2"/>
  <c r="E177" i="2" s="1"/>
  <c r="N178" i="2"/>
  <c r="E178" i="2" s="1"/>
  <c r="N179" i="2"/>
  <c r="E179" i="2" s="1"/>
  <c r="N180" i="2"/>
  <c r="E180" i="2" s="1"/>
  <c r="N181" i="2"/>
  <c r="E181" i="2" s="1"/>
  <c r="N182" i="2"/>
  <c r="E182" i="2" s="1"/>
  <c r="N183" i="2"/>
  <c r="E183" i="2" s="1"/>
  <c r="N184" i="2"/>
  <c r="E184" i="2" s="1"/>
  <c r="N185" i="2"/>
  <c r="E185" i="2" s="1"/>
  <c r="N186" i="2"/>
  <c r="E186" i="2" s="1"/>
  <c r="N187" i="2"/>
  <c r="E187" i="2" s="1"/>
  <c r="N188" i="2"/>
  <c r="E188" i="2" s="1"/>
  <c r="N189" i="2"/>
  <c r="E189" i="2" s="1"/>
  <c r="N190" i="2"/>
  <c r="E190" i="2" s="1"/>
  <c r="N191" i="2"/>
  <c r="E191" i="2" s="1"/>
  <c r="N192" i="2"/>
  <c r="E192" i="2" s="1"/>
  <c r="N193" i="2"/>
  <c r="E193" i="2" s="1"/>
  <c r="N194" i="2"/>
  <c r="E194" i="2" s="1"/>
  <c r="N195" i="2"/>
  <c r="E195" i="2" s="1"/>
  <c r="N196" i="2"/>
  <c r="E196" i="2" s="1"/>
  <c r="N197" i="2"/>
  <c r="E197" i="2" s="1"/>
  <c r="N198" i="2"/>
  <c r="E198" i="2" s="1"/>
  <c r="N199" i="2"/>
  <c r="E199" i="2" s="1"/>
  <c r="N200" i="2"/>
  <c r="E200" i="2" s="1"/>
  <c r="N201" i="2"/>
  <c r="E201" i="2" s="1"/>
  <c r="N202" i="2"/>
  <c r="E202" i="2" s="1"/>
  <c r="N203" i="2"/>
  <c r="E203" i="2" s="1"/>
  <c r="N204" i="2"/>
  <c r="E204" i="2" s="1"/>
  <c r="N205" i="2"/>
  <c r="E205" i="2" s="1"/>
  <c r="N206" i="2"/>
  <c r="E206" i="2" s="1"/>
  <c r="N207" i="2"/>
  <c r="E207" i="2" s="1"/>
  <c r="N208" i="2"/>
  <c r="E208" i="2" s="1"/>
  <c r="N209" i="2"/>
  <c r="E209" i="2" s="1"/>
  <c r="N210" i="2"/>
  <c r="E210" i="2" s="1"/>
  <c r="N211" i="2"/>
  <c r="E211" i="2" s="1"/>
  <c r="N212" i="2"/>
  <c r="E212" i="2" s="1"/>
  <c r="N213" i="2"/>
  <c r="E213" i="2" s="1"/>
  <c r="N214" i="2"/>
  <c r="E214" i="2" s="1"/>
  <c r="N215" i="2"/>
  <c r="E215" i="2" s="1"/>
  <c r="N216" i="2"/>
  <c r="E216" i="2" s="1"/>
  <c r="N217" i="2"/>
  <c r="E217" i="2" s="1"/>
  <c r="N218" i="2"/>
  <c r="E218" i="2" s="1"/>
  <c r="N219" i="2"/>
  <c r="E219" i="2" s="1"/>
  <c r="N220" i="2"/>
  <c r="E220" i="2" s="1"/>
  <c r="N221" i="2"/>
  <c r="E221" i="2" s="1"/>
  <c r="N222" i="2"/>
  <c r="E222" i="2" s="1"/>
  <c r="N223" i="2"/>
  <c r="E223" i="2" s="1"/>
  <c r="N224" i="2"/>
  <c r="E224" i="2" s="1"/>
  <c r="N225" i="2"/>
  <c r="E225" i="2" s="1"/>
  <c r="N226" i="2"/>
  <c r="E226" i="2" s="1"/>
  <c r="N227" i="2"/>
  <c r="E227" i="2" s="1"/>
  <c r="N228" i="2"/>
  <c r="E228" i="2" s="1"/>
  <c r="N229" i="2"/>
  <c r="E229" i="2" s="1"/>
  <c r="N230" i="2"/>
  <c r="E230" i="2" s="1"/>
  <c r="N231" i="2"/>
  <c r="E231" i="2" s="1"/>
  <c r="N232" i="2"/>
  <c r="E232" i="2" s="1"/>
  <c r="N233" i="2"/>
  <c r="E233" i="2" s="1"/>
  <c r="N234" i="2"/>
  <c r="E234" i="2" s="1"/>
  <c r="N235" i="2"/>
  <c r="E235" i="2" s="1"/>
  <c r="N236" i="2"/>
  <c r="E236" i="2" s="1"/>
  <c r="N237" i="2"/>
  <c r="E237" i="2" s="1"/>
  <c r="N238" i="2"/>
  <c r="E238" i="2" s="1"/>
  <c r="N239" i="2"/>
  <c r="E239" i="2" s="1"/>
  <c r="N240" i="2"/>
  <c r="E240" i="2" s="1"/>
  <c r="N241" i="2"/>
  <c r="E241" i="2" s="1"/>
  <c r="N242" i="2"/>
  <c r="E242" i="2" s="1"/>
  <c r="N243" i="2"/>
  <c r="E243" i="2" s="1"/>
  <c r="N244" i="2"/>
  <c r="E244" i="2" s="1"/>
  <c r="N245" i="2"/>
  <c r="E245" i="2" s="1"/>
  <c r="N246" i="2"/>
  <c r="E246" i="2" s="1"/>
  <c r="N247" i="2"/>
  <c r="E247" i="2" s="1"/>
  <c r="N248" i="2"/>
  <c r="E248" i="2" s="1"/>
  <c r="N249" i="2"/>
  <c r="E249" i="2" s="1"/>
  <c r="N250" i="2"/>
  <c r="E250" i="2" s="1"/>
  <c r="N251" i="2"/>
  <c r="E251" i="2" s="1"/>
  <c r="N252" i="2"/>
  <c r="E252" i="2" s="1"/>
  <c r="N253" i="2"/>
  <c r="E253" i="2" s="1"/>
  <c r="N254" i="2"/>
  <c r="E254" i="2" s="1"/>
  <c r="N255" i="2"/>
  <c r="E255" i="2" s="1"/>
  <c r="N256" i="2"/>
  <c r="E256" i="2" s="1"/>
  <c r="N257" i="2"/>
  <c r="E257" i="2" s="1"/>
  <c r="N258" i="2"/>
  <c r="E258" i="2" s="1"/>
  <c r="N259" i="2"/>
  <c r="E259" i="2" s="1"/>
  <c r="N260" i="2"/>
  <c r="E260" i="2" s="1"/>
  <c r="N261" i="2"/>
  <c r="E261" i="2" s="1"/>
  <c r="N262" i="2"/>
  <c r="E262" i="2" s="1"/>
  <c r="N263" i="2"/>
  <c r="E263" i="2" s="1"/>
  <c r="N264" i="2"/>
  <c r="E264" i="2" s="1"/>
  <c r="N265" i="2"/>
  <c r="E265" i="2" s="1"/>
  <c r="N266" i="2"/>
  <c r="E266" i="2" s="1"/>
  <c r="N267" i="2"/>
  <c r="E267" i="2" s="1"/>
  <c r="N268" i="2"/>
  <c r="E268" i="2" s="1"/>
  <c r="N269" i="2"/>
  <c r="E269" i="2" s="1"/>
  <c r="N270" i="2"/>
  <c r="E270" i="2" s="1"/>
  <c r="N271" i="2"/>
  <c r="E271" i="2" s="1"/>
  <c r="N272" i="2"/>
  <c r="E272" i="2" s="1"/>
  <c r="N273" i="2"/>
  <c r="E273" i="2" s="1"/>
  <c r="N274" i="2"/>
  <c r="E274" i="2" s="1"/>
  <c r="N275" i="2"/>
  <c r="E275" i="2" s="1"/>
  <c r="N276" i="2"/>
  <c r="E276" i="2" s="1"/>
  <c r="N277" i="2"/>
  <c r="E277" i="2" s="1"/>
  <c r="N278" i="2"/>
  <c r="E278" i="2" s="1"/>
  <c r="N279" i="2"/>
  <c r="E279" i="2" s="1"/>
  <c r="N280" i="2"/>
  <c r="E280" i="2" s="1"/>
  <c r="N281" i="2"/>
  <c r="E281" i="2" s="1"/>
  <c r="N282" i="2"/>
  <c r="E282" i="2" s="1"/>
  <c r="N283" i="2"/>
  <c r="E283" i="2" s="1"/>
  <c r="N284" i="2"/>
  <c r="E284" i="2" s="1"/>
  <c r="N285" i="2"/>
  <c r="E285" i="2" s="1"/>
  <c r="N286" i="2"/>
  <c r="E286" i="2" s="1"/>
  <c r="N287" i="2"/>
  <c r="E287" i="2" s="1"/>
  <c r="N288" i="2"/>
  <c r="E288" i="2" s="1"/>
  <c r="N289" i="2"/>
  <c r="E289" i="2" s="1"/>
  <c r="N290" i="2"/>
  <c r="E290" i="2" s="1"/>
  <c r="N291" i="2"/>
  <c r="E291" i="2" s="1"/>
  <c r="N292" i="2"/>
  <c r="E292" i="2" s="1"/>
  <c r="N293" i="2"/>
  <c r="E293" i="2" s="1"/>
  <c r="N294" i="2"/>
  <c r="E294" i="2" s="1"/>
  <c r="N295" i="2"/>
  <c r="E295" i="2" s="1"/>
  <c r="N296" i="2"/>
  <c r="E296" i="2" s="1"/>
  <c r="N297" i="2"/>
  <c r="E297" i="2" s="1"/>
  <c r="N298" i="2"/>
  <c r="E298" i="2" s="1"/>
  <c r="N299" i="2"/>
  <c r="E299" i="2" s="1"/>
  <c r="N300" i="2"/>
  <c r="E300" i="2" s="1"/>
  <c r="N301" i="2"/>
  <c r="E301" i="2" s="1"/>
  <c r="N302" i="2"/>
  <c r="E302" i="2" s="1"/>
  <c r="N303" i="2"/>
  <c r="E303" i="2" s="1"/>
  <c r="N304" i="2"/>
  <c r="E304" i="2" s="1"/>
  <c r="N305" i="2"/>
  <c r="E305" i="2" s="1"/>
  <c r="N306" i="2"/>
  <c r="E306" i="2" s="1"/>
  <c r="N307" i="2"/>
  <c r="E307" i="2" s="1"/>
  <c r="N308" i="2"/>
  <c r="E308" i="2" s="1"/>
  <c r="N309" i="2"/>
  <c r="E309" i="2" s="1"/>
  <c r="N310" i="2"/>
  <c r="E310" i="2" s="1"/>
  <c r="N311" i="2"/>
  <c r="E311" i="2" s="1"/>
  <c r="N312" i="2"/>
  <c r="E312" i="2" s="1"/>
  <c r="N313" i="2"/>
  <c r="E313" i="2" s="1"/>
  <c r="N314" i="2"/>
  <c r="E314" i="2" s="1"/>
  <c r="N315" i="2"/>
  <c r="E315" i="2" s="1"/>
  <c r="N316" i="2"/>
  <c r="E316" i="2" s="1"/>
  <c r="N317" i="2"/>
  <c r="E317" i="2" s="1"/>
  <c r="N318" i="2"/>
  <c r="E318" i="2" s="1"/>
  <c r="N319" i="2"/>
  <c r="E319" i="2" s="1"/>
  <c r="N320" i="2"/>
  <c r="E320" i="2" s="1"/>
  <c r="N321" i="2"/>
  <c r="E321" i="2" s="1"/>
  <c r="N322" i="2"/>
  <c r="E322" i="2" s="1"/>
  <c r="N323" i="2"/>
  <c r="E323" i="2" s="1"/>
  <c r="N324" i="2"/>
  <c r="E324" i="2" s="1"/>
  <c r="N325" i="2"/>
  <c r="E325" i="2" s="1"/>
  <c r="N326" i="2"/>
  <c r="E326" i="2" s="1"/>
  <c r="N327" i="2"/>
  <c r="E327" i="2" s="1"/>
  <c r="N328" i="2"/>
  <c r="E328" i="2" s="1"/>
  <c r="N329" i="2"/>
  <c r="E329" i="2" s="1"/>
  <c r="N330" i="2"/>
  <c r="E330" i="2" s="1"/>
  <c r="N331" i="2"/>
  <c r="E331" i="2" s="1"/>
  <c r="N332" i="2"/>
  <c r="E332" i="2" s="1"/>
  <c r="N333" i="2"/>
  <c r="E333" i="2" s="1"/>
  <c r="N334" i="2"/>
  <c r="E334" i="2" s="1"/>
  <c r="N335" i="2"/>
  <c r="E335" i="2" s="1"/>
  <c r="N336" i="2"/>
  <c r="E336" i="2" s="1"/>
  <c r="N337" i="2"/>
  <c r="E337" i="2" s="1"/>
  <c r="N338" i="2"/>
  <c r="E338" i="2" s="1"/>
  <c r="N339" i="2"/>
  <c r="E339" i="2" s="1"/>
  <c r="N340" i="2"/>
  <c r="E340" i="2" s="1"/>
  <c r="N341" i="2"/>
  <c r="E341" i="2" s="1"/>
  <c r="N342" i="2"/>
  <c r="E342" i="2" s="1"/>
  <c r="N343" i="2"/>
  <c r="E343" i="2" s="1"/>
  <c r="N344" i="2"/>
  <c r="E344" i="2" s="1"/>
  <c r="N345" i="2"/>
  <c r="E345" i="2" s="1"/>
  <c r="N346" i="2"/>
  <c r="E346" i="2" s="1"/>
  <c r="N347" i="2"/>
  <c r="E347" i="2" s="1"/>
  <c r="N348" i="2"/>
  <c r="E348" i="2" s="1"/>
  <c r="N349" i="2"/>
  <c r="E349" i="2" s="1"/>
  <c r="N350" i="2"/>
  <c r="E350" i="2" s="1"/>
  <c r="N351" i="2"/>
  <c r="E351" i="2" s="1"/>
  <c r="N352" i="2"/>
  <c r="E352" i="2" s="1"/>
  <c r="N353" i="2"/>
  <c r="E353" i="2" s="1"/>
  <c r="N354" i="2"/>
  <c r="E354" i="2" s="1"/>
  <c r="N355" i="2"/>
  <c r="E355" i="2" s="1"/>
  <c r="N356" i="2"/>
  <c r="E356" i="2" s="1"/>
  <c r="N357" i="2"/>
  <c r="E357" i="2" s="1"/>
  <c r="N358" i="2"/>
  <c r="E358" i="2" s="1"/>
  <c r="N359" i="2"/>
  <c r="E359" i="2" s="1"/>
  <c r="N360" i="2"/>
  <c r="E360" i="2" s="1"/>
  <c r="N361" i="2"/>
  <c r="E361" i="2" s="1"/>
  <c r="N362" i="2"/>
  <c r="E362" i="2" s="1"/>
  <c r="N363" i="2"/>
  <c r="E363" i="2" s="1"/>
  <c r="N364" i="2"/>
  <c r="E364" i="2" s="1"/>
  <c r="N365" i="2"/>
  <c r="E365" i="2" s="1"/>
  <c r="N366" i="2"/>
  <c r="E366" i="2" s="1"/>
  <c r="N367" i="2"/>
  <c r="E367" i="2" s="1"/>
  <c r="N368" i="2"/>
  <c r="E368" i="2" s="1"/>
  <c r="N369" i="2"/>
  <c r="E369" i="2" s="1"/>
  <c r="N370" i="2"/>
  <c r="E370" i="2" s="1"/>
  <c r="N371" i="2"/>
  <c r="E371" i="2" s="1"/>
  <c r="N372" i="2"/>
  <c r="E372" i="2" s="1"/>
  <c r="N373" i="2"/>
  <c r="E373" i="2" s="1"/>
  <c r="N374" i="2"/>
  <c r="E374" i="2" s="1"/>
  <c r="N375" i="2"/>
  <c r="E375" i="2" s="1"/>
  <c r="N376" i="2"/>
  <c r="E376" i="2" s="1"/>
  <c r="N377" i="2"/>
  <c r="E377" i="2" s="1"/>
  <c r="N378" i="2"/>
  <c r="E378" i="2" s="1"/>
  <c r="N379" i="2"/>
  <c r="E379" i="2" s="1"/>
  <c r="N380" i="2"/>
  <c r="E380" i="2" s="1"/>
  <c r="N381" i="2"/>
  <c r="E381" i="2" s="1"/>
  <c r="N382" i="2"/>
  <c r="E382" i="2" s="1"/>
  <c r="N383" i="2"/>
  <c r="E383" i="2" s="1"/>
  <c r="N384" i="2"/>
  <c r="E384" i="2" s="1"/>
  <c r="N385" i="2"/>
  <c r="E385" i="2" s="1"/>
  <c r="N386" i="2"/>
  <c r="E386" i="2" s="1"/>
  <c r="N387" i="2"/>
  <c r="E387" i="2" s="1"/>
  <c r="N388" i="2"/>
  <c r="E388" i="2" s="1"/>
  <c r="N389" i="2"/>
  <c r="E389" i="2" s="1"/>
  <c r="N390" i="2"/>
  <c r="E390" i="2" s="1"/>
  <c r="N391" i="2"/>
  <c r="E391" i="2" s="1"/>
  <c r="N392" i="2"/>
  <c r="E392" i="2" s="1"/>
  <c r="N393" i="2"/>
  <c r="E393" i="2" s="1"/>
  <c r="N394" i="2"/>
  <c r="E394" i="2" s="1"/>
  <c r="N395" i="2"/>
  <c r="E395" i="2" s="1"/>
  <c r="N396" i="2"/>
  <c r="E396" i="2" s="1"/>
  <c r="N397" i="2"/>
  <c r="E397" i="2" s="1"/>
  <c r="N398" i="2"/>
  <c r="E398" i="2" s="1"/>
  <c r="N399" i="2"/>
  <c r="E399" i="2" s="1"/>
  <c r="N400" i="2"/>
  <c r="E400" i="2" s="1"/>
  <c r="N401" i="2"/>
  <c r="E401" i="2" s="1"/>
  <c r="N402" i="2"/>
  <c r="E402" i="2" s="1"/>
  <c r="N403" i="2"/>
  <c r="E403" i="2" s="1"/>
  <c r="N404" i="2"/>
  <c r="E404" i="2" s="1"/>
  <c r="N405" i="2"/>
  <c r="E405" i="2" s="1"/>
  <c r="N406" i="2"/>
  <c r="E406" i="2" s="1"/>
  <c r="N407" i="2"/>
  <c r="E407" i="2" s="1"/>
  <c r="N408" i="2"/>
  <c r="E408" i="2" s="1"/>
  <c r="N409" i="2"/>
  <c r="E409" i="2" s="1"/>
  <c r="N410" i="2"/>
  <c r="E410" i="2" s="1"/>
  <c r="N411" i="2"/>
  <c r="E411" i="2" s="1"/>
  <c r="N412" i="2"/>
  <c r="E412" i="2" s="1"/>
  <c r="N413" i="2"/>
  <c r="E413" i="2" s="1"/>
  <c r="N414" i="2"/>
  <c r="E414" i="2" s="1"/>
  <c r="N415" i="2"/>
  <c r="E415" i="2" s="1"/>
  <c r="N416" i="2"/>
  <c r="E416" i="2" s="1"/>
  <c r="N417" i="2"/>
  <c r="E417" i="2" s="1"/>
  <c r="N418" i="2"/>
  <c r="E418" i="2" s="1"/>
  <c r="N419" i="2"/>
  <c r="E419" i="2" s="1"/>
  <c r="N420" i="2"/>
  <c r="E420" i="2" s="1"/>
  <c r="N421" i="2"/>
  <c r="E421" i="2" s="1"/>
  <c r="N422" i="2"/>
  <c r="E422" i="2" s="1"/>
  <c r="N423" i="2"/>
  <c r="E423" i="2" s="1"/>
  <c r="N424" i="2"/>
  <c r="E424" i="2" s="1"/>
  <c r="N425" i="2"/>
  <c r="E425" i="2" s="1"/>
  <c r="N426" i="2"/>
  <c r="E426" i="2" s="1"/>
  <c r="N427" i="2"/>
  <c r="E427" i="2" s="1"/>
  <c r="N428" i="2"/>
  <c r="E428" i="2" s="1"/>
  <c r="N429" i="2"/>
  <c r="E429" i="2" s="1"/>
  <c r="N430" i="2"/>
  <c r="E430" i="2" s="1"/>
  <c r="N431" i="2"/>
  <c r="E431" i="2" s="1"/>
  <c r="N432" i="2"/>
  <c r="E432" i="2" s="1"/>
  <c r="N433" i="2"/>
  <c r="E433" i="2" s="1"/>
  <c r="N434" i="2"/>
  <c r="E434" i="2" s="1"/>
  <c r="N435" i="2"/>
  <c r="E435" i="2" s="1"/>
  <c r="N436" i="2"/>
  <c r="E436" i="2" s="1"/>
  <c r="N437" i="2"/>
  <c r="E437" i="2" s="1"/>
  <c r="N438" i="2"/>
  <c r="E438" i="2" s="1"/>
  <c r="N439" i="2"/>
  <c r="E439" i="2" s="1"/>
  <c r="N440" i="2"/>
  <c r="E440" i="2" s="1"/>
  <c r="N441" i="2"/>
  <c r="E441" i="2" s="1"/>
  <c r="N442" i="2"/>
  <c r="E442" i="2" s="1"/>
  <c r="N443" i="2"/>
  <c r="E443" i="2" s="1"/>
  <c r="N444" i="2"/>
  <c r="E444" i="2" s="1"/>
  <c r="N445" i="2"/>
  <c r="E445" i="2" s="1"/>
  <c r="N446" i="2"/>
  <c r="E446" i="2" s="1"/>
  <c r="N447" i="2"/>
  <c r="E447" i="2" s="1"/>
  <c r="N448" i="2"/>
  <c r="E448" i="2" s="1"/>
  <c r="N449" i="2"/>
  <c r="E449" i="2" s="1"/>
  <c r="N450" i="2"/>
  <c r="E450" i="2" s="1"/>
  <c r="N451" i="2"/>
  <c r="E451" i="2" s="1"/>
  <c r="N452" i="2"/>
  <c r="E452" i="2" s="1"/>
  <c r="N453" i="2"/>
  <c r="E453" i="2" s="1"/>
  <c r="N454" i="2"/>
  <c r="E454" i="2" s="1"/>
  <c r="N455" i="2"/>
  <c r="E455" i="2" s="1"/>
  <c r="N456" i="2"/>
  <c r="E456" i="2" s="1"/>
  <c r="N457" i="2"/>
  <c r="E457" i="2" s="1"/>
  <c r="N458" i="2"/>
  <c r="E458" i="2" s="1"/>
  <c r="N459" i="2"/>
  <c r="E459" i="2" s="1"/>
  <c r="N460" i="2"/>
  <c r="E460" i="2" s="1"/>
  <c r="N461" i="2"/>
  <c r="E461" i="2" s="1"/>
  <c r="N462" i="2"/>
  <c r="E462" i="2" s="1"/>
  <c r="N463" i="2"/>
  <c r="E463" i="2" s="1"/>
  <c r="N464" i="2"/>
  <c r="E464" i="2" s="1"/>
  <c r="N465" i="2"/>
  <c r="E465" i="2" s="1"/>
  <c r="N466" i="2"/>
  <c r="E466" i="2" s="1"/>
  <c r="N467" i="2"/>
  <c r="E467" i="2" s="1"/>
  <c r="N468" i="2"/>
  <c r="E468" i="2" s="1"/>
  <c r="N469" i="2"/>
  <c r="E469" i="2" s="1"/>
  <c r="N470" i="2"/>
  <c r="E470" i="2" s="1"/>
  <c r="N471" i="2"/>
  <c r="E471" i="2" s="1"/>
  <c r="N472" i="2"/>
  <c r="E472" i="2" s="1"/>
  <c r="N473" i="2"/>
  <c r="E473" i="2" s="1"/>
  <c r="N474" i="2"/>
  <c r="E474" i="2" s="1"/>
  <c r="N475" i="2"/>
  <c r="E475" i="2" s="1"/>
  <c r="N476" i="2"/>
  <c r="E476" i="2" s="1"/>
  <c r="N477" i="2"/>
  <c r="E477" i="2" s="1"/>
  <c r="N478" i="2"/>
  <c r="E478" i="2" s="1"/>
  <c r="N479" i="2"/>
  <c r="E479" i="2" s="1"/>
  <c r="N480" i="2"/>
  <c r="E480" i="2" s="1"/>
  <c r="N481" i="2"/>
  <c r="E481" i="2" s="1"/>
  <c r="N482" i="2"/>
  <c r="E482" i="2" s="1"/>
  <c r="N483" i="2"/>
  <c r="E483" i="2" s="1"/>
  <c r="N484" i="2"/>
  <c r="E484" i="2" s="1"/>
  <c r="N485" i="2"/>
  <c r="E485" i="2" s="1"/>
  <c r="N486" i="2"/>
  <c r="E486" i="2" s="1"/>
  <c r="N487" i="2"/>
  <c r="E487" i="2" s="1"/>
  <c r="N488" i="2"/>
  <c r="E488" i="2" s="1"/>
  <c r="N489" i="2"/>
  <c r="E489" i="2" s="1"/>
  <c r="N490" i="2"/>
  <c r="E490" i="2" s="1"/>
  <c r="N491" i="2"/>
  <c r="E491" i="2" s="1"/>
  <c r="N492" i="2"/>
  <c r="E492" i="2" s="1"/>
  <c r="N493" i="2"/>
  <c r="E493" i="2" s="1"/>
  <c r="N494" i="2"/>
  <c r="E494" i="2" s="1"/>
  <c r="N495" i="2"/>
  <c r="E495" i="2" s="1"/>
  <c r="N496" i="2"/>
  <c r="E496" i="2" s="1"/>
  <c r="N497" i="2"/>
  <c r="E497" i="2" s="1"/>
  <c r="N498" i="2"/>
  <c r="E498" i="2" s="1"/>
  <c r="N499" i="2"/>
  <c r="E499" i="2" s="1"/>
  <c r="N500" i="2"/>
  <c r="E500" i="2" s="1"/>
  <c r="N501" i="2"/>
  <c r="E501" i="2" s="1"/>
  <c r="N502" i="2"/>
  <c r="E502" i="2" s="1"/>
  <c r="N503" i="2"/>
  <c r="E503" i="2" s="1"/>
  <c r="N504" i="2"/>
  <c r="E504" i="2" s="1"/>
  <c r="N505" i="2"/>
  <c r="E505" i="2" s="1"/>
  <c r="N506" i="2"/>
  <c r="E506" i="2" s="1"/>
  <c r="N507" i="2"/>
  <c r="E507" i="2" s="1"/>
  <c r="N508" i="2"/>
  <c r="E508" i="2" s="1"/>
  <c r="N509" i="2"/>
  <c r="E509" i="2" s="1"/>
  <c r="N510" i="2"/>
  <c r="E510" i="2" s="1"/>
  <c r="N511" i="2"/>
  <c r="E511" i="2" s="1"/>
  <c r="N512" i="2"/>
  <c r="E512" i="2" s="1"/>
  <c r="N513" i="2"/>
  <c r="E513" i="2" s="1"/>
  <c r="N514" i="2"/>
  <c r="E514" i="2" s="1"/>
  <c r="N515" i="2"/>
  <c r="E515" i="2" s="1"/>
  <c r="N516" i="2"/>
  <c r="E516" i="2" s="1"/>
  <c r="N517" i="2"/>
  <c r="E517" i="2" s="1"/>
  <c r="N518" i="2"/>
  <c r="E518" i="2" s="1"/>
  <c r="N519" i="2"/>
  <c r="E519" i="2" s="1"/>
  <c r="N520" i="2"/>
  <c r="E520" i="2" s="1"/>
  <c r="N521" i="2"/>
  <c r="E521" i="2" s="1"/>
  <c r="N522" i="2"/>
  <c r="E522" i="2" s="1"/>
  <c r="N523" i="2"/>
  <c r="E523" i="2" s="1"/>
  <c r="N524" i="2"/>
  <c r="E524" i="2" s="1"/>
  <c r="N525" i="2"/>
  <c r="E525" i="2" s="1"/>
  <c r="N526" i="2"/>
  <c r="E526" i="2" s="1"/>
  <c r="N527" i="2"/>
  <c r="E527" i="2" s="1"/>
  <c r="N528" i="2"/>
  <c r="E528" i="2" s="1"/>
  <c r="N529" i="2"/>
  <c r="E529" i="2" s="1"/>
  <c r="N530" i="2"/>
  <c r="E530" i="2" s="1"/>
  <c r="N531" i="2"/>
  <c r="E531" i="2" s="1"/>
  <c r="N532" i="2"/>
  <c r="E532" i="2" s="1"/>
  <c r="N533" i="2"/>
  <c r="E533" i="2" s="1"/>
  <c r="N534" i="2"/>
  <c r="E534" i="2" s="1"/>
  <c r="N535" i="2"/>
  <c r="E535" i="2" s="1"/>
  <c r="N536" i="2"/>
  <c r="E536" i="2" s="1"/>
  <c r="N537" i="2"/>
  <c r="E537" i="2" s="1"/>
  <c r="N538" i="2"/>
  <c r="E538" i="2" s="1"/>
  <c r="N539" i="2"/>
  <c r="E539" i="2" s="1"/>
  <c r="N540" i="2"/>
  <c r="E540" i="2" s="1"/>
  <c r="N541" i="2"/>
  <c r="E541" i="2" s="1"/>
  <c r="N542" i="2"/>
  <c r="E542" i="2" s="1"/>
  <c r="N543" i="2"/>
  <c r="E543" i="2" s="1"/>
  <c r="N544" i="2"/>
  <c r="E544" i="2" s="1"/>
  <c r="N545" i="2"/>
  <c r="E545" i="2" s="1"/>
  <c r="N546" i="2"/>
  <c r="E546" i="2" s="1"/>
  <c r="N547" i="2"/>
  <c r="E547" i="2" s="1"/>
  <c r="N548" i="2"/>
  <c r="E548" i="2" s="1"/>
  <c r="N549" i="2"/>
  <c r="E549" i="2" s="1"/>
  <c r="N550" i="2"/>
  <c r="E550" i="2" s="1"/>
  <c r="N551" i="2"/>
  <c r="E551" i="2" s="1"/>
  <c r="N552" i="2"/>
  <c r="E552" i="2" s="1"/>
  <c r="N553" i="2"/>
  <c r="E553" i="2" s="1"/>
  <c r="N554" i="2"/>
  <c r="E554" i="2" s="1"/>
  <c r="N555" i="2"/>
  <c r="E555" i="2" s="1"/>
  <c r="N556" i="2"/>
  <c r="E556" i="2" s="1"/>
  <c r="N557" i="2"/>
  <c r="E557" i="2" s="1"/>
  <c r="N558" i="2"/>
  <c r="E558" i="2" s="1"/>
  <c r="N559" i="2"/>
  <c r="E559" i="2" s="1"/>
  <c r="N560" i="2"/>
  <c r="E560" i="2" s="1"/>
  <c r="N561" i="2"/>
  <c r="E561" i="2" s="1"/>
  <c r="N562" i="2"/>
  <c r="E562" i="2" s="1"/>
  <c r="N563" i="2"/>
  <c r="E563" i="2" s="1"/>
  <c r="N564" i="2"/>
  <c r="E564" i="2" s="1"/>
  <c r="N565" i="2"/>
  <c r="E565" i="2" s="1"/>
  <c r="N566" i="2"/>
  <c r="E566" i="2" s="1"/>
  <c r="N567" i="2"/>
  <c r="E567" i="2" s="1"/>
  <c r="N568" i="2"/>
  <c r="E568" i="2" s="1"/>
  <c r="N569" i="2"/>
  <c r="E569" i="2" s="1"/>
  <c r="N570" i="2"/>
  <c r="E570" i="2" s="1"/>
  <c r="N571" i="2"/>
  <c r="E571" i="2" s="1"/>
  <c r="N572" i="2"/>
  <c r="E572" i="2" s="1"/>
  <c r="N573" i="2"/>
  <c r="E573" i="2" s="1"/>
  <c r="N574" i="2"/>
  <c r="E574" i="2" s="1"/>
  <c r="N575" i="2"/>
  <c r="E575" i="2" s="1"/>
  <c r="N576" i="2"/>
  <c r="E576" i="2" s="1"/>
  <c r="N577" i="2"/>
  <c r="E577" i="2" s="1"/>
  <c r="N578" i="2"/>
  <c r="E578" i="2" s="1"/>
  <c r="N579" i="2"/>
  <c r="E579" i="2" s="1"/>
  <c r="N580" i="2"/>
  <c r="E580" i="2" s="1"/>
  <c r="N581" i="2"/>
  <c r="E581" i="2" s="1"/>
  <c r="N582" i="2"/>
  <c r="E582" i="2" s="1"/>
  <c r="N583" i="2"/>
  <c r="E583" i="2" s="1"/>
  <c r="N584" i="2"/>
  <c r="E584" i="2" s="1"/>
  <c r="N585" i="2"/>
  <c r="E585" i="2" s="1"/>
  <c r="N586" i="2"/>
  <c r="E586" i="2" s="1"/>
  <c r="N587" i="2"/>
  <c r="E587" i="2" s="1"/>
  <c r="N588" i="2"/>
  <c r="E588" i="2" s="1"/>
  <c r="N589" i="2"/>
  <c r="E589" i="2" s="1"/>
  <c r="N590" i="2"/>
  <c r="E590" i="2" s="1"/>
  <c r="N591" i="2"/>
  <c r="E591" i="2" s="1"/>
  <c r="N592" i="2"/>
  <c r="E592" i="2" s="1"/>
  <c r="N593" i="2"/>
  <c r="E593" i="2" s="1"/>
  <c r="N594" i="2"/>
  <c r="E594" i="2" s="1"/>
  <c r="N595" i="2"/>
  <c r="E595" i="2" s="1"/>
  <c r="N596" i="2"/>
  <c r="E596" i="2" s="1"/>
  <c r="N597" i="2"/>
  <c r="E597" i="2" s="1"/>
  <c r="N598" i="2"/>
  <c r="E598" i="2" s="1"/>
  <c r="N599" i="2"/>
  <c r="E599" i="2" s="1"/>
  <c r="N600" i="2"/>
  <c r="E600" i="2" s="1"/>
  <c r="N601" i="2"/>
  <c r="E601" i="2" s="1"/>
  <c r="N602" i="2"/>
  <c r="E602" i="2" s="1"/>
  <c r="N603" i="2"/>
  <c r="E603" i="2" s="1"/>
  <c r="N604" i="2"/>
  <c r="E604" i="2" s="1"/>
  <c r="N605" i="2"/>
  <c r="E605" i="2" s="1"/>
  <c r="N606" i="2"/>
  <c r="E606" i="2" s="1"/>
  <c r="N607" i="2"/>
  <c r="E607" i="2" s="1"/>
  <c r="N608" i="2"/>
  <c r="E608" i="2" s="1"/>
  <c r="N609" i="2"/>
  <c r="E609" i="2" s="1"/>
  <c r="N610" i="2"/>
  <c r="E610" i="2" s="1"/>
  <c r="N611" i="2"/>
  <c r="E611" i="2" s="1"/>
  <c r="N612" i="2"/>
  <c r="E612" i="2" s="1"/>
  <c r="N613" i="2"/>
  <c r="E613" i="2" s="1"/>
  <c r="N614" i="2"/>
  <c r="E614" i="2" s="1"/>
  <c r="N615" i="2"/>
  <c r="E615" i="2" s="1"/>
  <c r="N616" i="2"/>
  <c r="E616" i="2" s="1"/>
  <c r="N617" i="2"/>
  <c r="E617" i="2" s="1"/>
  <c r="N618" i="2"/>
  <c r="E618" i="2" s="1"/>
  <c r="N619" i="2"/>
  <c r="E619" i="2" s="1"/>
  <c r="N620" i="2"/>
  <c r="E620" i="2" s="1"/>
  <c r="N621" i="2"/>
  <c r="E621" i="2" s="1"/>
  <c r="N622" i="2"/>
  <c r="E622" i="2" s="1"/>
  <c r="N623" i="2"/>
  <c r="E623" i="2" s="1"/>
  <c r="N624" i="2"/>
  <c r="E624" i="2" s="1"/>
  <c r="N625" i="2"/>
  <c r="E625" i="2" s="1"/>
  <c r="N626" i="2"/>
  <c r="E626" i="2" s="1"/>
  <c r="N627" i="2"/>
  <c r="E627" i="2" s="1"/>
  <c r="N628" i="2"/>
  <c r="E628" i="2" s="1"/>
  <c r="N629" i="2"/>
  <c r="E629" i="2" s="1"/>
  <c r="N630" i="2"/>
  <c r="E630" i="2" s="1"/>
  <c r="N631" i="2"/>
  <c r="E631" i="2" s="1"/>
  <c r="N632" i="2"/>
  <c r="E632" i="2" s="1"/>
  <c r="N633" i="2"/>
  <c r="E633" i="2" s="1"/>
  <c r="N634" i="2"/>
  <c r="E634" i="2" s="1"/>
  <c r="N635" i="2"/>
  <c r="E635" i="2" s="1"/>
  <c r="N636" i="2"/>
  <c r="E636" i="2" s="1"/>
  <c r="N637" i="2"/>
  <c r="E637" i="2" s="1"/>
  <c r="N638" i="2"/>
  <c r="E638" i="2" s="1"/>
  <c r="N639" i="2"/>
  <c r="E639" i="2" s="1"/>
  <c r="N640" i="2"/>
  <c r="E640" i="2" s="1"/>
  <c r="N641" i="2"/>
  <c r="E641" i="2" s="1"/>
  <c r="N642" i="2"/>
  <c r="E642" i="2" s="1"/>
  <c r="N643" i="2"/>
  <c r="E643" i="2" s="1"/>
  <c r="N644" i="2"/>
  <c r="E644" i="2" s="1"/>
  <c r="N645" i="2"/>
  <c r="E645" i="2" s="1"/>
  <c r="N646" i="2"/>
  <c r="E646" i="2" s="1"/>
  <c r="N647" i="2"/>
  <c r="E647" i="2" s="1"/>
  <c r="N648" i="2"/>
  <c r="E648" i="2" s="1"/>
  <c r="N649" i="2"/>
  <c r="E649" i="2" s="1"/>
  <c r="N650" i="2"/>
  <c r="E650" i="2" s="1"/>
  <c r="N651" i="2"/>
  <c r="E651" i="2" s="1"/>
  <c r="N652" i="2"/>
  <c r="E652" i="2" s="1"/>
  <c r="N653" i="2"/>
  <c r="E653" i="2" s="1"/>
  <c r="N654" i="2"/>
  <c r="E654" i="2" s="1"/>
  <c r="N655" i="2"/>
  <c r="E655" i="2" s="1"/>
  <c r="N656" i="2"/>
  <c r="E656" i="2" s="1"/>
  <c r="N657" i="2"/>
  <c r="E657" i="2" s="1"/>
  <c r="N658" i="2"/>
  <c r="E658" i="2" s="1"/>
  <c r="N659" i="2"/>
  <c r="E659" i="2" s="1"/>
  <c r="N660" i="2"/>
  <c r="E660" i="2" s="1"/>
  <c r="N661" i="2"/>
  <c r="E661" i="2" s="1"/>
  <c r="N662" i="2"/>
  <c r="E662" i="2" s="1"/>
  <c r="N663" i="2"/>
  <c r="E663" i="2" s="1"/>
  <c r="N664" i="2"/>
  <c r="E664" i="2" s="1"/>
  <c r="N665" i="2"/>
  <c r="E665" i="2" s="1"/>
  <c r="N666" i="2"/>
  <c r="E666" i="2" s="1"/>
  <c r="N667" i="2"/>
  <c r="E667" i="2" s="1"/>
  <c r="N668" i="2"/>
  <c r="E668" i="2" s="1"/>
  <c r="N669" i="2"/>
  <c r="E669" i="2" s="1"/>
  <c r="N670" i="2"/>
  <c r="E670" i="2" s="1"/>
  <c r="N671" i="2"/>
  <c r="E671" i="2" s="1"/>
  <c r="N672" i="2"/>
  <c r="E672" i="2" s="1"/>
  <c r="N673" i="2"/>
  <c r="E673" i="2" s="1"/>
  <c r="N674" i="2"/>
  <c r="E674" i="2" s="1"/>
  <c r="N675" i="2"/>
  <c r="E675" i="2" s="1"/>
  <c r="N676" i="2"/>
  <c r="E676" i="2" s="1"/>
  <c r="N677" i="2"/>
  <c r="E677" i="2" s="1"/>
  <c r="N678" i="2"/>
  <c r="E678" i="2" s="1"/>
  <c r="N679" i="2"/>
  <c r="E679" i="2" s="1"/>
  <c r="N680" i="2"/>
  <c r="E680" i="2" s="1"/>
  <c r="N681" i="2"/>
  <c r="E681" i="2" s="1"/>
  <c r="N682" i="2"/>
  <c r="E682" i="2" s="1"/>
  <c r="N683" i="2"/>
  <c r="E683" i="2" s="1"/>
  <c r="N684" i="2"/>
  <c r="E684" i="2" s="1"/>
  <c r="N685" i="2"/>
  <c r="E685" i="2" s="1"/>
  <c r="N686" i="2"/>
  <c r="E686" i="2" s="1"/>
  <c r="N687" i="2"/>
  <c r="E687" i="2" s="1"/>
  <c r="N688" i="2"/>
  <c r="E688" i="2" s="1"/>
  <c r="N689" i="2"/>
  <c r="E689" i="2" s="1"/>
  <c r="N690" i="2"/>
  <c r="E690" i="2" s="1"/>
  <c r="N691" i="2"/>
  <c r="E691" i="2" s="1"/>
  <c r="N692" i="2"/>
  <c r="E692" i="2" s="1"/>
  <c r="N693" i="2"/>
  <c r="E693" i="2" s="1"/>
  <c r="N694" i="2"/>
  <c r="E694" i="2" s="1"/>
  <c r="N695" i="2"/>
  <c r="E695" i="2" s="1"/>
  <c r="N696" i="2"/>
  <c r="E696" i="2" s="1"/>
  <c r="N697" i="2"/>
  <c r="E697" i="2" s="1"/>
  <c r="N698" i="2"/>
  <c r="E698" i="2" s="1"/>
  <c r="N699" i="2"/>
  <c r="E699" i="2" s="1"/>
  <c r="N700" i="2"/>
  <c r="E700" i="2" s="1"/>
  <c r="N701" i="2"/>
  <c r="E701" i="2" s="1"/>
  <c r="N702" i="2"/>
  <c r="E702" i="2" s="1"/>
  <c r="N703" i="2"/>
  <c r="E703" i="2" s="1"/>
  <c r="N704" i="2"/>
  <c r="E704" i="2" s="1"/>
  <c r="N705" i="2"/>
  <c r="E705" i="2" s="1"/>
  <c r="N706" i="2"/>
  <c r="E706" i="2" s="1"/>
  <c r="N707" i="2"/>
  <c r="E707" i="2" s="1"/>
  <c r="N708" i="2"/>
  <c r="E708" i="2" s="1"/>
  <c r="N709" i="2"/>
  <c r="E709" i="2" s="1"/>
  <c r="N710" i="2"/>
  <c r="E710" i="2" s="1"/>
  <c r="N711" i="2"/>
  <c r="E711" i="2" s="1"/>
  <c r="N712" i="2"/>
  <c r="E712" i="2" s="1"/>
  <c r="N713" i="2"/>
  <c r="E713" i="2" s="1"/>
  <c r="N714" i="2"/>
  <c r="E714" i="2" s="1"/>
  <c r="N715" i="2"/>
  <c r="E715" i="2" s="1"/>
  <c r="N716" i="2"/>
  <c r="E716" i="2" s="1"/>
  <c r="N717" i="2"/>
  <c r="E717" i="2" s="1"/>
  <c r="N718" i="2"/>
  <c r="E718" i="2" s="1"/>
  <c r="N719" i="2"/>
  <c r="E719" i="2" s="1"/>
  <c r="N720" i="2"/>
  <c r="E720" i="2" s="1"/>
  <c r="N721" i="2"/>
  <c r="E721" i="2" s="1"/>
  <c r="N722" i="2"/>
  <c r="E722" i="2" s="1"/>
  <c r="N723" i="2"/>
  <c r="E723" i="2" s="1"/>
  <c r="N724" i="2"/>
  <c r="E724" i="2" s="1"/>
  <c r="N725" i="2"/>
  <c r="E725" i="2" s="1"/>
  <c r="N726" i="2"/>
  <c r="E726" i="2" s="1"/>
  <c r="N727" i="2"/>
  <c r="E727" i="2" s="1"/>
  <c r="N728" i="2"/>
  <c r="E728" i="2" s="1"/>
  <c r="N729" i="2"/>
  <c r="E729" i="2" s="1"/>
  <c r="N730" i="2"/>
  <c r="E730" i="2" s="1"/>
  <c r="N731" i="2"/>
  <c r="E731" i="2" s="1"/>
  <c r="N732" i="2"/>
  <c r="E732" i="2" s="1"/>
  <c r="N733" i="2"/>
  <c r="E733" i="2" s="1"/>
  <c r="N734" i="2"/>
  <c r="E734" i="2" s="1"/>
  <c r="N735" i="2"/>
  <c r="E735" i="2" s="1"/>
  <c r="N736" i="2"/>
  <c r="E736" i="2" s="1"/>
  <c r="N737" i="2"/>
  <c r="E737" i="2" s="1"/>
  <c r="N738" i="2"/>
  <c r="E738" i="2" s="1"/>
  <c r="N739" i="2"/>
  <c r="E739" i="2" s="1"/>
  <c r="N740" i="2"/>
  <c r="E740" i="2" s="1"/>
  <c r="N741" i="2"/>
  <c r="E741" i="2" s="1"/>
  <c r="N742" i="2"/>
  <c r="E742" i="2" s="1"/>
  <c r="N743" i="2"/>
  <c r="E743" i="2" s="1"/>
  <c r="N744" i="2"/>
  <c r="E744" i="2" s="1"/>
  <c r="N745" i="2"/>
  <c r="E745" i="2" s="1"/>
  <c r="N746" i="2"/>
  <c r="E746" i="2" s="1"/>
  <c r="N747" i="2"/>
  <c r="E747" i="2" s="1"/>
  <c r="N748" i="2"/>
  <c r="E748" i="2" s="1"/>
  <c r="N749" i="2"/>
  <c r="E749" i="2" s="1"/>
  <c r="N750" i="2"/>
  <c r="E750" i="2" s="1"/>
  <c r="N751" i="2"/>
  <c r="E751" i="2" s="1"/>
  <c r="N752" i="2"/>
  <c r="E752" i="2" s="1"/>
  <c r="N753" i="2"/>
  <c r="E753" i="2" s="1"/>
  <c r="N754" i="2"/>
  <c r="E754" i="2" s="1"/>
  <c r="N755" i="2"/>
  <c r="E755" i="2" s="1"/>
  <c r="N756" i="2"/>
  <c r="E756" i="2" s="1"/>
  <c r="N757" i="2"/>
  <c r="E757" i="2" s="1"/>
  <c r="N758" i="2"/>
  <c r="E758" i="2" s="1"/>
  <c r="N759" i="2"/>
  <c r="E759" i="2" s="1"/>
  <c r="N760" i="2"/>
  <c r="E760" i="2" s="1"/>
  <c r="N761" i="2"/>
  <c r="E761" i="2" s="1"/>
  <c r="N762" i="2"/>
  <c r="E762" i="2" s="1"/>
  <c r="N763" i="2"/>
  <c r="E763" i="2" s="1"/>
  <c r="N764" i="2"/>
  <c r="E764" i="2" s="1"/>
  <c r="N765" i="2"/>
  <c r="E765" i="2" s="1"/>
  <c r="N766" i="2"/>
  <c r="E766" i="2" s="1"/>
  <c r="N767" i="2"/>
  <c r="E767" i="2" s="1"/>
  <c r="N768" i="2"/>
  <c r="E768" i="2" s="1"/>
  <c r="N769" i="2"/>
  <c r="E769" i="2" s="1"/>
  <c r="N770" i="2"/>
  <c r="E770" i="2" s="1"/>
  <c r="N771" i="2"/>
  <c r="E771" i="2" s="1"/>
  <c r="N772" i="2"/>
  <c r="E772" i="2" s="1"/>
  <c r="N773" i="2"/>
  <c r="E773" i="2" s="1"/>
  <c r="N774" i="2"/>
  <c r="E774" i="2" s="1"/>
  <c r="N775" i="2"/>
  <c r="E775" i="2" s="1"/>
  <c r="N776" i="2"/>
  <c r="E776" i="2" s="1"/>
  <c r="N777" i="2"/>
  <c r="E777" i="2" s="1"/>
  <c r="N778" i="2"/>
  <c r="E778" i="2" s="1"/>
  <c r="N779" i="2"/>
  <c r="E779" i="2" s="1"/>
  <c r="N780" i="2"/>
  <c r="E780" i="2" s="1"/>
  <c r="N781" i="2"/>
  <c r="E781" i="2" s="1"/>
  <c r="N782" i="2"/>
  <c r="E782" i="2" s="1"/>
  <c r="N783" i="2"/>
  <c r="E783" i="2" s="1"/>
  <c r="N784" i="2"/>
  <c r="E784" i="2" s="1"/>
  <c r="N785" i="2"/>
  <c r="E785" i="2" s="1"/>
  <c r="N786" i="2"/>
  <c r="E786" i="2" s="1"/>
  <c r="N787" i="2"/>
  <c r="E787" i="2" s="1"/>
  <c r="N788" i="2"/>
  <c r="E788" i="2" s="1"/>
  <c r="N789" i="2"/>
  <c r="E789" i="2" s="1"/>
  <c r="N790" i="2"/>
  <c r="E790" i="2" s="1"/>
  <c r="N791" i="2"/>
  <c r="E791" i="2" s="1"/>
  <c r="N792" i="2"/>
  <c r="E792" i="2" s="1"/>
  <c r="N793" i="2"/>
  <c r="E793" i="2" s="1"/>
  <c r="N794" i="2"/>
  <c r="E794" i="2" s="1"/>
  <c r="N795" i="2"/>
  <c r="E795" i="2" s="1"/>
  <c r="N796" i="2"/>
  <c r="E796" i="2" s="1"/>
  <c r="N797" i="2"/>
  <c r="E797" i="2" s="1"/>
  <c r="N798" i="2"/>
  <c r="E798" i="2" s="1"/>
  <c r="N799" i="2"/>
  <c r="E799" i="2" s="1"/>
  <c r="N800" i="2"/>
  <c r="E800" i="2" s="1"/>
  <c r="N801" i="2"/>
  <c r="E801" i="2" s="1"/>
  <c r="N802" i="2"/>
  <c r="E802" i="2" s="1"/>
  <c r="N803" i="2"/>
  <c r="E803" i="2" s="1"/>
  <c r="N804" i="2"/>
  <c r="E804" i="2" s="1"/>
  <c r="N805" i="2"/>
  <c r="E805" i="2" s="1"/>
  <c r="N806" i="2"/>
  <c r="E806" i="2" s="1"/>
  <c r="N807" i="2"/>
  <c r="E807" i="2" s="1"/>
  <c r="N808" i="2"/>
  <c r="E808" i="2" s="1"/>
  <c r="N809" i="2"/>
  <c r="E809" i="2" s="1"/>
  <c r="N810" i="2"/>
  <c r="E810" i="2" s="1"/>
  <c r="N811" i="2"/>
  <c r="E811" i="2" s="1"/>
  <c r="N812" i="2"/>
  <c r="E812" i="2" s="1"/>
  <c r="N813" i="2"/>
  <c r="E813" i="2" s="1"/>
  <c r="N814" i="2"/>
  <c r="E814" i="2" s="1"/>
  <c r="N815" i="2"/>
  <c r="E815" i="2" s="1"/>
  <c r="N816" i="2"/>
  <c r="E816" i="2" s="1"/>
  <c r="N817" i="2"/>
  <c r="E817" i="2" s="1"/>
  <c r="N818" i="2"/>
  <c r="E818" i="2" s="1"/>
  <c r="N819" i="2"/>
  <c r="E819" i="2" s="1"/>
  <c r="N820" i="2"/>
  <c r="E820" i="2" s="1"/>
  <c r="N821" i="2"/>
  <c r="E821" i="2" s="1"/>
  <c r="N822" i="2"/>
  <c r="E822" i="2" s="1"/>
  <c r="N823" i="2"/>
  <c r="E823" i="2" s="1"/>
  <c r="N824" i="2"/>
  <c r="E824" i="2" s="1"/>
  <c r="N825" i="2"/>
  <c r="E825" i="2" s="1"/>
  <c r="N826" i="2"/>
  <c r="E826" i="2" s="1"/>
  <c r="N827" i="2"/>
  <c r="E827" i="2" s="1"/>
  <c r="N828" i="2"/>
  <c r="E828" i="2" s="1"/>
  <c r="N829" i="2"/>
  <c r="E829" i="2" s="1"/>
  <c r="N830" i="2"/>
  <c r="E830" i="2" s="1"/>
  <c r="N831" i="2"/>
  <c r="E831" i="2" s="1"/>
  <c r="N832" i="2"/>
  <c r="E832" i="2" s="1"/>
  <c r="N833" i="2"/>
  <c r="E833" i="2" s="1"/>
  <c r="N834" i="2"/>
  <c r="E834" i="2" s="1"/>
  <c r="N835" i="2"/>
  <c r="E835" i="2" s="1"/>
  <c r="N836" i="2"/>
  <c r="E836" i="2" s="1"/>
  <c r="N837" i="2"/>
  <c r="E837" i="2" s="1"/>
  <c r="N838" i="2"/>
  <c r="E838" i="2" s="1"/>
  <c r="N839" i="2"/>
  <c r="E839" i="2" s="1"/>
  <c r="N840" i="2"/>
  <c r="E840" i="2" s="1"/>
  <c r="N841" i="2"/>
  <c r="E841" i="2" s="1"/>
  <c r="N842" i="2"/>
  <c r="E842" i="2" s="1"/>
  <c r="N843" i="2"/>
  <c r="E843" i="2" s="1"/>
  <c r="N844" i="2"/>
  <c r="E844" i="2" s="1"/>
  <c r="N845" i="2"/>
  <c r="E845" i="2" s="1"/>
  <c r="N846" i="2"/>
  <c r="E846" i="2" s="1"/>
  <c r="N847" i="2"/>
  <c r="E847" i="2" s="1"/>
  <c r="N848" i="2"/>
  <c r="E848" i="2" s="1"/>
  <c r="N849" i="2"/>
  <c r="E849" i="2" s="1"/>
  <c r="N850" i="2"/>
  <c r="E850" i="2" s="1"/>
  <c r="N851" i="2"/>
  <c r="E851" i="2" s="1"/>
  <c r="N852" i="2"/>
  <c r="E852" i="2" s="1"/>
  <c r="N853" i="2"/>
  <c r="E853" i="2" s="1"/>
  <c r="N854" i="2"/>
  <c r="E854" i="2" s="1"/>
  <c r="N855" i="2"/>
  <c r="E855" i="2" s="1"/>
  <c r="N856" i="2"/>
  <c r="E856" i="2" s="1"/>
  <c r="N857" i="2"/>
  <c r="E857" i="2" s="1"/>
  <c r="N858" i="2"/>
  <c r="E858" i="2" s="1"/>
  <c r="N859" i="2"/>
  <c r="E859" i="2" s="1"/>
  <c r="N860" i="2"/>
  <c r="E860" i="2" s="1"/>
  <c r="N861" i="2"/>
  <c r="E861" i="2" s="1"/>
  <c r="N862" i="2"/>
  <c r="E862" i="2" s="1"/>
  <c r="N863" i="2"/>
  <c r="E863" i="2" s="1"/>
  <c r="N864" i="2"/>
  <c r="E864" i="2" s="1"/>
  <c r="N865" i="2"/>
  <c r="E865" i="2" s="1"/>
  <c r="N866" i="2"/>
  <c r="E866" i="2" s="1"/>
  <c r="N867" i="2"/>
  <c r="E867" i="2" s="1"/>
  <c r="N868" i="2"/>
  <c r="E868" i="2" s="1"/>
  <c r="N869" i="2"/>
  <c r="E869" i="2" s="1"/>
  <c r="N870" i="2"/>
  <c r="E870" i="2" s="1"/>
  <c r="N871" i="2"/>
  <c r="E871" i="2" s="1"/>
  <c r="N872" i="2"/>
  <c r="E872" i="2" s="1"/>
  <c r="N873" i="2"/>
  <c r="E873" i="2" s="1"/>
  <c r="N874" i="2"/>
  <c r="E874" i="2" s="1"/>
  <c r="N875" i="2"/>
  <c r="E875" i="2" s="1"/>
  <c r="N876" i="2"/>
  <c r="E876" i="2" s="1"/>
  <c r="N877" i="2"/>
  <c r="E877" i="2" s="1"/>
  <c r="N878" i="2"/>
  <c r="E878" i="2" s="1"/>
  <c r="N879" i="2"/>
  <c r="E879" i="2" s="1"/>
  <c r="N880" i="2"/>
  <c r="E880" i="2" s="1"/>
  <c r="N881" i="2"/>
  <c r="E881" i="2" s="1"/>
  <c r="N882" i="2"/>
  <c r="E882" i="2" s="1"/>
  <c r="N883" i="2"/>
  <c r="E883" i="2" s="1"/>
  <c r="N884" i="2"/>
  <c r="E884" i="2" s="1"/>
  <c r="N885" i="2"/>
  <c r="E885" i="2" s="1"/>
  <c r="N886" i="2"/>
  <c r="E886" i="2" s="1"/>
  <c r="N887" i="2"/>
  <c r="E887" i="2" s="1"/>
  <c r="N888" i="2"/>
  <c r="E888" i="2" s="1"/>
  <c r="N889" i="2"/>
  <c r="E889" i="2" s="1"/>
  <c r="N890" i="2"/>
  <c r="E890" i="2" s="1"/>
  <c r="N891" i="2"/>
  <c r="E891" i="2" s="1"/>
  <c r="N892" i="2"/>
  <c r="E892" i="2" s="1"/>
  <c r="N893" i="2"/>
  <c r="E893" i="2" s="1"/>
  <c r="N894" i="2"/>
  <c r="E894" i="2" s="1"/>
  <c r="N895" i="2"/>
  <c r="E895" i="2" s="1"/>
  <c r="N896" i="2"/>
  <c r="E896" i="2" s="1"/>
  <c r="N897" i="2"/>
  <c r="E897" i="2" s="1"/>
  <c r="N898" i="2"/>
  <c r="E898" i="2" s="1"/>
  <c r="N899" i="2"/>
  <c r="E899" i="2" s="1"/>
  <c r="N900" i="2"/>
  <c r="E900" i="2" s="1"/>
  <c r="N901" i="2"/>
  <c r="E901" i="2" s="1"/>
  <c r="N902" i="2"/>
  <c r="E902" i="2" s="1"/>
  <c r="N903" i="2"/>
  <c r="E903" i="2" s="1"/>
  <c r="N904" i="2"/>
  <c r="E904" i="2" s="1"/>
  <c r="N905" i="2"/>
  <c r="E905" i="2" s="1"/>
  <c r="N906" i="2"/>
  <c r="E906" i="2" s="1"/>
  <c r="N907" i="2"/>
  <c r="E907" i="2" s="1"/>
  <c r="N908" i="2"/>
  <c r="E908" i="2" s="1"/>
  <c r="N909" i="2"/>
  <c r="E909" i="2" s="1"/>
  <c r="N910" i="2"/>
  <c r="E910" i="2" s="1"/>
  <c r="N911" i="2"/>
  <c r="E911" i="2" s="1"/>
  <c r="N912" i="2"/>
  <c r="E912" i="2" s="1"/>
  <c r="N913" i="2"/>
  <c r="E913" i="2" s="1"/>
  <c r="N914" i="2"/>
  <c r="E914" i="2" s="1"/>
  <c r="N915" i="2"/>
  <c r="E915" i="2" s="1"/>
  <c r="N916" i="2"/>
  <c r="E916" i="2" s="1"/>
  <c r="N917" i="2"/>
  <c r="E917" i="2" s="1"/>
  <c r="N918" i="2"/>
  <c r="E918" i="2" s="1"/>
  <c r="N919" i="2"/>
  <c r="E919" i="2" s="1"/>
  <c r="N920" i="2"/>
  <c r="E920" i="2" s="1"/>
  <c r="N921" i="2"/>
  <c r="E921" i="2" s="1"/>
  <c r="N922" i="2"/>
  <c r="E922" i="2" s="1"/>
  <c r="N923" i="2"/>
  <c r="E923" i="2" s="1"/>
  <c r="N924" i="2"/>
  <c r="E924" i="2" s="1"/>
  <c r="N925" i="2"/>
  <c r="E925" i="2" s="1"/>
  <c r="N926" i="2"/>
  <c r="E926" i="2" s="1"/>
  <c r="N927" i="2"/>
  <c r="E927" i="2" s="1"/>
  <c r="N928" i="2"/>
  <c r="E928" i="2" s="1"/>
  <c r="N929" i="2"/>
  <c r="E929" i="2" s="1"/>
  <c r="N930" i="2"/>
  <c r="E930" i="2" s="1"/>
  <c r="N931" i="2"/>
  <c r="E931" i="2" s="1"/>
  <c r="N932" i="2"/>
  <c r="E932" i="2" s="1"/>
  <c r="N933" i="2"/>
  <c r="E933" i="2" s="1"/>
  <c r="N934" i="2"/>
  <c r="E934" i="2" s="1"/>
  <c r="N935" i="2"/>
  <c r="E935" i="2" s="1"/>
  <c r="N936" i="2"/>
  <c r="E936" i="2" s="1"/>
  <c r="N937" i="2"/>
  <c r="E937" i="2" s="1"/>
  <c r="N938" i="2"/>
  <c r="E938" i="2" s="1"/>
  <c r="N939" i="2"/>
  <c r="E939" i="2" s="1"/>
  <c r="N940" i="2"/>
  <c r="E940" i="2" s="1"/>
  <c r="N941" i="2"/>
  <c r="E941" i="2" s="1"/>
  <c r="N942" i="2"/>
  <c r="E942" i="2" s="1"/>
  <c r="N943" i="2"/>
  <c r="E943" i="2" s="1"/>
  <c r="N944" i="2"/>
  <c r="E944" i="2" s="1"/>
  <c r="N945" i="2"/>
  <c r="E945" i="2" s="1"/>
  <c r="N946" i="2"/>
  <c r="E946" i="2" s="1"/>
  <c r="N947" i="2"/>
  <c r="E947" i="2" s="1"/>
  <c r="N948" i="2"/>
  <c r="E948" i="2" s="1"/>
  <c r="N949" i="2"/>
  <c r="E949" i="2" s="1"/>
  <c r="N950" i="2"/>
  <c r="E950" i="2" s="1"/>
  <c r="N951" i="2"/>
  <c r="E951" i="2" s="1"/>
  <c r="N952" i="2"/>
  <c r="E952" i="2" s="1"/>
  <c r="N953" i="2"/>
  <c r="E953" i="2" s="1"/>
  <c r="N954" i="2"/>
  <c r="E954" i="2" s="1"/>
  <c r="N955" i="2"/>
  <c r="E955" i="2" s="1"/>
  <c r="N956" i="2"/>
  <c r="E956" i="2" s="1"/>
  <c r="N957" i="2"/>
  <c r="E957" i="2" s="1"/>
  <c r="N958" i="2"/>
  <c r="E958" i="2" s="1"/>
  <c r="N959" i="2"/>
  <c r="E959" i="2" s="1"/>
  <c r="N960" i="2"/>
  <c r="E960" i="2" s="1"/>
  <c r="N961" i="2"/>
  <c r="E961" i="2" s="1"/>
  <c r="N962" i="2"/>
  <c r="E962" i="2" s="1"/>
  <c r="N963" i="2"/>
  <c r="E963" i="2" s="1"/>
  <c r="N964" i="2"/>
  <c r="E964" i="2" s="1"/>
  <c r="N965" i="2"/>
  <c r="E965" i="2" s="1"/>
  <c r="N966" i="2"/>
  <c r="E966" i="2" s="1"/>
  <c r="N967" i="2"/>
  <c r="E967" i="2" s="1"/>
  <c r="N968" i="2"/>
  <c r="E968" i="2" s="1"/>
  <c r="N969" i="2"/>
  <c r="E969" i="2" s="1"/>
  <c r="N970" i="2"/>
  <c r="E970" i="2" s="1"/>
  <c r="N971" i="2"/>
  <c r="E971" i="2" s="1"/>
  <c r="N972" i="2"/>
  <c r="E972" i="2" s="1"/>
  <c r="N973" i="2"/>
  <c r="E973" i="2" s="1"/>
  <c r="N974" i="2"/>
  <c r="E974" i="2" s="1"/>
  <c r="N975" i="2"/>
  <c r="E975" i="2" s="1"/>
  <c r="N976" i="2"/>
  <c r="E976" i="2" s="1"/>
  <c r="N977" i="2"/>
  <c r="E977" i="2" s="1"/>
  <c r="N978" i="2"/>
  <c r="E978" i="2" s="1"/>
  <c r="N979" i="2"/>
  <c r="E979" i="2" s="1"/>
  <c r="N980" i="2"/>
  <c r="E980" i="2" s="1"/>
  <c r="N981" i="2"/>
  <c r="E981" i="2" s="1"/>
  <c r="N982" i="2"/>
  <c r="E982" i="2" s="1"/>
  <c r="N983" i="2"/>
  <c r="E983" i="2" s="1"/>
  <c r="N984" i="2"/>
  <c r="E984" i="2" s="1"/>
  <c r="N985" i="2"/>
  <c r="E985" i="2" s="1"/>
  <c r="N986" i="2"/>
  <c r="E986" i="2" s="1"/>
  <c r="N987" i="2"/>
  <c r="E987" i="2" s="1"/>
  <c r="N988" i="2"/>
  <c r="E988" i="2" s="1"/>
  <c r="N989" i="2"/>
  <c r="E989" i="2" s="1"/>
  <c r="N990" i="2"/>
  <c r="E990" i="2" s="1"/>
  <c r="N991" i="2"/>
  <c r="E991" i="2" s="1"/>
  <c r="N992" i="2"/>
  <c r="E992" i="2" s="1"/>
  <c r="N993" i="2"/>
  <c r="E993" i="2" s="1"/>
  <c r="N994" i="2"/>
  <c r="E994" i="2" s="1"/>
  <c r="N995" i="2"/>
  <c r="E995" i="2" s="1"/>
  <c r="N996" i="2"/>
  <c r="E996" i="2" s="1"/>
  <c r="N997" i="2"/>
  <c r="E997" i="2" s="1"/>
  <c r="N998" i="2"/>
  <c r="E998" i="2" s="1"/>
  <c r="N999" i="2"/>
  <c r="E999" i="2" s="1"/>
  <c r="N1000" i="2"/>
  <c r="E1000" i="2" s="1"/>
  <c r="N1001" i="2"/>
  <c r="E1001" i="2" s="1"/>
  <c r="E10" i="2" l="1"/>
  <c r="AB19" i="2"/>
  <c r="AB18" i="2"/>
  <c r="AB17" i="2"/>
  <c r="AB15" i="2"/>
  <c r="AA7" i="2"/>
  <c r="AB8" i="2"/>
  <c r="AB9" i="2"/>
</calcChain>
</file>

<file path=xl/sharedStrings.xml><?xml version="1.0" encoding="utf-8"?>
<sst xmlns="http://schemas.openxmlformats.org/spreadsheetml/2006/main" count="10169" uniqueCount="1096">
  <si>
    <t>1-ci hissə</t>
  </si>
  <si>
    <r>
      <rPr>
        <sz val="11"/>
        <color theme="1"/>
        <rFont val="Calibri"/>
      </rPr>
      <t xml:space="preserve">2. </t>
    </r>
    <r>
      <rPr>
        <b/>
        <sz val="11"/>
        <color theme="1"/>
        <rFont val="Calibri"/>
      </rPr>
      <t>F</t>
    </r>
    <r>
      <rPr>
        <sz val="11"/>
        <color theme="1"/>
        <rFont val="Calibri"/>
      </rPr>
      <t xml:space="preserve"> və </t>
    </r>
    <r>
      <rPr>
        <b/>
        <sz val="11"/>
        <color theme="1"/>
        <rFont val="Calibri"/>
      </rPr>
      <t>G</t>
    </r>
    <r>
      <rPr>
        <sz val="11"/>
        <color theme="1"/>
        <rFont val="Calibri"/>
      </rPr>
      <t xml:space="preserve"> sütunlarının formatını düzəldin.</t>
    </r>
  </si>
  <si>
    <r>
      <rPr>
        <sz val="11"/>
        <color theme="1"/>
        <rFont val="Calibri"/>
      </rPr>
      <t xml:space="preserve">3. </t>
    </r>
    <r>
      <rPr>
        <b/>
        <sz val="11"/>
        <color theme="1"/>
        <rFont val="Calibri"/>
      </rPr>
      <t>N</t>
    </r>
    <r>
      <rPr>
        <sz val="11"/>
        <color theme="1"/>
        <rFont val="Calibri"/>
      </rPr>
      <t xml:space="preserve"> sütununda gözlənilən gün sayını hesablayın.</t>
    </r>
  </si>
  <si>
    <r>
      <rPr>
        <sz val="11"/>
        <color theme="1"/>
        <rFont val="Calibri"/>
      </rPr>
      <t xml:space="preserve">4. </t>
    </r>
    <r>
      <rPr>
        <b/>
        <sz val="11"/>
        <color theme="1"/>
        <rFont val="Calibri"/>
      </rPr>
      <t>E</t>
    </r>
    <r>
      <rPr>
        <sz val="11"/>
        <color theme="1"/>
        <rFont val="Calibri"/>
      </rPr>
      <t xml:space="preserve"> sütununda, elə 1 funksiya yazın ki, əgər </t>
    </r>
    <r>
      <rPr>
        <b/>
        <sz val="11"/>
        <color theme="1"/>
        <rFont val="Calibri"/>
      </rPr>
      <t>N</t>
    </r>
    <r>
      <rPr>
        <sz val="11"/>
        <color theme="1"/>
        <rFont val="Calibri"/>
      </rPr>
      <t xml:space="preserve"> sütunundakı dəyər </t>
    </r>
    <r>
      <rPr>
        <b/>
        <sz val="11"/>
        <color theme="1"/>
        <rFont val="Calibri"/>
      </rPr>
      <t>4</t>
    </r>
    <r>
      <rPr>
        <sz val="11"/>
        <color theme="1"/>
        <rFont val="Calibri"/>
      </rPr>
      <t xml:space="preserve"> və ya </t>
    </r>
    <r>
      <rPr>
        <b/>
        <sz val="11"/>
        <color theme="1"/>
        <rFont val="Calibri"/>
      </rPr>
      <t>4</t>
    </r>
    <r>
      <rPr>
        <sz val="11"/>
        <color theme="1"/>
        <rFont val="Calibri"/>
      </rPr>
      <t>-dən kiçikdirsə, "</t>
    </r>
    <r>
      <rPr>
        <b/>
        <sz val="11"/>
        <color theme="1"/>
        <rFont val="Calibri"/>
      </rPr>
      <t>Yes</t>
    </r>
    <r>
      <rPr>
        <sz val="11"/>
        <color theme="1"/>
        <rFont val="Calibri"/>
      </rPr>
      <t>", fərqlidirsə, "</t>
    </r>
    <r>
      <rPr>
        <b/>
        <sz val="11"/>
        <color theme="1"/>
        <rFont val="Calibri"/>
      </rPr>
      <t>No</t>
    </r>
    <r>
      <rPr>
        <sz val="11"/>
        <color theme="1"/>
        <rFont val="Calibri"/>
      </rPr>
      <t>" yazılsın.</t>
    </r>
  </si>
  <si>
    <r>
      <rPr>
        <sz val="11"/>
        <color theme="1"/>
        <rFont val="Calibri"/>
      </rPr>
      <t xml:space="preserve">5. </t>
    </r>
    <r>
      <rPr>
        <b/>
        <sz val="11"/>
        <color theme="1"/>
        <rFont val="Calibri"/>
      </rPr>
      <t>O</t>
    </r>
    <r>
      <rPr>
        <sz val="11"/>
        <color theme="1"/>
        <rFont val="Calibri"/>
      </rPr>
      <t xml:space="preserve"> sütununda, </t>
    </r>
    <r>
      <rPr>
        <b/>
        <sz val="11"/>
        <color theme="1"/>
        <rFont val="Calibri"/>
      </rPr>
      <t>AA1:AB4</t>
    </r>
    <r>
      <rPr>
        <sz val="11"/>
        <color theme="1"/>
        <rFont val="Calibri"/>
      </rPr>
      <t xml:space="preserve"> diapazonundan, </t>
    </r>
    <r>
      <rPr>
        <b/>
        <sz val="11"/>
        <color theme="1"/>
        <rFont val="Calibri"/>
      </rPr>
      <t>H</t>
    </r>
    <r>
      <rPr>
        <sz val="11"/>
        <color theme="1"/>
        <rFont val="Calibri"/>
      </rPr>
      <t xml:space="preserve"> sütunundakı saya uyğun olaraq, </t>
    </r>
    <r>
      <rPr>
        <b/>
        <sz val="11"/>
        <color theme="1"/>
        <rFont val="Calibri"/>
      </rPr>
      <t>LaborRate</t>
    </r>
    <r>
      <rPr>
        <sz val="11"/>
        <color theme="1"/>
        <rFont val="Calibri"/>
      </rPr>
      <t>-ləri gətirin.</t>
    </r>
  </si>
  <si>
    <r>
      <rPr>
        <sz val="11"/>
        <color theme="1"/>
        <rFont val="Calibri"/>
      </rPr>
      <t xml:space="preserve">6. </t>
    </r>
    <r>
      <rPr>
        <b/>
        <sz val="11"/>
        <color theme="1"/>
        <rFont val="Calibri"/>
      </rPr>
      <t>P</t>
    </r>
    <r>
      <rPr>
        <sz val="11"/>
        <color theme="1"/>
        <rFont val="Calibri"/>
      </rPr>
      <t xml:space="preserve"> sütununda, </t>
    </r>
    <r>
      <rPr>
        <b/>
        <sz val="11"/>
        <color theme="1"/>
        <rFont val="Calibri"/>
      </rPr>
      <t>LaborCost</t>
    </r>
    <r>
      <rPr>
        <sz val="11"/>
        <color theme="1"/>
        <rFont val="Calibri"/>
      </rPr>
      <t>-u (</t>
    </r>
    <r>
      <rPr>
        <b/>
        <sz val="11"/>
        <color theme="1"/>
        <rFont val="Calibri"/>
      </rPr>
      <t>LaborHours</t>
    </r>
    <r>
      <rPr>
        <sz val="11"/>
        <color theme="1"/>
        <rFont val="Calibri"/>
      </rPr>
      <t xml:space="preserve"> və </t>
    </r>
    <r>
      <rPr>
        <b/>
        <sz val="11"/>
        <color theme="1"/>
        <rFont val="Calibri"/>
      </rPr>
      <t>LaborRate</t>
    </r>
    <r>
      <rPr>
        <sz val="11"/>
        <color theme="1"/>
        <rFont val="Calibri"/>
      </rPr>
      <t xml:space="preserve"> sütunlarının köməyi ilə), </t>
    </r>
    <r>
      <rPr>
        <b/>
        <sz val="11"/>
        <color theme="1"/>
        <rFont val="Calibri"/>
      </rPr>
      <t>S</t>
    </r>
    <r>
      <rPr>
        <sz val="11"/>
        <color theme="1"/>
        <rFont val="Calibri"/>
      </rPr>
      <t xml:space="preserve"> sütununda </t>
    </r>
    <r>
      <rPr>
        <b/>
        <sz val="11"/>
        <color theme="1"/>
        <rFont val="Calibri"/>
      </rPr>
      <t>TotalCost</t>
    </r>
    <r>
      <rPr>
        <sz val="11"/>
        <color theme="1"/>
        <rFont val="Calibri"/>
      </rPr>
      <t xml:space="preserve">-u, </t>
    </r>
    <r>
      <rPr>
        <b/>
        <sz val="11"/>
        <color theme="1"/>
        <rFont val="Calibri"/>
      </rPr>
      <t>T</t>
    </r>
    <r>
      <rPr>
        <sz val="11"/>
        <color theme="1"/>
        <rFont val="Calibri"/>
      </rPr>
      <t xml:space="preserve"> sütununda </t>
    </r>
    <r>
      <rPr>
        <b/>
        <sz val="11"/>
        <color theme="1"/>
        <rFont val="Calibri"/>
      </rPr>
      <t>TotalFee</t>
    </r>
    <r>
      <rPr>
        <sz val="11"/>
        <color theme="1"/>
        <rFont val="Calibri"/>
      </rPr>
      <t>-ni hesablayın.</t>
    </r>
  </si>
  <si>
    <r>
      <rPr>
        <sz val="11"/>
        <color theme="1"/>
        <rFont val="Calibri"/>
      </rPr>
      <t xml:space="preserve">7. </t>
    </r>
    <r>
      <rPr>
        <b/>
        <sz val="11"/>
        <color theme="1"/>
        <rFont val="Calibri"/>
      </rPr>
      <t>I</t>
    </r>
    <r>
      <rPr>
        <sz val="11"/>
        <color theme="1"/>
        <rFont val="Calibri"/>
      </rPr>
      <t xml:space="preserve"> və </t>
    </r>
    <r>
      <rPr>
        <b/>
        <sz val="11"/>
        <color theme="1"/>
        <rFont val="Calibri"/>
      </rPr>
      <t>J</t>
    </r>
    <r>
      <rPr>
        <sz val="11"/>
        <color theme="1"/>
        <rFont val="Calibri"/>
      </rPr>
      <t xml:space="preserve"> sütunlarında, uyğun olaraq, </t>
    </r>
    <r>
      <rPr>
        <b/>
        <sz val="11"/>
        <color theme="1"/>
        <rFont val="Calibri"/>
      </rPr>
      <t>Q</t>
    </r>
    <r>
      <rPr>
        <sz val="11"/>
        <color theme="1"/>
        <rFont val="Calibri"/>
      </rPr>
      <t xml:space="preserve"> və </t>
    </r>
    <r>
      <rPr>
        <b/>
        <sz val="11"/>
        <color theme="1"/>
        <rFont val="Calibri"/>
      </rPr>
      <t>R</t>
    </r>
    <r>
      <rPr>
        <sz val="11"/>
        <color theme="1"/>
        <rFont val="Calibri"/>
      </rPr>
      <t xml:space="preserve"> sütunlarında, dəyər </t>
    </r>
    <r>
      <rPr>
        <b/>
        <sz val="11"/>
        <color theme="1"/>
        <rFont val="Calibri"/>
      </rPr>
      <t>0</t>
    </r>
    <r>
      <rPr>
        <sz val="11"/>
        <color theme="1"/>
        <rFont val="Calibri"/>
      </rPr>
      <t xml:space="preserve"> olarsa, "</t>
    </r>
    <r>
      <rPr>
        <b/>
        <sz val="11"/>
        <color theme="1"/>
        <rFont val="Calibri"/>
      </rPr>
      <t>Yes</t>
    </r>
    <r>
      <rPr>
        <sz val="11"/>
        <color theme="1"/>
        <rFont val="Calibri"/>
      </rPr>
      <t>", fərqli olarsa, "</t>
    </r>
    <r>
      <rPr>
        <b/>
        <sz val="11"/>
        <color theme="1"/>
        <rFont val="Calibri"/>
      </rPr>
      <t>No</t>
    </r>
    <r>
      <rPr>
        <sz val="11"/>
        <color theme="1"/>
        <rFont val="Calibri"/>
      </rPr>
      <t>" yazılsın.</t>
    </r>
  </si>
  <si>
    <r>
      <rPr>
        <sz val="11"/>
        <color theme="1"/>
        <rFont val="Calibri"/>
      </rPr>
      <t xml:space="preserve">8. </t>
    </r>
    <r>
      <rPr>
        <b/>
        <sz val="11"/>
        <color theme="1"/>
        <rFont val="Calibri"/>
      </rPr>
      <t>U</t>
    </r>
    <r>
      <rPr>
        <sz val="11"/>
        <color theme="1"/>
        <rFont val="Calibri"/>
      </rPr>
      <t xml:space="preserve"> və </t>
    </r>
    <r>
      <rPr>
        <b/>
        <sz val="11"/>
        <color theme="1"/>
        <rFont val="Calibri"/>
      </rPr>
      <t>V</t>
    </r>
    <r>
      <rPr>
        <sz val="11"/>
        <color theme="1"/>
        <rFont val="Calibri"/>
      </rPr>
      <t xml:space="preserve"> sütunlarında, uyğun sütunlara əsasən, gün adlarının sadəcə </t>
    </r>
    <r>
      <rPr>
        <b/>
        <sz val="11"/>
        <color theme="1"/>
        <rFont val="Calibri"/>
      </rPr>
      <t>3</t>
    </r>
    <r>
      <rPr>
        <sz val="11"/>
        <color theme="1"/>
        <rFont val="Calibri"/>
      </rPr>
      <t xml:space="preserve"> hərfini yazan funksiya yazın (</t>
    </r>
    <r>
      <rPr>
        <b/>
        <i/>
        <sz val="11"/>
        <color theme="1"/>
        <rFont val="Calibri"/>
      </rPr>
      <t>nümunə:</t>
    </r>
    <r>
      <rPr>
        <sz val="11"/>
        <color theme="1"/>
        <rFont val="Calibri"/>
      </rPr>
      <t xml:space="preserve"> </t>
    </r>
    <r>
      <rPr>
        <b/>
        <sz val="11"/>
        <color theme="1"/>
        <rFont val="Calibri"/>
      </rPr>
      <t>Thu</t>
    </r>
    <r>
      <rPr>
        <sz val="11"/>
        <color theme="1"/>
        <rFont val="Calibri"/>
      </rPr>
      <t>).</t>
    </r>
  </si>
  <si>
    <r>
      <rPr>
        <sz val="11"/>
        <color theme="1"/>
        <rFont val="Calibri"/>
      </rPr>
      <t xml:space="preserve">9. </t>
    </r>
    <r>
      <rPr>
        <b/>
        <sz val="11"/>
        <color theme="1"/>
        <rFont val="Calibri"/>
      </rPr>
      <t>PartsCost</t>
    </r>
    <r>
      <rPr>
        <sz val="11"/>
        <color theme="1"/>
        <rFont val="Calibri"/>
      </rPr>
      <t xml:space="preserve">, </t>
    </r>
    <r>
      <rPr>
        <b/>
        <sz val="11"/>
        <color theme="1"/>
        <rFont val="Calibri"/>
      </rPr>
      <t>LaborCost</t>
    </r>
    <r>
      <rPr>
        <sz val="11"/>
        <color theme="1"/>
        <rFont val="Calibri"/>
      </rPr>
      <t xml:space="preserve">, </t>
    </r>
    <r>
      <rPr>
        <b/>
        <sz val="11"/>
        <color theme="1"/>
        <rFont val="Calibri"/>
      </rPr>
      <t>LaborFee</t>
    </r>
    <r>
      <rPr>
        <sz val="11"/>
        <color theme="1"/>
        <rFont val="Calibri"/>
      </rPr>
      <t xml:space="preserve">, </t>
    </r>
    <r>
      <rPr>
        <b/>
        <sz val="11"/>
        <color theme="1"/>
        <rFont val="Calibri"/>
      </rPr>
      <t>PartsFee</t>
    </r>
    <r>
      <rPr>
        <sz val="11"/>
        <color theme="1"/>
        <rFont val="Calibri"/>
      </rPr>
      <t xml:space="preserve">, </t>
    </r>
    <r>
      <rPr>
        <b/>
        <sz val="11"/>
        <color theme="1"/>
        <rFont val="Calibri"/>
      </rPr>
      <t>TotalCost</t>
    </r>
    <r>
      <rPr>
        <sz val="11"/>
        <color theme="1"/>
        <rFont val="Calibri"/>
      </rPr>
      <t xml:space="preserve">, </t>
    </r>
    <r>
      <rPr>
        <b/>
        <sz val="11"/>
        <color theme="1"/>
        <rFont val="Calibri"/>
      </rPr>
      <t>TotalFee</t>
    </r>
    <r>
      <rPr>
        <sz val="11"/>
        <color theme="1"/>
        <rFont val="Calibri"/>
      </rPr>
      <t xml:space="preserve"> sütunlarının formatını 1 addımda düzəldin.</t>
    </r>
  </si>
  <si>
    <r>
      <rPr>
        <b/>
        <sz val="11"/>
        <color theme="1"/>
        <rFont val="Calibri"/>
      </rPr>
      <t>Data</t>
    </r>
    <r>
      <rPr>
        <sz val="11"/>
        <color theme="1"/>
        <rFont val="Calibri"/>
      </rPr>
      <t xml:space="preserve"> səhifəsinə qayıdın.</t>
    </r>
  </si>
  <si>
    <t>2-ci hissə</t>
  </si>
  <si>
    <r>
      <rPr>
        <sz val="11"/>
        <color theme="1"/>
        <rFont val="Calibri"/>
      </rPr>
      <t xml:space="preserve">1. </t>
    </r>
    <r>
      <rPr>
        <b/>
        <sz val="11"/>
        <color theme="1"/>
        <rFont val="Calibri"/>
      </rPr>
      <t>AB7</t>
    </r>
    <r>
      <rPr>
        <sz val="11"/>
        <color theme="1"/>
        <rFont val="Calibri"/>
      </rPr>
      <t xml:space="preserve"> xanasında, ümumi </t>
    </r>
    <r>
      <rPr>
        <b/>
        <sz val="11"/>
        <color theme="1"/>
        <rFont val="Calibri"/>
      </rPr>
      <t>TotalCost</t>
    </r>
    <r>
      <rPr>
        <sz val="11"/>
        <color theme="1"/>
        <rFont val="Calibri"/>
      </rPr>
      <t xml:space="preserve"> ilə ümumi </t>
    </r>
    <r>
      <rPr>
        <b/>
        <sz val="11"/>
        <color theme="1"/>
        <rFont val="Calibri"/>
      </rPr>
      <t>TotalFee</t>
    </r>
    <r>
      <rPr>
        <sz val="11"/>
        <color theme="1"/>
        <rFont val="Calibri"/>
      </rPr>
      <t xml:space="preserve"> arasındakı fərqi tapın</t>
    </r>
    <r>
      <rPr>
        <sz val="11"/>
        <color theme="1"/>
        <rFont val="Calibri"/>
      </rPr>
      <t>.</t>
    </r>
  </si>
  <si>
    <r>
      <rPr>
        <sz val="11"/>
        <color theme="1"/>
        <rFont val="Calibri"/>
      </rPr>
      <t xml:space="preserve">3. </t>
    </r>
    <r>
      <rPr>
        <b/>
        <sz val="11"/>
        <color theme="1"/>
        <rFont val="Calibri"/>
      </rPr>
      <t>AB11</t>
    </r>
    <r>
      <rPr>
        <sz val="11"/>
        <color theme="1"/>
        <rFont val="Calibri"/>
      </rPr>
      <t xml:space="preserve"> və </t>
    </r>
    <r>
      <rPr>
        <b/>
        <sz val="11"/>
        <color theme="1"/>
        <rFont val="Calibri"/>
      </rPr>
      <t>AB12</t>
    </r>
    <r>
      <rPr>
        <sz val="11"/>
        <color theme="1"/>
        <rFont val="Calibri"/>
      </rPr>
      <t xml:space="preserve"> xanalarında, </t>
    </r>
    <r>
      <rPr>
        <b/>
        <sz val="11"/>
        <color theme="1"/>
        <rFont val="Calibri"/>
      </rPr>
      <t>WarrantyLabor</t>
    </r>
    <r>
      <rPr>
        <sz val="11"/>
        <color theme="1"/>
        <rFont val="Calibri"/>
      </rPr>
      <t xml:space="preserve"> "</t>
    </r>
    <r>
      <rPr>
        <b/>
        <sz val="11"/>
        <color theme="1"/>
        <rFont val="Calibri"/>
      </rPr>
      <t>Yes</t>
    </r>
    <r>
      <rPr>
        <sz val="11"/>
        <color theme="1"/>
        <rFont val="Calibri"/>
      </rPr>
      <t>" və "</t>
    </r>
    <r>
      <rPr>
        <b/>
        <sz val="11"/>
        <color theme="1"/>
        <rFont val="Calibri"/>
      </rPr>
      <t>No</t>
    </r>
    <r>
      <rPr>
        <sz val="11"/>
        <color theme="1"/>
        <rFont val="Calibri"/>
      </rPr>
      <t>" olan sifarişlərin sayını hesablayın.</t>
    </r>
  </si>
  <si>
    <r>
      <rPr>
        <sz val="11"/>
        <color theme="1"/>
        <rFont val="Calibri"/>
      </rPr>
      <t xml:space="preserve">4. </t>
    </r>
    <r>
      <rPr>
        <b/>
        <sz val="11"/>
        <color theme="1"/>
        <rFont val="Calibri"/>
      </rPr>
      <t>AB15</t>
    </r>
    <r>
      <rPr>
        <sz val="11"/>
        <color theme="1"/>
        <rFont val="Calibri"/>
      </rPr>
      <t xml:space="preserve"> xanasında, </t>
    </r>
    <r>
      <rPr>
        <b/>
        <sz val="11"/>
        <color theme="1"/>
        <rFont val="Calibri"/>
      </rPr>
      <t>Payment</t>
    </r>
    <r>
      <rPr>
        <sz val="11"/>
        <color theme="1"/>
        <rFont val="Calibri"/>
      </rPr>
      <t xml:space="preserve">-i </t>
    </r>
    <r>
      <rPr>
        <b/>
        <sz val="11"/>
        <color theme="1"/>
        <rFont val="Calibri"/>
      </rPr>
      <t>Account</t>
    </r>
    <r>
      <rPr>
        <sz val="11"/>
        <color theme="1"/>
        <rFont val="Calibri"/>
      </rPr>
      <t xml:space="preserve">, </t>
    </r>
    <r>
      <rPr>
        <b/>
        <sz val="11"/>
        <color theme="1"/>
        <rFont val="Calibri"/>
      </rPr>
      <t>LaborRate</t>
    </r>
    <r>
      <rPr>
        <sz val="11"/>
        <color theme="1"/>
        <rFont val="Calibri"/>
      </rPr>
      <t xml:space="preserve">-i </t>
    </r>
    <r>
      <rPr>
        <b/>
        <sz val="11"/>
        <color theme="1"/>
        <rFont val="Calibri"/>
      </rPr>
      <t>80</t>
    </r>
    <r>
      <rPr>
        <sz val="11"/>
        <color theme="1"/>
        <rFont val="Calibri"/>
      </rPr>
      <t xml:space="preserve">, </t>
    </r>
    <r>
      <rPr>
        <b/>
        <sz val="11"/>
        <color theme="1"/>
        <rFont val="Calibri"/>
      </rPr>
      <t>ReqDay</t>
    </r>
    <r>
      <rPr>
        <sz val="11"/>
        <color theme="1"/>
        <rFont val="Calibri"/>
      </rPr>
      <t xml:space="preserve"> ve </t>
    </r>
    <r>
      <rPr>
        <b/>
        <sz val="11"/>
        <color theme="1"/>
        <rFont val="Calibri"/>
      </rPr>
      <t>WorkDay</t>
    </r>
    <r>
      <rPr>
        <sz val="11"/>
        <color theme="1"/>
        <rFont val="Calibri"/>
      </rPr>
      <t xml:space="preserve">-i </t>
    </r>
    <r>
      <rPr>
        <b/>
        <sz val="11"/>
        <color theme="1"/>
        <rFont val="Calibri"/>
      </rPr>
      <t>Wednesday</t>
    </r>
    <r>
      <rPr>
        <sz val="11"/>
        <color theme="1"/>
        <rFont val="Calibri"/>
      </rPr>
      <t xml:space="preserve"> olan sifarişlərin </t>
    </r>
    <r>
      <rPr>
        <b/>
        <sz val="11"/>
        <color theme="1"/>
        <rFont val="Calibri"/>
      </rPr>
      <t>TotalCost</t>
    </r>
    <r>
      <rPr>
        <sz val="11"/>
        <color theme="1"/>
        <rFont val="Calibri"/>
      </rPr>
      <t>-nun cəmini hasablayın</t>
    </r>
    <r>
      <rPr>
        <sz val="11"/>
        <color theme="1"/>
        <rFont val="Calibri"/>
      </rPr>
      <t>.</t>
    </r>
  </si>
  <si>
    <r>
      <rPr>
        <sz val="11"/>
        <color theme="1"/>
        <rFont val="Calibri"/>
      </rPr>
      <t xml:space="preserve">5. </t>
    </r>
    <r>
      <rPr>
        <b/>
        <sz val="11"/>
        <color theme="1"/>
        <rFont val="Calibri"/>
      </rPr>
      <t>AB16</t>
    </r>
    <r>
      <rPr>
        <sz val="11"/>
        <color theme="1"/>
        <rFont val="Calibri"/>
      </rPr>
      <t xml:space="preserve"> xanasında, </t>
    </r>
    <r>
      <rPr>
        <b/>
        <sz val="11"/>
        <color theme="1"/>
        <rFont val="Calibri"/>
      </rPr>
      <t>District</t>
    </r>
    <r>
      <rPr>
        <sz val="11"/>
        <color theme="1"/>
        <rFont val="Calibri"/>
      </rPr>
      <t xml:space="preserve">-i </t>
    </r>
    <r>
      <rPr>
        <b/>
        <sz val="11"/>
        <color theme="1"/>
        <rFont val="Calibri"/>
      </rPr>
      <t>West</t>
    </r>
    <r>
      <rPr>
        <sz val="11"/>
        <color theme="1"/>
        <rFont val="Calibri"/>
      </rPr>
      <t xml:space="preserve">, </t>
    </r>
    <r>
      <rPr>
        <b/>
        <sz val="11"/>
        <color theme="1"/>
        <rFont val="Calibri"/>
      </rPr>
      <t>LeadTech</t>
    </r>
    <r>
      <rPr>
        <sz val="11"/>
        <color theme="1"/>
        <rFont val="Calibri"/>
      </rPr>
      <t xml:space="preserve">-i </t>
    </r>
    <r>
      <rPr>
        <b/>
        <sz val="11"/>
        <color theme="1"/>
        <rFont val="Calibri"/>
      </rPr>
      <t>Burton</t>
    </r>
    <r>
      <rPr>
        <sz val="11"/>
        <color theme="1"/>
        <rFont val="Calibri"/>
      </rPr>
      <t xml:space="preserve"> olan sifarişlərin sayını hesablayın.</t>
    </r>
  </si>
  <si>
    <r>
      <rPr>
        <sz val="11"/>
        <color theme="1"/>
        <rFont val="Calibri"/>
      </rPr>
      <t xml:space="preserve">6. </t>
    </r>
    <r>
      <rPr>
        <b/>
        <sz val="11"/>
        <color theme="1"/>
        <rFont val="Calibri"/>
      </rPr>
      <t>AB17</t>
    </r>
    <r>
      <rPr>
        <sz val="11"/>
        <color theme="1"/>
        <rFont val="Calibri"/>
      </rPr>
      <t xml:space="preserve"> xanasında, </t>
    </r>
    <r>
      <rPr>
        <b/>
        <sz val="11"/>
        <color theme="1"/>
        <rFont val="Calibri"/>
      </rPr>
      <t>TotalCost</t>
    </r>
    <r>
      <rPr>
        <sz val="11"/>
        <color theme="1"/>
        <rFont val="Calibri"/>
      </rPr>
      <t xml:space="preserve">-u </t>
    </r>
    <r>
      <rPr>
        <b/>
        <sz val="11"/>
        <color theme="1"/>
        <rFont val="Calibri"/>
      </rPr>
      <t>100</t>
    </r>
    <r>
      <rPr>
        <sz val="11"/>
        <color theme="1"/>
        <rFont val="Calibri"/>
      </rPr>
      <t xml:space="preserve">-dən çox olan sifarişlərin </t>
    </r>
    <r>
      <rPr>
        <b/>
        <sz val="11"/>
        <color theme="1"/>
        <rFont val="Calibri"/>
      </rPr>
      <t>TotalCost</t>
    </r>
    <r>
      <rPr>
        <sz val="11"/>
        <color theme="1"/>
        <rFont val="Calibri"/>
      </rPr>
      <t>-nun ortalamasını hesablayın</t>
    </r>
    <r>
      <rPr>
        <sz val="11"/>
        <color theme="1"/>
        <rFont val="Calibri"/>
      </rPr>
      <t>.</t>
    </r>
  </si>
  <si>
    <r>
      <rPr>
        <sz val="11"/>
        <color theme="1"/>
        <rFont val="Calibri"/>
      </rPr>
      <t xml:space="preserve">7. </t>
    </r>
    <r>
      <rPr>
        <b/>
        <sz val="11"/>
        <color theme="1"/>
        <rFont val="Calibri"/>
      </rPr>
      <t>AB18</t>
    </r>
    <r>
      <rPr>
        <sz val="11"/>
        <color theme="1"/>
        <rFont val="Calibri"/>
      </rPr>
      <t xml:space="preserve"> xanasında, </t>
    </r>
    <r>
      <rPr>
        <b/>
        <sz val="11"/>
        <color theme="1"/>
        <rFont val="Calibri"/>
      </rPr>
      <t>Payment</t>
    </r>
    <r>
      <rPr>
        <sz val="11"/>
        <color theme="1"/>
        <rFont val="Calibri"/>
      </rPr>
      <t xml:space="preserve">-i </t>
    </r>
    <r>
      <rPr>
        <b/>
        <sz val="11"/>
        <color theme="1"/>
        <rFont val="Calibri"/>
      </rPr>
      <t>C.O.D</t>
    </r>
    <r>
      <rPr>
        <sz val="11"/>
        <color theme="1"/>
        <rFont val="Calibri"/>
      </rPr>
      <t xml:space="preserve">, </t>
    </r>
    <r>
      <rPr>
        <b/>
        <sz val="11"/>
        <color theme="1"/>
        <rFont val="Calibri"/>
      </rPr>
      <t>LaborRate</t>
    </r>
    <r>
      <rPr>
        <sz val="11"/>
        <color theme="1"/>
        <rFont val="Calibri"/>
      </rPr>
      <t xml:space="preserve">-i </t>
    </r>
    <r>
      <rPr>
        <b/>
        <sz val="11"/>
        <color theme="1"/>
        <rFont val="Calibri"/>
      </rPr>
      <t>80</t>
    </r>
    <r>
      <rPr>
        <sz val="11"/>
        <color theme="1"/>
        <rFont val="Calibri"/>
      </rPr>
      <t xml:space="preserve"> olan sifarişlərin </t>
    </r>
    <r>
      <rPr>
        <b/>
        <sz val="11"/>
        <color theme="1"/>
        <rFont val="Calibri"/>
      </rPr>
      <t>LaborCost</t>
    </r>
    <r>
      <rPr>
        <sz val="11"/>
        <color theme="1"/>
        <rFont val="Calibri"/>
      </rPr>
      <t xml:space="preserve">-nun ortalamasını hesablayın. Və </t>
    </r>
    <r>
      <rPr>
        <b/>
        <sz val="11"/>
        <color theme="1"/>
        <rFont val="Calibri"/>
      </rPr>
      <t>AB8</t>
    </r>
    <r>
      <rPr>
        <sz val="11"/>
        <color theme="1"/>
        <rFont val="Calibri"/>
      </rPr>
      <t xml:space="preserve">, </t>
    </r>
    <r>
      <rPr>
        <b/>
        <sz val="11"/>
        <color theme="1"/>
        <rFont val="Calibri"/>
      </rPr>
      <t>AB9</t>
    </r>
    <r>
      <rPr>
        <sz val="11"/>
        <color theme="1"/>
        <rFont val="Calibri"/>
      </rPr>
      <t xml:space="preserve">, </t>
    </r>
    <r>
      <rPr>
        <b/>
        <sz val="11"/>
        <color theme="1"/>
        <rFont val="Calibri"/>
      </rPr>
      <t>AB15</t>
    </r>
    <r>
      <rPr>
        <sz val="11"/>
        <color theme="1"/>
        <rFont val="Calibri"/>
      </rPr>
      <t xml:space="preserve">, </t>
    </r>
    <r>
      <rPr>
        <b/>
        <sz val="11"/>
        <color theme="1"/>
        <rFont val="Calibri"/>
      </rPr>
      <t>AB17</t>
    </r>
    <r>
      <rPr>
        <sz val="11"/>
        <color theme="1"/>
        <rFont val="Calibri"/>
      </rPr>
      <t xml:space="preserve">, </t>
    </r>
    <r>
      <rPr>
        <b/>
        <sz val="11"/>
        <color theme="1"/>
        <rFont val="Calibri"/>
      </rPr>
      <t>AB18</t>
    </r>
    <r>
      <rPr>
        <sz val="11"/>
        <color theme="1"/>
        <rFont val="Calibri"/>
      </rPr>
      <t xml:space="preserve"> xanalarında formatı tək həmlə ilə düzəldin.</t>
    </r>
  </si>
  <si>
    <r>
      <rPr>
        <sz val="11"/>
        <color theme="1"/>
        <rFont val="Calibri"/>
      </rPr>
      <t xml:space="preserve">8. </t>
    </r>
    <r>
      <rPr>
        <b/>
        <sz val="11"/>
        <color theme="1"/>
        <rFont val="Calibri"/>
      </rPr>
      <t>AB19</t>
    </r>
    <r>
      <rPr>
        <sz val="11"/>
        <color theme="1"/>
        <rFont val="Calibri"/>
      </rPr>
      <t xml:space="preserve"> xanasnda, </t>
    </r>
    <r>
      <rPr>
        <b/>
        <sz val="11"/>
        <color theme="1"/>
        <rFont val="Calibri"/>
      </rPr>
      <t>Payment</t>
    </r>
    <r>
      <rPr>
        <sz val="11"/>
        <color theme="1"/>
        <rFont val="Calibri"/>
      </rPr>
      <t xml:space="preserve">-i </t>
    </r>
    <r>
      <rPr>
        <b/>
        <sz val="11"/>
        <color theme="1"/>
        <rFont val="Calibri"/>
      </rPr>
      <t>C.O.D</t>
    </r>
    <r>
      <rPr>
        <sz val="11"/>
        <color theme="1"/>
        <rFont val="Calibri"/>
      </rPr>
      <t xml:space="preserve">, </t>
    </r>
    <r>
      <rPr>
        <b/>
        <sz val="11"/>
        <color theme="1"/>
        <rFont val="Calibri"/>
      </rPr>
      <t>Wait</t>
    </r>
    <r>
      <rPr>
        <sz val="11"/>
        <color theme="1"/>
        <rFont val="Calibri"/>
      </rPr>
      <t xml:space="preserve">-i </t>
    </r>
    <r>
      <rPr>
        <b/>
        <sz val="11"/>
        <color theme="1"/>
        <rFont val="Calibri"/>
      </rPr>
      <t>3</t>
    </r>
    <r>
      <rPr>
        <sz val="11"/>
        <color theme="1"/>
        <rFont val="Calibri"/>
      </rPr>
      <t xml:space="preserve">, </t>
    </r>
    <r>
      <rPr>
        <b/>
        <sz val="11"/>
        <color theme="1"/>
        <rFont val="Calibri"/>
      </rPr>
      <t>ReqDay</t>
    </r>
    <r>
      <rPr>
        <sz val="11"/>
        <color theme="1"/>
        <rFont val="Calibri"/>
      </rPr>
      <t xml:space="preserve">-i </t>
    </r>
    <r>
      <rPr>
        <b/>
        <sz val="11"/>
        <color theme="1"/>
        <rFont val="Calibri"/>
      </rPr>
      <t>Wednesday</t>
    </r>
    <r>
      <rPr>
        <sz val="11"/>
        <color theme="1"/>
        <rFont val="Calibri"/>
      </rPr>
      <t xml:space="preserve"> olan sifarişlərin </t>
    </r>
    <r>
      <rPr>
        <b/>
        <sz val="11"/>
        <color theme="1"/>
        <rFont val="Calibri"/>
      </rPr>
      <t>TotalCost</t>
    </r>
    <r>
      <rPr>
        <sz val="11"/>
        <color theme="1"/>
        <rFont val="Calibri"/>
      </rPr>
      <t>-nun ortalamasını hesablayın (</t>
    </r>
    <r>
      <rPr>
        <b/>
        <i/>
        <sz val="11"/>
        <color theme="1"/>
        <rFont val="Calibri"/>
      </rPr>
      <t>Qeyd:</t>
    </r>
    <r>
      <rPr>
        <sz val="11"/>
        <color theme="1"/>
        <rFont val="Calibri"/>
      </rPr>
      <t xml:space="preserve"> Alınan errorun yerinə istədiyiniz sözü yaza bilərsiz).</t>
    </r>
  </si>
  <si>
    <r>
      <rPr>
        <sz val="11"/>
        <color theme="1"/>
        <rFont val="Calibri"/>
      </rPr>
      <t xml:space="preserve">9. </t>
    </r>
    <r>
      <rPr>
        <b/>
        <sz val="11"/>
        <color theme="1"/>
        <rFont val="Calibri"/>
      </rPr>
      <t>TotalFee</t>
    </r>
    <r>
      <rPr>
        <sz val="11"/>
        <color theme="1"/>
        <rFont val="Calibri"/>
      </rPr>
      <t xml:space="preserve"> sütununda, ortalamanın üzərində olan xanalar tünd yaşıl rəngdə olsun.</t>
    </r>
  </si>
  <si>
    <r>
      <rPr>
        <sz val="11"/>
        <color theme="1"/>
        <rFont val="Calibri"/>
      </rPr>
      <t xml:space="preserve">10. </t>
    </r>
    <r>
      <rPr>
        <b/>
        <sz val="11"/>
        <color theme="1"/>
        <rFont val="Calibri"/>
      </rPr>
      <t>1-ci sətir</t>
    </r>
    <r>
      <rPr>
        <sz val="11"/>
        <color theme="1"/>
        <rFont val="Calibri"/>
      </rPr>
      <t xml:space="preserve"> və </t>
    </r>
    <r>
      <rPr>
        <b/>
        <sz val="11"/>
        <color theme="1"/>
        <rFont val="Calibri"/>
      </rPr>
      <t>1-ci sütunu</t>
    </r>
    <r>
      <rPr>
        <sz val="11"/>
        <color theme="1"/>
        <rFont val="Calibri"/>
      </rPr>
      <t xml:space="preserve"> tək həmlə ilə dondurun. Cədvəldə sadəcə olaraq, </t>
    </r>
    <r>
      <rPr>
        <b/>
        <sz val="11"/>
        <color theme="1"/>
        <rFont val="Calibri"/>
      </rPr>
      <t>LeadTech</t>
    </r>
    <r>
      <rPr>
        <sz val="11"/>
        <color theme="1"/>
        <rFont val="Calibri"/>
      </rPr>
      <t xml:space="preserve">-i </t>
    </r>
    <r>
      <rPr>
        <b/>
        <sz val="11"/>
        <color theme="1"/>
        <rFont val="Calibri"/>
      </rPr>
      <t>C</t>
    </r>
    <r>
      <rPr>
        <sz val="11"/>
        <color theme="1"/>
        <rFont val="Calibri"/>
      </rPr>
      <t xml:space="preserve"> hərfi ilə başlayan və ya </t>
    </r>
    <r>
      <rPr>
        <b/>
        <sz val="11"/>
        <color theme="1"/>
        <rFont val="Calibri"/>
      </rPr>
      <t>z</t>
    </r>
    <r>
      <rPr>
        <sz val="11"/>
        <color theme="1"/>
        <rFont val="Calibri"/>
      </rPr>
      <t xml:space="preserve"> hərfi ilə bitən və </t>
    </r>
    <r>
      <rPr>
        <b/>
        <sz val="11"/>
        <color theme="1"/>
        <rFont val="Calibri"/>
      </rPr>
      <t>Service</t>
    </r>
    <r>
      <rPr>
        <sz val="11"/>
        <color theme="1"/>
        <rFont val="Calibri"/>
      </rPr>
      <t xml:space="preserve">-i </t>
    </r>
    <r>
      <rPr>
        <b/>
        <sz val="11"/>
        <color theme="1"/>
        <rFont val="Calibri"/>
      </rPr>
      <t>Deliver</t>
    </r>
    <r>
      <rPr>
        <sz val="11"/>
        <color theme="1"/>
        <rFont val="Calibri"/>
      </rPr>
      <t xml:space="preserve"> və </t>
    </r>
    <r>
      <rPr>
        <b/>
        <sz val="11"/>
        <color theme="1"/>
        <rFont val="Calibri"/>
      </rPr>
      <t>Install</t>
    </r>
    <r>
      <rPr>
        <sz val="11"/>
        <color theme="1"/>
        <rFont val="Calibri"/>
      </rPr>
      <t xml:space="preserve"> olan sətirlər görünsün. </t>
    </r>
  </si>
  <si>
    <r>
      <rPr>
        <b/>
        <sz val="11"/>
        <color theme="1"/>
        <rFont val="Calibri"/>
      </rPr>
      <t>Data - New</t>
    </r>
    <r>
      <rPr>
        <sz val="11"/>
        <color theme="1"/>
        <rFont val="Calibri"/>
      </rPr>
      <t xml:space="preserve"> səhifəsinə keçin. </t>
    </r>
  </si>
  <si>
    <t>3-cü hissə</t>
  </si>
  <si>
    <r>
      <rPr>
        <sz val="11"/>
        <color theme="1"/>
        <rFont val="Calibri"/>
      </rPr>
      <t xml:space="preserve">1. </t>
    </r>
    <r>
      <rPr>
        <b/>
        <sz val="11"/>
        <color theme="1"/>
        <rFont val="Calibri"/>
      </rPr>
      <t>Table - New</t>
    </r>
    <r>
      <rPr>
        <sz val="11"/>
        <color theme="1"/>
        <rFont val="Calibri"/>
      </rPr>
      <t xml:space="preserve"> cədvəli üçün pivot table yaradın və səhifənin adını "</t>
    </r>
    <r>
      <rPr>
        <b/>
        <sz val="11"/>
        <color theme="1"/>
        <rFont val="Calibri"/>
      </rPr>
      <t>Pivot Table</t>
    </r>
    <r>
      <rPr>
        <sz val="11"/>
        <color theme="1"/>
        <rFont val="Calibri"/>
      </rPr>
      <t>" qoyun. Pivot table-ın adını "</t>
    </r>
    <r>
      <rPr>
        <b/>
        <sz val="11"/>
        <color theme="1"/>
        <rFont val="Calibri"/>
      </rPr>
      <t>PivotTable_1</t>
    </r>
    <r>
      <rPr>
        <sz val="11"/>
        <color theme="1"/>
        <rFont val="Calibri"/>
      </rPr>
      <t>" qoyun.</t>
    </r>
  </si>
  <si>
    <r>
      <rPr>
        <sz val="11"/>
        <color theme="1"/>
        <rFont val="Calibri"/>
      </rPr>
      <t xml:space="preserve">2. </t>
    </r>
    <r>
      <rPr>
        <b/>
        <sz val="11"/>
        <color theme="1"/>
        <rFont val="Calibri"/>
      </rPr>
      <t>PivotTable_1</t>
    </r>
    <r>
      <rPr>
        <sz val="11"/>
        <color theme="1"/>
        <rFont val="Calibri"/>
      </rPr>
      <t xml:space="preserve"> </t>
    </r>
    <r>
      <rPr>
        <b/>
        <sz val="11"/>
        <color theme="1"/>
        <rFont val="Calibri"/>
      </rPr>
      <t>Service</t>
    </r>
    <r>
      <rPr>
        <sz val="11"/>
        <color theme="1"/>
        <rFont val="Calibri"/>
      </rPr>
      <t xml:space="preserve"> üzrə </t>
    </r>
    <r>
      <rPr>
        <b/>
        <sz val="11"/>
        <color theme="1"/>
        <rFont val="Calibri"/>
      </rPr>
      <t>TotalCost</t>
    </r>
    <r>
      <rPr>
        <sz val="11"/>
        <color theme="1"/>
        <rFont val="Calibri"/>
      </rPr>
      <t>-un cəmini göstərsin (Sütunların adları uyğun olaraq, "</t>
    </r>
    <r>
      <rPr>
        <b/>
        <sz val="11"/>
        <color theme="1"/>
        <rFont val="Calibri"/>
      </rPr>
      <t>Service</t>
    </r>
    <r>
      <rPr>
        <sz val="11"/>
        <color theme="1"/>
        <rFont val="Calibri"/>
      </rPr>
      <t>" və "</t>
    </r>
    <r>
      <rPr>
        <b/>
        <sz val="11"/>
        <color theme="1"/>
        <rFont val="Calibri"/>
      </rPr>
      <t>Sum of TotalCost</t>
    </r>
    <r>
      <rPr>
        <sz val="11"/>
        <color theme="1"/>
        <rFont val="Calibri"/>
      </rPr>
      <t>" olsun).</t>
    </r>
  </si>
  <si>
    <r>
      <rPr>
        <sz val="11"/>
        <color theme="1"/>
        <rFont val="Calibri"/>
      </rPr>
      <t xml:space="preserve">3. </t>
    </r>
    <r>
      <rPr>
        <b/>
        <sz val="11"/>
        <color theme="1"/>
        <rFont val="Calibri"/>
      </rPr>
      <t>PivotTable_1</t>
    </r>
    <r>
      <rPr>
        <sz val="11"/>
        <color theme="1"/>
        <rFont val="Calibri"/>
      </rPr>
      <t xml:space="preserve">-in dizaynı </t>
    </r>
    <r>
      <rPr>
        <b/>
        <sz val="11"/>
        <color theme="1"/>
        <rFont val="Calibri"/>
      </rPr>
      <t>Pivot Style Medium 13</t>
    </r>
    <r>
      <rPr>
        <sz val="11"/>
        <color theme="1"/>
        <rFont val="Calibri"/>
      </rPr>
      <t xml:space="preserve"> olsun. </t>
    </r>
    <r>
      <rPr>
        <b/>
        <sz val="11"/>
        <color theme="1"/>
        <rFont val="Calibri"/>
      </rPr>
      <t>Pie Chart</t>
    </r>
    <r>
      <rPr>
        <sz val="11"/>
        <color theme="1"/>
        <rFont val="Calibri"/>
      </rPr>
      <t xml:space="preserve"> əlavə edin və </t>
    </r>
    <r>
      <rPr>
        <b/>
        <sz val="11"/>
        <color theme="1"/>
        <rFont val="Calibri"/>
      </rPr>
      <t>chart</t>
    </r>
    <r>
      <rPr>
        <sz val="11"/>
        <color theme="1"/>
        <rFont val="Calibri"/>
      </rPr>
      <t>-ın adını "</t>
    </r>
    <r>
      <rPr>
        <b/>
        <sz val="11"/>
        <color theme="1"/>
        <rFont val="Calibri"/>
      </rPr>
      <t>Chart_1</t>
    </r>
    <r>
      <rPr>
        <sz val="11"/>
        <color theme="1"/>
        <rFont val="Calibri"/>
      </rPr>
      <t xml:space="preserve">" qoyun, dizaynı </t>
    </r>
    <r>
      <rPr>
        <b/>
        <sz val="11"/>
        <color theme="1"/>
        <rFont val="Calibri"/>
      </rPr>
      <t>Style 8</t>
    </r>
    <r>
      <rPr>
        <sz val="11"/>
        <color theme="1"/>
        <rFont val="Calibri"/>
      </rPr>
      <t xml:space="preserve"> olsun.</t>
    </r>
  </si>
  <si>
    <r>
      <rPr>
        <sz val="11"/>
        <color theme="1"/>
        <rFont val="Calibri"/>
      </rPr>
      <t xml:space="preserve">4. </t>
    </r>
    <r>
      <rPr>
        <b/>
        <sz val="11"/>
        <color theme="1"/>
        <rFont val="Calibri"/>
      </rPr>
      <t>Chart title</t>
    </r>
    <r>
      <rPr>
        <sz val="11"/>
        <color theme="1"/>
        <rFont val="Calibri"/>
      </rPr>
      <t xml:space="preserve"> əlavə edin və adını "</t>
    </r>
    <r>
      <rPr>
        <b/>
        <sz val="11"/>
        <color theme="1"/>
        <rFont val="Calibri"/>
      </rPr>
      <t>Sum of TotalCost for Service</t>
    </r>
    <r>
      <rPr>
        <sz val="11"/>
        <color theme="1"/>
        <rFont val="Calibri"/>
      </rPr>
      <t xml:space="preserve">" qoyun. </t>
    </r>
    <r>
      <rPr>
        <b/>
        <sz val="11"/>
        <color theme="1"/>
        <rFont val="Calibri"/>
      </rPr>
      <t>Data Labels</t>
    </r>
    <r>
      <rPr>
        <sz val="11"/>
        <color theme="1"/>
        <rFont val="Calibri"/>
      </rPr>
      <t xml:space="preserve"> əlavə edin, </t>
    </r>
    <r>
      <rPr>
        <b/>
        <sz val="11"/>
        <color theme="1"/>
        <rFont val="Calibri"/>
      </rPr>
      <t>Data Callout</t>
    </r>
    <r>
      <rPr>
        <sz val="11"/>
        <color theme="1"/>
        <rFont val="Calibri"/>
      </rPr>
      <t xml:space="preserve"> tipində olsun, istədiyiniz kimi dizayn edə bilərsiz.</t>
    </r>
  </si>
  <si>
    <r>
      <rPr>
        <sz val="11"/>
        <color theme="1"/>
        <rFont val="Calibri"/>
      </rPr>
      <t xml:space="preserve">5. </t>
    </r>
    <r>
      <rPr>
        <b/>
        <sz val="11"/>
        <color theme="1"/>
        <rFont val="Calibri"/>
      </rPr>
      <t>Chart_1</t>
    </r>
    <r>
      <rPr>
        <sz val="11"/>
        <color theme="1"/>
        <rFont val="Calibri"/>
      </rPr>
      <t xml:space="preserve">-in formatı </t>
    </r>
    <r>
      <rPr>
        <b/>
        <sz val="11"/>
        <color theme="1"/>
        <rFont val="Calibri"/>
      </rPr>
      <t>Colored Outline - Blue</t>
    </r>
    <r>
      <rPr>
        <sz val="11"/>
        <color theme="1"/>
        <rFont val="Calibri"/>
      </rPr>
      <t xml:space="preserve">, </t>
    </r>
    <r>
      <rPr>
        <b/>
        <sz val="11"/>
        <color theme="1"/>
        <rFont val="Calibri"/>
      </rPr>
      <t>Accent 5</t>
    </r>
    <r>
      <rPr>
        <sz val="11"/>
        <color theme="1"/>
        <rFont val="Calibri"/>
      </rPr>
      <t xml:space="preserve"> olsun.</t>
    </r>
  </si>
  <si>
    <r>
      <rPr>
        <sz val="11"/>
        <color theme="1"/>
        <rFont val="Calibri"/>
      </rPr>
      <t xml:space="preserve">6. </t>
    </r>
    <r>
      <rPr>
        <b/>
        <sz val="11"/>
        <color theme="1"/>
        <rFont val="Calibri"/>
      </rPr>
      <t>Pivot Table</t>
    </r>
    <r>
      <rPr>
        <sz val="11"/>
        <color theme="1"/>
        <rFont val="Calibri"/>
      </rPr>
      <t xml:space="preserve"> səhifəsində, </t>
    </r>
    <r>
      <rPr>
        <b/>
        <sz val="11"/>
        <color theme="1"/>
        <rFont val="Calibri"/>
      </rPr>
      <t>2-ci pivot table</t>
    </r>
    <r>
      <rPr>
        <sz val="11"/>
        <color theme="1"/>
        <rFont val="Calibri"/>
      </rPr>
      <t xml:space="preserve"> yaradın, adını "</t>
    </r>
    <r>
      <rPr>
        <b/>
        <sz val="11"/>
        <color theme="1"/>
        <rFont val="Calibri"/>
      </rPr>
      <t>PivotTable_2</t>
    </r>
    <r>
      <rPr>
        <sz val="11"/>
        <color theme="1"/>
        <rFont val="Calibri"/>
      </rPr>
      <t xml:space="preserve">" qoyun. Bu pivot table </t>
    </r>
    <r>
      <rPr>
        <b/>
        <sz val="11"/>
        <color theme="1"/>
        <rFont val="Calibri"/>
      </rPr>
      <t>Districtlər</t>
    </r>
    <r>
      <rPr>
        <sz val="11"/>
        <color theme="1"/>
        <rFont val="Calibri"/>
      </rPr>
      <t xml:space="preserve"> üzrə </t>
    </r>
    <r>
      <rPr>
        <b/>
        <sz val="11"/>
        <color theme="1"/>
        <rFont val="Calibri"/>
      </rPr>
      <t>LaborCost</t>
    </r>
    <r>
      <rPr>
        <sz val="11"/>
        <color theme="1"/>
        <rFont val="Calibri"/>
      </rPr>
      <t>-un cəmini göstərsin (Sütunların adları uyğun olaraq, "</t>
    </r>
    <r>
      <rPr>
        <b/>
        <sz val="11"/>
        <color theme="1"/>
        <rFont val="Calibri"/>
      </rPr>
      <t>District</t>
    </r>
    <r>
      <rPr>
        <sz val="11"/>
        <color theme="1"/>
        <rFont val="Calibri"/>
      </rPr>
      <t>" və "</t>
    </r>
    <r>
      <rPr>
        <b/>
        <sz val="11"/>
        <color theme="1"/>
        <rFont val="Calibri"/>
      </rPr>
      <t>Sum of LaborCost</t>
    </r>
    <r>
      <rPr>
        <sz val="11"/>
        <color theme="1"/>
        <rFont val="Calibri"/>
      </rPr>
      <t>" olsun).</t>
    </r>
  </si>
  <si>
    <r>
      <rPr>
        <sz val="11"/>
        <color theme="1"/>
        <rFont val="Calibri"/>
      </rPr>
      <t xml:space="preserve">7. </t>
    </r>
    <r>
      <rPr>
        <b/>
        <sz val="11"/>
        <color theme="1"/>
        <rFont val="Calibri"/>
      </rPr>
      <t>PivotTable_2</t>
    </r>
    <r>
      <rPr>
        <sz val="11"/>
        <color theme="1"/>
        <rFont val="Calibri"/>
      </rPr>
      <t xml:space="preserve"> üçün </t>
    </r>
    <r>
      <rPr>
        <b/>
        <sz val="11"/>
        <color theme="1"/>
        <rFont val="Calibri"/>
      </rPr>
      <t>3-D Clustered Column</t>
    </r>
    <r>
      <rPr>
        <sz val="11"/>
        <color theme="1"/>
        <rFont val="Calibri"/>
      </rPr>
      <t xml:space="preserve"> əlavə edin, chart-ın adını </t>
    </r>
    <r>
      <rPr>
        <b/>
        <sz val="11"/>
        <color theme="1"/>
        <rFont val="Calibri"/>
      </rPr>
      <t>Chart_2</t>
    </r>
    <r>
      <rPr>
        <sz val="11"/>
        <color theme="1"/>
        <rFont val="Calibri"/>
      </rPr>
      <t xml:space="preserve"> qoyun. Chart title "</t>
    </r>
    <r>
      <rPr>
        <b/>
        <sz val="11"/>
        <color theme="1"/>
        <rFont val="Calibri"/>
      </rPr>
      <t>Sum of LaborCost for District</t>
    </r>
    <r>
      <rPr>
        <sz val="11"/>
        <color theme="1"/>
        <rFont val="Calibri"/>
      </rPr>
      <t xml:space="preserve">" olsun. </t>
    </r>
    <r>
      <rPr>
        <b/>
        <sz val="11"/>
        <color theme="1"/>
        <rFont val="Calibri"/>
      </rPr>
      <t>Chart_2</t>
    </r>
    <r>
      <rPr>
        <sz val="11"/>
        <color theme="1"/>
        <rFont val="Calibri"/>
      </rPr>
      <t xml:space="preserve">-nin dizaynı </t>
    </r>
    <r>
      <rPr>
        <b/>
        <sz val="11"/>
        <color theme="1"/>
        <rFont val="Calibri"/>
      </rPr>
      <t>Style 8,</t>
    </r>
    <r>
      <rPr>
        <b/>
        <sz val="11"/>
        <color theme="1"/>
        <rFont val="Calibri"/>
      </rPr>
      <t xml:space="preserve"> </t>
    </r>
    <r>
      <rPr>
        <sz val="11"/>
        <color theme="1"/>
        <rFont val="Calibri"/>
      </rPr>
      <t>formatı</t>
    </r>
    <r>
      <rPr>
        <b/>
        <sz val="11"/>
        <color theme="1"/>
        <rFont val="Calibri"/>
      </rPr>
      <t xml:space="preserve"> Colored Outline - Blue, Accent 5</t>
    </r>
    <r>
      <rPr>
        <sz val="11"/>
        <color theme="1"/>
        <rFont val="Calibri"/>
      </rPr>
      <t xml:space="preserve"> olsun.</t>
    </r>
  </si>
  <si>
    <r>
      <rPr>
        <sz val="11"/>
        <color theme="1"/>
        <rFont val="Calibri"/>
      </rPr>
      <t xml:space="preserve">8. </t>
    </r>
    <r>
      <rPr>
        <b/>
        <sz val="11"/>
        <color theme="1"/>
        <rFont val="Calibri"/>
      </rPr>
      <t>District</t>
    </r>
    <r>
      <rPr>
        <sz val="11"/>
        <color theme="1"/>
        <rFont val="Calibri"/>
      </rPr>
      <t xml:space="preserve"> üzrə </t>
    </r>
    <r>
      <rPr>
        <b/>
        <sz val="11"/>
        <color theme="1"/>
        <rFont val="Calibri"/>
      </rPr>
      <t>slicer</t>
    </r>
    <r>
      <rPr>
        <sz val="11"/>
        <color theme="1"/>
        <rFont val="Calibri"/>
      </rPr>
      <t xml:space="preserve"> əlavə edin. Dizaynı </t>
    </r>
    <r>
      <rPr>
        <b/>
        <sz val="11"/>
        <color theme="1"/>
        <rFont val="Calibri"/>
      </rPr>
      <t>Slicer Style Dark 5</t>
    </r>
    <r>
      <rPr>
        <sz val="11"/>
        <color theme="1"/>
        <rFont val="Calibri"/>
      </rPr>
      <t xml:space="preserve"> olsun.</t>
    </r>
  </si>
  <si>
    <r>
      <rPr>
        <sz val="11"/>
        <color theme="1"/>
        <rFont val="Calibri"/>
      </rPr>
      <t xml:space="preserve">9. </t>
    </r>
    <r>
      <rPr>
        <b/>
        <sz val="11"/>
        <color theme="1"/>
        <rFont val="Calibri"/>
      </rPr>
      <t>LeadTech</t>
    </r>
    <r>
      <rPr>
        <sz val="11"/>
        <color theme="1"/>
        <rFont val="Calibri"/>
      </rPr>
      <t xml:space="preserve"> üzrə </t>
    </r>
    <r>
      <rPr>
        <b/>
        <sz val="11"/>
        <color theme="1"/>
        <rFont val="Calibri"/>
      </rPr>
      <t>Service</t>
    </r>
    <r>
      <rPr>
        <sz val="11"/>
        <color theme="1"/>
        <rFont val="Calibri"/>
      </rPr>
      <t xml:space="preserve"> sayını göstərən </t>
    </r>
    <r>
      <rPr>
        <b/>
        <sz val="11"/>
        <color theme="1"/>
        <rFont val="Calibri"/>
      </rPr>
      <t>pivot table</t>
    </r>
    <r>
      <rPr>
        <sz val="11"/>
        <color theme="1"/>
        <rFont val="Calibri"/>
      </rPr>
      <t xml:space="preserve"> əlavə edin, adını </t>
    </r>
    <r>
      <rPr>
        <b/>
        <sz val="11"/>
        <color theme="1"/>
        <rFont val="Calibri"/>
      </rPr>
      <t>PivotTable_3</t>
    </r>
    <r>
      <rPr>
        <sz val="11"/>
        <color theme="1"/>
        <rFont val="Calibri"/>
      </rPr>
      <t xml:space="preserve"> qoyun (Sütunların adları uyğun olaraq, "</t>
    </r>
    <r>
      <rPr>
        <b/>
        <sz val="11"/>
        <color theme="1"/>
        <rFont val="Calibri"/>
      </rPr>
      <t>LeadTech</t>
    </r>
    <r>
      <rPr>
        <sz val="11"/>
        <color theme="1"/>
        <rFont val="Calibri"/>
      </rPr>
      <t>" və "</t>
    </r>
    <r>
      <rPr>
        <b/>
        <sz val="11"/>
        <color theme="1"/>
        <rFont val="Calibri"/>
      </rPr>
      <t>Count of Service</t>
    </r>
    <r>
      <rPr>
        <sz val="11"/>
        <color theme="1"/>
        <rFont val="Calibri"/>
      </rPr>
      <t>" olsun). İstədiyiniz chartı əlavə edib, istədiyiniz kimi dizayn edin.</t>
    </r>
  </si>
  <si>
    <r>
      <rPr>
        <sz val="11"/>
        <color theme="1"/>
        <rFont val="Calibri"/>
      </rPr>
      <t xml:space="preserve">10. </t>
    </r>
    <r>
      <rPr>
        <b/>
        <sz val="11"/>
        <color theme="1"/>
        <rFont val="Calibri"/>
      </rPr>
      <t>ReqDate</t>
    </r>
    <r>
      <rPr>
        <sz val="11"/>
        <color theme="1"/>
        <rFont val="Calibri"/>
      </rPr>
      <t xml:space="preserve"> və </t>
    </r>
    <r>
      <rPr>
        <b/>
        <sz val="11"/>
        <color theme="1"/>
        <rFont val="Calibri"/>
      </rPr>
      <t>WorkDate</t>
    </r>
    <r>
      <rPr>
        <sz val="11"/>
        <color theme="1"/>
        <rFont val="Calibri"/>
      </rPr>
      <t xml:space="preserve"> üzrə, </t>
    </r>
    <r>
      <rPr>
        <b/>
        <sz val="11"/>
        <color theme="1"/>
        <rFont val="Calibri"/>
      </rPr>
      <t>timeline</t>
    </r>
    <r>
      <rPr>
        <sz val="11"/>
        <color theme="1"/>
        <rFont val="Calibri"/>
      </rPr>
      <t xml:space="preserve"> verin (illər üzrə olsun), dizaynları </t>
    </r>
    <r>
      <rPr>
        <b/>
        <sz val="11"/>
        <color theme="1"/>
        <rFont val="Calibri"/>
      </rPr>
      <t>Timeline Style Dark 1</t>
    </r>
    <r>
      <rPr>
        <sz val="11"/>
        <color theme="1"/>
        <rFont val="Calibri"/>
      </rPr>
      <t xml:space="preserve"> olsun. Bütün chartları yeni səhifəyə köçürün və səhifənin adını </t>
    </r>
    <r>
      <rPr>
        <b/>
        <sz val="11"/>
        <color theme="1"/>
        <rFont val="Calibri"/>
      </rPr>
      <t>Dashboard</t>
    </r>
    <r>
      <rPr>
        <sz val="11"/>
        <color theme="1"/>
        <rFont val="Calibri"/>
      </rPr>
      <t xml:space="preserve"> qoyun.</t>
    </r>
  </si>
  <si>
    <r>
      <rPr>
        <sz val="11"/>
        <color theme="1"/>
        <rFont val="Calibri"/>
      </rPr>
      <t xml:space="preserve">Pivot table-lar və Chartları aid olduqları səhifələrdə səliqəli formada yerləşdirin. Son olaraq, səhifələrin ardıcıllığı </t>
    </r>
    <r>
      <rPr>
        <b/>
        <i/>
        <sz val="11"/>
        <color theme="1"/>
        <rFont val="Calibri"/>
      </rPr>
      <t>Instructions, Data, Data - New, Pivot Table, Dashboard</t>
    </r>
    <r>
      <rPr>
        <sz val="11"/>
        <color theme="1"/>
        <rFont val="Calibri"/>
      </rPr>
      <t xml:space="preserve"> şəklində olsun.</t>
    </r>
  </si>
  <si>
    <t>WO ID</t>
  </si>
  <si>
    <t>District</t>
  </si>
  <si>
    <t>LeadTech</t>
  </si>
  <si>
    <t>Service</t>
  </si>
  <si>
    <t>Rush</t>
  </si>
  <si>
    <t>ReqDate</t>
  </si>
  <si>
    <t>WorkDate</t>
  </si>
  <si>
    <t>Techs</t>
  </si>
  <si>
    <t>WarrantyLabor</t>
  </si>
  <si>
    <t>WarrantyParts</t>
  </si>
  <si>
    <t>LaborHours</t>
  </si>
  <si>
    <t>PartsCost</t>
  </si>
  <si>
    <t>Payment</t>
  </si>
  <si>
    <t>Wait</t>
  </si>
  <si>
    <t>LaborRate</t>
  </si>
  <si>
    <t>LaborCost</t>
  </si>
  <si>
    <t>LaborFee</t>
  </si>
  <si>
    <t>PartsFee</t>
  </si>
  <si>
    <t>TotalCost</t>
  </si>
  <si>
    <t>TotalFee</t>
  </si>
  <si>
    <t>ReqDay</t>
  </si>
  <si>
    <t>WorkDay</t>
  </si>
  <si>
    <t>A00100</t>
  </si>
  <si>
    <t>North</t>
  </si>
  <si>
    <t>Khan</t>
  </si>
  <si>
    <t>Assess</t>
  </si>
  <si>
    <t>Account</t>
  </si>
  <si>
    <t>A00101</t>
  </si>
  <si>
    <t>South</t>
  </si>
  <si>
    <t>Lopez</t>
  </si>
  <si>
    <t>Replace</t>
  </si>
  <si>
    <t>A00102</t>
  </si>
  <si>
    <t>Central</t>
  </si>
  <si>
    <t>Cartier</t>
  </si>
  <si>
    <t>Deliver</t>
  </si>
  <si>
    <t>P.O.</t>
  </si>
  <si>
    <t>A00103</t>
  </si>
  <si>
    <t>A00104</t>
  </si>
  <si>
    <t>Northwest</t>
  </si>
  <si>
    <t>A00105</t>
  </si>
  <si>
    <t>A00106</t>
  </si>
  <si>
    <t>Yes</t>
  </si>
  <si>
    <t>A00107</t>
  </si>
  <si>
    <t>No</t>
  </si>
  <si>
    <t>A00108</t>
  </si>
  <si>
    <t>Burton</t>
  </si>
  <si>
    <t>C.O.D.</t>
  </si>
  <si>
    <t>A00109</t>
  </si>
  <si>
    <t>Repair</t>
  </si>
  <si>
    <t>A00110</t>
  </si>
  <si>
    <t>West</t>
  </si>
  <si>
    <t>A00111</t>
  </si>
  <si>
    <t>A00112</t>
  </si>
  <si>
    <t>A00113</t>
  </si>
  <si>
    <t>Michner</t>
  </si>
  <si>
    <t>A00114</t>
  </si>
  <si>
    <t>A00115</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</si>
  <si>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</si>
  <si>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</si>
  <si>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</si>
  <si>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</si>
  <si>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</si>
  <si>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</si>
  <si>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</si>
  <si>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</si>
  <si>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</si>
  <si>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</si>
  <si>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</si>
  <si>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</si>
  <si>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</si>
  <si>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</si>
  <si>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</si>
  <si>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</si>
  <si>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</si>
  <si>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</si>
  <si>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</si>
  <si>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</si>
  <si>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</si>
  <si>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</si>
  <si>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</si>
  <si>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</si>
  <si>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</si>
  <si>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</si>
  <si>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</si>
  <si>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</si>
  <si>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</si>
  <si>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</si>
  <si>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</si>
  <si>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</si>
  <si>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</si>
  <si>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</si>
  <si>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</si>
  <si>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</si>
  <si>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</si>
  <si>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</si>
  <si>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</si>
  <si>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</si>
  <si>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</si>
  <si>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</si>
  <si>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</si>
  <si>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</si>
  <si>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</si>
  <si>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</si>
  <si>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</si>
  <si>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</si>
  <si>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</si>
  <si>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</si>
  <si>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</si>
  <si>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</si>
  <si>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</si>
  <si>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</si>
  <si>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</si>
  <si>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</si>
  <si>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</si>
  <si>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</si>
  <si>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</si>
  <si>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</si>
  <si>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</si>
  <si>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</si>
  <si>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</si>
  <si>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</si>
  <si>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</si>
  <si>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</si>
  <si>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</si>
  <si>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</si>
  <si>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</si>
  <si>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</si>
  <si>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</si>
  <si>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</si>
  <si>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</si>
  <si>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</si>
  <si>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</si>
  <si>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</si>
  <si>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</si>
  <si>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</si>
  <si>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</si>
  <si>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</si>
  <si>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</si>
  <si>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</si>
  <si>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</si>
  <si>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</si>
  <si>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</si>
  <si>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</si>
  <si>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</si>
  <si>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</si>
  <si>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</si>
  <si>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</si>
  <si>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</si>
  <si>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</si>
  <si>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</si>
  <si>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</si>
  <si>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</si>
  <si>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</si>
  <si>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</si>
  <si>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</si>
  <si>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</si>
  <si>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</si>
  <si>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</si>
  <si>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</si>
  <si>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</si>
  <si>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</si>
  <si>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</si>
  <si>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</si>
  <si>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</si>
  <si>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</si>
  <si>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</si>
  <si>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</si>
  <si>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</si>
  <si>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</si>
  <si>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</si>
  <si>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</si>
  <si>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</si>
  <si>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</si>
  <si>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</si>
  <si>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</si>
  <si>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</si>
  <si>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</si>
  <si>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</si>
  <si>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</si>
  <si>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</si>
  <si>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</si>
  <si>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</si>
  <si>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</si>
  <si>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</si>
  <si>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</si>
  <si>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</si>
  <si>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</si>
  <si>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</si>
  <si>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</si>
  <si>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</si>
  <si>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</si>
  <si>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</si>
  <si>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</si>
  <si>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</si>
  <si>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</si>
  <si>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</si>
  <si>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</si>
  <si>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</si>
  <si>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</si>
  <si>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</si>
  <si>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</si>
  <si>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</si>
  <si>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</si>
  <si>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</si>
  <si>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</si>
  <si>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</si>
  <si>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</si>
  <si>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</si>
  <si>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</si>
  <si>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</si>
  <si>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</si>
  <si>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</si>
  <si>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</si>
  <si>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</si>
  <si>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</si>
  <si>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</si>
  <si>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</si>
  <si>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</si>
  <si>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</si>
  <si>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</si>
  <si>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</si>
  <si>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</si>
  <si>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</si>
  <si>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</si>
  <si>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</si>
  <si>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</si>
  <si>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</si>
  <si>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</si>
  <si>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</si>
  <si>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</si>
  <si>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</si>
  <si>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</si>
  <si>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</si>
  <si>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</si>
  <si>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</si>
  <si>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</si>
  <si>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</si>
  <si>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</si>
  <si>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</si>
  <si>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</si>
  <si>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</si>
  <si>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</si>
  <si>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</si>
  <si>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</si>
  <si>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</si>
  <si>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</si>
  <si>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</si>
  <si>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</si>
  <si>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</si>
  <si>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</si>
  <si>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</si>
  <si>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</si>
  <si>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</si>
  <si>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</si>
  <si>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</si>
  <si>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</si>
  <si>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</si>
  <si>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</si>
  <si>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</si>
  <si>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</si>
  <si>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</si>
  <si>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</si>
  <si>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</si>
  <si>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</si>
  <si>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</si>
  <si>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</si>
  <si>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</si>
  <si>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</si>
  <si>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</si>
  <si>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</si>
  <si>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</si>
  <si>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</si>
  <si>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</si>
  <si>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</si>
  <si>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</si>
  <si>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</si>
  <si>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</si>
  <si>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</si>
  <si>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</si>
  <si>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</si>
  <si>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</si>
  <si>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</si>
  <si>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</si>
  <si>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</si>
  <si>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</si>
  <si>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</si>
  <si>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</si>
  <si>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</si>
  <si>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</si>
  <si>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</si>
  <si>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</si>
  <si>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</si>
  <si>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</si>
  <si>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</si>
  <si>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</si>
  <si>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</si>
  <si>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</si>
  <si>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</si>
  <si>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</si>
  <si>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</si>
  <si>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</si>
  <si>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</si>
  <si>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</si>
  <si>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</si>
  <si>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</si>
  <si>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</si>
  <si>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</si>
  <si>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</si>
  <si>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</si>
  <si>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</si>
  <si>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</si>
  <si>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</si>
  <si>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</si>
  <si>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</si>
  <si>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</si>
  <si>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</si>
  <si>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</si>
  <si>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</si>
  <si>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</si>
  <si>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</si>
  <si>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</si>
  <si>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</si>
  <si>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</si>
  <si>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</si>
  <si>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</si>
  <si>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</si>
  <si>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</si>
  <si>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</si>
  <si>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</si>
  <si>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</si>
  <si>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</si>
  <si>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</si>
  <si>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</si>
  <si>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</si>
  <si>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</si>
  <si>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</si>
  <si>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</si>
  <si>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</si>
  <si>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</si>
  <si>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</si>
  <si>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</si>
  <si>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</si>
  <si>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</si>
  <si>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</si>
  <si>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</si>
  <si>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</si>
  <si>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</si>
  <si>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</si>
  <si>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</si>
  <si>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</si>
  <si>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</si>
  <si>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</si>
  <si>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</si>
  <si>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</si>
  <si>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</si>
  <si>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</si>
  <si>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</si>
  <si>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</si>
  <si>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</si>
  <si>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</si>
  <si>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</si>
  <si>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</si>
  <si>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</si>
  <si>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</si>
  <si>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</si>
  <si>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</si>
  <si>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</si>
  <si>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</si>
  <si>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</si>
  <si>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</si>
  <si>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</si>
  <si>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</si>
  <si>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</si>
  <si>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</si>
  <si>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</si>
  <si>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</si>
  <si>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</si>
  <si>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</si>
  <si>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</si>
  <si>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</si>
  <si>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</si>
  <si>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</si>
  <si>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</si>
  <si>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</si>
  <si>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</si>
  <si>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</si>
  <si>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</si>
  <si>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</si>
  <si>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</si>
  <si>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</si>
  <si>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</si>
  <si>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</si>
  <si>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</si>
  <si>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</si>
  <si>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</si>
  <si>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</si>
  <si>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</si>
  <si>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</si>
  <si>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</si>
  <si>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</si>
  <si>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</si>
  <si>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</si>
  <si>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</si>
  <si>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</si>
  <si>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</si>
  <si>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</si>
  <si>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</si>
  <si>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</si>
  <si>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</si>
  <si>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</si>
  <si>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</si>
  <si>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</si>
  <si>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</si>
  <si>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</si>
  <si>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</si>
  <si>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</si>
  <si>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</si>
  <si>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</si>
  <si>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</si>
  <si>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</si>
  <si>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</si>
  <si>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</si>
  <si>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</si>
  <si>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</si>
  <si>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</si>
  <si>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</si>
  <si>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</si>
  <si>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</si>
  <si>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</si>
  <si>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</si>
  <si>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</si>
  <si>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</si>
  <si>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</si>
  <si>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</si>
  <si>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</si>
  <si>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</si>
  <si>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</si>
  <si>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</si>
  <si>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</si>
  <si>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</si>
  <si>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</si>
  <si>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</si>
  <si>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</si>
  <si>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</si>
  <si>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</si>
  <si>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</si>
  <si>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</si>
  <si>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</si>
  <si>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</si>
  <si>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</si>
  <si>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</si>
  <si>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</si>
  <si>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</si>
  <si>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</si>
  <si>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</si>
  <si>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</si>
  <si>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</si>
  <si>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</si>
  <si>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</si>
  <si>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</si>
  <si>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</si>
  <si>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</si>
  <si>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</si>
  <si>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</si>
  <si>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</si>
  <si>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</si>
  <si>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</si>
  <si>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</si>
  <si>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</si>
  <si>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</si>
  <si>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</si>
  <si>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</si>
  <si>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</si>
  <si>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</si>
  <si>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</si>
  <si>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</si>
  <si>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</si>
  <si>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</si>
  <si>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</si>
  <si>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</si>
  <si>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</si>
  <si>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</si>
  <si>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</si>
  <si>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</si>
  <si>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</si>
  <si>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</si>
  <si>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</si>
  <si>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</si>
  <si>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</si>
  <si>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</si>
  <si>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</si>
  <si>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</si>
  <si>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</si>
  <si>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</si>
  <si>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</si>
  <si>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</si>
  <si>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</si>
  <si>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</si>
  <si>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</si>
  <si>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</si>
  <si>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</si>
  <si>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</si>
  <si>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</si>
  <si>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</si>
  <si>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</si>
  <si>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</si>
  <si>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</si>
  <si>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</si>
  <si>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</si>
  <si>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</si>
  <si>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</si>
  <si>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</si>
  <si>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</si>
  <si>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</si>
  <si>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</si>
  <si>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</si>
  <si>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</si>
  <si>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</si>
  <si>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</si>
  <si>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</si>
  <si>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</si>
  <si>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</si>
  <si>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</si>
  <si>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</si>
  <si>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</si>
  <si>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</si>
  <si>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</si>
  <si>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</si>
  <si>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</si>
  <si>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</si>
  <si>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</si>
  <si>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</si>
  <si>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</si>
  <si>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</si>
  <si>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</si>
  <si>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</si>
  <si>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</si>
  <si>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</si>
  <si>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</si>
  <si>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</si>
  <si>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</si>
  <si>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</si>
  <si>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</si>
  <si>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</si>
  <si>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</si>
  <si>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</si>
  <si>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</si>
  <si>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</si>
  <si>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</si>
  <si>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</si>
  <si>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</si>
  <si>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</si>
  <si>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</si>
  <si>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</si>
  <si>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</si>
  <si>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</si>
  <si>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</si>
  <si>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</si>
  <si>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</si>
  <si>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</si>
  <si>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</si>
  <si>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</si>
  <si>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</si>
  <si>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</si>
  <si>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</si>
  <si>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</si>
  <si>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</si>
  <si>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</si>
  <si>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</si>
  <si>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</si>
  <si>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</si>
  <si>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</si>
  <si>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</si>
  <si>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</si>
  <si>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</si>
  <si>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</si>
  <si>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</si>
  <si>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</si>
  <si>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</si>
  <si>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</si>
  <si>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</si>
  <si>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</si>
  <si>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</si>
  <si>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</si>
  <si>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</si>
  <si>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</si>
  <si>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</si>
  <si>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</si>
  <si>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</si>
  <si>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</si>
  <si>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</si>
  <si>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</si>
  <si>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</si>
  <si>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</si>
  <si>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</si>
  <si>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</si>
  <si>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</si>
  <si>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</si>
  <si>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</si>
  <si>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</si>
  <si>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</si>
  <si>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</si>
  <si>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</si>
  <si>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</si>
  <si>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</si>
  <si>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</si>
  <si>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</si>
  <si>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</si>
  <si>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</si>
  <si>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</si>
  <si>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</si>
  <si>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</si>
  <si>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</si>
  <si>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</si>
  <si>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</si>
  <si>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</si>
  <si>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</si>
  <si>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</si>
  <si>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</si>
  <si>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</si>
  <si>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</si>
  <si>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</si>
  <si>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</si>
  <si>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</si>
  <si>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</si>
  <si>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</si>
  <si>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</si>
  <si>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</si>
  <si>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</si>
  <si>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</si>
  <si>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</si>
  <si>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</si>
  <si>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</si>
  <si>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</si>
  <si>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</si>
  <si>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</si>
  <si>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</si>
  <si>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</si>
  <si>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</si>
  <si>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</si>
  <si>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</si>
  <si>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</si>
  <si>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</si>
  <si>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</si>
  <si>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</si>
  <si>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</si>
  <si>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</si>
  <si>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</si>
  <si>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</si>
  <si>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</si>
  <si>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</si>
  <si>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</si>
  <si>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</si>
  <si>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</si>
  <si>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</si>
  <si>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</si>
  <si>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</si>
  <si>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</si>
  <si>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</si>
  <si>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</si>
  <si>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</si>
  <si>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</si>
  <si>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</si>
  <si>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</si>
  <si>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</si>
  <si>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</si>
  <si>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</si>
  <si>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</si>
  <si>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</si>
  <si>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</si>
  <si>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</si>
  <si>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</si>
  <si>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</si>
  <si>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</si>
  <si>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</si>
  <si>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</si>
  <si>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</si>
  <si>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</si>
  <si>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</si>
  <si>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</si>
  <si>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</si>
  <si>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</si>
  <si>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</si>
  <si>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</si>
  <si>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</si>
  <si>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</si>
  <si>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</si>
  <si>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</si>
  <si>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</si>
  <si>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</si>
  <si>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</si>
  <si>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</si>
  <si>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</si>
  <si>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</si>
  <si>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</si>
  <si>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</si>
  <si>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</si>
  <si>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</si>
  <si>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</si>
  <si>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</si>
  <si>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</si>
  <si>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</si>
  <si>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</si>
  <si>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</si>
  <si>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</si>
  <si>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</si>
  <si>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</si>
  <si>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</si>
  <si>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</si>
  <si>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</si>
  <si>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</si>
  <si>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</si>
  <si>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</si>
  <si>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</si>
  <si>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</si>
  <si>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</si>
  <si>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</si>
  <si>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</si>
  <si>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</si>
  <si>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</si>
  <si>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</si>
  <si>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</si>
  <si>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</si>
  <si>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</si>
  <si>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</si>
  <si>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</si>
  <si>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</si>
  <si>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</si>
  <si>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</si>
  <si>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</si>
  <si>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</si>
  <si>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</si>
  <si>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</si>
  <si>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</si>
  <si>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</si>
  <si>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</si>
  <si>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</si>
  <si>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</si>
  <si>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</si>
  <si>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</si>
  <si>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</si>
  <si>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</si>
  <si>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</si>
  <si>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</si>
  <si>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</si>
  <si>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</si>
  <si>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</si>
  <si>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</si>
  <si>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</si>
  <si>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</si>
  <si>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</si>
  <si>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</si>
  <si>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</si>
  <si>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</si>
  <si>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</si>
  <si>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</si>
  <si>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</si>
  <si>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</si>
  <si>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</si>
  <si>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</si>
  <si>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</si>
  <si>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</si>
  <si>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</si>
  <si>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</si>
  <si>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</si>
  <si>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</si>
  <si>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</si>
  <si>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</si>
  <si>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</si>
  <si>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</si>
  <si>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</si>
  <si>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</si>
  <si>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</si>
  <si>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</si>
  <si>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</si>
  <si>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</si>
  <si>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</si>
  <si>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</si>
  <si>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</si>
  <si>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</si>
  <si>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</si>
  <si>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</si>
  <si>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</si>
  <si>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</si>
  <si>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</si>
  <si>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</si>
  <si>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</si>
  <si>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</si>
  <si>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</si>
  <si>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</si>
  <si>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</si>
  <si>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</si>
  <si>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</si>
  <si>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</si>
  <si>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</si>
  <si>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</si>
  <si>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</si>
  <si>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</si>
  <si>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</si>
  <si>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</si>
  <si>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</si>
  <si>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</si>
  <si>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</si>
  <si>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</si>
  <si>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</si>
  <si>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</si>
  <si>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</si>
  <si>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</si>
  <si>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</si>
  <si>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</si>
  <si>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</si>
  <si>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</si>
  <si>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</si>
  <si>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</si>
  <si>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</si>
  <si>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</si>
  <si>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</si>
  <si>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</si>
  <si>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</si>
  <si>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</si>
  <si>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</si>
  <si>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</si>
  <si>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</si>
  <si>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</si>
  <si>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</si>
  <si>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</si>
  <si>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</si>
  <si>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</si>
  <si>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</si>
  <si>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</si>
  <si>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</si>
  <si>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</si>
  <si>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</si>
  <si>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</si>
  <si>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</si>
  <si>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</si>
  <si>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</si>
  <si>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</si>
  <si>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</si>
  <si>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</si>
  <si>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</si>
  <si>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</si>
  <si>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</si>
  <si>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</si>
  <si>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</si>
  <si>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</si>
  <si>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</si>
  <si>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</si>
  <si>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</si>
  <si>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</si>
  <si>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</si>
  <si>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</si>
  <si>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</si>
  <si>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</si>
  <si>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</si>
  <si>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</si>
  <si>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</si>
  <si>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</si>
  <si>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</si>
  <si>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</si>
  <si>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</si>
  <si>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</si>
  <si>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</si>
  <si>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</si>
  <si>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</si>
  <si>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</si>
  <si>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</si>
  <si>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</si>
  <si>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</si>
  <si>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</si>
  <si>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</si>
  <si>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</si>
  <si>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</si>
  <si>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</si>
  <si>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</si>
  <si>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</si>
  <si>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</si>
  <si>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</si>
  <si>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</si>
  <si>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</si>
  <si>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</si>
  <si>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</si>
  <si>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</si>
  <si>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</si>
  <si>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</si>
  <si>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</si>
  <si>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</si>
  <si>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</si>
  <si>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</si>
  <si>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</si>
  <si>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</si>
  <si>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</si>
  <si>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</si>
  <si>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</si>
  <si>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</si>
  <si>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</si>
  <si>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</si>
  <si>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</si>
  <si>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</si>
  <si>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</si>
  <si>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</si>
  <si>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</si>
  <si>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</si>
  <si>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</si>
  <si>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</si>
  <si>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</si>
  <si>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</si>
  <si>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</si>
  <si>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</si>
  <si>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</si>
  <si>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</si>
  <si>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</si>
  <si>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</si>
  <si>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</si>
  <si>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</si>
  <si>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</si>
  <si>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</si>
  <si>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</si>
  <si>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</si>
  <si>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</si>
  <si>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</si>
  <si>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</si>
  <si>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</si>
  <si>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</si>
  <si>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</si>
  <si>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</si>
  <si>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</si>
  <si>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</si>
  <si>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</si>
  <si>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</si>
  <si>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</si>
  <si>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</si>
  <si>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</si>
  <si>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</si>
  <si>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</si>
  <si>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</si>
  <si>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</si>
  <si>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</si>
  <si>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</si>
  <si>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</si>
  <si>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</si>
  <si>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</si>
  <si>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</si>
  <si>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</si>
  <si>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</si>
  <si>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</si>
  <si>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</si>
  <si>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</si>
  <si>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</si>
  <si>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</si>
  <si>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</si>
  <si>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</si>
  <si>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</si>
  <si>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</si>
  <si>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</si>
  <si>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</si>
  <si>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</si>
  <si>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</si>
  <si>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</si>
  <si>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</si>
  <si>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</si>
  <si>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</si>
  <si>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</si>
  <si>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</si>
  <si>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</si>
  <si>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</si>
  <si>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</si>
  <si>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</si>
  <si>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</si>
  <si>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</si>
  <si>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</si>
  <si>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</si>
  <si>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</si>
  <si>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</si>
  <si>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</si>
  <si>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</si>
  <si>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</si>
  <si>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</si>
  <si>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</si>
  <si>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</si>
  <si>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</si>
  <si>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</si>
  <si>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</si>
  <si>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</si>
  <si>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</si>
  <si>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</si>
  <si>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</si>
  <si>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</si>
  <si>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</si>
  <si>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</si>
  <si>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</si>
  <si>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</si>
  <si>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</si>
  <si>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</si>
  <si>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</si>
  <si>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</si>
  <si>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</si>
  <si>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</si>
  <si>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</si>
  <si>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</si>
  <si>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</si>
  <si>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</si>
  <si>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</si>
  <si>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</si>
  <si>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</si>
  <si>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</si>
  <si>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</si>
  <si>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</si>
  <si>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</si>
  <si>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</si>
  <si>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</si>
  <si>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</si>
  <si>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</si>
  <si>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</si>
  <si>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</si>
  <si>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</si>
  <si>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</si>
  <si>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</si>
  <si>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</si>
  <si>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</si>
  <si>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</si>
  <si>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</si>
  <si>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</si>
  <si>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</si>
  <si>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</si>
  <si>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</si>
  <si>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</si>
  <si>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</si>
  <si>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</si>
  <si>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</si>
  <si>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</si>
  <si>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</si>
  <si>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</si>
  <si>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</si>
  <si>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</si>
  <si>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</si>
  <si>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</si>
  <si>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</si>
  <si>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</si>
  <si>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</si>
  <si>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</si>
  <si>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</si>
  <si>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</si>
  <si>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</si>
  <si>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</si>
  <si>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</si>
  <si>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</si>
  <si>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</si>
  <si>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</si>
  <si>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r>
      <t>1. Data səhifəsinə keçin. Cədvəli smart table edin, table-ın adını "</t>
    </r>
    <r>
      <rPr>
        <b/>
        <sz val="11"/>
        <color theme="1"/>
        <rFont val="Calibri"/>
      </rPr>
      <t>Table_Main</t>
    </r>
    <r>
      <rPr>
        <sz val="11"/>
        <color theme="1"/>
        <rFont val="Calibri"/>
      </rPr>
      <t>" qoyun və istədiyiniz dizaynı verin.</t>
    </r>
  </si>
  <si>
    <t>x</t>
  </si>
  <si>
    <r>
      <t xml:space="preserve">10. Tək həmlə ilə </t>
    </r>
    <r>
      <rPr>
        <b/>
        <sz val="11"/>
        <color theme="1"/>
        <rFont val="Calibri"/>
      </rPr>
      <t>Data</t>
    </r>
    <r>
      <rPr>
        <sz val="11"/>
        <color theme="1"/>
        <rFont val="Calibri"/>
      </rPr>
      <t xml:space="preserve"> səhifəsinin eynisini yaradıb, bütün səhifələrin sonuna əlavə edin. Səhifənin adını "</t>
    </r>
    <r>
      <rPr>
        <b/>
        <sz val="11"/>
        <color theme="1"/>
        <rFont val="Calibri"/>
      </rPr>
      <t>Data - New</t>
    </r>
    <r>
      <rPr>
        <sz val="11"/>
        <color theme="1"/>
        <rFont val="Calibri"/>
      </rPr>
      <t>", table-ın adını isə "</t>
    </r>
    <r>
      <rPr>
        <b/>
        <sz val="11"/>
        <color theme="1"/>
        <rFont val="Calibri"/>
      </rPr>
      <t>Table_New</t>
    </r>
    <r>
      <rPr>
        <sz val="11"/>
        <color theme="1"/>
        <rFont val="Calibri"/>
      </rPr>
      <t>" qoyun.</t>
    </r>
  </si>
  <si>
    <r>
      <t xml:space="preserve">2. </t>
    </r>
    <r>
      <rPr>
        <b/>
        <sz val="11"/>
        <color theme="1"/>
        <rFont val="Calibri"/>
      </rPr>
      <t>AB8</t>
    </r>
    <r>
      <rPr>
        <sz val="11"/>
        <color theme="1"/>
        <rFont val="Calibri"/>
      </rPr>
      <t xml:space="preserve"> və </t>
    </r>
    <r>
      <rPr>
        <b/>
        <sz val="11"/>
        <color theme="1"/>
        <rFont val="Calibri"/>
      </rPr>
      <t>AB9</t>
    </r>
    <r>
      <rPr>
        <sz val="11"/>
        <color theme="1"/>
        <rFont val="Calibri"/>
      </rPr>
      <t xml:space="preserve"> xanalarında, uyğun olaraq, </t>
    </r>
    <r>
      <rPr>
        <b/>
        <sz val="11"/>
        <color theme="1"/>
        <rFont val="Calibri"/>
      </rPr>
      <t>WarrantyLabor</t>
    </r>
    <r>
      <rPr>
        <sz val="11"/>
        <color theme="1"/>
        <rFont val="Calibri"/>
      </rPr>
      <t xml:space="preserve">-a görə, ümumi </t>
    </r>
    <r>
      <rPr>
        <b/>
        <sz val="11"/>
        <color theme="1"/>
        <rFont val="Calibri"/>
      </rPr>
      <t>LaborCost</t>
    </r>
    <r>
      <rPr>
        <sz val="11"/>
        <color theme="1"/>
        <rFont val="Calibri"/>
      </rPr>
      <t>-u hesablayın.</t>
    </r>
  </si>
  <si>
    <t>sual 5-in cavabı</t>
  </si>
  <si>
    <t>sual 4-ün cavabı</t>
  </si>
  <si>
    <t>sual 3-ün cavabı</t>
  </si>
  <si>
    <t>sual 6-nın cavabı</t>
  </si>
  <si>
    <t>sual 7-nin cavabı</t>
  </si>
  <si>
    <t>sual 8-in cavabı</t>
  </si>
  <si>
    <t>Grand Total</t>
  </si>
  <si>
    <t>Sum of TotalCost</t>
  </si>
  <si>
    <t>Sum of LaborCost</t>
  </si>
  <si>
    <t>Count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</si>
</sst>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ont>
    <font>
      <sz val="16"/>
      <color theme="0"/>
      <name val="Calibri"/>
    </font>
    <font>
      <sz val="11"/>
      <color theme="0"/>
      <name val="Calibri"/>
    </font>
    <font>
      <b/>
      <sz val="14"/>
      <color theme="1"/>
      <name val="Calibri"/>
    </font>
    <font>
      <sz val="11"/>
      <color theme="1"/>
      <name val="Calibri"/>
      <scheme val="minor"/>
    </font>
    <font>
      <b/>
      <sz val="11"/>
      <color theme="1"/>
      <name val="Calibri"/>
    </font>
    <font>
      <b/>
      <i/>
      <sz val="11"/>
      <color theme="1"/>
      <name val="Calibri"/>
    </font>
    <font>
      <sz val="11"/>
      <color theme="1"/>
      <name val="Calibri"/>
      <family val="2"/>
    </font>
    <font>
      <sz val="11"/>
      <color theme="1"/>
      <name val="Calibri"/>
      <family val="2"/>
      <scheme val="minor"/>
    </font>
  </fonts>
  <fills count="4">
    <fill>
      <patternFill patternType="none"/>
    </fill>
    <fill>
      <patternFill patternType="gray125"/>
    </fill>
    <fill>
      <patternFill patternType="solid">
        <fgColor theme="0"/>
        <bgColor theme="0"/>
      </patternFill>
    </fill>
    <fill>
      <patternFill patternType="solid">
        <fgColor rgb="FF002060"/>
        <bgColor rgb="FF00206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xf numFmtId="0" fontId="2" fillId="3" borderId="1" xfId="0" applyFont="1" applyFill="1" applyBorder="1"/>
    <xf numFmtId="0" fontId="3" fillId="3" borderId="1" xfId="0" applyFont="1" applyFill="1" applyBorder="1"/>
    <xf numFmtId="0" fontId="4" fillId="0" borderId="0" xfId="0" applyFont="1"/>
    <xf numFmtId="0" fontId="4" fillId="0" borderId="2" xfId="0" applyFont="1" applyBorder="1"/>
    <xf numFmtId="0" fontId="5" fillId="0" borderId="0" xfId="0" applyFont="1"/>
    <xf numFmtId="0" fontId="1" fillId="0" borderId="2" xfId="0" applyFont="1" applyBorder="1"/>
    <xf numFmtId="14" fontId="4" fillId="0" borderId="0" xfId="0" applyNumberFormat="1" applyFont="1"/>
    <xf numFmtId="14" fontId="1" fillId="0" borderId="0" xfId="0" applyNumberFormat="1" applyFont="1"/>
    <xf numFmtId="0" fontId="1" fillId="2" borderId="1" xfId="0" applyFont="1" applyFill="1" applyBorder="1" applyAlignment="1">
      <alignment horizontal="center"/>
    </xf>
    <xf numFmtId="0" fontId="0" fillId="0" borderId="0" xfId="0" applyFont="1" applyAlignment="1">
      <alignment horizontal="center"/>
    </xf>
    <xf numFmtId="1" fontId="4" fillId="0" borderId="0" xfId="0" applyNumberFormat="1" applyFont="1"/>
    <xf numFmtId="1" fontId="0" fillId="0" borderId="0" xfId="0" applyNumberFormat="1" applyFont="1" applyAlignment="1"/>
    <xf numFmtId="1" fontId="5" fillId="0" borderId="0" xfId="0" applyNumberFormat="1" applyFont="1"/>
    <xf numFmtId="0" fontId="9" fillId="0" borderId="0" xfId="0" applyFont="1" applyAlignment="1"/>
    <xf numFmtId="0" fontId="1" fillId="0" borderId="1" xfId="0" applyFont="1" applyFill="1" applyBorder="1"/>
    <xf numFmtId="0" fontId="0" fillId="0" borderId="0" xfId="0" applyFont="1" applyFill="1" applyAlignment="1"/>
    <xf numFmtId="2" fontId="1" fillId="0" borderId="1" xfId="0" applyNumberFormat="1" applyFont="1" applyFill="1" applyBorder="1"/>
    <xf numFmtId="0" fontId="0" fillId="0" borderId="0" xfId="0" applyNumberFormat="1" applyFont="1" applyAlignment="1"/>
    <xf numFmtId="2" fontId="0" fillId="0" borderId="0" xfId="0" applyNumberFormat="1" applyFont="1" applyAlignment="1"/>
    <xf numFmtId="0" fontId="8" fillId="2" borderId="1" xfId="0" applyFont="1" applyFill="1" applyBorder="1" applyAlignment="1">
      <alignment horizontal="center"/>
    </xf>
    <xf numFmtId="0" fontId="0" fillId="0" borderId="0" xfId="0" pivotButton="1" applyFont="1" applyAlignment="1"/>
    <xf numFmtId="0" fontId="0" fillId="0" borderId="0" xfId="0" applyFont="1" applyAlignment="1">
      <alignment horizontal="left"/>
    </xf>
  </cellXfs>
  <cellStyles count="1">
    <cellStyle name="Normal" xfId="0" builtinId="0"/>
  </cellStyles>
  <dxfs count="45">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
    </dxf>
    <dxf>
      <font>
        <b val="0"/>
        <i val="0"/>
        <strike val="0"/>
        <condense val="0"/>
        <extend val="0"/>
        <outline val="0"/>
        <shadow val="0"/>
        <u val="none"/>
        <vertAlign val="baseline"/>
        <sz val="11"/>
        <color theme="1"/>
        <name val="Calibri"/>
        <scheme val="none"/>
      </font>
      <numFmt numFmtId="19" formatCode="dd/mm/yy"/>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theme="1"/>
        <name val="Calibri"/>
        <scheme val="none"/>
      </font>
    </dxf>
    <dxf>
      <numFmt numFmtId="0" formatCode="General"/>
    </dxf>
    <dxf>
      <numFmt numFmtId="0" formatCode="General"/>
    </dxf>
    <dxf>
      <numFmt numFmtId="0" formatCode="General"/>
    </dxf>
    <dxf>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
    </dxf>
    <dxf>
      <font>
        <b val="0"/>
        <i val="0"/>
        <strike val="0"/>
        <condense val="0"/>
        <extend val="0"/>
        <outline val="0"/>
        <shadow val="0"/>
        <u val="none"/>
        <vertAlign val="baseline"/>
        <sz val="11"/>
        <color theme="1"/>
        <name val="Calibri"/>
        <scheme val="none"/>
      </font>
      <numFmt numFmtId="19" formatCode="dd/mm/yy"/>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theme="1"/>
        <name val="Calibri"/>
        <scheme val="none"/>
      </font>
    </dxf>
    <dxf>
      <fill>
        <patternFill>
          <bgColor theme="9" tint="-0.24994659260841701"/>
        </patternFill>
      </fill>
    </dxf>
  </dxfs>
  <tableStyles count="0" defaultTableStyle="TableStyleMedium2" defaultPivotStyle="PivotStyleLight16"/>
  <colors>
    <mruColors>
      <color rgb="FFFF6600"/>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Homework.xlsx]Pivot Table!PivotTable_1</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Sum of TotalCost for Service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lt1"/>
          </a:solidFill>
          <a:ln w="12700" cap="flat" cmpd="sng" algn="ctr">
            <a:solidFill>
              <a:schemeClr val="accent1"/>
            </a:solidFill>
            <a:prstDash val="solid"/>
            <a:miter lim="800000"/>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lt1"/>
          </a:solidFill>
          <a:ln w="12700" cap="flat" cmpd="sng" algn="ctr">
            <a:solidFill>
              <a:schemeClr val="accent1"/>
            </a:solidFill>
            <a:prstDash val="solid"/>
            <a:miter lim="800000"/>
          </a:ln>
          <a:effectLst/>
        </c:spPr>
      </c:pivotFmt>
      <c:pivotFmt>
        <c:idx val="2"/>
        <c:spPr>
          <a:solidFill>
            <a:schemeClr val="lt1"/>
          </a:solidFill>
          <a:ln w="12700" cap="flat" cmpd="sng" algn="ctr">
            <a:solidFill>
              <a:schemeClr val="accent1"/>
            </a:solidFill>
            <a:prstDash val="solid"/>
            <a:miter lim="800000"/>
          </a:ln>
          <a:effectLst/>
        </c:spPr>
      </c:pivotFmt>
      <c:pivotFmt>
        <c:idx val="3"/>
        <c:spPr>
          <a:solidFill>
            <a:schemeClr val="lt1"/>
          </a:solidFill>
          <a:ln w="12700" cap="flat" cmpd="sng" algn="ctr">
            <a:solidFill>
              <a:schemeClr val="accent1"/>
            </a:solidFill>
            <a:prstDash val="solid"/>
            <a:miter lim="800000"/>
          </a:ln>
          <a:effectLst/>
        </c:spPr>
      </c:pivotFmt>
      <c:pivotFmt>
        <c:idx val="4"/>
        <c:spPr>
          <a:solidFill>
            <a:schemeClr val="lt1"/>
          </a:solidFill>
          <a:ln w="12700" cap="flat" cmpd="sng" algn="ctr">
            <a:solidFill>
              <a:schemeClr val="accent1"/>
            </a:solidFill>
            <a:prstDash val="solid"/>
            <a:miter lim="800000"/>
          </a:ln>
          <a:effectLst/>
        </c:spPr>
      </c:pivotFmt>
      <c:pivotFmt>
        <c:idx val="5"/>
        <c:spPr>
          <a:solidFill>
            <a:schemeClr val="lt1"/>
          </a:solidFill>
          <a:ln w="12700" cap="flat" cmpd="sng" algn="ctr">
            <a:solidFill>
              <a:schemeClr val="accent1"/>
            </a:solidFill>
            <a:prstDash val="solid"/>
            <a:miter lim="800000"/>
          </a:ln>
          <a:effectLst/>
        </c:spPr>
      </c:pivotFmt>
      <c:pivotFmt>
        <c:idx val="6"/>
        <c:spPr>
          <a:solidFill>
            <a:schemeClr val="lt1"/>
          </a:solidFill>
          <a:ln w="12700" cap="flat" cmpd="sng" algn="ctr">
            <a:solidFill>
              <a:schemeClr val="accent1"/>
            </a:solidFill>
            <a:prstDash val="solid"/>
            <a:miter lim="800000"/>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lt1"/>
          </a:solidFill>
          <a:ln w="12700" cap="flat" cmpd="sng" algn="ctr">
            <a:solidFill>
              <a:schemeClr val="accent1"/>
            </a:solidFill>
            <a:prstDash val="solid"/>
            <a:miter lim="800000"/>
          </a:ln>
          <a:effectLst/>
        </c:spPr>
      </c:pivotFmt>
      <c:pivotFmt>
        <c:idx val="8"/>
        <c:spPr>
          <a:solidFill>
            <a:schemeClr val="lt1"/>
          </a:solidFill>
          <a:ln w="12700" cap="flat" cmpd="sng" algn="ctr">
            <a:solidFill>
              <a:schemeClr val="accent1"/>
            </a:solidFill>
            <a:prstDash val="solid"/>
            <a:miter lim="800000"/>
          </a:ln>
          <a:effectLst/>
        </c:spPr>
      </c:pivotFmt>
      <c:pivotFmt>
        <c:idx val="9"/>
        <c:spPr>
          <a:solidFill>
            <a:schemeClr val="lt1"/>
          </a:solidFill>
          <a:ln w="12700" cap="flat" cmpd="sng" algn="ctr">
            <a:solidFill>
              <a:schemeClr val="accent1"/>
            </a:solidFill>
            <a:prstDash val="solid"/>
            <a:miter lim="800000"/>
          </a:ln>
          <a:effectLst/>
        </c:spPr>
      </c:pivotFmt>
      <c:pivotFmt>
        <c:idx val="10"/>
        <c:spPr>
          <a:solidFill>
            <a:schemeClr val="lt1"/>
          </a:solidFill>
          <a:ln w="12700" cap="flat" cmpd="sng" algn="ctr">
            <a:solidFill>
              <a:schemeClr val="accent1"/>
            </a:solidFill>
            <a:prstDash val="solid"/>
            <a:miter lim="800000"/>
          </a:ln>
          <a:effectLst/>
        </c:spPr>
      </c:pivotFmt>
      <c:pivotFmt>
        <c:idx val="11"/>
        <c:spPr>
          <a:solidFill>
            <a:schemeClr val="lt1"/>
          </a:solidFill>
          <a:ln w="12700" cap="flat" cmpd="sng" algn="ctr">
            <a:solidFill>
              <a:schemeClr val="accent1"/>
            </a:solidFill>
            <a:prstDash val="solid"/>
            <a:miter lim="800000"/>
          </a:ln>
          <a:effectLst/>
        </c:spPr>
      </c:pivotFmt>
      <c:pivotFmt>
        <c:idx val="12"/>
        <c:spPr>
          <a:solidFill>
            <a:schemeClr val="lt1"/>
          </a:solidFill>
          <a:ln w="12700" cap="flat" cmpd="sng" algn="ctr">
            <a:solidFill>
              <a:schemeClr val="accent5"/>
            </a:solidFill>
            <a:prstDash val="solid"/>
            <a:miter lim="800000"/>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lt1"/>
          </a:solidFill>
          <a:ln w="12700" cap="flat" cmpd="sng" algn="ctr">
            <a:solidFill>
              <a:schemeClr val="accent5"/>
            </a:solidFill>
            <a:prstDash val="solid"/>
            <a:miter lim="800000"/>
          </a:ln>
          <a:effectLst/>
        </c:spPr>
      </c:pivotFmt>
      <c:pivotFmt>
        <c:idx val="14"/>
        <c:spPr>
          <a:solidFill>
            <a:schemeClr val="lt1"/>
          </a:solidFill>
          <a:ln w="12700" cap="flat" cmpd="sng" algn="ctr">
            <a:solidFill>
              <a:schemeClr val="accent5"/>
            </a:solidFill>
            <a:prstDash val="solid"/>
            <a:miter lim="800000"/>
          </a:ln>
          <a:effectLst/>
        </c:spPr>
      </c:pivotFmt>
      <c:pivotFmt>
        <c:idx val="15"/>
        <c:spPr>
          <a:solidFill>
            <a:schemeClr val="lt1"/>
          </a:solidFill>
          <a:ln w="12700" cap="flat" cmpd="sng" algn="ctr">
            <a:solidFill>
              <a:schemeClr val="accent5"/>
            </a:solidFill>
            <a:prstDash val="solid"/>
            <a:miter lim="800000"/>
          </a:ln>
          <a:effectLst/>
        </c:spPr>
      </c:pivotFmt>
      <c:pivotFmt>
        <c:idx val="16"/>
        <c:spPr>
          <a:solidFill>
            <a:schemeClr val="lt1"/>
          </a:solidFill>
          <a:ln w="12700" cap="flat" cmpd="sng" algn="ctr">
            <a:solidFill>
              <a:schemeClr val="accent5"/>
            </a:solidFill>
            <a:prstDash val="solid"/>
            <a:miter lim="800000"/>
          </a:ln>
          <a:effectLst/>
        </c:spPr>
      </c:pivotFmt>
      <c:pivotFmt>
        <c:idx val="17"/>
        <c:spPr>
          <a:solidFill>
            <a:schemeClr val="lt1"/>
          </a:solidFill>
          <a:ln w="12700" cap="flat" cmpd="sng" algn="ctr">
            <a:solidFill>
              <a:schemeClr val="accent5"/>
            </a:solidFill>
            <a:prstDash val="solid"/>
            <a:miter lim="800000"/>
          </a:ln>
          <a:effectLst/>
        </c:spPr>
      </c:pivotFmt>
    </c:pivotFmts>
    <c:plotArea>
      <c:layout/>
      <c:pieChart>
        <c:varyColors val="1"/>
        <c:ser>
          <c:idx val="0"/>
          <c:order val="0"/>
          <c:tx>
            <c:strRef>
              <c:f>'Pivot Table'!$B$3</c:f>
              <c:strCache>
                <c:ptCount val="1"/>
                <c:pt idx="0">
                  <c:v>Total</c:v>
                </c:pt>
              </c:strCache>
            </c:strRef>
          </c:tx>
          <c:spPr>
            <a:solidFill>
              <a:schemeClr val="lt1"/>
            </a:solidFill>
            <a:ln w="12700" cap="flat" cmpd="sng" algn="ctr">
              <a:solidFill>
                <a:schemeClr val="accent5"/>
              </a:solidFill>
              <a:prstDash val="solid"/>
              <a:miter lim="800000"/>
            </a:ln>
            <a:effectLst/>
          </c:spPr>
          <c:dPt>
            <c:idx val="0"/>
            <c:bubble3D val="0"/>
            <c:spPr>
              <a:solidFill>
                <a:schemeClr val="lt1"/>
              </a:solidFill>
              <a:ln w="12700" cap="flat" cmpd="sng" algn="ctr">
                <a:solidFill>
                  <a:schemeClr val="accent5"/>
                </a:solidFill>
                <a:prstDash val="solid"/>
                <a:miter lim="800000"/>
              </a:ln>
              <a:effectLst/>
            </c:spPr>
            <c:extLst>
              <c:ext xmlns:c16="http://schemas.microsoft.com/office/drawing/2014/chart" uri="{C3380CC4-5D6E-409C-BE32-E72D297353CC}">
                <c16:uniqueId val="{00000001-FC5D-4A80-8DD3-FFFA85C8EC6C}"/>
              </c:ext>
            </c:extLst>
          </c:dPt>
          <c:dPt>
            <c:idx val="1"/>
            <c:bubble3D val="0"/>
            <c:spPr>
              <a:solidFill>
                <a:schemeClr val="lt1"/>
              </a:solidFill>
              <a:ln w="12700" cap="flat" cmpd="sng" algn="ctr">
                <a:solidFill>
                  <a:schemeClr val="accent5"/>
                </a:solidFill>
                <a:prstDash val="solid"/>
                <a:miter lim="800000"/>
              </a:ln>
              <a:effectLst/>
            </c:spPr>
            <c:extLst>
              <c:ext xmlns:c16="http://schemas.microsoft.com/office/drawing/2014/chart" uri="{C3380CC4-5D6E-409C-BE32-E72D297353CC}">
                <c16:uniqueId val="{00000003-FC5D-4A80-8DD3-FFFA85C8EC6C}"/>
              </c:ext>
            </c:extLst>
          </c:dPt>
          <c:dPt>
            <c:idx val="2"/>
            <c:bubble3D val="0"/>
            <c:spPr>
              <a:solidFill>
                <a:schemeClr val="lt1"/>
              </a:solidFill>
              <a:ln w="12700" cap="flat" cmpd="sng" algn="ctr">
                <a:solidFill>
                  <a:schemeClr val="accent5"/>
                </a:solidFill>
                <a:prstDash val="solid"/>
                <a:miter lim="800000"/>
              </a:ln>
              <a:effectLst/>
            </c:spPr>
            <c:extLst>
              <c:ext xmlns:c16="http://schemas.microsoft.com/office/drawing/2014/chart" uri="{C3380CC4-5D6E-409C-BE32-E72D297353CC}">
                <c16:uniqueId val="{00000005-FC5D-4A80-8DD3-FFFA85C8EC6C}"/>
              </c:ext>
            </c:extLst>
          </c:dPt>
          <c:dPt>
            <c:idx val="3"/>
            <c:bubble3D val="0"/>
            <c:spPr>
              <a:solidFill>
                <a:schemeClr val="lt1"/>
              </a:solidFill>
              <a:ln w="12700" cap="flat" cmpd="sng" algn="ctr">
                <a:solidFill>
                  <a:schemeClr val="accent5"/>
                </a:solidFill>
                <a:prstDash val="solid"/>
                <a:miter lim="800000"/>
              </a:ln>
              <a:effectLst/>
            </c:spPr>
            <c:extLst>
              <c:ext xmlns:c16="http://schemas.microsoft.com/office/drawing/2014/chart" uri="{C3380CC4-5D6E-409C-BE32-E72D297353CC}">
                <c16:uniqueId val="{00000007-FC5D-4A80-8DD3-FFFA85C8EC6C}"/>
              </c:ext>
            </c:extLst>
          </c:dPt>
          <c:dPt>
            <c:idx val="4"/>
            <c:bubble3D val="0"/>
            <c:spPr>
              <a:solidFill>
                <a:schemeClr val="lt1"/>
              </a:solidFill>
              <a:ln w="12700" cap="flat" cmpd="sng" algn="ctr">
                <a:solidFill>
                  <a:schemeClr val="accent5"/>
                </a:solidFill>
                <a:prstDash val="solid"/>
                <a:miter lim="800000"/>
              </a:ln>
              <a:effectLst/>
            </c:spPr>
            <c:extLst>
              <c:ext xmlns:c16="http://schemas.microsoft.com/office/drawing/2014/chart" uri="{C3380CC4-5D6E-409C-BE32-E72D297353CC}">
                <c16:uniqueId val="{00000009-FC5D-4A80-8DD3-FFFA85C8EC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Table'!$A$4:$A$9</c:f>
              <c:strCache>
                <c:ptCount val="5"/>
                <c:pt idx="0">
                  <c:v>Assess</c:v>
                </c:pt>
                <c:pt idx="1">
                  <c:v>Deliver</c:v>
                </c:pt>
                <c:pt idx="2">
                  <c:v>Install</c:v>
                </c:pt>
                <c:pt idx="3">
                  <c:v>Repair</c:v>
                </c:pt>
                <c:pt idx="4">
                  <c:v>Replace</c:v>
                </c:pt>
              </c:strCache>
            </c:strRef>
          </c:cat>
          <c:val>
            <c:numRef>
              <c:f>'Pivot Table'!$B$4:$B$9</c:f>
              <c:numCache>
                <c:formatCode>General</c:formatCode>
                <c:ptCount val="5"/>
                <c:pt idx="0">
                  <c:v>67915</c:v>
                </c:pt>
                <c:pt idx="1">
                  <c:v>21785</c:v>
                </c:pt>
                <c:pt idx="2">
                  <c:v>23052.5</c:v>
                </c:pt>
                <c:pt idx="3">
                  <c:v>28700</c:v>
                </c:pt>
                <c:pt idx="4">
                  <c:v>56950</c:v>
                </c:pt>
              </c:numCache>
            </c:numRef>
          </c:val>
          <c:extLst>
            <c:ext xmlns:c16="http://schemas.microsoft.com/office/drawing/2014/chart" uri="{C3380CC4-5D6E-409C-BE32-E72D297353CC}">
              <c16:uniqueId val="{0000000A-FC5D-4A80-8DD3-FFFA85C8EC6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Homework.xlsx]Pivot Table!PivotTable_2</c:name>
    <c:fmtId val="3"/>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t>Sum of LaborCost for District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solidFill>
            <a:schemeClr val="lt1"/>
          </a:solidFill>
          <a:ln w="12700" cap="flat" cmpd="sng" algn="ctr">
            <a:solidFill>
              <a:schemeClr val="accent1"/>
            </a:solidFill>
            <a:prstDash val="solid"/>
            <a:miter lim="800000"/>
          </a:ln>
          <a:effectLst/>
          <a:sp3d contourW="12700">
            <a:contourClr>
              <a:schemeClr val="accent1"/>
            </a:contourClr>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2700" cap="flat" cmpd="sng" algn="ctr">
            <a:solidFill>
              <a:schemeClr val="accent1"/>
            </a:solidFill>
            <a:prstDash val="solid"/>
            <a:miter lim="800000"/>
          </a:ln>
          <a:effectLst/>
          <a:sp3d contourW="12700">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2700" cap="flat" cmpd="sng" algn="ctr">
            <a:solidFill>
              <a:schemeClr val="accent5"/>
            </a:solidFill>
            <a:prstDash val="solid"/>
            <a:miter lim="800000"/>
          </a:ln>
          <a:effectLst/>
          <a:sp3d contourW="1270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c:f>
              <c:strCache>
                <c:ptCount val="1"/>
                <c:pt idx="0">
                  <c:v>Total</c:v>
                </c:pt>
              </c:strCache>
            </c:strRef>
          </c:tx>
          <c:spPr>
            <a:solidFill>
              <a:schemeClr val="lt1"/>
            </a:solidFill>
            <a:ln w="12700" cap="flat" cmpd="sng" algn="ctr">
              <a:solidFill>
                <a:schemeClr val="accent5"/>
              </a:solidFill>
              <a:prstDash val="solid"/>
              <a:miter lim="800000"/>
            </a:ln>
            <a:effectLst/>
            <a:sp3d contourW="12700">
              <a:contourClr>
                <a:schemeClr val="accent5"/>
              </a:contourClr>
            </a:sp3d>
          </c:spPr>
          <c:invertIfNegative val="0"/>
          <c:cat>
            <c:strRef>
              <c:f>'Pivot Table'!$A$13:$A$22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 Table'!$B$13:$B$22</c:f>
              <c:numCache>
                <c:formatCode>General</c:formatCode>
                <c:ptCount val="9"/>
                <c:pt idx="0">
                  <c:v>19945</c:v>
                </c:pt>
                <c:pt idx="1">
                  <c:v>5865</c:v>
                </c:pt>
                <c:pt idx="2">
                  <c:v>13615</c:v>
                </c:pt>
                <c:pt idx="3">
                  <c:v>5305</c:v>
                </c:pt>
                <c:pt idx="4">
                  <c:v>15790</c:v>
                </c:pt>
                <c:pt idx="5">
                  <c:v>12362.5</c:v>
                </c:pt>
                <c:pt idx="6">
                  <c:v>9225</c:v>
                </c:pt>
                <c:pt idx="7">
                  <c:v>4185</c:v>
                </c:pt>
                <c:pt idx="8">
                  <c:v>8485</c:v>
                </c:pt>
              </c:numCache>
            </c:numRef>
          </c:val>
          <c:extLst>
            <c:ext xmlns:c16="http://schemas.microsoft.com/office/drawing/2014/chart" uri="{C3380CC4-5D6E-409C-BE32-E72D297353CC}">
              <c16:uniqueId val="{00000000-493B-4D42-8ED8-A213BE25442B}"/>
            </c:ext>
          </c:extLst>
        </c:ser>
        <c:dLbls>
          <c:showLegendKey val="0"/>
          <c:showVal val="0"/>
          <c:showCatName val="0"/>
          <c:showSerName val="0"/>
          <c:showPercent val="0"/>
          <c:showBubbleSize val="0"/>
        </c:dLbls>
        <c:gapWidth val="150"/>
        <c:gapDepth val="0"/>
        <c:shape val="box"/>
        <c:axId val="764047695"/>
        <c:axId val="764049775"/>
        <c:axId val="0"/>
      </c:bar3DChart>
      <c:catAx>
        <c:axId val="76404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4049775"/>
        <c:crosses val="autoZero"/>
        <c:auto val="1"/>
        <c:lblAlgn val="ctr"/>
        <c:lblOffset val="100"/>
        <c:noMultiLvlLbl val="0"/>
      </c:catAx>
      <c:valAx>
        <c:axId val="7640497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40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Homework.xlsx]Pivot Table!PivotTable_3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Table'!$B$25</c:f>
              <c:strCache>
                <c:ptCount val="1"/>
                <c:pt idx="0">
                  <c:v>Total</c:v>
                </c:pt>
              </c:strCache>
            </c:strRef>
          </c:tx>
          <c:spPr>
            <a:solidFill>
              <a:schemeClr val="accent1"/>
            </a:solidFill>
            <a:ln>
              <a:noFill/>
            </a:ln>
            <a:effectLst/>
          </c:spPr>
          <c:cat>
            <c:strRef>
              <c:f>'Pivot Table'!$A$26:$A$32</c:f>
              <c:strCache>
                <c:ptCount val="6"/>
                <c:pt idx="0">
                  <c:v>Burton</c:v>
                </c:pt>
                <c:pt idx="1">
                  <c:v>Cartier</c:v>
                </c:pt>
                <c:pt idx="2">
                  <c:v>Khan</c:v>
                </c:pt>
                <c:pt idx="3">
                  <c:v>Ling</c:v>
                </c:pt>
                <c:pt idx="4">
                  <c:v>Lopez</c:v>
                </c:pt>
                <c:pt idx="5">
                  <c:v>Michner</c:v>
                </c:pt>
              </c:strCache>
            </c:strRef>
          </c:cat>
          <c:val>
            <c:numRef>
              <c:f>'Pivot Table'!$B$26:$B$32</c:f>
              <c:numCache>
                <c:formatCode>General</c:formatCode>
                <c:ptCount val="6"/>
                <c:pt idx="0">
                  <c:v>201</c:v>
                </c:pt>
                <c:pt idx="1">
                  <c:v>180</c:v>
                </c:pt>
                <c:pt idx="2">
                  <c:v>231</c:v>
                </c:pt>
                <c:pt idx="3">
                  <c:v>232</c:v>
                </c:pt>
                <c:pt idx="4">
                  <c:v>104</c:v>
                </c:pt>
                <c:pt idx="5">
                  <c:v>52</c:v>
                </c:pt>
              </c:numCache>
            </c:numRef>
          </c:val>
          <c:extLst>
            <c:ext xmlns:c16="http://schemas.microsoft.com/office/drawing/2014/chart" uri="{C3380CC4-5D6E-409C-BE32-E72D297353CC}">
              <c16:uniqueId val="{00000000-2E40-41A0-859E-57E7D6DD8742}"/>
            </c:ext>
          </c:extLst>
        </c:ser>
        <c:dLbls>
          <c:showLegendKey val="0"/>
          <c:showVal val="0"/>
          <c:showCatName val="0"/>
          <c:showSerName val="0"/>
          <c:showPercent val="0"/>
          <c:showBubbleSize val="0"/>
        </c:dLbls>
        <c:axId val="1284553711"/>
        <c:axId val="1284544143"/>
      </c:areaChart>
      <c:catAx>
        <c:axId val="128455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44143"/>
        <c:crosses val="autoZero"/>
        <c:auto val="1"/>
        <c:lblAlgn val="ctr"/>
        <c:lblOffset val="100"/>
        <c:noMultiLvlLbl val="0"/>
      </c:catAx>
      <c:valAx>
        <c:axId val="128454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537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28577</xdr:colOff>
      <xdr:row>0</xdr:row>
      <xdr:rowOff>0</xdr:rowOff>
    </xdr:from>
    <xdr:to>
      <xdr:col>9</xdr:col>
      <xdr:colOff>331697</xdr:colOff>
      <xdr:row>16</xdr:row>
      <xdr:rowOff>186579</xdr:rowOff>
    </xdr:to>
    <xdr:graphicFrame macro="">
      <xdr:nvGraphicFramePr>
        <xdr:cNvPr id="2" name="Chart_1">
          <a:extLst>
            <a:ext uri="{FF2B5EF4-FFF2-40B4-BE49-F238E27FC236}">
              <a16:creationId xmlns:a16="http://schemas.microsoft.com/office/drawing/2014/main" id="{6571B744-066E-4FE5-B210-4D5A23AD1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50428</xdr:colOff>
      <xdr:row>17</xdr:row>
      <xdr:rowOff>142875</xdr:rowOff>
    </xdr:from>
    <xdr:to>
      <xdr:col>9</xdr:col>
      <xdr:colOff>318249</xdr:colOff>
      <xdr:row>35</xdr:row>
      <xdr:rowOff>113741</xdr:rowOff>
    </xdr:to>
    <xdr:graphicFrame macro="">
      <xdr:nvGraphicFramePr>
        <xdr:cNvPr id="3" name="Chart_2">
          <a:extLst>
            <a:ext uri="{FF2B5EF4-FFF2-40B4-BE49-F238E27FC236}">
              <a16:creationId xmlns:a16="http://schemas.microsoft.com/office/drawing/2014/main" id="{42E34D3E-3466-4B99-B764-0B9305081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21292</xdr:colOff>
      <xdr:row>37</xdr:row>
      <xdr:rowOff>50988</xdr:rowOff>
    </xdr:from>
    <xdr:to>
      <xdr:col>13</xdr:col>
      <xdr:colOff>21292</xdr:colOff>
      <xdr:row>50</xdr:row>
      <xdr:rowOff>98613</xdr:rowOff>
    </xdr:to>
    <mc:AlternateContent xmlns:mc="http://schemas.openxmlformats.org/markup-compatibility/2006" xmlns:a14="http://schemas.microsoft.com/office/drawing/2010/main">
      <mc:Choice Requires="a14">
        <xdr:graphicFrame macro="">
          <xdr:nvGraphicFramePr>
            <xdr:cNvPr id="4" name="District">
              <a:extLst>
                <a:ext uri="{FF2B5EF4-FFF2-40B4-BE49-F238E27FC236}">
                  <a16:creationId xmlns:a16="http://schemas.microsoft.com/office/drawing/2014/main" id="{9E2F4EA0-1239-47B3-9D8D-03467C3E128B}"/>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6117292" y="70994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72842</xdr:colOff>
      <xdr:row>38</xdr:row>
      <xdr:rowOff>109258</xdr:rowOff>
    </xdr:from>
    <xdr:to>
      <xdr:col>7</xdr:col>
      <xdr:colOff>377641</xdr:colOff>
      <xdr:row>52</xdr:row>
      <xdr:rowOff>185458</xdr:rowOff>
    </xdr:to>
    <xdr:graphicFrame macro="">
      <xdr:nvGraphicFramePr>
        <xdr:cNvPr id="5" name="Chart 4">
          <a:extLst>
            <a:ext uri="{FF2B5EF4-FFF2-40B4-BE49-F238E27FC236}">
              <a16:creationId xmlns:a16="http://schemas.microsoft.com/office/drawing/2014/main" id="{B4E05C40-8F03-4C5C-B502-1DFE92338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50427</xdr:colOff>
      <xdr:row>56</xdr:row>
      <xdr:rowOff>113179</xdr:rowOff>
    </xdr:from>
    <xdr:to>
      <xdr:col>10</xdr:col>
      <xdr:colOff>56030</xdr:colOff>
      <xdr:row>63</xdr:row>
      <xdr:rowOff>122704</xdr:rowOff>
    </xdr:to>
    <mc:AlternateContent xmlns:mc="http://schemas.openxmlformats.org/markup-compatibility/2006" xmlns:tsle="http://schemas.microsoft.com/office/drawing/2012/timeslicer">
      <mc:Choice Requires="tsle">
        <xdr:graphicFrame macro="">
          <xdr:nvGraphicFramePr>
            <xdr:cNvPr id="6" name="ReqDate">
              <a:extLst>
                <a:ext uri="{FF2B5EF4-FFF2-40B4-BE49-F238E27FC236}">
                  <a16:creationId xmlns:a16="http://schemas.microsoft.com/office/drawing/2014/main" id="{C09588E5-14C5-4742-9EA0-549C4486CFE1}"/>
                </a:ext>
              </a:extLst>
            </xdr:cNvPr>
            <xdr:cNvGraphicFramePr/>
          </xdr:nvGraphicFramePr>
          <xdr:xfrm>
            <a:off x="0" y="0"/>
            <a:ext cx="0" cy="0"/>
          </xdr:xfrm>
          <a:graphic>
            <a:graphicData uri="http://schemas.microsoft.com/office/drawing/2012/timeslicer">
              <tsle:timeslicer name="ReqDate"/>
            </a:graphicData>
          </a:graphic>
        </xdr:graphicFrame>
      </mc:Choice>
      <mc:Fallback xmlns="">
        <xdr:sp macro="" textlink="">
          <xdr:nvSpPr>
            <xdr:cNvPr id="0" name=""/>
            <xdr:cNvSpPr>
              <a:spLocks noTextEdit="1"/>
            </xdr:cNvSpPr>
          </xdr:nvSpPr>
          <xdr:spPr>
            <a:xfrm>
              <a:off x="50427" y="10781179"/>
              <a:ext cx="6101603" cy="1343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64</xdr:row>
      <xdr:rowOff>186019</xdr:rowOff>
    </xdr:from>
    <xdr:to>
      <xdr:col>10</xdr:col>
      <xdr:colOff>22413</xdr:colOff>
      <xdr:row>72</xdr:row>
      <xdr:rowOff>5044</xdr:rowOff>
    </xdr:to>
    <mc:AlternateContent xmlns:mc="http://schemas.openxmlformats.org/markup-compatibility/2006" xmlns:tsle="http://schemas.microsoft.com/office/drawing/2012/timeslicer">
      <mc:Choice Requires="tsle">
        <xdr:graphicFrame macro="">
          <xdr:nvGraphicFramePr>
            <xdr:cNvPr id="7" name="WorkDate">
              <a:extLst>
                <a:ext uri="{FF2B5EF4-FFF2-40B4-BE49-F238E27FC236}">
                  <a16:creationId xmlns:a16="http://schemas.microsoft.com/office/drawing/2014/main" id="{4ABF2C4C-2FFC-4F8C-9D29-D7E624D5AD1A}"/>
                </a:ext>
              </a:extLst>
            </xdr:cNvPr>
            <xdr:cNvGraphicFramePr/>
          </xdr:nvGraphicFramePr>
          <xdr:xfrm>
            <a:off x="0" y="0"/>
            <a:ext cx="0" cy="0"/>
          </xdr:xfrm>
          <a:graphic>
            <a:graphicData uri="http://schemas.microsoft.com/office/drawing/2012/timeslicer">
              <tsle:timeslicer name="WorkDate"/>
            </a:graphicData>
          </a:graphic>
        </xdr:graphicFrame>
      </mc:Choice>
      <mc:Fallback xmlns="">
        <xdr:sp macro="" textlink="">
          <xdr:nvSpPr>
            <xdr:cNvPr id="0" name=""/>
            <xdr:cNvSpPr>
              <a:spLocks noTextEdit="1"/>
            </xdr:cNvSpPr>
          </xdr:nvSpPr>
          <xdr:spPr>
            <a:xfrm>
              <a:off x="0" y="12378019"/>
              <a:ext cx="6118413" cy="1343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refreshedDate="45142.837617013887" createdVersion="7" refreshedVersion="7" minRefreshableVersion="3" recordCount="1000" xr:uid="{080F450E-2854-4CFF-9B7C-01268E480865}">
  <cacheSource type="worksheet">
    <worksheetSource name="Table_New"/>
  </cacheSource>
  <cacheFields count="26">
    <cacheField name="WO ID"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3" base="5">
        <rangePr groupBy="months" startDate="2020-09-01T00:00:00" endDate="2021-07-30T00:00:00"/>
        <groupItems count="14">
          <s v="&lt;01-09-20"/>
          <s v="Jan"/>
          <s v="Feb"/>
          <s v="Mar"/>
          <s v="Apr"/>
          <s v="May"/>
          <s v="Jun"/>
          <s v="Jul"/>
          <s v="Aug"/>
          <s v="Sep"/>
          <s v="Oct"/>
          <s v="Nov"/>
          <s v="Dec"/>
          <s v="&gt;30-07-21"/>
        </groupItems>
      </fieldGroup>
    </cacheField>
    <cacheField name="WorkDate" numFmtId="14">
      <sharedItems containsSemiMixedTypes="0" containsNonDate="0" containsDate="1" containsString="0" minDate="2020-09-04T00:00:00" maxDate="2021-08-01T00:00:00" count="224">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13T00:00:00"/>
        <d v="2021-06-02T00:00:00"/>
        <d v="2021-07-20T00:00:00"/>
        <d v="2021-06-05T00:00:00"/>
        <d v="2021-07-22T00:00:00"/>
        <d v="2021-06-23T00:00:00"/>
        <d v="2021-05-28T00:00:00"/>
        <d v="2021-06-19T00:00:00"/>
        <d v="2021-06-22T00:00:00"/>
        <d v="2021-07-16T00:00:00"/>
        <d v="2021-07-23T00:00:00"/>
        <d v="2021-07-07T00:00:00"/>
        <d v="2021-07-15T00:00:00"/>
        <d v="2021-07-19T00:00:00"/>
        <d v="2021-06-20T00:00:00"/>
        <d v="2021-07-24T00:00:00"/>
        <d v="2021-07-14T00:00:00"/>
        <d v="2021-07-21T00:00:00"/>
        <d v="2021-06-27T00:00:00"/>
        <d v="2021-06-18T00:00:00"/>
        <d v="2021-07-01T00:00:00"/>
        <d v="2021-06-26T00:00:00"/>
        <d v="2021-07-09T00:00:00"/>
        <d v="2021-07-29T00:00:00"/>
        <d v="2021-07-26T00:00:00"/>
        <d v="2021-07-25T00:00:00"/>
        <d v="2021-07-27T00:00:00"/>
        <d v="2021-07-31T00:00:00"/>
      </sharedItems>
      <fieldGroup par="25" base="6">
        <rangePr groupBy="months" startDate="2020-09-04T00:00:00" endDate="2021-08-01T00:00:00"/>
        <groupItems count="14">
          <s v="&lt;04-09-20"/>
          <s v="Jan"/>
          <s v="Feb"/>
          <s v="Mar"/>
          <s v="Apr"/>
          <s v="May"/>
          <s v="Jun"/>
          <s v="Jul"/>
          <s v="Aug"/>
          <s v="Sep"/>
          <s v="Oct"/>
          <s v="Nov"/>
          <s v="Dec"/>
          <s v="&gt;01-08-21"/>
        </groupItems>
      </fieldGroup>
    </cacheField>
    <cacheField name="Techs" numFmtId="0">
      <sharedItems containsSemiMixedTypes="0" containsString="0" containsNumber="1" containsInteger="1" minValue="1" maxValue="3"/>
    </cacheField>
    <cacheField name="WarrantyLabor" numFmtId="0">
      <sharedItems/>
    </cacheField>
    <cacheField name="WarrantyParts" numFmtId="0">
      <sharedItems/>
    </cacheField>
    <cacheField name="LaborHours" numFmtId="0">
      <sharedItems containsSemiMixedTypes="0" containsString="0" containsNumber="1" minValue="0.25"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SemiMixedTypes="0" containsString="0" containsNumber="1" containsInteger="1" minValue="0" maxValue="164"/>
    </cacheField>
    <cacheField name="LaborRate" numFmtId="0">
      <sharedItems containsSemiMixedTypes="0" containsString="0" containsNumber="1" containsInteger="1" minValue="80" maxValue="195"/>
    </cacheField>
    <cacheField name="LaborCost" numFmtId="0">
      <sharedItems containsSemiMixedTypes="0" containsString="0" containsNumber="1" minValue="20" maxValue="1190"/>
    </cacheField>
    <cacheField name="Labo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100" maxValue="1330"/>
    </cacheField>
    <cacheField name="TotalFee" numFmtId="0">
      <sharedItems containsSemiMixedTypes="0" containsString="0" containsNumber="1" minValue="0" maxValue="6101"/>
    </cacheField>
    <cacheField name="ReqDay" numFmtId="0">
      <sharedItems/>
    </cacheField>
    <cacheField name="WorkDay" numFmtId="0">
      <sharedItems/>
    </cacheField>
    <cacheField name="Quarters" numFmtId="0" databaseField="0">
      <fieldGroup base="5">
        <rangePr groupBy="quarters" startDate="2020-09-01T00:00:00" endDate="2021-07-30T00:00:00"/>
        <groupItems count="6">
          <s v="&lt;01-09-20"/>
          <s v="Qtr1"/>
          <s v="Qtr2"/>
          <s v="Qtr3"/>
          <s v="Qtr4"/>
          <s v="&gt;30-07-21"/>
        </groupItems>
      </fieldGroup>
    </cacheField>
    <cacheField name="Years" numFmtId="0" databaseField="0">
      <fieldGroup base="5">
        <rangePr groupBy="years" startDate="2020-09-01T00:00:00" endDate="2021-07-30T00:00:00"/>
        <groupItems count="4">
          <s v="&lt;01-09-20"/>
          <s v="2020"/>
          <s v="2021"/>
          <s v="&gt;30-07-21"/>
        </groupItems>
      </fieldGroup>
    </cacheField>
    <cacheField name="Quarters2" numFmtId="0" databaseField="0">
      <fieldGroup base="6">
        <rangePr groupBy="quarters" startDate="2020-09-04T00:00:00" endDate="2021-08-01T00:00:00"/>
        <groupItems count="6">
          <s v="&lt;04-09-20"/>
          <s v="Qtr1"/>
          <s v="Qtr2"/>
          <s v="Qtr3"/>
          <s v="Qtr4"/>
          <s v="&gt;01-08-21"/>
        </groupItems>
      </fieldGroup>
    </cacheField>
    <cacheField name="Years2" numFmtId="0" databaseField="0">
      <fieldGroup base="6">
        <rangePr groupBy="years" startDate="2020-09-04T00:00:00" endDate="2021-08-01T00:00:00"/>
        <groupItems count="4">
          <s v="&lt;04-09-20"/>
          <s v="2020"/>
          <s v="2021"/>
          <s v="&gt;01-08-21"/>
        </groupItems>
      </fieldGroup>
    </cacheField>
  </cacheFields>
  <extLst>
    <ext xmlns:x14="http://schemas.microsoft.com/office/spreadsheetml/2009/9/main" uri="{725AE2AE-9491-48be-B2B4-4EB974FC3084}">
      <x14:pivotCacheDefinition pivotCacheId="966510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s v="No"/>
    <x v="0"/>
    <x v="0"/>
    <n v="2"/>
    <s v="No"/>
    <s v="No"/>
    <n v="0.5"/>
    <n v="360"/>
    <s v="Account"/>
    <n v="14"/>
    <n v="140"/>
    <n v="70"/>
    <n v="70"/>
    <n v="360"/>
    <n v="210"/>
    <n v="430"/>
    <s v="Tue"/>
    <s v="Sep"/>
  </r>
  <r>
    <s v="A00101"/>
    <x v="1"/>
    <x v="1"/>
    <x v="1"/>
    <s v="Yes"/>
    <x v="0"/>
    <x v="1"/>
    <n v="1"/>
    <s v="No"/>
    <s v="No"/>
    <n v="0.5"/>
    <n v="90.041600000000003"/>
    <s v="Account"/>
    <n v="3"/>
    <n v="80"/>
    <n v="40"/>
    <n v="40"/>
    <n v="90.041600000000003"/>
    <n v="120"/>
    <n v="130.04160000000002"/>
    <s v="Tue"/>
    <s v="Sep"/>
  </r>
  <r>
    <s v="A00102"/>
    <x v="2"/>
    <x v="2"/>
    <x v="2"/>
    <s v="No"/>
    <x v="0"/>
    <x v="2"/>
    <n v="1"/>
    <s v="No"/>
    <s v="No"/>
    <n v="0.25"/>
    <n v="120"/>
    <s v="P.O."/>
    <n v="16"/>
    <n v="80"/>
    <n v="20"/>
    <n v="20"/>
    <n v="120"/>
    <n v="100"/>
    <n v="140"/>
    <s v="Tue"/>
    <s v="Sep"/>
  </r>
  <r>
    <s v="A00103"/>
    <x v="1"/>
    <x v="1"/>
    <x v="2"/>
    <s v="No"/>
    <x v="0"/>
    <x v="2"/>
    <n v="1"/>
    <s v="No"/>
    <s v="No"/>
    <n v="0.25"/>
    <n v="16.25"/>
    <s v="Account"/>
    <n v="16"/>
    <n v="80"/>
    <n v="20"/>
    <n v="20"/>
    <n v="16.25"/>
    <n v="100"/>
    <n v="36.25"/>
    <s v="Tue"/>
    <s v="Sep"/>
  </r>
  <r>
    <s v="A00104"/>
    <x v="3"/>
    <x v="2"/>
    <x v="2"/>
    <s v="No"/>
    <x v="0"/>
    <x v="2"/>
    <n v="1"/>
    <s v="No"/>
    <s v="No"/>
    <n v="0.25"/>
    <n v="45.237400000000001"/>
    <s v="Account"/>
    <n v="16"/>
    <n v="80"/>
    <n v="20"/>
    <n v="20"/>
    <n v="45.237400000000001"/>
    <n v="100"/>
    <n v="65.237400000000008"/>
    <s v="Tue"/>
    <s v="Sep"/>
  </r>
  <r>
    <s v="A00105"/>
    <x v="1"/>
    <x v="1"/>
    <x v="0"/>
    <s v="No"/>
    <x v="0"/>
    <x v="0"/>
    <n v="1"/>
    <s v="No"/>
    <s v="No"/>
    <n v="0.25"/>
    <n v="97.626300000000001"/>
    <s v="Account"/>
    <n v="14"/>
    <n v="80"/>
    <n v="20"/>
    <n v="20"/>
    <n v="97.626300000000001"/>
    <n v="100"/>
    <n v="117.6263"/>
    <s v="Tue"/>
    <s v="Sep"/>
  </r>
  <r>
    <s v="A00106"/>
    <x v="2"/>
    <x v="2"/>
    <x v="0"/>
    <s v="No"/>
    <x v="1"/>
    <x v="3"/>
    <n v="2"/>
    <s v="No"/>
    <s v="No"/>
    <n v="0.25"/>
    <n v="29.13"/>
    <s v="Account"/>
    <n v="14"/>
    <n v="140"/>
    <n v="35"/>
    <n v="35"/>
    <n v="29.13"/>
    <n v="175"/>
    <n v="64.13"/>
    <s v="Wed"/>
    <s v="Sep"/>
  </r>
  <r>
    <s v="A00107"/>
    <x v="1"/>
    <x v="1"/>
    <x v="1"/>
    <s v="No"/>
    <x v="1"/>
    <x v="4"/>
    <n v="1"/>
    <s v="No"/>
    <s v="No"/>
    <n v="0.75"/>
    <n v="35.1"/>
    <s v="Account"/>
    <n v="30"/>
    <n v="80"/>
    <n v="60"/>
    <n v="60"/>
    <n v="35.1"/>
    <n v="140"/>
    <n v="95.1"/>
    <s v="Wed"/>
    <s v="Oct"/>
  </r>
  <r>
    <s v="A00108"/>
    <x v="3"/>
    <x v="3"/>
    <x v="2"/>
    <s v="No"/>
    <x v="1"/>
    <x v="5"/>
    <n v="1"/>
    <s v="No"/>
    <s v="No"/>
    <n v="0.25"/>
    <n v="76.7"/>
    <s v="C.O.D."/>
    <n v="29"/>
    <n v="80"/>
    <n v="20"/>
    <n v="20"/>
    <n v="76.7"/>
    <n v="100"/>
    <n v="96.7"/>
    <s v="Wed"/>
    <s v="Oct"/>
  </r>
  <r>
    <s v="A00109"/>
    <x v="2"/>
    <x v="0"/>
    <x v="3"/>
    <s v="No"/>
    <x v="1"/>
    <x v="6"/>
    <n v="1"/>
    <s v="No"/>
    <s v="No"/>
    <n v="1.5"/>
    <n v="374.07940000000002"/>
    <s v="C.O.D."/>
    <n v="34"/>
    <n v="80"/>
    <n v="120"/>
    <n v="120"/>
    <n v="374.07940000000002"/>
    <n v="200"/>
    <n v="494.07940000000002"/>
    <s v="Wed"/>
    <s v="Oct"/>
  </r>
  <r>
    <s v="A00110"/>
    <x v="4"/>
    <x v="3"/>
    <x v="1"/>
    <s v="No"/>
    <x v="1"/>
    <x v="7"/>
    <n v="2"/>
    <s v="No"/>
    <s v="No"/>
    <n v="4.75"/>
    <n v="832.15830000000005"/>
    <s v="Account"/>
    <n v="97"/>
    <n v="140"/>
    <n v="665"/>
    <n v="665"/>
    <n v="832.15830000000005"/>
    <n v="805"/>
    <n v="1497.1583000000001"/>
    <s v="Wed"/>
    <s v="Dec"/>
  </r>
  <r>
    <s v="A00111"/>
    <x v="1"/>
    <x v="1"/>
    <x v="2"/>
    <s v="No"/>
    <x v="2"/>
    <x v="8"/>
    <n v="1"/>
    <s v="No"/>
    <s v="No"/>
    <n v="0.25"/>
    <n v="70.212999999999994"/>
    <s v="Account"/>
    <n v="20"/>
    <n v="80"/>
    <n v="20"/>
    <n v="20"/>
    <n v="70.212999999999994"/>
    <n v="100"/>
    <n v="90.212999999999994"/>
    <s v="Thu"/>
    <s v="Sep"/>
  </r>
  <r>
    <s v="A00112"/>
    <x v="4"/>
    <x v="3"/>
    <x v="0"/>
    <s v="No"/>
    <x v="3"/>
    <x v="9"/>
    <n v="1"/>
    <s v="No"/>
    <s v="No"/>
    <n v="0.5"/>
    <n v="150"/>
    <s v="P.O."/>
    <n v="26"/>
    <n v="80"/>
    <n v="40"/>
    <n v="40"/>
    <n v="150"/>
    <n v="120"/>
    <n v="190"/>
    <s v="Fri"/>
    <s v="Sep"/>
  </r>
  <r>
    <s v="A00113"/>
    <x v="2"/>
    <x v="4"/>
    <x v="0"/>
    <s v="No"/>
    <x v="3"/>
    <x v="10"/>
    <n v="2"/>
    <s v="No"/>
    <s v="No"/>
    <n v="1.5"/>
    <n v="275"/>
    <s v="C.O.D."/>
    <n v="50"/>
    <n v="140"/>
    <n v="210"/>
    <n v="210"/>
    <n v="275"/>
    <n v="350"/>
    <n v="485"/>
    <s v="Fri"/>
    <s v="Oct"/>
  </r>
  <r>
    <s v="A00114"/>
    <x v="3"/>
    <x v="0"/>
    <x v="1"/>
    <s v="No"/>
    <x v="3"/>
    <x v="11"/>
    <n v="1"/>
    <s v="No"/>
    <s v="No"/>
    <n v="0.75"/>
    <n v="938"/>
    <s v="C.O.D."/>
    <n v="67"/>
    <n v="80"/>
    <n v="60"/>
    <n v="60"/>
    <n v="938"/>
    <n v="140"/>
    <n v="998"/>
    <s v="Fri"/>
    <s v="Nov"/>
  </r>
  <r>
    <s v="A00115"/>
    <x v="1"/>
    <x v="1"/>
    <x v="0"/>
    <s v="No"/>
    <x v="4"/>
    <x v="12"/>
    <n v="1"/>
    <s v="No"/>
    <s v="No"/>
    <n v="0.25"/>
    <n v="61.249699999999997"/>
    <s v="Account"/>
    <n v="16"/>
    <n v="80"/>
    <n v="20"/>
    <n v="20"/>
    <n v="61.249699999999997"/>
    <n v="100"/>
    <n v="81.24969999999999"/>
    <s v="Sat"/>
    <s v="Sep"/>
  </r>
  <r>
    <s v="A00116"/>
    <x v="4"/>
    <x v="3"/>
    <x v="0"/>
    <s v="No"/>
    <x v="4"/>
    <x v="13"/>
    <n v="1"/>
    <s v="No"/>
    <s v="No"/>
    <n v="1.5"/>
    <n v="48"/>
    <s v="C.O.D."/>
    <n v="17"/>
    <n v="80"/>
    <n v="120"/>
    <n v="120"/>
    <n v="48"/>
    <n v="200"/>
    <n v="168"/>
    <s v="Sat"/>
    <s v="Sep"/>
  </r>
  <r>
    <s v="A00117"/>
    <x v="3"/>
    <x v="3"/>
    <x v="0"/>
    <s v="Yes"/>
    <x v="5"/>
    <x v="14"/>
    <n v="2"/>
    <s v="No"/>
    <s v="No"/>
    <n v="0.25"/>
    <n v="204.28399999999999"/>
    <s v="Account"/>
    <n v="3"/>
    <n v="140"/>
    <n v="35"/>
    <n v="35"/>
    <n v="204.28399999999999"/>
    <n v="175"/>
    <n v="239.28399999999999"/>
    <s v="Mon"/>
    <s v="Sep"/>
  </r>
  <r>
    <s v="A00118"/>
    <x v="3"/>
    <x v="2"/>
    <x v="1"/>
    <s v="No"/>
    <x v="6"/>
    <x v="0"/>
    <n v="2"/>
    <s v="No"/>
    <s v="No"/>
    <n v="0.5"/>
    <n v="240"/>
    <s v="Account"/>
    <n v="7"/>
    <n v="140"/>
    <n v="70"/>
    <n v="70"/>
    <n v="240"/>
    <n v="210"/>
    <n v="310"/>
    <s v="Tue"/>
    <s v="Sep"/>
  </r>
  <r>
    <s v="A00119"/>
    <x v="5"/>
    <x v="0"/>
    <x v="1"/>
    <s v="No"/>
    <x v="6"/>
    <x v="2"/>
    <n v="2"/>
    <s v="No"/>
    <s v="No"/>
    <n v="0.5"/>
    <n v="120"/>
    <s v="Account"/>
    <n v="9"/>
    <n v="140"/>
    <n v="70"/>
    <n v="70"/>
    <n v="120"/>
    <n v="210"/>
    <n v="190"/>
    <s v="Tue"/>
    <s v="Sep"/>
  </r>
  <r>
    <s v="A00120"/>
    <x v="2"/>
    <x v="2"/>
    <x v="3"/>
    <s v="No"/>
    <x v="6"/>
    <x v="12"/>
    <n v="1"/>
    <s v="No"/>
    <s v="No"/>
    <n v="1.75"/>
    <n v="475"/>
    <s v="Account"/>
    <n v="13"/>
    <n v="80"/>
    <n v="140"/>
    <n v="140"/>
    <n v="475"/>
    <n v="220"/>
    <n v="615"/>
    <s v="Tue"/>
    <s v="Sep"/>
  </r>
  <r>
    <s v="A00121"/>
    <x v="5"/>
    <x v="0"/>
    <x v="1"/>
    <s v="No"/>
    <x v="6"/>
    <x v="13"/>
    <n v="1"/>
    <s v="No"/>
    <s v="No"/>
    <n v="1.75"/>
    <n v="341"/>
    <s v="C.O.D."/>
    <n v="14"/>
    <n v="80"/>
    <n v="140"/>
    <n v="140"/>
    <n v="341"/>
    <n v="220"/>
    <n v="481"/>
    <s v="Tue"/>
    <s v="Sep"/>
  </r>
  <r>
    <s v="A00122"/>
    <x v="3"/>
    <x v="0"/>
    <x v="0"/>
    <s v="No"/>
    <x v="6"/>
    <x v="15"/>
    <n v="1"/>
    <s v="No"/>
    <s v="No"/>
    <n v="0.75"/>
    <n v="61.180599999999998"/>
    <s v="C.O.D."/>
    <n v="50"/>
    <n v="80"/>
    <n v="60"/>
    <n v="60"/>
    <n v="61.180599999999998"/>
    <n v="140"/>
    <n v="121.1806"/>
    <s v="Tue"/>
    <s v="Oct"/>
  </r>
  <r>
    <s v="A00123"/>
    <x v="1"/>
    <x v="1"/>
    <x v="1"/>
    <s v="No"/>
    <x v="6"/>
    <x v="16"/>
    <n v="1"/>
    <s v="No"/>
    <s v="No"/>
    <n v="0.5"/>
    <n v="155.3931"/>
    <s v="Account"/>
    <n v="70"/>
    <n v="80"/>
    <n v="40"/>
    <n v="40"/>
    <n v="155.3931"/>
    <n v="120"/>
    <n v="195.3931"/>
    <s v="Tue"/>
    <s v="Nov"/>
  </r>
  <r>
    <s v="A00124"/>
    <x v="3"/>
    <x v="4"/>
    <x v="1"/>
    <s v="No"/>
    <x v="7"/>
    <x v="17"/>
    <n v="2"/>
    <s v="No"/>
    <s v="No"/>
    <n v="0.5"/>
    <n v="204.28399999999999"/>
    <s v="C.O.D."/>
    <n v="15"/>
    <n v="140"/>
    <n v="70"/>
    <n v="70"/>
    <n v="204.28399999999999"/>
    <n v="210"/>
    <n v="274.28399999999999"/>
    <s v="Wed"/>
    <s v="Sep"/>
  </r>
  <r>
    <s v="A00125"/>
    <x v="1"/>
    <x v="1"/>
    <x v="0"/>
    <s v="No"/>
    <x v="7"/>
    <x v="18"/>
    <n v="1"/>
    <s v="No"/>
    <s v="No"/>
    <n v="0.5"/>
    <n v="37.917400000000001"/>
    <s v="Account"/>
    <n v="20"/>
    <n v="80"/>
    <n v="40"/>
    <n v="40"/>
    <n v="37.917400000000001"/>
    <n v="120"/>
    <n v="77.917400000000001"/>
    <s v="Wed"/>
    <s v="Sep"/>
  </r>
  <r>
    <s v="A00126"/>
    <x v="3"/>
    <x v="3"/>
    <x v="2"/>
    <s v="No"/>
    <x v="7"/>
    <x v="18"/>
    <n v="1"/>
    <s v="No"/>
    <s v="No"/>
    <n v="0.25"/>
    <n v="88.405699999999996"/>
    <s v="Account"/>
    <n v="20"/>
    <n v="80"/>
    <n v="20"/>
    <n v="20"/>
    <n v="88.405699999999996"/>
    <n v="100"/>
    <n v="108.4057"/>
    <s v="Wed"/>
    <s v="Sep"/>
  </r>
  <r>
    <s v="A00127"/>
    <x v="1"/>
    <x v="1"/>
    <x v="2"/>
    <s v="No"/>
    <x v="7"/>
    <x v="18"/>
    <n v="1"/>
    <s v="No"/>
    <s v="No"/>
    <n v="0.25"/>
    <n v="202.28639999999999"/>
    <s v="Account"/>
    <n v="20"/>
    <n v="80"/>
    <n v="20"/>
    <n v="20"/>
    <n v="202.28639999999999"/>
    <n v="100"/>
    <n v="222.28639999999999"/>
    <s v="Wed"/>
    <s v="Sep"/>
  </r>
  <r>
    <s v="A00128"/>
    <x v="4"/>
    <x v="0"/>
    <x v="0"/>
    <s v="No"/>
    <x v="8"/>
    <x v="19"/>
    <n v="1"/>
    <s v="No"/>
    <s v="No"/>
    <n v="0.5"/>
    <n v="120"/>
    <s v="P.O."/>
    <n v="18"/>
    <n v="80"/>
    <n v="40"/>
    <n v="40"/>
    <n v="120"/>
    <n v="120"/>
    <n v="160"/>
    <s v="Thu"/>
    <s v="Sep"/>
  </r>
  <r>
    <s v="A00129"/>
    <x v="3"/>
    <x v="4"/>
    <x v="2"/>
    <s v="Yes"/>
    <x v="9"/>
    <x v="20"/>
    <n v="1"/>
    <s v="No"/>
    <s v="No"/>
    <n v="0.25"/>
    <n v="120"/>
    <s v="Account"/>
    <n v="3"/>
    <n v="80"/>
    <n v="20"/>
    <n v="20"/>
    <n v="120"/>
    <n v="100"/>
    <n v="140"/>
    <s v="Fri"/>
    <s v="Sep"/>
  </r>
  <r>
    <s v="A00130"/>
    <x v="6"/>
    <x v="2"/>
    <x v="1"/>
    <s v="Yes"/>
    <x v="9"/>
    <x v="0"/>
    <n v="2"/>
    <s v="No"/>
    <s v="No"/>
    <n v="0.5"/>
    <n v="535.62480000000005"/>
    <s v="C.O.D."/>
    <n v="4"/>
    <n v="140"/>
    <n v="70"/>
    <n v="70"/>
    <n v="535.62480000000005"/>
    <n v="210"/>
    <n v="605.62480000000005"/>
    <s v="Fri"/>
    <s v="Sep"/>
  </r>
  <r>
    <s v="A00131"/>
    <x v="3"/>
    <x v="0"/>
    <x v="0"/>
    <s v="No"/>
    <x v="9"/>
    <x v="8"/>
    <n v="2"/>
    <s v="No"/>
    <s v="No"/>
    <n v="0.25"/>
    <n v="24.63"/>
    <s v="Account"/>
    <n v="12"/>
    <n v="140"/>
    <n v="35"/>
    <n v="35"/>
    <n v="24.63"/>
    <n v="175"/>
    <n v="59.629999999999995"/>
    <s v="Fri"/>
    <s v="Sep"/>
  </r>
  <r>
    <s v="A00132"/>
    <x v="3"/>
    <x v="0"/>
    <x v="1"/>
    <s v="No"/>
    <x v="9"/>
    <x v="21"/>
    <n v="2"/>
    <s v="No"/>
    <s v="No"/>
    <n v="0.5"/>
    <n v="43.26"/>
    <s v="Account"/>
    <n v="15"/>
    <n v="140"/>
    <n v="70"/>
    <n v="70"/>
    <n v="43.26"/>
    <n v="210"/>
    <n v="113.25999999999999"/>
    <s v="Fri"/>
    <s v="Sep"/>
  </r>
  <r>
    <s v="A00133"/>
    <x v="4"/>
    <x v="0"/>
    <x v="0"/>
    <s v="No"/>
    <x v="9"/>
    <x v="6"/>
    <n v="1"/>
    <s v="No"/>
    <s v="No"/>
    <n v="0.25"/>
    <n v="21.33"/>
    <s v="Account"/>
    <n v="25"/>
    <n v="80"/>
    <n v="20"/>
    <n v="20"/>
    <n v="21.33"/>
    <n v="100"/>
    <n v="41.33"/>
    <s v="Fri"/>
    <s v="Oct"/>
  </r>
  <r>
    <s v="A00134"/>
    <x v="4"/>
    <x v="0"/>
    <x v="1"/>
    <s v="No"/>
    <x v="10"/>
    <x v="19"/>
    <n v="1"/>
    <s v="No"/>
    <s v="No"/>
    <n v="1"/>
    <n v="0.45600000000000002"/>
    <s v="C.O.D."/>
    <n v="16"/>
    <n v="80"/>
    <n v="80"/>
    <n v="80"/>
    <n v="0.45600000000000002"/>
    <n v="160"/>
    <n v="80.456000000000003"/>
    <s v="Sat"/>
    <s v="Sep"/>
  </r>
  <r>
    <s v="A00135"/>
    <x v="3"/>
    <x v="0"/>
    <x v="0"/>
    <s v="No"/>
    <x v="11"/>
    <x v="17"/>
    <n v="2"/>
    <s v="No"/>
    <s v="No"/>
    <n v="0.25"/>
    <n v="126.62309999999999"/>
    <s v="C.O.D."/>
    <n v="10"/>
    <n v="140"/>
    <n v="35"/>
    <n v="35"/>
    <n v="126.62309999999999"/>
    <n v="175"/>
    <n v="161.62309999999999"/>
    <s v="Mon"/>
    <s v="Sep"/>
  </r>
  <r>
    <s v="A00136"/>
    <x v="4"/>
    <x v="0"/>
    <x v="1"/>
    <s v="No"/>
    <x v="11"/>
    <x v="19"/>
    <n v="1"/>
    <s v="No"/>
    <s v="No"/>
    <n v="1.5"/>
    <n v="251.0033"/>
    <s v="Account"/>
    <n v="14"/>
    <n v="80"/>
    <n v="120"/>
    <n v="120"/>
    <n v="251.0033"/>
    <n v="200"/>
    <n v="371.00329999999997"/>
    <s v="Mon"/>
    <s v="Sep"/>
  </r>
  <r>
    <s v="A00137"/>
    <x v="5"/>
    <x v="2"/>
    <x v="0"/>
    <s v="No"/>
    <x v="11"/>
    <x v="22"/>
    <n v="1"/>
    <s v="No"/>
    <s v="No"/>
    <n v="0.5"/>
    <n v="395.28"/>
    <s v="P.O."/>
    <n v="21"/>
    <n v="80"/>
    <n v="40"/>
    <n v="40"/>
    <n v="395.28"/>
    <n v="120"/>
    <n v="435.28"/>
    <s v="Mon"/>
    <s v="Oct"/>
  </r>
  <r>
    <s v="A00138"/>
    <x v="3"/>
    <x v="4"/>
    <x v="2"/>
    <s v="No"/>
    <x v="11"/>
    <x v="23"/>
    <n v="1"/>
    <s v="No"/>
    <s v="No"/>
    <n v="0.25"/>
    <n v="36"/>
    <s v="Account"/>
    <n v="23"/>
    <n v="80"/>
    <n v="20"/>
    <n v="20"/>
    <n v="36"/>
    <n v="100"/>
    <n v="56"/>
    <s v="Mon"/>
    <s v="Oct"/>
  </r>
  <r>
    <s v="A00139"/>
    <x v="1"/>
    <x v="1"/>
    <x v="0"/>
    <s v="No"/>
    <x v="11"/>
    <x v="24"/>
    <n v="1"/>
    <s v="No"/>
    <s v="No"/>
    <n v="1.75"/>
    <n v="510.67529999999999"/>
    <s v="P.O."/>
    <n v="70"/>
    <n v="80"/>
    <n v="140"/>
    <n v="140"/>
    <n v="510.67529999999999"/>
    <n v="220"/>
    <n v="650.67529999999999"/>
    <s v="Mon"/>
    <s v="Nov"/>
  </r>
  <r>
    <s v="A00140"/>
    <x v="3"/>
    <x v="4"/>
    <x v="1"/>
    <s v="No"/>
    <x v="12"/>
    <x v="23"/>
    <n v="2"/>
    <s v="No"/>
    <s v="No"/>
    <n v="0.5"/>
    <n v="42.66"/>
    <s v="Account"/>
    <n v="22"/>
    <n v="140"/>
    <n v="70"/>
    <n v="70"/>
    <n v="42.66"/>
    <n v="210"/>
    <n v="112.66"/>
    <s v="Tue"/>
    <s v="Oct"/>
  </r>
  <r>
    <s v="A00141"/>
    <x v="4"/>
    <x v="0"/>
    <x v="1"/>
    <s v="No"/>
    <x v="13"/>
    <x v="19"/>
    <n v="1"/>
    <s v="No"/>
    <s v="No"/>
    <n v="1"/>
    <n v="5.4720000000000004"/>
    <s v="C.O.D."/>
    <n v="12"/>
    <n v="80"/>
    <n v="80"/>
    <n v="80"/>
    <n v="5.4720000000000004"/>
    <n v="160"/>
    <n v="85.471999999999994"/>
    <s v="Wed"/>
    <s v="Sep"/>
  </r>
  <r>
    <s v="A00142"/>
    <x v="3"/>
    <x v="0"/>
    <x v="0"/>
    <s v="No"/>
    <x v="13"/>
    <x v="19"/>
    <n v="1"/>
    <s v="No"/>
    <s v="No"/>
    <n v="0.25"/>
    <n v="45.237400000000001"/>
    <s v="Account"/>
    <n v="12"/>
    <n v="80"/>
    <n v="20"/>
    <n v="20"/>
    <n v="45.237400000000001"/>
    <n v="100"/>
    <n v="65.237400000000008"/>
    <s v="Wed"/>
    <s v="Sep"/>
  </r>
  <r>
    <s v="A00143"/>
    <x v="3"/>
    <x v="3"/>
    <x v="0"/>
    <s v="No"/>
    <x v="13"/>
    <x v="5"/>
    <n v="2"/>
    <s v="No"/>
    <s v="No"/>
    <n v="0.75"/>
    <n v="199.452"/>
    <s v="C.O.D."/>
    <n v="15"/>
    <n v="140"/>
    <n v="105"/>
    <n v="105"/>
    <n v="199.452"/>
    <n v="245"/>
    <n v="304.452"/>
    <s v="Wed"/>
    <s v="Oct"/>
  </r>
  <r>
    <s v="A00144"/>
    <x v="5"/>
    <x v="3"/>
    <x v="0"/>
    <s v="No"/>
    <x v="13"/>
    <x v="22"/>
    <n v="2"/>
    <s v="No"/>
    <s v="No"/>
    <n v="0.5"/>
    <n v="144"/>
    <s v="C.O.D."/>
    <n v="19"/>
    <n v="140"/>
    <n v="70"/>
    <n v="70"/>
    <n v="144"/>
    <n v="210"/>
    <n v="214"/>
    <s v="Wed"/>
    <s v="Oct"/>
  </r>
  <r>
    <s v="A00145"/>
    <x v="5"/>
    <x v="3"/>
    <x v="2"/>
    <s v="No"/>
    <x v="14"/>
    <x v="6"/>
    <n v="1"/>
    <s v="No"/>
    <s v="No"/>
    <n v="0.25"/>
    <n v="6.2160000000000002"/>
    <s v="C.O.D."/>
    <n v="19"/>
    <n v="80"/>
    <n v="20"/>
    <n v="20"/>
    <n v="6.2160000000000002"/>
    <n v="100"/>
    <n v="26.216000000000001"/>
    <s v="Thu"/>
    <s v="Oct"/>
  </r>
  <r>
    <s v="A00146"/>
    <x v="3"/>
    <x v="4"/>
    <x v="1"/>
    <s v="No"/>
    <x v="14"/>
    <x v="25"/>
    <n v="2"/>
    <s v="No"/>
    <s v="No"/>
    <n v="1"/>
    <n v="36"/>
    <s v="Account"/>
    <n v="25"/>
    <n v="140"/>
    <n v="140"/>
    <n v="140"/>
    <n v="36"/>
    <n v="280"/>
    <n v="176"/>
    <s v="Thu"/>
    <s v="Oct"/>
  </r>
  <r>
    <s v="A00147"/>
    <x v="2"/>
    <x v="2"/>
    <x v="0"/>
    <s v="No"/>
    <x v="14"/>
    <x v="25"/>
    <n v="2"/>
    <s v="No"/>
    <s v="No"/>
    <n v="0.75"/>
    <n v="40"/>
    <s v="C.O.D."/>
    <n v="25"/>
    <n v="140"/>
    <n v="105"/>
    <n v="105"/>
    <n v="40"/>
    <n v="245"/>
    <n v="145"/>
    <s v="Thu"/>
    <s v="Oct"/>
  </r>
  <r>
    <s v="A00148"/>
    <x v="1"/>
    <x v="1"/>
    <x v="0"/>
    <s v="No"/>
    <x v="14"/>
    <x v="16"/>
    <n v="1"/>
    <s v="No"/>
    <s v="No"/>
    <n v="0.25"/>
    <n v="87.581299999999999"/>
    <s v="Account"/>
    <n v="61"/>
    <n v="80"/>
    <n v="20"/>
    <n v="20"/>
    <n v="87.581299999999999"/>
    <n v="100"/>
    <n v="107.5813"/>
    <s v="Thu"/>
    <s v="Nov"/>
  </r>
  <r>
    <s v="A00149"/>
    <x v="4"/>
    <x v="0"/>
    <x v="1"/>
    <s v="No"/>
    <x v="15"/>
    <x v="19"/>
    <n v="1"/>
    <s v="No"/>
    <s v="No"/>
    <n v="0.5"/>
    <n v="30"/>
    <s v="C.O.D."/>
    <n v="7"/>
    <n v="80"/>
    <n v="40"/>
    <n v="40"/>
    <n v="30"/>
    <n v="120"/>
    <n v="70"/>
    <s v="Mon"/>
    <s v="Sep"/>
  </r>
  <r>
    <s v="A00150"/>
    <x v="5"/>
    <x v="4"/>
    <x v="2"/>
    <s v="No"/>
    <x v="15"/>
    <x v="26"/>
    <n v="1"/>
    <s v="No"/>
    <s v="No"/>
    <n v="0.25"/>
    <n v="144"/>
    <s v="P.O."/>
    <n v="28"/>
    <n v="80"/>
    <n v="20"/>
    <n v="20"/>
    <n v="144"/>
    <n v="100"/>
    <n v="164"/>
    <s v="Mon"/>
    <s v="Oct"/>
  </r>
  <r>
    <s v="A00151"/>
    <x v="4"/>
    <x v="0"/>
    <x v="1"/>
    <s v="No"/>
    <x v="15"/>
    <x v="27"/>
    <n v="1"/>
    <s v="No"/>
    <s v="No"/>
    <n v="0.75"/>
    <n v="297.51229999999998"/>
    <s v="Account"/>
    <n v="44"/>
    <n v="80"/>
    <n v="60"/>
    <n v="60"/>
    <n v="297.51229999999998"/>
    <n v="140"/>
    <n v="357.51229999999998"/>
    <s v="Mon"/>
    <s v="Nov"/>
  </r>
  <r>
    <s v="A00152"/>
    <x v="4"/>
    <x v="4"/>
    <x v="0"/>
    <s v="No"/>
    <x v="15"/>
    <x v="28"/>
    <n v="1"/>
    <s v="No"/>
    <s v="No"/>
    <n v="0.5"/>
    <n v="64.171000000000006"/>
    <s v="P.O."/>
    <n v="65"/>
    <n v="80"/>
    <n v="40"/>
    <n v="40"/>
    <n v="64.171000000000006"/>
    <n v="120"/>
    <n v="104.17100000000001"/>
    <s v="Mon"/>
    <s v="Nov"/>
  </r>
  <r>
    <s v="A00153"/>
    <x v="1"/>
    <x v="1"/>
    <x v="2"/>
    <s v="No"/>
    <x v="16"/>
    <x v="5"/>
    <n v="1"/>
    <s v="No"/>
    <s v="No"/>
    <n v="0.25"/>
    <n v="20.475000000000001"/>
    <s v="Account"/>
    <n v="9"/>
    <n v="80"/>
    <n v="20"/>
    <n v="20"/>
    <n v="20.475000000000001"/>
    <n v="100"/>
    <n v="40.475000000000001"/>
    <s v="Tue"/>
    <s v="Oct"/>
  </r>
  <r>
    <s v="A00154"/>
    <x v="4"/>
    <x v="0"/>
    <x v="3"/>
    <s v="No"/>
    <x v="17"/>
    <x v="23"/>
    <n v="1"/>
    <s v="No"/>
    <s v="No"/>
    <n v="1"/>
    <n v="200"/>
    <s v="C.O.D."/>
    <n v="14"/>
    <n v="80"/>
    <n v="80"/>
    <n v="80"/>
    <n v="200"/>
    <n v="160"/>
    <n v="280"/>
    <s v="Wed"/>
    <s v="Oct"/>
  </r>
  <r>
    <s v="A00155"/>
    <x v="5"/>
    <x v="3"/>
    <x v="3"/>
    <s v="No"/>
    <x v="17"/>
    <x v="29"/>
    <n v="1"/>
    <s v="No"/>
    <s v="No"/>
    <n v="1.5"/>
    <n v="123.9555"/>
    <s v="C.O.D."/>
    <n v="22"/>
    <n v="80"/>
    <n v="120"/>
    <n v="120"/>
    <n v="123.9555"/>
    <n v="200"/>
    <n v="243.9555"/>
    <s v="Wed"/>
    <s v="Oct"/>
  </r>
  <r>
    <s v="A00156"/>
    <x v="2"/>
    <x v="2"/>
    <x v="1"/>
    <s v="No"/>
    <x v="17"/>
    <x v="10"/>
    <n v="1"/>
    <s v="No"/>
    <s v="No"/>
    <n v="0.5"/>
    <n v="193.88310000000001"/>
    <s v="Account"/>
    <n v="31"/>
    <n v="80"/>
    <n v="40"/>
    <n v="40"/>
    <n v="193.88310000000001"/>
    <n v="120"/>
    <n v="233.88310000000001"/>
    <s v="Wed"/>
    <s v="Oct"/>
  </r>
  <r>
    <s v="A00157"/>
    <x v="5"/>
    <x v="0"/>
    <x v="0"/>
    <s v="No"/>
    <x v="17"/>
    <x v="15"/>
    <n v="2"/>
    <s v="No"/>
    <s v="No"/>
    <n v="0.5"/>
    <n v="1.173"/>
    <s v="C.O.D."/>
    <n v="35"/>
    <n v="140"/>
    <n v="70"/>
    <n v="70"/>
    <n v="1.173"/>
    <n v="210"/>
    <n v="71.173000000000002"/>
    <s v="Wed"/>
    <s v="Oct"/>
  </r>
  <r>
    <s v="A00158"/>
    <x v="2"/>
    <x v="4"/>
    <x v="0"/>
    <s v="No"/>
    <x v="18"/>
    <x v="22"/>
    <n v="2"/>
    <s v="No"/>
    <s v="No"/>
    <n v="0.75"/>
    <n v="664.78880000000004"/>
    <s v="Account"/>
    <n v="11"/>
    <n v="140"/>
    <n v="105"/>
    <n v="105"/>
    <n v="664.78880000000004"/>
    <n v="245"/>
    <n v="769.78880000000004"/>
    <s v="Thu"/>
    <s v="Oct"/>
  </r>
  <r>
    <s v="A00159"/>
    <x v="3"/>
    <x v="0"/>
    <x v="2"/>
    <s v="No"/>
    <x v="18"/>
    <x v="29"/>
    <n v="1"/>
    <s v="No"/>
    <s v="No"/>
    <n v="0.25"/>
    <n v="160"/>
    <s v="Account"/>
    <n v="21"/>
    <n v="80"/>
    <n v="20"/>
    <n v="20"/>
    <n v="160"/>
    <n v="100"/>
    <n v="180"/>
    <s v="Thu"/>
    <s v="Oct"/>
  </r>
  <r>
    <s v="A00160"/>
    <x v="3"/>
    <x v="3"/>
    <x v="1"/>
    <s v="No"/>
    <x v="18"/>
    <x v="30"/>
    <n v="2"/>
    <s v="No"/>
    <s v="No"/>
    <n v="0.75"/>
    <n v="159.50489999999999"/>
    <s v="Account"/>
    <n v="42"/>
    <n v="140"/>
    <n v="105"/>
    <n v="105"/>
    <n v="159.50489999999999"/>
    <n v="245"/>
    <n v="264.50490000000002"/>
    <s v="Thu"/>
    <s v="Nov"/>
  </r>
  <r>
    <s v="A00161"/>
    <x v="0"/>
    <x v="2"/>
    <x v="0"/>
    <s v="No"/>
    <x v="18"/>
    <x v="16"/>
    <n v="2"/>
    <s v="No"/>
    <s v="No"/>
    <n v="0.75"/>
    <n v="169.63499999999999"/>
    <s v="P.O."/>
    <n v="54"/>
    <n v="140"/>
    <n v="105"/>
    <n v="105"/>
    <n v="169.63499999999999"/>
    <n v="245"/>
    <n v="274.63499999999999"/>
    <s v="Thu"/>
    <s v="Nov"/>
  </r>
  <r>
    <s v="A00162"/>
    <x v="6"/>
    <x v="3"/>
    <x v="1"/>
    <s v="Yes"/>
    <x v="19"/>
    <x v="9"/>
    <n v="2"/>
    <s v="No"/>
    <s v="No"/>
    <n v="0.5"/>
    <n v="202.86"/>
    <s v="Account"/>
    <n v="2"/>
    <n v="140"/>
    <n v="70"/>
    <n v="70"/>
    <n v="202.86"/>
    <n v="210"/>
    <n v="272.86"/>
    <s v="Mon"/>
    <s v="Sep"/>
  </r>
  <r>
    <s v="A00163"/>
    <x v="1"/>
    <x v="1"/>
    <x v="0"/>
    <s v="No"/>
    <x v="19"/>
    <x v="23"/>
    <n v="1"/>
    <s v="No"/>
    <s v="No"/>
    <n v="0.5"/>
    <n v="10.53"/>
    <s v="P.O."/>
    <n v="9"/>
    <n v="80"/>
    <n v="40"/>
    <n v="40"/>
    <n v="10.53"/>
    <n v="120"/>
    <n v="50.53"/>
    <s v="Mon"/>
    <s v="Oct"/>
  </r>
  <r>
    <s v="A00164"/>
    <x v="2"/>
    <x v="4"/>
    <x v="1"/>
    <s v="No"/>
    <x v="19"/>
    <x v="31"/>
    <n v="2"/>
    <s v="No"/>
    <s v="No"/>
    <n v="0.75"/>
    <n v="1.8240000000000001"/>
    <s v="C.O.D."/>
    <n v="29"/>
    <n v="140"/>
    <n v="105"/>
    <n v="105"/>
    <n v="1.8240000000000001"/>
    <n v="245"/>
    <n v="106.824"/>
    <s v="Mon"/>
    <s v="Oct"/>
  </r>
  <r>
    <s v="A00165"/>
    <x v="1"/>
    <x v="0"/>
    <x v="0"/>
    <s v="No"/>
    <x v="20"/>
    <x v="32"/>
    <n v="2"/>
    <s v="No"/>
    <s v="No"/>
    <n v="0.5"/>
    <n v="54.124600000000001"/>
    <s v="Account"/>
    <n v="9"/>
    <n v="140"/>
    <n v="70"/>
    <n v="70"/>
    <n v="54.124600000000001"/>
    <n v="210"/>
    <n v="124.1246"/>
    <s v="Tue"/>
    <s v="Oct"/>
  </r>
  <r>
    <s v="A00166"/>
    <x v="3"/>
    <x v="4"/>
    <x v="2"/>
    <s v="No"/>
    <x v="20"/>
    <x v="33"/>
    <n v="2"/>
    <s v="No"/>
    <s v="No"/>
    <n v="0.25"/>
    <n v="367.71109999999999"/>
    <s v="Account"/>
    <n v="22"/>
    <n v="140"/>
    <n v="35"/>
    <n v="35"/>
    <n v="367.71109999999999"/>
    <n v="175"/>
    <n v="402.71109999999999"/>
    <s v="Tue"/>
    <s v="Oct"/>
  </r>
  <r>
    <s v="A00167"/>
    <x v="4"/>
    <x v="1"/>
    <x v="0"/>
    <s v="No"/>
    <x v="20"/>
    <x v="26"/>
    <n v="1"/>
    <s v="No"/>
    <s v="No"/>
    <n v="1.5"/>
    <n v="139.035"/>
    <s v="Account"/>
    <n v="20"/>
    <n v="80"/>
    <n v="120"/>
    <n v="120"/>
    <n v="139.035"/>
    <n v="200"/>
    <n v="259.03499999999997"/>
    <s v="Tue"/>
    <s v="Oct"/>
  </r>
  <r>
    <s v="A00168"/>
    <x v="4"/>
    <x v="0"/>
    <x v="1"/>
    <s v="No"/>
    <x v="20"/>
    <x v="31"/>
    <n v="1"/>
    <s v="No"/>
    <s v="No"/>
    <n v="0.5"/>
    <n v="50.317"/>
    <s v="P.O."/>
    <n v="28"/>
    <n v="80"/>
    <n v="40"/>
    <n v="40"/>
    <n v="50.317"/>
    <n v="120"/>
    <n v="90.317000000000007"/>
    <s v="Tue"/>
    <s v="Oct"/>
  </r>
  <r>
    <s v="A00169"/>
    <x v="2"/>
    <x v="3"/>
    <x v="3"/>
    <s v="No"/>
    <x v="20"/>
    <x v="34"/>
    <n v="1"/>
    <s v="No"/>
    <s v="No"/>
    <n v="1"/>
    <n v="122.4273"/>
    <s v="C.O.D."/>
    <n v="56"/>
    <n v="80"/>
    <n v="80"/>
    <n v="80"/>
    <n v="122.4273"/>
    <n v="160"/>
    <n v="202.4273"/>
    <s v="Tue"/>
    <s v="Nov"/>
  </r>
  <r>
    <s v="A00170"/>
    <x v="4"/>
    <x v="0"/>
    <x v="0"/>
    <s v="No"/>
    <x v="20"/>
    <x v="35"/>
    <n v="1"/>
    <s v="No"/>
    <s v="No"/>
    <n v="1"/>
    <n v="78.5535"/>
    <s v="P.O."/>
    <n v="64"/>
    <n v="80"/>
    <n v="80"/>
    <n v="80"/>
    <n v="78.5535"/>
    <n v="160"/>
    <n v="158.55349999999999"/>
    <s v="Tue"/>
    <s v="Dec"/>
  </r>
  <r>
    <s v="A00171"/>
    <x v="3"/>
    <x v="0"/>
    <x v="2"/>
    <s v="No"/>
    <x v="21"/>
    <x v="23"/>
    <n v="1"/>
    <s v="No"/>
    <s v="No"/>
    <n v="0.25"/>
    <n v="239.1001"/>
    <s v="Account"/>
    <n v="7"/>
    <n v="80"/>
    <n v="20"/>
    <n v="20"/>
    <n v="239.1001"/>
    <n v="100"/>
    <n v="259.1001"/>
    <s v="Wed"/>
    <s v="Oct"/>
  </r>
  <r>
    <s v="A00172"/>
    <x v="2"/>
    <x v="2"/>
    <x v="1"/>
    <s v="No"/>
    <x v="21"/>
    <x v="26"/>
    <n v="1"/>
    <s v="No"/>
    <s v="No"/>
    <n v="0.5"/>
    <n v="61.180599999999998"/>
    <s v="C.O.D."/>
    <n v="19"/>
    <n v="80"/>
    <n v="40"/>
    <n v="40"/>
    <n v="61.180599999999998"/>
    <n v="120"/>
    <n v="101.1806"/>
    <s v="Wed"/>
    <s v="Oct"/>
  </r>
  <r>
    <s v="A00173"/>
    <x v="3"/>
    <x v="2"/>
    <x v="3"/>
    <s v="No"/>
    <x v="21"/>
    <x v="36"/>
    <n v="2"/>
    <s v="No"/>
    <s v="No"/>
    <n v="2.25"/>
    <n v="800.71119999999996"/>
    <s v="Account"/>
    <n v="49"/>
    <n v="140"/>
    <n v="315"/>
    <n v="315"/>
    <n v="800.71119999999996"/>
    <n v="455"/>
    <n v="1115.7112"/>
    <s v="Wed"/>
    <s v="Nov"/>
  </r>
  <r>
    <s v="A00174"/>
    <x v="3"/>
    <x v="0"/>
    <x v="0"/>
    <s v="No"/>
    <x v="22"/>
    <x v="37"/>
    <n v="1"/>
    <s v="No"/>
    <s v="No"/>
    <n v="0.25"/>
    <n v="19.196999999999999"/>
    <s v="Account"/>
    <n v="25"/>
    <n v="80"/>
    <n v="20"/>
    <n v="20"/>
    <n v="19.196999999999999"/>
    <n v="100"/>
    <n v="39.197000000000003"/>
    <s v="Thu"/>
    <s v="Oct"/>
  </r>
  <r>
    <s v="A00175"/>
    <x v="1"/>
    <x v="1"/>
    <x v="0"/>
    <s v="No"/>
    <x v="23"/>
    <x v="38"/>
    <n v="1"/>
    <s v="No"/>
    <s v="No"/>
    <n v="0.25"/>
    <n v="19.5"/>
    <s v="Account"/>
    <n v="8"/>
    <n v="80"/>
    <n v="20"/>
    <n v="20"/>
    <n v="19.5"/>
    <n v="100"/>
    <n v="39.5"/>
    <s v="Mon"/>
    <s v="Oct"/>
  </r>
  <r>
    <s v="A00176"/>
    <x v="1"/>
    <x v="1"/>
    <x v="2"/>
    <s v="No"/>
    <x v="23"/>
    <x v="38"/>
    <n v="1"/>
    <s v="No"/>
    <s v="No"/>
    <n v="0.25"/>
    <n v="22.425000000000001"/>
    <s v="Account"/>
    <n v="8"/>
    <n v="80"/>
    <n v="20"/>
    <n v="20"/>
    <n v="22.425000000000001"/>
    <n v="100"/>
    <n v="42.424999999999997"/>
    <s v="Mon"/>
    <s v="Oct"/>
  </r>
  <r>
    <s v="A00177"/>
    <x v="4"/>
    <x v="3"/>
    <x v="0"/>
    <s v="No"/>
    <x v="23"/>
    <x v="38"/>
    <n v="1"/>
    <s v="No"/>
    <s v="No"/>
    <n v="0.5"/>
    <n v="26.582599999999999"/>
    <s v="Account"/>
    <n v="8"/>
    <n v="80"/>
    <n v="40"/>
    <n v="40"/>
    <n v="26.582599999999999"/>
    <n v="120"/>
    <n v="66.582599999999999"/>
    <s v="Mon"/>
    <s v="Oct"/>
  </r>
  <r>
    <s v="A00178"/>
    <x v="2"/>
    <x v="2"/>
    <x v="0"/>
    <s v="No"/>
    <x v="23"/>
    <x v="10"/>
    <n v="1"/>
    <s v="No"/>
    <s v="No"/>
    <n v="0.5"/>
    <n v="288.20800000000003"/>
    <s v="C.O.D."/>
    <n v="19"/>
    <n v="80"/>
    <n v="40"/>
    <n v="40"/>
    <n v="288.20800000000003"/>
    <n v="120"/>
    <n v="328.20800000000003"/>
    <s v="Mon"/>
    <s v="Oct"/>
  </r>
  <r>
    <s v="A00179"/>
    <x v="1"/>
    <x v="1"/>
    <x v="1"/>
    <s v="No"/>
    <x v="23"/>
    <x v="26"/>
    <n v="1"/>
    <s v="No"/>
    <s v="No"/>
    <n v="0.5"/>
    <n v="54.236800000000002"/>
    <s v="Account"/>
    <n v="14"/>
    <n v="80"/>
    <n v="40"/>
    <n v="40"/>
    <n v="54.236800000000002"/>
    <n v="120"/>
    <n v="94.236800000000002"/>
    <s v="Mon"/>
    <s v="Oct"/>
  </r>
  <r>
    <s v="A00180"/>
    <x v="4"/>
    <x v="1"/>
    <x v="0"/>
    <s v="No"/>
    <x v="24"/>
    <x v="26"/>
    <n v="1"/>
    <s v="No"/>
    <s v="No"/>
    <n v="0.25"/>
    <n v="332.39699999999999"/>
    <s v="P.O."/>
    <n v="13"/>
    <n v="80"/>
    <n v="20"/>
    <n v="20"/>
    <n v="332.39699999999999"/>
    <n v="100"/>
    <n v="352.39699999999999"/>
    <s v="Tue"/>
    <s v="Oct"/>
  </r>
  <r>
    <s v="A00181"/>
    <x v="3"/>
    <x v="0"/>
    <x v="0"/>
    <s v="No"/>
    <x v="24"/>
    <x v="39"/>
    <n v="2"/>
    <s v="No"/>
    <s v="No"/>
    <n v="0.75"/>
    <n v="124.1649"/>
    <s v="C.O.D."/>
    <n v="17"/>
    <n v="140"/>
    <n v="105"/>
    <n v="105"/>
    <n v="124.1649"/>
    <n v="245"/>
    <n v="229.16489999999999"/>
    <s v="Tue"/>
    <s v="Oct"/>
  </r>
  <r>
    <s v="A00182"/>
    <x v="2"/>
    <x v="3"/>
    <x v="2"/>
    <s v="No"/>
    <x v="24"/>
    <x v="37"/>
    <n v="1"/>
    <s v="No"/>
    <s v="No"/>
    <n v="0.25"/>
    <n v="21.63"/>
    <s v="Account"/>
    <n v="20"/>
    <n v="80"/>
    <n v="20"/>
    <n v="20"/>
    <n v="21.63"/>
    <n v="100"/>
    <n v="41.629999999999995"/>
    <s v="Tue"/>
    <s v="Oct"/>
  </r>
  <r>
    <s v="A00183"/>
    <x v="3"/>
    <x v="0"/>
    <x v="0"/>
    <s v="No"/>
    <x v="25"/>
    <x v="26"/>
    <n v="2"/>
    <s v="No"/>
    <s v="Yes"/>
    <n v="0.25"/>
    <n v="33"/>
    <s v="C.O.D."/>
    <n v="12"/>
    <n v="140"/>
    <n v="35"/>
    <n v="35"/>
    <n v="0"/>
    <n v="175"/>
    <n v="35"/>
    <s v="Wed"/>
    <s v="Oct"/>
  </r>
  <r>
    <s v="A00184"/>
    <x v="3"/>
    <x v="0"/>
    <x v="0"/>
    <s v="No"/>
    <x v="25"/>
    <x v="26"/>
    <n v="2"/>
    <s v="No"/>
    <s v="No"/>
    <n v="0.5"/>
    <n v="154.5"/>
    <s v="C.O.D."/>
    <n v="12"/>
    <n v="140"/>
    <n v="70"/>
    <n v="70"/>
    <n v="154.5"/>
    <n v="210"/>
    <n v="224.5"/>
    <s v="Wed"/>
    <s v="Oct"/>
  </r>
  <r>
    <s v="A00185"/>
    <x v="1"/>
    <x v="1"/>
    <x v="3"/>
    <s v="No"/>
    <x v="25"/>
    <x v="40"/>
    <n v="1"/>
    <s v="No"/>
    <s v="No"/>
    <n v="1"/>
    <n v="48.75"/>
    <s v="Account"/>
    <n v="13"/>
    <n v="80"/>
    <n v="80"/>
    <n v="80"/>
    <n v="48.75"/>
    <n v="160"/>
    <n v="128.75"/>
    <s v="Wed"/>
    <s v="Oct"/>
  </r>
  <r>
    <s v="A00186"/>
    <x v="1"/>
    <x v="1"/>
    <x v="2"/>
    <s v="No"/>
    <x v="26"/>
    <x v="40"/>
    <n v="1"/>
    <s v="No"/>
    <s v="No"/>
    <n v="0.25"/>
    <n v="76.1678"/>
    <s v="Account"/>
    <n v="12"/>
    <n v="80"/>
    <n v="20"/>
    <n v="20"/>
    <n v="76.1678"/>
    <n v="100"/>
    <n v="96.1678"/>
    <s v="Thu"/>
    <s v="Oct"/>
  </r>
  <r>
    <s v="A00187"/>
    <x v="3"/>
    <x v="0"/>
    <x v="1"/>
    <s v="No"/>
    <x v="26"/>
    <x v="41"/>
    <n v="1"/>
    <s v="No"/>
    <s v="No"/>
    <n v="0.75"/>
    <n v="117"/>
    <s v="C.O.D."/>
    <n v="30"/>
    <n v="80"/>
    <n v="60"/>
    <n v="60"/>
    <n v="117"/>
    <n v="140"/>
    <n v="177"/>
    <s v="Thu"/>
    <s v="Nov"/>
  </r>
  <r>
    <s v="A00188"/>
    <x v="3"/>
    <x v="2"/>
    <x v="3"/>
    <s v="No"/>
    <x v="26"/>
    <x v="11"/>
    <n v="2"/>
    <s v="No"/>
    <s v="No"/>
    <n v="1.5"/>
    <n v="1575.9739999999999"/>
    <s v="C.O.D."/>
    <n v="33"/>
    <n v="140"/>
    <n v="210"/>
    <n v="210"/>
    <n v="1575.9739999999999"/>
    <n v="350"/>
    <n v="1785.9739999999999"/>
    <s v="Thu"/>
    <s v="Nov"/>
  </r>
  <r>
    <s v="A00189"/>
    <x v="4"/>
    <x v="0"/>
    <x v="1"/>
    <s v="No"/>
    <x v="26"/>
    <x v="36"/>
    <n v="1"/>
    <s v="No"/>
    <s v="No"/>
    <n v="0.5"/>
    <n v="21.33"/>
    <s v="P.O."/>
    <n v="41"/>
    <n v="80"/>
    <n v="40"/>
    <n v="40"/>
    <n v="21.33"/>
    <n v="120"/>
    <n v="61.33"/>
    <s v="Thu"/>
    <s v="Nov"/>
  </r>
  <r>
    <s v="A00190"/>
    <x v="5"/>
    <x v="4"/>
    <x v="1"/>
    <s v="No"/>
    <x v="26"/>
    <x v="42"/>
    <n v="1"/>
    <s v="No"/>
    <s v="No"/>
    <n v="0.5"/>
    <n v="74.785899999999998"/>
    <s v="Account"/>
    <n v="53"/>
    <n v="80"/>
    <n v="40"/>
    <n v="40"/>
    <n v="74.785899999999998"/>
    <n v="120"/>
    <n v="114.7859"/>
    <s v="Thu"/>
    <s v="Nov"/>
  </r>
  <r>
    <s v="A00191"/>
    <x v="7"/>
    <x v="4"/>
    <x v="3"/>
    <s v="No"/>
    <x v="26"/>
    <x v="43"/>
    <n v="2"/>
    <s v="No"/>
    <s v="No"/>
    <n v="4.75"/>
    <n v="1123.9716000000001"/>
    <s v="C.O.D."/>
    <n v="54"/>
    <n v="140"/>
    <n v="665"/>
    <n v="665"/>
    <n v="1123.9716000000001"/>
    <n v="805"/>
    <n v="1788.9716000000001"/>
    <s v="Thu"/>
    <s v="Dec"/>
  </r>
  <r>
    <s v="A00192"/>
    <x v="2"/>
    <x v="3"/>
    <x v="0"/>
    <s v="No"/>
    <x v="27"/>
    <x v="37"/>
    <n v="2"/>
    <s v="No"/>
    <s v="No"/>
    <n v="1"/>
    <n v="128.9796"/>
    <s v="Account"/>
    <n v="14"/>
    <n v="140"/>
    <n v="140"/>
    <n v="140"/>
    <n v="128.9796"/>
    <n v="280"/>
    <n v="268.9796"/>
    <s v="Mon"/>
    <s v="Oct"/>
  </r>
  <r>
    <s v="A00193"/>
    <x v="4"/>
    <x v="0"/>
    <x v="1"/>
    <s v="No"/>
    <x v="27"/>
    <x v="27"/>
    <n v="1"/>
    <s v="No"/>
    <s v="No"/>
    <n v="0.5"/>
    <n v="144"/>
    <s v="P.O."/>
    <n v="23"/>
    <n v="80"/>
    <n v="40"/>
    <n v="40"/>
    <n v="144"/>
    <n v="120"/>
    <n v="184"/>
    <s v="Mon"/>
    <s v="Nov"/>
  </r>
  <r>
    <s v="A00194"/>
    <x v="2"/>
    <x v="4"/>
    <x v="0"/>
    <s v="No"/>
    <x v="27"/>
    <x v="30"/>
    <n v="2"/>
    <s v="No"/>
    <s v="No"/>
    <n v="1"/>
    <n v="1211.8269"/>
    <s v="Account"/>
    <n v="24"/>
    <n v="140"/>
    <n v="140"/>
    <n v="140"/>
    <n v="1211.8269"/>
    <n v="280"/>
    <n v="1351.8269"/>
    <s v="Mon"/>
    <s v="Nov"/>
  </r>
  <r>
    <s v="A00195"/>
    <x v="1"/>
    <x v="4"/>
    <x v="1"/>
    <s v="No"/>
    <x v="27"/>
    <x v="36"/>
    <n v="1"/>
    <s v="No"/>
    <s v="No"/>
    <n v="0.5"/>
    <n v="54.124600000000001"/>
    <s v="Account"/>
    <n v="37"/>
    <n v="80"/>
    <n v="40"/>
    <n v="40"/>
    <n v="54.124600000000001"/>
    <n v="120"/>
    <n v="94.124600000000001"/>
    <s v="Mon"/>
    <s v="Nov"/>
  </r>
  <r>
    <s v="A00196"/>
    <x v="3"/>
    <x v="4"/>
    <x v="0"/>
    <s v="No"/>
    <x v="27"/>
    <x v="44"/>
    <n v="1"/>
    <s v="No"/>
    <s v="No"/>
    <n v="0.5"/>
    <n v="55.935699999999997"/>
    <s v="C.O.D."/>
    <n v="38"/>
    <n v="80"/>
    <n v="40"/>
    <n v="40"/>
    <n v="55.935699999999997"/>
    <n v="120"/>
    <n v="95.935699999999997"/>
    <s v="Mon"/>
    <s v="Nov"/>
  </r>
  <r>
    <s v="A00197"/>
    <x v="5"/>
    <x v="4"/>
    <x v="0"/>
    <s v="No"/>
    <x v="28"/>
    <x v="31"/>
    <n v="1"/>
    <s v="No"/>
    <s v="No"/>
    <n v="0.5"/>
    <n v="11.06"/>
    <s v="P.O."/>
    <n v="14"/>
    <n v="80"/>
    <n v="40"/>
    <n v="40"/>
    <n v="11.06"/>
    <n v="120"/>
    <n v="51.06"/>
    <s v="Tue"/>
    <s v="Oct"/>
  </r>
  <r>
    <s v="A00198"/>
    <x v="4"/>
    <x v="0"/>
    <x v="3"/>
    <s v="No"/>
    <x v="28"/>
    <x v="31"/>
    <n v="1"/>
    <s v="No"/>
    <s v="No"/>
    <n v="2"/>
    <n v="77.165099999999995"/>
    <s v="Account"/>
    <n v="14"/>
    <n v="80"/>
    <n v="160"/>
    <n v="160"/>
    <n v="77.165099999999995"/>
    <n v="240"/>
    <n v="237.1651"/>
    <s v="Tue"/>
    <s v="Oct"/>
  </r>
  <r>
    <s v="A00199"/>
    <x v="3"/>
    <x v="0"/>
    <x v="0"/>
    <s v="No"/>
    <x v="29"/>
    <x v="26"/>
    <n v="2"/>
    <s v="No"/>
    <s v="No"/>
    <n v="0.5"/>
    <n v="66.158000000000001"/>
    <s v="Account"/>
    <n v="5"/>
    <n v="140"/>
    <n v="70"/>
    <n v="70"/>
    <n v="66.158000000000001"/>
    <n v="210"/>
    <n v="136.15800000000002"/>
    <s v="Wed"/>
    <s v="Oct"/>
  </r>
  <r>
    <s v="A00200"/>
    <x v="6"/>
    <x v="4"/>
    <x v="2"/>
    <s v="No"/>
    <x v="29"/>
    <x v="31"/>
    <n v="1"/>
    <s v="No"/>
    <s v="No"/>
    <n v="0.25"/>
    <n v="27.953900000000001"/>
    <s v="Account"/>
    <n v="13"/>
    <n v="80"/>
    <n v="20"/>
    <n v="20"/>
    <n v="27.953900000000001"/>
    <n v="100"/>
    <n v="47.953900000000004"/>
    <s v="Wed"/>
    <s v="Oct"/>
  </r>
  <r>
    <s v="A00201"/>
    <x v="4"/>
    <x v="0"/>
    <x v="0"/>
    <s v="No"/>
    <x v="29"/>
    <x v="31"/>
    <n v="1"/>
    <s v="No"/>
    <s v="No"/>
    <n v="1"/>
    <n v="216.3125"/>
    <s v="C.O.D."/>
    <n v="13"/>
    <n v="80"/>
    <n v="80"/>
    <n v="80"/>
    <n v="216.3125"/>
    <n v="160"/>
    <n v="296.3125"/>
    <s v="Wed"/>
    <s v="Oct"/>
  </r>
  <r>
    <s v="A00202"/>
    <x v="2"/>
    <x v="3"/>
    <x v="3"/>
    <s v="No"/>
    <x v="29"/>
    <x v="45"/>
    <n v="2"/>
    <s v="No"/>
    <s v="No"/>
    <n v="2"/>
    <n v="619.51329999999996"/>
    <s v="P.O."/>
    <n v="20"/>
    <n v="140"/>
    <n v="280"/>
    <n v="280"/>
    <n v="619.51329999999996"/>
    <n v="420"/>
    <n v="899.51329999999996"/>
    <s v="Wed"/>
    <s v="Nov"/>
  </r>
  <r>
    <s v="A00203"/>
    <x v="4"/>
    <x v="4"/>
    <x v="1"/>
    <s v="No"/>
    <x v="29"/>
    <x v="11"/>
    <n v="1"/>
    <s v="No"/>
    <s v="No"/>
    <n v="0.5"/>
    <n v="3.12"/>
    <s v="C.O.D."/>
    <n v="27"/>
    <n v="80"/>
    <n v="40"/>
    <n v="40"/>
    <n v="3.12"/>
    <n v="120"/>
    <n v="43.12"/>
    <s v="Wed"/>
    <s v="Nov"/>
  </r>
  <r>
    <s v="A00204"/>
    <x v="2"/>
    <x v="4"/>
    <x v="0"/>
    <s v="No"/>
    <x v="30"/>
    <x v="46"/>
    <n v="1"/>
    <s v="No"/>
    <s v="No"/>
    <n v="0.75"/>
    <n v="163.26"/>
    <s v="Account"/>
    <n v="7"/>
    <n v="80"/>
    <n v="60"/>
    <n v="60"/>
    <n v="163.26"/>
    <n v="140"/>
    <n v="223.26"/>
    <s v="Thu"/>
    <s v="Oct"/>
  </r>
  <r>
    <s v="A00205"/>
    <x v="1"/>
    <x v="1"/>
    <x v="2"/>
    <s v="No"/>
    <x v="30"/>
    <x v="15"/>
    <n v="1"/>
    <s v="No"/>
    <s v="No"/>
    <n v="0.25"/>
    <n v="65.251599999999996"/>
    <s v="Account"/>
    <n v="13"/>
    <n v="80"/>
    <n v="20"/>
    <n v="20"/>
    <n v="65.251599999999996"/>
    <n v="100"/>
    <n v="85.251599999999996"/>
    <s v="Thu"/>
    <s v="Oct"/>
  </r>
  <r>
    <s v="A00206"/>
    <x v="4"/>
    <x v="4"/>
    <x v="2"/>
    <s v="No"/>
    <x v="30"/>
    <x v="11"/>
    <n v="1"/>
    <s v="No"/>
    <s v="No"/>
    <n v="0.25"/>
    <n v="30"/>
    <s v="P.O."/>
    <n v="26"/>
    <n v="80"/>
    <n v="20"/>
    <n v="20"/>
    <n v="30"/>
    <n v="100"/>
    <n v="50"/>
    <s v="Thu"/>
    <s v="Nov"/>
  </r>
  <r>
    <s v="A00207"/>
    <x v="4"/>
    <x v="4"/>
    <x v="1"/>
    <s v="No"/>
    <x v="30"/>
    <x v="11"/>
    <n v="1"/>
    <s v="No"/>
    <s v="No"/>
    <n v="0.5"/>
    <n v="105.8442"/>
    <s v="Account"/>
    <n v="26"/>
    <n v="80"/>
    <n v="40"/>
    <n v="40"/>
    <n v="105.8442"/>
    <n v="120"/>
    <n v="145.8442"/>
    <s v="Thu"/>
    <s v="Nov"/>
  </r>
  <r>
    <s v="A00208"/>
    <x v="3"/>
    <x v="3"/>
    <x v="1"/>
    <s v="No"/>
    <x v="31"/>
    <x v="30"/>
    <n v="2"/>
    <s v="No"/>
    <s v="No"/>
    <n v="1"/>
    <n v="547.08590000000004"/>
    <s v="C.O.D."/>
    <n v="17"/>
    <n v="140"/>
    <n v="140"/>
    <n v="140"/>
    <n v="547.08590000000004"/>
    <n v="280"/>
    <n v="687.08590000000004"/>
    <s v="Mon"/>
    <s v="Nov"/>
  </r>
  <r>
    <s v="A00209"/>
    <x v="4"/>
    <x v="4"/>
    <x v="1"/>
    <s v="No"/>
    <x v="31"/>
    <x v="28"/>
    <n v="1"/>
    <s v="No"/>
    <s v="No"/>
    <n v="1"/>
    <n v="120"/>
    <s v="P.O."/>
    <n v="37"/>
    <n v="80"/>
    <n v="80"/>
    <n v="80"/>
    <n v="120"/>
    <n v="160"/>
    <n v="200"/>
    <s v="Mon"/>
    <s v="Nov"/>
  </r>
  <r>
    <s v="A00210"/>
    <x v="3"/>
    <x v="0"/>
    <x v="0"/>
    <s v="No"/>
    <x v="32"/>
    <x v="47"/>
    <n v="1"/>
    <s v="No"/>
    <s v="No"/>
    <n v="0.25"/>
    <n v="30"/>
    <s v="Account"/>
    <n v="10"/>
    <n v="80"/>
    <n v="20"/>
    <n v="20"/>
    <n v="30"/>
    <n v="100"/>
    <n v="50"/>
    <s v="Tue"/>
    <s v="Oct"/>
  </r>
  <r>
    <s v="A00211"/>
    <x v="2"/>
    <x v="2"/>
    <x v="2"/>
    <s v="No"/>
    <x v="32"/>
    <x v="34"/>
    <n v="1"/>
    <s v="No"/>
    <s v="No"/>
    <n v="0.25"/>
    <n v="27.63"/>
    <s v="Account"/>
    <n v="35"/>
    <n v="80"/>
    <n v="20"/>
    <n v="20"/>
    <n v="27.63"/>
    <n v="100"/>
    <n v="47.629999999999995"/>
    <s v="Tue"/>
    <s v="Nov"/>
  </r>
  <r>
    <s v="A00212"/>
    <x v="2"/>
    <x v="3"/>
    <x v="0"/>
    <s v="No"/>
    <x v="33"/>
    <x v="48"/>
    <n v="1"/>
    <s v="No"/>
    <s v="No"/>
    <n v="0.25"/>
    <n v="250.42240000000001"/>
    <s v="Account"/>
    <n v="16"/>
    <n v="80"/>
    <n v="20"/>
    <n v="20"/>
    <n v="250.42240000000001"/>
    <n v="100"/>
    <n v="270.42240000000004"/>
    <s v="Wed"/>
    <s v="Nov"/>
  </r>
  <r>
    <s v="A00213"/>
    <x v="3"/>
    <x v="4"/>
    <x v="0"/>
    <s v="No"/>
    <x v="33"/>
    <x v="30"/>
    <n v="2"/>
    <s v="No"/>
    <s v="No"/>
    <n v="0.25"/>
    <n v="38.698399999999999"/>
    <s v="C.O.D."/>
    <n v="15"/>
    <n v="140"/>
    <n v="35"/>
    <n v="35"/>
    <n v="38.698399999999999"/>
    <n v="175"/>
    <n v="73.698399999999992"/>
    <s v="Wed"/>
    <s v="Nov"/>
  </r>
  <r>
    <s v="A00214"/>
    <x v="3"/>
    <x v="2"/>
    <x v="0"/>
    <s v="No"/>
    <x v="33"/>
    <x v="11"/>
    <n v="2"/>
    <s v="No"/>
    <s v="No"/>
    <n v="0.25"/>
    <n v="33"/>
    <s v="Account"/>
    <n v="20"/>
    <n v="140"/>
    <n v="35"/>
    <n v="35"/>
    <n v="33"/>
    <n v="175"/>
    <n v="68"/>
    <s v="Wed"/>
    <s v="Nov"/>
  </r>
  <r>
    <s v="A00215"/>
    <x v="4"/>
    <x v="4"/>
    <x v="0"/>
    <s v="No"/>
    <x v="33"/>
    <x v="11"/>
    <n v="1"/>
    <s v="No"/>
    <s v="No"/>
    <n v="0.75"/>
    <n v="126"/>
    <s v="P.O."/>
    <n v="20"/>
    <n v="80"/>
    <n v="60"/>
    <n v="60"/>
    <n v="126"/>
    <n v="140"/>
    <n v="186"/>
    <s v="Wed"/>
    <s v="Nov"/>
  </r>
  <r>
    <s v="A00216"/>
    <x v="2"/>
    <x v="4"/>
    <x v="4"/>
    <s v="No"/>
    <x v="33"/>
    <x v="49"/>
    <n v="2"/>
    <s v="No"/>
    <s v="No"/>
    <n v="8.25"/>
    <n v="4946"/>
    <s v="Account"/>
    <n v="96"/>
    <n v="140"/>
    <n v="1155"/>
    <n v="1155"/>
    <n v="4946"/>
    <n v="1295"/>
    <n v="6101"/>
    <s v="Wed"/>
    <s v="Jan"/>
  </r>
  <r>
    <s v="A00217"/>
    <x v="5"/>
    <x v="4"/>
    <x v="1"/>
    <s v="No"/>
    <x v="34"/>
    <x v="50"/>
    <n v="1"/>
    <s v="No"/>
    <s v="No"/>
    <n v="0.5"/>
    <n v="33.544699999999999"/>
    <s v="P.O."/>
    <n v="7"/>
    <n v="80"/>
    <n v="40"/>
    <n v="40"/>
    <n v="33.544699999999999"/>
    <n v="120"/>
    <n v="73.544700000000006"/>
    <s v="Thu"/>
    <s v="Oct"/>
  </r>
  <r>
    <s v="A00218"/>
    <x v="2"/>
    <x v="3"/>
    <x v="0"/>
    <s v="No"/>
    <x v="35"/>
    <x v="48"/>
    <n v="2"/>
    <s v="No"/>
    <s v="No"/>
    <n v="0.25"/>
    <n v="25"/>
    <s v="Account"/>
    <n v="13"/>
    <n v="140"/>
    <n v="35"/>
    <n v="35"/>
    <n v="25"/>
    <n v="175"/>
    <n v="60"/>
    <s v="Sat"/>
    <s v="Nov"/>
  </r>
  <r>
    <s v="A00219"/>
    <x v="4"/>
    <x v="0"/>
    <x v="0"/>
    <s v="No"/>
    <x v="35"/>
    <x v="34"/>
    <n v="1"/>
    <s v="No"/>
    <s v="No"/>
    <n v="0.5"/>
    <n v="28.5868"/>
    <s v="Account"/>
    <n v="31"/>
    <n v="80"/>
    <n v="40"/>
    <n v="40"/>
    <n v="28.5868"/>
    <n v="120"/>
    <n v="68.586799999999997"/>
    <s v="Sat"/>
    <s v="Nov"/>
  </r>
  <r>
    <s v="A00220"/>
    <x v="4"/>
    <x v="3"/>
    <x v="1"/>
    <s v="No"/>
    <x v="35"/>
    <x v="51"/>
    <n v="2"/>
    <s v="No"/>
    <s v="No"/>
    <n v="2.5"/>
    <n v="213.48050000000001"/>
    <s v="Account"/>
    <n v="51"/>
    <n v="140"/>
    <n v="350"/>
    <n v="350"/>
    <n v="213.48050000000001"/>
    <n v="490"/>
    <n v="563.48050000000001"/>
    <s v="Sat"/>
    <s v="Dec"/>
  </r>
  <r>
    <s v="A00221"/>
    <x v="4"/>
    <x v="0"/>
    <x v="0"/>
    <s v="Yes"/>
    <x v="36"/>
    <x v="31"/>
    <n v="1"/>
    <s v="No"/>
    <s v="No"/>
    <n v="0.5"/>
    <n v="83.441299999999998"/>
    <s v="Account"/>
    <n v="1"/>
    <n v="80"/>
    <n v="40"/>
    <n v="40"/>
    <n v="83.441299999999998"/>
    <n v="120"/>
    <n v="123.4413"/>
    <s v="Mon"/>
    <s v="Oct"/>
  </r>
  <r>
    <s v="A00222"/>
    <x v="5"/>
    <x v="0"/>
    <x v="3"/>
    <s v="No"/>
    <x v="36"/>
    <x v="16"/>
    <n v="2"/>
    <s v="No"/>
    <s v="No"/>
    <n v="1"/>
    <n v="25"/>
    <s v="C.O.D."/>
    <n v="22"/>
    <n v="140"/>
    <n v="140"/>
    <n v="140"/>
    <n v="25"/>
    <n v="280"/>
    <n v="165"/>
    <s v="Mon"/>
    <s v="Nov"/>
  </r>
  <r>
    <s v="A00223"/>
    <x v="1"/>
    <x v="1"/>
    <x v="0"/>
    <s v="No"/>
    <x v="37"/>
    <x v="16"/>
    <n v="1"/>
    <s v="No"/>
    <s v="No"/>
    <n v="0.25"/>
    <n v="67.961500000000001"/>
    <s v="Account"/>
    <n v="21"/>
    <n v="80"/>
    <n v="20"/>
    <n v="20"/>
    <n v="67.961500000000001"/>
    <n v="100"/>
    <n v="87.961500000000001"/>
    <s v="Tue"/>
    <s v="Nov"/>
  </r>
  <r>
    <s v="A00224"/>
    <x v="4"/>
    <x v="0"/>
    <x v="1"/>
    <s v="No"/>
    <x v="37"/>
    <x v="52"/>
    <n v="1"/>
    <s v="No"/>
    <s v="No"/>
    <n v="0.5"/>
    <n v="172.02"/>
    <s v="P.O."/>
    <n v="50"/>
    <n v="80"/>
    <n v="40"/>
    <n v="40"/>
    <n v="172.02"/>
    <n v="120"/>
    <n v="212.02"/>
    <s v="Tue"/>
    <s v="Dec"/>
  </r>
  <r>
    <s v="A00225"/>
    <x v="1"/>
    <x v="1"/>
    <x v="0"/>
    <s v="No"/>
    <x v="37"/>
    <x v="53"/>
    <n v="1"/>
    <s v="No"/>
    <s v="No"/>
    <n v="0.5"/>
    <n v="102.22320000000001"/>
    <s v="P.O."/>
    <n v="81"/>
    <n v="80"/>
    <n v="40"/>
    <n v="40"/>
    <n v="102.22320000000001"/>
    <n v="120"/>
    <n v="142.22320000000002"/>
    <s v="Tue"/>
    <s v="Jan"/>
  </r>
  <r>
    <s v="A00226"/>
    <x v="1"/>
    <x v="1"/>
    <x v="1"/>
    <s v="No"/>
    <x v="38"/>
    <x v="42"/>
    <n v="1"/>
    <s v="No"/>
    <s v="No"/>
    <n v="0.5"/>
    <n v="373.55279999999999"/>
    <s v="Account"/>
    <n v="33"/>
    <n v="80"/>
    <n v="40"/>
    <n v="40"/>
    <n v="373.55279999999999"/>
    <n v="120"/>
    <n v="413.55279999999999"/>
    <s v="Wed"/>
    <s v="Nov"/>
  </r>
  <r>
    <s v="A00227"/>
    <x v="1"/>
    <x v="1"/>
    <x v="4"/>
    <s v="No"/>
    <x v="38"/>
    <x v="43"/>
    <n v="3"/>
    <s v="No"/>
    <s v="No"/>
    <n v="2.75"/>
    <n v="1249.0878"/>
    <s v="Account"/>
    <n v="34"/>
    <n v="195"/>
    <n v="536.25"/>
    <n v="536.25"/>
    <n v="1249.0878"/>
    <n v="731.25"/>
    <n v="1785.3378"/>
    <s v="Wed"/>
    <s v="Dec"/>
  </r>
  <r>
    <s v="A00228"/>
    <x v="3"/>
    <x v="0"/>
    <x v="2"/>
    <s v="No"/>
    <x v="39"/>
    <x v="48"/>
    <n v="1"/>
    <s v="No"/>
    <s v="No"/>
    <n v="0.25"/>
    <n v="240"/>
    <s v="Account"/>
    <n v="8"/>
    <n v="80"/>
    <n v="20"/>
    <n v="20"/>
    <n v="240"/>
    <n v="100"/>
    <n v="260"/>
    <s v="Thu"/>
    <s v="Nov"/>
  </r>
  <r>
    <s v="A00229"/>
    <x v="3"/>
    <x v="2"/>
    <x v="2"/>
    <s v="No"/>
    <x v="39"/>
    <x v="36"/>
    <n v="1"/>
    <s v="No"/>
    <s v="No"/>
    <n v="0.25"/>
    <n v="27"/>
    <s v="C.O.D."/>
    <n v="20"/>
    <n v="80"/>
    <n v="20"/>
    <n v="20"/>
    <n v="27"/>
    <n v="100"/>
    <n v="47"/>
    <s v="Thu"/>
    <s v="Nov"/>
  </r>
  <r>
    <s v="A00230"/>
    <x v="4"/>
    <x v="0"/>
    <x v="1"/>
    <s v="Yes"/>
    <x v="40"/>
    <x v="27"/>
    <n v="2"/>
    <s v="No"/>
    <s v="No"/>
    <n v="1"/>
    <n v="228.6335"/>
    <s v="C.O.D."/>
    <n v="2"/>
    <n v="140"/>
    <n v="140"/>
    <n v="140"/>
    <n v="228.6335"/>
    <n v="280"/>
    <n v="368.63350000000003"/>
    <s v="Mon"/>
    <s v="Nov"/>
  </r>
  <r>
    <s v="A00231"/>
    <x v="4"/>
    <x v="4"/>
    <x v="0"/>
    <s v="No"/>
    <x v="40"/>
    <x v="28"/>
    <n v="1"/>
    <s v="No"/>
    <s v="No"/>
    <n v="0.5"/>
    <n v="26.582599999999999"/>
    <s v="Account"/>
    <n v="23"/>
    <n v="80"/>
    <n v="40"/>
    <n v="40"/>
    <n v="26.582599999999999"/>
    <n v="120"/>
    <n v="66.582599999999999"/>
    <s v="Mon"/>
    <s v="Nov"/>
  </r>
  <r>
    <s v="A00232"/>
    <x v="0"/>
    <x v="4"/>
    <x v="1"/>
    <s v="No"/>
    <x v="40"/>
    <x v="54"/>
    <n v="2"/>
    <s v="No"/>
    <s v="No"/>
    <n v="0.75"/>
    <n v="5.71"/>
    <s v="Account"/>
    <n v="35"/>
    <n v="140"/>
    <n v="105"/>
    <n v="105"/>
    <n v="5.71"/>
    <n v="245"/>
    <n v="110.71"/>
    <s v="Mon"/>
    <s v="Dec"/>
  </r>
  <r>
    <s v="A00233"/>
    <x v="2"/>
    <x v="4"/>
    <x v="1"/>
    <s v="No"/>
    <x v="40"/>
    <x v="55"/>
    <n v="2"/>
    <s v="No"/>
    <s v="No"/>
    <n v="0.5"/>
    <n v="263.0523"/>
    <s v="C.O.D."/>
    <n v="70"/>
    <n v="140"/>
    <n v="70"/>
    <n v="70"/>
    <n v="263.0523"/>
    <n v="210"/>
    <n v="333.0523"/>
    <s v="Mon"/>
    <s v="Jan"/>
  </r>
  <r>
    <s v="A00234"/>
    <x v="5"/>
    <x v="2"/>
    <x v="1"/>
    <s v="No"/>
    <x v="40"/>
    <x v="56"/>
    <n v="2"/>
    <s v="No"/>
    <s v="No"/>
    <n v="1.75"/>
    <n v="8.25"/>
    <s v="Account"/>
    <n v="164"/>
    <n v="140"/>
    <n v="245"/>
    <n v="245"/>
    <n v="8.25"/>
    <n v="385"/>
    <n v="253.25"/>
    <s v="Mon"/>
    <s v="Apr"/>
  </r>
  <r>
    <s v="A00235"/>
    <x v="5"/>
    <x v="0"/>
    <x v="1"/>
    <s v="No"/>
    <x v="41"/>
    <x v="42"/>
    <n v="1"/>
    <s v="No"/>
    <s v="No"/>
    <n v="0.5"/>
    <n v="15.63"/>
    <s v="Account"/>
    <n v="27"/>
    <n v="80"/>
    <n v="40"/>
    <n v="40"/>
    <n v="15.63"/>
    <n v="120"/>
    <n v="55.63"/>
    <s v="Tue"/>
    <s v="Nov"/>
  </r>
  <r>
    <s v="A00236"/>
    <x v="2"/>
    <x v="4"/>
    <x v="1"/>
    <s v="No"/>
    <x v="41"/>
    <x v="35"/>
    <n v="1"/>
    <s v="No"/>
    <s v="No"/>
    <n v="0.5"/>
    <n v="15.63"/>
    <s v="Account"/>
    <n v="29"/>
    <n v="80"/>
    <n v="40"/>
    <n v="40"/>
    <n v="15.63"/>
    <n v="120"/>
    <n v="55.63"/>
    <s v="Tue"/>
    <s v="Dec"/>
  </r>
  <r>
    <s v="A00237"/>
    <x v="5"/>
    <x v="3"/>
    <x v="0"/>
    <s v="No"/>
    <x v="41"/>
    <x v="7"/>
    <n v="1"/>
    <s v="No"/>
    <s v="No"/>
    <n v="0.75"/>
    <n v="28.5"/>
    <s v="C.O.D."/>
    <n v="35"/>
    <n v="80"/>
    <n v="60"/>
    <n v="60"/>
    <n v="28.5"/>
    <n v="140"/>
    <n v="88.5"/>
    <s v="Tue"/>
    <s v="Dec"/>
  </r>
  <r>
    <s v="A00238"/>
    <x v="4"/>
    <x v="0"/>
    <x v="1"/>
    <s v="No"/>
    <x v="42"/>
    <x v="57"/>
    <n v="1"/>
    <s v="No"/>
    <s v="No"/>
    <n v="0.5"/>
    <n v="748.44"/>
    <s v="Account"/>
    <n v="5"/>
    <n v="80"/>
    <n v="40"/>
    <n v="40"/>
    <n v="748.44"/>
    <n v="120"/>
    <n v="788.44"/>
    <s v="Wed"/>
    <s v="Nov"/>
  </r>
  <r>
    <s v="A00239"/>
    <x v="4"/>
    <x v="4"/>
    <x v="4"/>
    <s v="No"/>
    <x v="42"/>
    <x v="16"/>
    <n v="1"/>
    <s v="No"/>
    <s v="No"/>
    <n v="1"/>
    <n v="86.356300000000005"/>
    <s v="P.O."/>
    <n v="13"/>
    <n v="80"/>
    <n v="80"/>
    <n v="80"/>
    <n v="86.356300000000005"/>
    <n v="160"/>
    <n v="166.3563"/>
    <s v="Wed"/>
    <s v="Nov"/>
  </r>
  <r>
    <s v="A00240"/>
    <x v="0"/>
    <x v="2"/>
    <x v="2"/>
    <s v="No"/>
    <x v="42"/>
    <x v="16"/>
    <n v="1"/>
    <s v="No"/>
    <s v="No"/>
    <n v="0.25"/>
    <n v="107.99550000000001"/>
    <s v="P.O."/>
    <n v="13"/>
    <n v="80"/>
    <n v="20"/>
    <n v="20"/>
    <n v="107.99550000000001"/>
    <n v="100"/>
    <n v="127.99550000000001"/>
    <s v="Wed"/>
    <s v="Nov"/>
  </r>
  <r>
    <s v="A00241"/>
    <x v="2"/>
    <x v="2"/>
    <x v="1"/>
    <s v="No"/>
    <x v="42"/>
    <x v="34"/>
    <n v="2"/>
    <s v="No"/>
    <s v="No"/>
    <n v="0.5"/>
    <n v="279.31"/>
    <s v="Account"/>
    <n v="20"/>
    <n v="140"/>
    <n v="70"/>
    <n v="70"/>
    <n v="279.31"/>
    <n v="210"/>
    <n v="349.31"/>
    <s v="Wed"/>
    <s v="Nov"/>
  </r>
  <r>
    <s v="A00242"/>
    <x v="4"/>
    <x v="0"/>
    <x v="0"/>
    <s v="No"/>
    <x v="42"/>
    <x v="35"/>
    <n v="1"/>
    <s v="No"/>
    <s v="No"/>
    <n v="0.5"/>
    <n v="25.26"/>
    <s v="Account"/>
    <n v="28"/>
    <n v="80"/>
    <n v="40"/>
    <n v="40"/>
    <n v="25.26"/>
    <n v="120"/>
    <n v="65.260000000000005"/>
    <s v="Wed"/>
    <s v="Dec"/>
  </r>
  <r>
    <s v="A00243"/>
    <x v="2"/>
    <x v="2"/>
    <x v="1"/>
    <s v="No"/>
    <x v="43"/>
    <x v="36"/>
    <n v="1"/>
    <s v="No"/>
    <s v="No"/>
    <n v="1"/>
    <n v="351.02069999999998"/>
    <s v="C.O.D."/>
    <n v="13"/>
    <n v="80"/>
    <n v="80"/>
    <n v="80"/>
    <n v="351.02069999999998"/>
    <n v="160"/>
    <n v="431.02069999999998"/>
    <s v="Thu"/>
    <s v="Nov"/>
  </r>
  <r>
    <s v="A00244"/>
    <x v="4"/>
    <x v="4"/>
    <x v="1"/>
    <s v="No"/>
    <x v="43"/>
    <x v="28"/>
    <n v="1"/>
    <s v="No"/>
    <s v="No"/>
    <n v="0.5"/>
    <n v="27.953900000000001"/>
    <s v="Account"/>
    <n v="20"/>
    <n v="80"/>
    <n v="40"/>
    <n v="40"/>
    <n v="27.953900000000001"/>
    <n v="120"/>
    <n v="67.953900000000004"/>
    <s v="Thu"/>
    <s v="Nov"/>
  </r>
  <r>
    <s v="A00245"/>
    <x v="3"/>
    <x v="3"/>
    <x v="0"/>
    <s v="No"/>
    <x v="44"/>
    <x v="58"/>
    <n v="2"/>
    <s v="No"/>
    <s v="No"/>
    <n v="0.75"/>
    <n v="62.13"/>
    <s v="Account"/>
    <n v="32"/>
    <n v="140"/>
    <n v="105"/>
    <n v="105"/>
    <n v="62.13"/>
    <n v="245"/>
    <n v="167.13"/>
    <s v="Sat"/>
    <s v="Dec"/>
  </r>
  <r>
    <s v="A00246"/>
    <x v="1"/>
    <x v="1"/>
    <x v="4"/>
    <s v="No"/>
    <x v="45"/>
    <x v="59"/>
    <n v="1"/>
    <s v="No"/>
    <s v="No"/>
    <n v="7"/>
    <n v="3396.25"/>
    <s v="P.O."/>
    <n v="17"/>
    <n v="80"/>
    <n v="560"/>
    <n v="560"/>
    <n v="3396.25"/>
    <n v="640"/>
    <n v="3956.25"/>
    <s v="Mon"/>
    <s v="Nov"/>
  </r>
  <r>
    <s v="A00247"/>
    <x v="8"/>
    <x v="5"/>
    <x v="1"/>
    <s v="No"/>
    <x v="45"/>
    <x v="60"/>
    <n v="2"/>
    <s v="No"/>
    <s v="No"/>
    <n v="0.5"/>
    <n v="22"/>
    <s v="Account"/>
    <n v="114"/>
    <n v="140"/>
    <n v="70"/>
    <n v="70"/>
    <n v="22"/>
    <n v="210"/>
    <n v="92"/>
    <s v="Mon"/>
    <s v="Mar"/>
  </r>
  <r>
    <s v="A00248"/>
    <x v="4"/>
    <x v="0"/>
    <x v="1"/>
    <s v="No"/>
    <x v="46"/>
    <x v="58"/>
    <n v="1"/>
    <s v="No"/>
    <s v="No"/>
    <n v="0.5"/>
    <n v="163.36609999999999"/>
    <s v="P.O."/>
    <n v="29"/>
    <n v="80"/>
    <n v="40"/>
    <n v="40"/>
    <n v="163.36609999999999"/>
    <n v="120"/>
    <n v="203.36609999999999"/>
    <s v="Tue"/>
    <s v="Dec"/>
  </r>
  <r>
    <s v="A00249"/>
    <x v="1"/>
    <x v="1"/>
    <x v="0"/>
    <s v="No"/>
    <x v="47"/>
    <x v="28"/>
    <n v="1"/>
    <s v="No"/>
    <s v="No"/>
    <n v="0.25"/>
    <n v="25.407900000000001"/>
    <s v="Account"/>
    <n v="14"/>
    <n v="80"/>
    <n v="20"/>
    <n v="20"/>
    <n v="25.407900000000001"/>
    <n v="100"/>
    <n v="45.407899999999998"/>
    <s v="Wed"/>
    <s v="Nov"/>
  </r>
  <r>
    <s v="A00250"/>
    <x v="5"/>
    <x v="2"/>
    <x v="1"/>
    <s v="No"/>
    <x v="47"/>
    <x v="61"/>
    <n v="2"/>
    <s v="No"/>
    <s v="No"/>
    <n v="0.75"/>
    <n v="182.7"/>
    <s v="C.O.D."/>
    <n v="22"/>
    <n v="140"/>
    <n v="105"/>
    <n v="105"/>
    <n v="182.7"/>
    <n v="245"/>
    <n v="287.7"/>
    <s v="Wed"/>
    <s v="Dec"/>
  </r>
  <r>
    <s v="A00251"/>
    <x v="5"/>
    <x v="0"/>
    <x v="1"/>
    <s v="No"/>
    <x v="47"/>
    <x v="42"/>
    <n v="1"/>
    <s v="No"/>
    <s v="No"/>
    <n v="0.5"/>
    <n v="73.508899999999997"/>
    <s v="C.O.D."/>
    <n v="19"/>
    <n v="80"/>
    <n v="40"/>
    <n v="40"/>
    <n v="73.508899999999997"/>
    <n v="120"/>
    <n v="113.5089"/>
    <s v="Wed"/>
    <s v="Nov"/>
  </r>
  <r>
    <s v="A00252"/>
    <x v="2"/>
    <x v="2"/>
    <x v="1"/>
    <s v="No"/>
    <x v="47"/>
    <x v="43"/>
    <n v="2"/>
    <s v="No"/>
    <s v="No"/>
    <n v="0.5"/>
    <n v="115.22490000000001"/>
    <s v="Account"/>
    <n v="20"/>
    <n v="140"/>
    <n v="70"/>
    <n v="70"/>
    <n v="115.22490000000001"/>
    <n v="210"/>
    <n v="185.22489999999999"/>
    <s v="Wed"/>
    <s v="Dec"/>
  </r>
  <r>
    <s v="A00253"/>
    <x v="3"/>
    <x v="2"/>
    <x v="1"/>
    <s v="No"/>
    <x v="48"/>
    <x v="44"/>
    <n v="2"/>
    <s v="No"/>
    <s v="No"/>
    <n v="0.75"/>
    <n v="340.45229999999998"/>
    <s v="C.O.D."/>
    <n v="7"/>
    <n v="140"/>
    <n v="105"/>
    <n v="105"/>
    <n v="340.45229999999998"/>
    <n v="245"/>
    <n v="445.45229999999998"/>
    <s v="Thu"/>
    <s v="Nov"/>
  </r>
  <r>
    <s v="A00254"/>
    <x v="4"/>
    <x v="0"/>
    <x v="0"/>
    <s v="No"/>
    <x v="48"/>
    <x v="59"/>
    <n v="1"/>
    <s v="No"/>
    <s v="No"/>
    <n v="0.5"/>
    <n v="12"/>
    <s v="Account"/>
    <n v="14"/>
    <n v="80"/>
    <n v="40"/>
    <n v="40"/>
    <n v="12"/>
    <n v="120"/>
    <n v="52"/>
    <s v="Thu"/>
    <s v="Nov"/>
  </r>
  <r>
    <s v="A00255"/>
    <x v="5"/>
    <x v="0"/>
    <x v="1"/>
    <s v="No"/>
    <x v="49"/>
    <x v="34"/>
    <n v="1"/>
    <s v="No"/>
    <s v="No"/>
    <n v="0.5"/>
    <n v="36.754399999999997"/>
    <s v="Account"/>
    <n v="11"/>
    <n v="80"/>
    <n v="40"/>
    <n v="40"/>
    <n v="36.754399999999997"/>
    <n v="120"/>
    <n v="76.754400000000004"/>
    <s v="Fri"/>
    <s v="Nov"/>
  </r>
  <r>
    <s v="A00256"/>
    <x v="1"/>
    <x v="1"/>
    <x v="4"/>
    <s v="No"/>
    <x v="50"/>
    <x v="62"/>
    <n v="1"/>
    <s v="No"/>
    <s v="No"/>
    <n v="1.75"/>
    <n v="183.95"/>
    <s v="P.O."/>
    <n v="21"/>
    <n v="80"/>
    <n v="140"/>
    <n v="140"/>
    <n v="183.95"/>
    <n v="220"/>
    <n v="323.95"/>
    <s v="Sat"/>
    <s v="Dec"/>
  </r>
  <r>
    <s v="A00257"/>
    <x v="4"/>
    <x v="0"/>
    <x v="0"/>
    <s v="No"/>
    <x v="50"/>
    <x v="35"/>
    <n v="1"/>
    <s v="No"/>
    <s v="No"/>
    <n v="0.25"/>
    <n v="26.582599999999999"/>
    <s v="P.O."/>
    <n v="18"/>
    <n v="80"/>
    <n v="20"/>
    <n v="20"/>
    <n v="26.582599999999999"/>
    <n v="100"/>
    <n v="46.582599999999999"/>
    <s v="Sat"/>
    <s v="Dec"/>
  </r>
  <r>
    <s v="A00258"/>
    <x v="4"/>
    <x v="0"/>
    <x v="0"/>
    <s v="No"/>
    <x v="51"/>
    <x v="35"/>
    <n v="1"/>
    <s v="No"/>
    <s v="No"/>
    <n v="0.5"/>
    <n v="13.42"/>
    <s v="C.O.D."/>
    <n v="16"/>
    <n v="80"/>
    <n v="40"/>
    <n v="40"/>
    <n v="13.42"/>
    <n v="120"/>
    <n v="53.42"/>
    <s v="Mon"/>
    <s v="Dec"/>
  </r>
  <r>
    <s v="A00259"/>
    <x v="4"/>
    <x v="0"/>
    <x v="4"/>
    <s v="No"/>
    <x v="51"/>
    <x v="61"/>
    <n v="1"/>
    <s v="No"/>
    <s v="No"/>
    <n v="1"/>
    <n v="324"/>
    <s v="P.O."/>
    <n v="17"/>
    <n v="80"/>
    <n v="80"/>
    <n v="80"/>
    <n v="324"/>
    <n v="160"/>
    <n v="404"/>
    <s v="Mon"/>
    <s v="Dec"/>
  </r>
  <r>
    <s v="A00260"/>
    <x v="5"/>
    <x v="0"/>
    <x v="1"/>
    <s v="No"/>
    <x v="52"/>
    <x v="58"/>
    <n v="2"/>
    <s v="No"/>
    <s v="No"/>
    <n v="0.5"/>
    <n v="504.21269999999998"/>
    <s v="C.O.D."/>
    <n v="22"/>
    <n v="140"/>
    <n v="70"/>
    <n v="70"/>
    <n v="504.21269999999998"/>
    <n v="210"/>
    <n v="574.21270000000004"/>
    <s v="Tue"/>
    <s v="Dec"/>
  </r>
  <r>
    <s v="A00261"/>
    <x v="2"/>
    <x v="0"/>
    <x v="0"/>
    <s v="No"/>
    <x v="52"/>
    <x v="63"/>
    <n v="2"/>
    <s v="No"/>
    <s v="No"/>
    <n v="0.5"/>
    <n v="338.0702"/>
    <s v="Account"/>
    <n v="28"/>
    <n v="140"/>
    <n v="70"/>
    <n v="70"/>
    <n v="338.0702"/>
    <n v="210"/>
    <n v="408.0702"/>
    <s v="Tue"/>
    <s v="Dec"/>
  </r>
  <r>
    <s v="A00262"/>
    <x v="5"/>
    <x v="3"/>
    <x v="0"/>
    <s v="No"/>
    <x v="53"/>
    <x v="42"/>
    <n v="2"/>
    <s v="No"/>
    <s v="No"/>
    <n v="1.5"/>
    <n v="0.98399999999999999"/>
    <s v="C.O.D."/>
    <n v="12"/>
    <n v="140"/>
    <n v="210"/>
    <n v="210"/>
    <n v="0.98399999999999999"/>
    <n v="350"/>
    <n v="210.98400000000001"/>
    <s v="Wed"/>
    <s v="Nov"/>
  </r>
  <r>
    <s v="A00263"/>
    <x v="5"/>
    <x v="0"/>
    <x v="0"/>
    <s v="No"/>
    <x v="53"/>
    <x v="42"/>
    <n v="1"/>
    <s v="No"/>
    <s v="No"/>
    <n v="0.5"/>
    <n v="14.88"/>
    <s v="Account"/>
    <n v="12"/>
    <n v="80"/>
    <n v="40"/>
    <n v="40"/>
    <n v="14.88"/>
    <n v="120"/>
    <n v="54.88"/>
    <s v="Wed"/>
    <s v="Nov"/>
  </r>
  <r>
    <s v="A00264"/>
    <x v="1"/>
    <x v="1"/>
    <x v="0"/>
    <s v="No"/>
    <x v="54"/>
    <x v="42"/>
    <n v="1"/>
    <s v="No"/>
    <s v="No"/>
    <n v="0.5"/>
    <n v="81.900000000000006"/>
    <s v="Account"/>
    <n v="11"/>
    <n v="80"/>
    <n v="40"/>
    <n v="40"/>
    <n v="81.900000000000006"/>
    <n v="120"/>
    <n v="121.9"/>
    <s v="Thu"/>
    <s v="Nov"/>
  </r>
  <r>
    <s v="A00265"/>
    <x v="3"/>
    <x v="3"/>
    <x v="0"/>
    <s v="No"/>
    <x v="54"/>
    <x v="61"/>
    <n v="2"/>
    <s v="No"/>
    <s v="No"/>
    <n v="0.25"/>
    <n v="21.33"/>
    <s v="Account"/>
    <n v="14"/>
    <n v="140"/>
    <n v="35"/>
    <n v="35"/>
    <n v="21.33"/>
    <n v="175"/>
    <n v="56.33"/>
    <s v="Thu"/>
    <s v="Dec"/>
  </r>
  <r>
    <s v="A00266"/>
    <x v="2"/>
    <x v="0"/>
    <x v="0"/>
    <s v="No"/>
    <x v="54"/>
    <x v="61"/>
    <n v="1"/>
    <s v="No"/>
    <s v="No"/>
    <n v="0.25"/>
    <n v="120"/>
    <s v="P.O."/>
    <n v="14"/>
    <n v="80"/>
    <n v="20"/>
    <n v="20"/>
    <n v="120"/>
    <n v="100"/>
    <n v="140"/>
    <s v="Thu"/>
    <s v="Dec"/>
  </r>
  <r>
    <s v="A00267"/>
    <x v="3"/>
    <x v="4"/>
    <x v="1"/>
    <s v="No"/>
    <x v="54"/>
    <x v="64"/>
    <n v="2"/>
    <s v="No"/>
    <s v="No"/>
    <n v="0.5"/>
    <n v="1579.4"/>
    <s v="Account"/>
    <n v="28"/>
    <n v="140"/>
    <n v="70"/>
    <n v="70"/>
    <n v="1579.4"/>
    <n v="210"/>
    <n v="1649.4"/>
    <s v="Thu"/>
    <s v="Dec"/>
  </r>
  <r>
    <s v="A00268"/>
    <x v="1"/>
    <x v="0"/>
    <x v="1"/>
    <s v="No"/>
    <x v="55"/>
    <x v="42"/>
    <n v="2"/>
    <s v="No"/>
    <s v="No"/>
    <n v="0.5"/>
    <n v="174.18029999999999"/>
    <s v="C.O.D."/>
    <n v="9"/>
    <n v="140"/>
    <n v="70"/>
    <n v="70"/>
    <n v="174.18029999999999"/>
    <n v="210"/>
    <n v="244.18029999999999"/>
    <s v="Sat"/>
    <s v="Nov"/>
  </r>
  <r>
    <s v="A00269"/>
    <x v="2"/>
    <x v="3"/>
    <x v="1"/>
    <s v="No"/>
    <x v="56"/>
    <x v="54"/>
    <n v="1"/>
    <s v="No"/>
    <s v="No"/>
    <n v="0.75"/>
    <n v="20"/>
    <s v="Account"/>
    <n v="14"/>
    <n v="80"/>
    <n v="60"/>
    <n v="60"/>
    <n v="20"/>
    <n v="140"/>
    <n v="80"/>
    <s v="Mon"/>
    <s v="Dec"/>
  </r>
  <r>
    <s v="A00270"/>
    <x v="3"/>
    <x v="0"/>
    <x v="4"/>
    <s v="No"/>
    <x v="56"/>
    <x v="65"/>
    <n v="1"/>
    <s v="No"/>
    <s v="No"/>
    <n v="2.5"/>
    <n v="689.15409999999997"/>
    <s v="P.O."/>
    <n v="43"/>
    <n v="80"/>
    <n v="200"/>
    <n v="200"/>
    <n v="689.15409999999997"/>
    <n v="280"/>
    <n v="889.15409999999997"/>
    <s v="Mon"/>
    <s v="Jan"/>
  </r>
  <r>
    <s v="A00271"/>
    <x v="5"/>
    <x v="4"/>
    <x v="0"/>
    <s v="No"/>
    <x v="56"/>
    <x v="66"/>
    <n v="1"/>
    <s v="No"/>
    <s v="No"/>
    <n v="0.25"/>
    <n v="156"/>
    <s v="Account"/>
    <n v="45"/>
    <n v="80"/>
    <n v="20"/>
    <n v="20"/>
    <n v="156"/>
    <n v="100"/>
    <n v="176"/>
    <s v="Mon"/>
    <s v="Jan"/>
  </r>
  <r>
    <s v="A00272"/>
    <x v="1"/>
    <x v="1"/>
    <x v="0"/>
    <s v="No"/>
    <x v="56"/>
    <x v="53"/>
    <n v="1"/>
    <s v="No"/>
    <s v="No"/>
    <n v="0.25"/>
    <n v="45.734099999999998"/>
    <s v="Account"/>
    <n v="54"/>
    <n v="80"/>
    <n v="20"/>
    <n v="20"/>
    <n v="45.734099999999998"/>
    <n v="100"/>
    <n v="65.734099999999998"/>
    <s v="Mon"/>
    <s v="Jan"/>
  </r>
  <r>
    <s v="A00273"/>
    <x v="8"/>
    <x v="5"/>
    <x v="1"/>
    <s v="No"/>
    <x v="56"/>
    <x v="67"/>
    <n v="2"/>
    <s v="No"/>
    <s v="No"/>
    <n v="0.5"/>
    <n v="204.28399999999999"/>
    <s v="Account"/>
    <n v="78"/>
    <n v="140"/>
    <n v="70"/>
    <n v="70"/>
    <n v="204.28399999999999"/>
    <n v="210"/>
    <n v="274.28399999999999"/>
    <s v="Mon"/>
    <s v="Feb"/>
  </r>
  <r>
    <s v="A00274"/>
    <x v="3"/>
    <x v="0"/>
    <x v="2"/>
    <s v="Yes"/>
    <x v="57"/>
    <x v="59"/>
    <n v="1"/>
    <s v="No"/>
    <s v="No"/>
    <n v="0.25"/>
    <n v="21.33"/>
    <s v="Account"/>
    <n v="2"/>
    <n v="80"/>
    <n v="20"/>
    <n v="20"/>
    <n v="21.33"/>
    <n v="100"/>
    <n v="41.33"/>
    <s v="Tue"/>
    <s v="Nov"/>
  </r>
  <r>
    <s v="A00275"/>
    <x v="5"/>
    <x v="0"/>
    <x v="1"/>
    <s v="No"/>
    <x v="57"/>
    <x v="61"/>
    <n v="1"/>
    <s v="No"/>
    <s v="No"/>
    <n v="0.5"/>
    <n v="34.08"/>
    <s v="P.O."/>
    <n v="9"/>
    <n v="80"/>
    <n v="40"/>
    <n v="40"/>
    <n v="34.08"/>
    <n v="120"/>
    <n v="74.08"/>
    <s v="Tue"/>
    <s v="Dec"/>
  </r>
  <r>
    <s v="A00276"/>
    <x v="3"/>
    <x v="4"/>
    <x v="1"/>
    <s v="No"/>
    <x v="57"/>
    <x v="61"/>
    <n v="2"/>
    <s v="No"/>
    <s v="No"/>
    <n v="0.75"/>
    <n v="212.0085"/>
    <s v="Account"/>
    <n v="9"/>
    <n v="140"/>
    <n v="105"/>
    <n v="105"/>
    <n v="212.0085"/>
    <n v="245"/>
    <n v="317.00850000000003"/>
    <s v="Tue"/>
    <s v="Dec"/>
  </r>
  <r>
    <s v="A00277"/>
    <x v="3"/>
    <x v="0"/>
    <x v="3"/>
    <s v="No"/>
    <x v="57"/>
    <x v="54"/>
    <n v="1"/>
    <s v="No"/>
    <s v="No"/>
    <n v="1"/>
    <n v="341.2672"/>
    <s v="C.O.D."/>
    <n v="13"/>
    <n v="80"/>
    <n v="80"/>
    <n v="80"/>
    <n v="341.2672"/>
    <n v="160"/>
    <n v="421.2672"/>
    <s v="Tue"/>
    <s v="Dec"/>
  </r>
  <r>
    <s v="A00278"/>
    <x v="2"/>
    <x v="2"/>
    <x v="1"/>
    <s v="No"/>
    <x v="57"/>
    <x v="68"/>
    <n v="1"/>
    <s v="No"/>
    <s v="No"/>
    <n v="0.5"/>
    <n v="25.773599999999998"/>
    <s v="Account"/>
    <n v="86"/>
    <n v="80"/>
    <n v="40"/>
    <n v="40"/>
    <n v="25.773599999999998"/>
    <n v="120"/>
    <n v="65.773600000000002"/>
    <s v="Tue"/>
    <s v="Feb"/>
  </r>
  <r>
    <s v="A00279"/>
    <x v="5"/>
    <x v="0"/>
    <x v="0"/>
    <s v="No"/>
    <x v="58"/>
    <x v="54"/>
    <n v="1"/>
    <s v="No"/>
    <s v="No"/>
    <n v="0.5"/>
    <n v="133.36609999999999"/>
    <s v="Account"/>
    <n v="12"/>
    <n v="80"/>
    <n v="40"/>
    <n v="40"/>
    <n v="133.36609999999999"/>
    <n v="120"/>
    <n v="173.36609999999999"/>
    <s v="Wed"/>
    <s v="Dec"/>
  </r>
  <r>
    <s v="A00280"/>
    <x v="4"/>
    <x v="0"/>
    <x v="0"/>
    <s v="No"/>
    <x v="58"/>
    <x v="69"/>
    <n v="1"/>
    <s v="No"/>
    <s v="No"/>
    <n v="0.5"/>
    <n v="66.864900000000006"/>
    <s v="Account"/>
    <n v="40"/>
    <n v="80"/>
    <n v="40"/>
    <n v="40"/>
    <n v="66.864900000000006"/>
    <n v="120"/>
    <n v="106.86490000000001"/>
    <s v="Wed"/>
    <s v="Jan"/>
  </r>
  <r>
    <s v="A00281"/>
    <x v="4"/>
    <x v="0"/>
    <x v="0"/>
    <s v="No"/>
    <x v="58"/>
    <x v="69"/>
    <n v="1"/>
    <s v="No"/>
    <s v="No"/>
    <n v="0.75"/>
    <n v="94.26"/>
    <s v="P.O."/>
    <n v="40"/>
    <n v="80"/>
    <n v="60"/>
    <n v="60"/>
    <n v="94.26"/>
    <n v="140"/>
    <n v="154.26"/>
    <s v="Wed"/>
    <s v="Jan"/>
  </r>
  <r>
    <s v="A00282"/>
    <x v="4"/>
    <x v="0"/>
    <x v="0"/>
    <s v="No"/>
    <x v="58"/>
    <x v="69"/>
    <n v="1"/>
    <s v="No"/>
    <s v="No"/>
    <n v="0.25"/>
    <n v="120"/>
    <s v="C.O.D."/>
    <n v="40"/>
    <n v="80"/>
    <n v="20"/>
    <n v="20"/>
    <n v="120"/>
    <n v="100"/>
    <n v="140"/>
    <s v="Wed"/>
    <s v="Jan"/>
  </r>
  <r>
    <s v="A00283"/>
    <x v="4"/>
    <x v="0"/>
    <x v="2"/>
    <s v="No"/>
    <x v="59"/>
    <x v="35"/>
    <n v="1"/>
    <s v="No"/>
    <s v="No"/>
    <n v="0.25"/>
    <n v="120"/>
    <s v="Account"/>
    <n v="6"/>
    <n v="80"/>
    <n v="20"/>
    <n v="20"/>
    <n v="120"/>
    <n v="100"/>
    <n v="140"/>
    <s v="Thu"/>
    <s v="Dec"/>
  </r>
  <r>
    <s v="A00284"/>
    <x v="3"/>
    <x v="3"/>
    <x v="2"/>
    <s v="No"/>
    <x v="59"/>
    <x v="61"/>
    <n v="1"/>
    <s v="No"/>
    <s v="No"/>
    <n v="0.25"/>
    <n v="45.99"/>
    <s v="P.O."/>
    <n v="7"/>
    <n v="80"/>
    <n v="20"/>
    <n v="20"/>
    <n v="45.99"/>
    <n v="100"/>
    <n v="65.990000000000009"/>
    <s v="Thu"/>
    <s v="Dec"/>
  </r>
  <r>
    <s v="A00285"/>
    <x v="5"/>
    <x v="3"/>
    <x v="0"/>
    <s v="No"/>
    <x v="59"/>
    <x v="70"/>
    <n v="1"/>
    <s v="No"/>
    <s v="No"/>
    <n v="0.5"/>
    <n v="33"/>
    <s v="C.O.D."/>
    <n v="14"/>
    <n v="80"/>
    <n v="40"/>
    <n v="40"/>
    <n v="33"/>
    <n v="120"/>
    <n v="73"/>
    <s v="Thu"/>
    <s v="Dec"/>
  </r>
  <r>
    <s v="A00286"/>
    <x v="3"/>
    <x v="4"/>
    <x v="0"/>
    <s v="No"/>
    <x v="59"/>
    <x v="55"/>
    <n v="1"/>
    <s v="No"/>
    <s v="No"/>
    <n v="0.25"/>
    <n v="21.33"/>
    <s v="C.O.D."/>
    <n v="46"/>
    <n v="80"/>
    <n v="20"/>
    <n v="20"/>
    <n v="21.33"/>
    <n v="100"/>
    <n v="41.33"/>
    <s v="Thu"/>
    <s v="Jan"/>
  </r>
  <r>
    <s v="A00287"/>
    <x v="3"/>
    <x v="2"/>
    <x v="2"/>
    <s v="No"/>
    <x v="59"/>
    <x v="71"/>
    <n v="1"/>
    <s v="No"/>
    <s v="No"/>
    <n v="0.25"/>
    <n v="37.26"/>
    <s v="Account"/>
    <n v="83"/>
    <n v="80"/>
    <n v="20"/>
    <n v="20"/>
    <n v="37.26"/>
    <n v="100"/>
    <n v="57.26"/>
    <s v="Thu"/>
    <s v="Feb"/>
  </r>
  <r>
    <s v="A00288"/>
    <x v="5"/>
    <x v="0"/>
    <x v="1"/>
    <s v="No"/>
    <x v="60"/>
    <x v="72"/>
    <n v="1"/>
    <s v="No"/>
    <s v="No"/>
    <n v="1"/>
    <n v="81.885000000000005"/>
    <s v="C.O.D."/>
    <n v="25"/>
    <n v="80"/>
    <n v="80"/>
    <n v="80"/>
    <n v="81.885000000000005"/>
    <n v="160"/>
    <n v="161.88499999999999"/>
    <s v="Fri"/>
    <s v="Dec"/>
  </r>
  <r>
    <s v="A00289"/>
    <x v="2"/>
    <x v="0"/>
    <x v="2"/>
    <s v="No"/>
    <x v="61"/>
    <x v="7"/>
    <n v="1"/>
    <s v="No"/>
    <s v="No"/>
    <n v="0.25"/>
    <n v="10.103199999999999"/>
    <s v="C.O.D."/>
    <n v="8"/>
    <n v="80"/>
    <n v="20"/>
    <n v="20"/>
    <n v="10.103199999999999"/>
    <n v="100"/>
    <n v="30.103200000000001"/>
    <s v="Mon"/>
    <s v="Dec"/>
  </r>
  <r>
    <s v="A00290"/>
    <x v="5"/>
    <x v="0"/>
    <x v="2"/>
    <s v="No"/>
    <x v="61"/>
    <x v="7"/>
    <n v="1"/>
    <s v="No"/>
    <s v="No"/>
    <n v="0.25"/>
    <n v="17.88"/>
    <s v="Account"/>
    <n v="8"/>
    <n v="80"/>
    <n v="20"/>
    <n v="20"/>
    <n v="17.88"/>
    <n v="100"/>
    <n v="37.879999999999995"/>
    <s v="Mon"/>
    <s v="Dec"/>
  </r>
  <r>
    <s v="A00291"/>
    <x v="7"/>
    <x v="4"/>
    <x v="3"/>
    <s v="No"/>
    <x v="61"/>
    <x v="7"/>
    <n v="2"/>
    <s v="No"/>
    <s v="No"/>
    <n v="2.75"/>
    <n v="1204.6415"/>
    <s v="C.O.D."/>
    <n v="8"/>
    <n v="140"/>
    <n v="385"/>
    <n v="385"/>
    <n v="1204.6415"/>
    <n v="525"/>
    <n v="1589.6415"/>
    <s v="Mon"/>
    <s v="Dec"/>
  </r>
  <r>
    <s v="A00292"/>
    <x v="7"/>
    <x v="3"/>
    <x v="3"/>
    <s v="No"/>
    <x v="61"/>
    <x v="64"/>
    <n v="2"/>
    <s v="No"/>
    <s v="No"/>
    <n v="3"/>
    <n v="111"/>
    <s v="C.O.D."/>
    <n v="17"/>
    <n v="140"/>
    <n v="420"/>
    <n v="420"/>
    <n v="111"/>
    <n v="560"/>
    <n v="531"/>
    <s v="Mon"/>
    <s v="Dec"/>
  </r>
  <r>
    <s v="A00293"/>
    <x v="4"/>
    <x v="0"/>
    <x v="0"/>
    <s v="No"/>
    <x v="61"/>
    <x v="69"/>
    <n v="1"/>
    <s v="No"/>
    <s v="No"/>
    <n v="0.25"/>
    <n v="21.21"/>
    <s v="P.O."/>
    <n v="35"/>
    <n v="80"/>
    <n v="20"/>
    <n v="20"/>
    <n v="21.21"/>
    <n v="100"/>
    <n v="41.21"/>
    <s v="Mon"/>
    <s v="Jan"/>
  </r>
  <r>
    <s v="A00294"/>
    <x v="7"/>
    <x v="5"/>
    <x v="0"/>
    <s v="No"/>
    <x v="61"/>
    <x v="73"/>
    <n v="2"/>
    <s v="No"/>
    <s v="No"/>
    <n v="0.5"/>
    <n v="158.31389999999999"/>
    <s v="C.O.D."/>
    <n v="87"/>
    <n v="140"/>
    <n v="70"/>
    <n v="70"/>
    <n v="158.31389999999999"/>
    <n v="210"/>
    <n v="228.31389999999999"/>
    <s v="Mon"/>
    <s v="Feb"/>
  </r>
  <r>
    <s v="A00295"/>
    <x v="5"/>
    <x v="3"/>
    <x v="0"/>
    <s v="No"/>
    <x v="62"/>
    <x v="55"/>
    <n v="1"/>
    <s v="No"/>
    <s v="No"/>
    <n v="0.5"/>
    <n v="36.754399999999997"/>
    <s v="C.O.D."/>
    <n v="41"/>
    <n v="80"/>
    <n v="40"/>
    <n v="40"/>
    <n v="36.754399999999997"/>
    <n v="120"/>
    <n v="76.754400000000004"/>
    <s v="Tue"/>
    <s v="Jan"/>
  </r>
  <r>
    <s v="A00296"/>
    <x v="0"/>
    <x v="5"/>
    <x v="1"/>
    <s v="No"/>
    <x v="62"/>
    <x v="74"/>
    <n v="2"/>
    <s v="No"/>
    <s v="No"/>
    <n v="0.5"/>
    <n v="242.07"/>
    <s v="C.O.D."/>
    <n v="154"/>
    <n v="140"/>
    <n v="70"/>
    <n v="70"/>
    <n v="242.07"/>
    <n v="210"/>
    <n v="312.07"/>
    <s v="Tue"/>
    <s v="May"/>
  </r>
  <r>
    <s v="A00297"/>
    <x v="3"/>
    <x v="0"/>
    <x v="0"/>
    <s v="No"/>
    <x v="63"/>
    <x v="64"/>
    <n v="1"/>
    <s v="No"/>
    <s v="No"/>
    <n v="0.5"/>
    <n v="30"/>
    <s v="C.O.D."/>
    <n v="15"/>
    <n v="80"/>
    <n v="40"/>
    <n v="40"/>
    <n v="30"/>
    <n v="120"/>
    <n v="70"/>
    <s v="Wed"/>
    <s v="Dec"/>
  </r>
  <r>
    <s v="A00298"/>
    <x v="3"/>
    <x v="0"/>
    <x v="0"/>
    <s v="No"/>
    <x v="63"/>
    <x v="63"/>
    <n v="1"/>
    <s v="No"/>
    <s v="No"/>
    <n v="0.5"/>
    <n v="52.8994"/>
    <s v="C.O.D."/>
    <n v="13"/>
    <n v="80"/>
    <n v="40"/>
    <n v="40"/>
    <n v="52.8994"/>
    <n v="120"/>
    <n v="92.8994"/>
    <s v="Wed"/>
    <s v="Dec"/>
  </r>
  <r>
    <s v="A00299"/>
    <x v="3"/>
    <x v="2"/>
    <x v="2"/>
    <s v="No"/>
    <x v="63"/>
    <x v="64"/>
    <n v="1"/>
    <s v="No"/>
    <s v="No"/>
    <n v="0.25"/>
    <n v="36.754399999999997"/>
    <s v="Account"/>
    <n v="15"/>
    <n v="80"/>
    <n v="20"/>
    <n v="20"/>
    <n v="36.754399999999997"/>
    <n v="100"/>
    <n v="56.754399999999997"/>
    <s v="Wed"/>
    <s v="Dec"/>
  </r>
  <r>
    <s v="A00300"/>
    <x v="5"/>
    <x v="4"/>
    <x v="2"/>
    <s v="No"/>
    <x v="63"/>
    <x v="66"/>
    <n v="1"/>
    <s v="No"/>
    <s v="No"/>
    <n v="0.25"/>
    <n v="45.237400000000001"/>
    <s v="C.O.D."/>
    <n v="36"/>
    <n v="80"/>
    <n v="20"/>
    <n v="20"/>
    <n v="45.237400000000001"/>
    <n v="100"/>
    <n v="65.237400000000008"/>
    <s v="Wed"/>
    <s v="Jan"/>
  </r>
  <r>
    <s v="A00301"/>
    <x v="3"/>
    <x v="2"/>
    <x v="1"/>
    <s v="No"/>
    <x v="63"/>
    <x v="75"/>
    <n v="1"/>
    <s v="No"/>
    <s v="No"/>
    <n v="0.75"/>
    <n v="42.66"/>
    <s v="Account"/>
    <n v="56"/>
    <n v="80"/>
    <n v="60"/>
    <n v="60"/>
    <n v="42.66"/>
    <n v="140"/>
    <n v="102.66"/>
    <s v="Wed"/>
    <s v="Jan"/>
  </r>
  <r>
    <s v="A00302"/>
    <x v="0"/>
    <x v="5"/>
    <x v="1"/>
    <s v="No"/>
    <x v="63"/>
    <x v="76"/>
    <n v="2"/>
    <s v="No"/>
    <s v="No"/>
    <n v="1"/>
    <n v="226"/>
    <s v="Account"/>
    <n v="75"/>
    <n v="140"/>
    <n v="140"/>
    <n v="140"/>
    <n v="226"/>
    <n v="280"/>
    <n v="366"/>
    <s v="Wed"/>
    <s v="Feb"/>
  </r>
  <r>
    <s v="A00303"/>
    <x v="1"/>
    <x v="4"/>
    <x v="0"/>
    <s v="No"/>
    <x v="64"/>
    <x v="77"/>
    <n v="2"/>
    <s v="No"/>
    <s v="No"/>
    <n v="0.5"/>
    <n v="45.237400000000001"/>
    <s v="Account"/>
    <n v="34"/>
    <n v="140"/>
    <n v="70"/>
    <n v="70"/>
    <n v="45.237400000000001"/>
    <n v="210"/>
    <n v="115.23740000000001"/>
    <s v="Thu"/>
    <s v="Jan"/>
  </r>
  <r>
    <s v="A00304"/>
    <x v="3"/>
    <x v="3"/>
    <x v="2"/>
    <s v="No"/>
    <x v="64"/>
    <x v="49"/>
    <n v="1"/>
    <s v="No"/>
    <s v="No"/>
    <n v="0.25"/>
    <n v="36.972099999999998"/>
    <s v="C.O.D."/>
    <n v="53"/>
    <n v="80"/>
    <n v="20"/>
    <n v="20"/>
    <n v="36.972099999999998"/>
    <n v="100"/>
    <n v="56.972099999999998"/>
    <s v="Thu"/>
    <s v="Jan"/>
  </r>
  <r>
    <s v="A00305"/>
    <x v="1"/>
    <x v="1"/>
    <x v="0"/>
    <s v="No"/>
    <x v="65"/>
    <x v="78"/>
    <n v="1"/>
    <s v="No"/>
    <s v="No"/>
    <n v="0.5"/>
    <n v="138.5667"/>
    <s v="Account"/>
    <n v="18"/>
    <n v="80"/>
    <n v="40"/>
    <n v="40"/>
    <n v="138.5667"/>
    <n v="120"/>
    <n v="178.5667"/>
    <s v="Sat"/>
    <s v="Dec"/>
  </r>
  <r>
    <s v="A00306"/>
    <x v="1"/>
    <x v="1"/>
    <x v="2"/>
    <s v="No"/>
    <x v="65"/>
    <x v="77"/>
    <n v="1"/>
    <s v="No"/>
    <s v="No"/>
    <n v="0.25"/>
    <n v="126.5641"/>
    <s v="Account"/>
    <n v="32"/>
    <n v="80"/>
    <n v="20"/>
    <n v="20"/>
    <n v="126.5641"/>
    <n v="100"/>
    <n v="146.5641"/>
    <s v="Sat"/>
    <s v="Jan"/>
  </r>
  <r>
    <s v="A00307"/>
    <x v="4"/>
    <x v="3"/>
    <x v="4"/>
    <s v="No"/>
    <x v="66"/>
    <x v="65"/>
    <n v="2"/>
    <s v="No"/>
    <s v="No"/>
    <n v="1"/>
    <n v="51.45"/>
    <s v="P.O."/>
    <n v="29"/>
    <n v="140"/>
    <n v="140"/>
    <n v="140"/>
    <n v="51.45"/>
    <n v="280"/>
    <n v="191.45"/>
    <s v="Mon"/>
    <s v="Jan"/>
  </r>
  <r>
    <s v="A00308"/>
    <x v="1"/>
    <x v="1"/>
    <x v="2"/>
    <s v="No"/>
    <x v="66"/>
    <x v="66"/>
    <n v="1"/>
    <s v="No"/>
    <s v="No"/>
    <n v="0.25"/>
    <n v="227.93719999999999"/>
    <s v="Account"/>
    <n v="31"/>
    <n v="80"/>
    <n v="20"/>
    <n v="20"/>
    <n v="227.93719999999999"/>
    <n v="100"/>
    <n v="247.93719999999999"/>
    <s v="Mon"/>
    <s v="Jan"/>
  </r>
  <r>
    <s v="A00309"/>
    <x v="3"/>
    <x v="4"/>
    <x v="1"/>
    <s v="No"/>
    <x v="66"/>
    <x v="55"/>
    <n v="1"/>
    <s v="No"/>
    <s v="No"/>
    <n v="0.5"/>
    <n v="367.71109999999999"/>
    <s v="P.O."/>
    <n v="35"/>
    <n v="80"/>
    <n v="40"/>
    <n v="40"/>
    <n v="367.71109999999999"/>
    <n v="120"/>
    <n v="407.71109999999999"/>
    <s v="Mon"/>
    <s v="Jan"/>
  </r>
  <r>
    <s v="A00310"/>
    <x v="0"/>
    <x v="0"/>
    <x v="1"/>
    <s v="No"/>
    <x v="66"/>
    <x v="79"/>
    <n v="2"/>
    <s v="No"/>
    <s v="No"/>
    <n v="1.25"/>
    <n v="637.53"/>
    <s v="Account"/>
    <n v="36"/>
    <n v="140"/>
    <n v="175"/>
    <n v="175"/>
    <n v="637.53"/>
    <n v="315"/>
    <n v="812.53"/>
    <s v="Mon"/>
    <s v="Jan"/>
  </r>
  <r>
    <s v="A00311"/>
    <x v="2"/>
    <x v="0"/>
    <x v="1"/>
    <s v="No"/>
    <x v="67"/>
    <x v="63"/>
    <n v="2"/>
    <s v="No"/>
    <s v="No"/>
    <n v="3"/>
    <n v="21.33"/>
    <s v="Account"/>
    <n v="7"/>
    <n v="140"/>
    <n v="420"/>
    <n v="420"/>
    <n v="21.33"/>
    <n v="560"/>
    <n v="441.33"/>
    <s v="Tue"/>
    <s v="Dec"/>
  </r>
  <r>
    <s v="A00312"/>
    <x v="4"/>
    <x v="2"/>
    <x v="1"/>
    <s v="No"/>
    <x v="67"/>
    <x v="52"/>
    <n v="2"/>
    <s v="No"/>
    <s v="No"/>
    <n v="1.5"/>
    <n v="318.72519999999997"/>
    <s v="Account"/>
    <n v="8"/>
    <n v="140"/>
    <n v="210"/>
    <n v="210"/>
    <n v="318.72519999999997"/>
    <n v="350"/>
    <n v="528.72519999999997"/>
    <s v="Tue"/>
    <s v="Dec"/>
  </r>
  <r>
    <s v="A00313"/>
    <x v="3"/>
    <x v="2"/>
    <x v="1"/>
    <s v="No"/>
    <x v="67"/>
    <x v="80"/>
    <n v="2"/>
    <s v="No"/>
    <s v="No"/>
    <n v="0.75"/>
    <n v="35.450000000000003"/>
    <s v="Account"/>
    <n v="66"/>
    <n v="140"/>
    <n v="105"/>
    <n v="105"/>
    <n v="35.450000000000003"/>
    <n v="245"/>
    <n v="140.44999999999999"/>
    <s v="Tue"/>
    <s v="Feb"/>
  </r>
  <r>
    <s v="A00314"/>
    <x v="1"/>
    <x v="1"/>
    <x v="4"/>
    <s v="No"/>
    <x v="68"/>
    <x v="64"/>
    <n v="1"/>
    <s v="No"/>
    <s v="No"/>
    <n v="1.75"/>
    <n v="131.30000000000001"/>
    <s v="P.O."/>
    <n v="8"/>
    <n v="80"/>
    <n v="140"/>
    <n v="140"/>
    <n v="131.30000000000001"/>
    <n v="220"/>
    <n v="271.3"/>
    <s v="Wed"/>
    <s v="Dec"/>
  </r>
  <r>
    <s v="A00315"/>
    <x v="3"/>
    <x v="2"/>
    <x v="2"/>
    <s v="No"/>
    <x v="68"/>
    <x v="55"/>
    <n v="1"/>
    <s v="No"/>
    <s v="No"/>
    <n v="0.25"/>
    <n v="37.262799999999999"/>
    <s v="C.O.D."/>
    <n v="33"/>
    <n v="80"/>
    <n v="20"/>
    <n v="20"/>
    <n v="37.262799999999999"/>
    <n v="100"/>
    <n v="57.262799999999999"/>
    <s v="Wed"/>
    <s v="Jan"/>
  </r>
  <r>
    <s v="A00316"/>
    <x v="7"/>
    <x v="4"/>
    <x v="4"/>
    <s v="No"/>
    <x v="68"/>
    <x v="79"/>
    <n v="2"/>
    <s v="No"/>
    <s v="No"/>
    <n v="3"/>
    <n v="1193.7465999999999"/>
    <s v="C.O.D."/>
    <n v="34"/>
    <n v="140"/>
    <n v="420"/>
    <n v="420"/>
    <n v="1193.7465999999999"/>
    <n v="560"/>
    <n v="1613.7465999999999"/>
    <s v="Wed"/>
    <s v="Jan"/>
  </r>
  <r>
    <s v="A00317"/>
    <x v="5"/>
    <x v="4"/>
    <x v="1"/>
    <s v="Yes"/>
    <x v="69"/>
    <x v="51"/>
    <n v="1"/>
    <s v="No"/>
    <s v="No"/>
    <n v="0.5"/>
    <n v="250.42240000000001"/>
    <s v="C.O.D."/>
    <n v="4"/>
    <n v="80"/>
    <n v="40"/>
    <n v="40"/>
    <n v="250.42240000000001"/>
    <n v="120"/>
    <n v="290.42240000000004"/>
    <s v="Thu"/>
    <s v="Dec"/>
  </r>
  <r>
    <s v="A00318"/>
    <x v="1"/>
    <x v="1"/>
    <x v="2"/>
    <s v="No"/>
    <x v="69"/>
    <x v="66"/>
    <n v="1"/>
    <s v="No"/>
    <s v="No"/>
    <n v="0.25"/>
    <n v="67.703999999999994"/>
    <s v="P.O."/>
    <n v="28"/>
    <n v="80"/>
    <n v="20"/>
    <n v="20"/>
    <n v="67.703999999999994"/>
    <n v="100"/>
    <n v="87.703999999999994"/>
    <s v="Thu"/>
    <s v="Jan"/>
  </r>
  <r>
    <s v="A00319"/>
    <x v="2"/>
    <x v="3"/>
    <x v="4"/>
    <s v="No"/>
    <x v="69"/>
    <x v="66"/>
    <n v="2"/>
    <s v="No"/>
    <s v="No"/>
    <n v="1.25"/>
    <n v="58.238999999999997"/>
    <s v="Account"/>
    <n v="28"/>
    <n v="140"/>
    <n v="175"/>
    <n v="175"/>
    <n v="58.238999999999997"/>
    <n v="315"/>
    <n v="233.239"/>
    <s v="Thu"/>
    <s v="Jan"/>
  </r>
  <r>
    <s v="A00320"/>
    <x v="4"/>
    <x v="1"/>
    <x v="0"/>
    <s v="No"/>
    <x v="69"/>
    <x v="81"/>
    <n v="1"/>
    <s v="No"/>
    <s v="No"/>
    <n v="0.5"/>
    <n v="32.226999999999997"/>
    <s v="P.O."/>
    <n v="35"/>
    <n v="80"/>
    <n v="40"/>
    <n v="40"/>
    <n v="32.226999999999997"/>
    <n v="120"/>
    <n v="72.227000000000004"/>
    <s v="Thu"/>
    <s v="Jan"/>
  </r>
  <r>
    <s v="A00321"/>
    <x v="2"/>
    <x v="0"/>
    <x v="1"/>
    <s v="No"/>
    <x v="69"/>
    <x v="82"/>
    <n v="1"/>
    <s v="No"/>
    <s v="No"/>
    <n v="2.25"/>
    <n v="180"/>
    <s v="Account"/>
    <n v="44"/>
    <n v="80"/>
    <n v="180"/>
    <n v="180"/>
    <n v="180"/>
    <n v="260"/>
    <n v="360"/>
    <s v="Thu"/>
    <s v="Jan"/>
  </r>
  <r>
    <s v="A00322"/>
    <x v="4"/>
    <x v="0"/>
    <x v="0"/>
    <s v="No"/>
    <x v="70"/>
    <x v="83"/>
    <n v="1"/>
    <s v="No"/>
    <s v="No"/>
    <n v="1"/>
    <n v="337.9237"/>
    <s v="Account"/>
    <n v="47"/>
    <n v="80"/>
    <n v="80"/>
    <n v="80"/>
    <n v="337.9237"/>
    <n v="160"/>
    <n v="417.9237"/>
    <s v="Sat"/>
    <s v="Jan"/>
  </r>
  <r>
    <s v="A00323"/>
    <x v="3"/>
    <x v="4"/>
    <x v="0"/>
    <s v="Yes"/>
    <x v="71"/>
    <x v="63"/>
    <n v="1"/>
    <s v="No"/>
    <s v="No"/>
    <n v="0.75"/>
    <n v="63.99"/>
    <s v="Account"/>
    <n v="1"/>
    <n v="80"/>
    <n v="60"/>
    <n v="60"/>
    <n v="63.99"/>
    <n v="140"/>
    <n v="123.99000000000001"/>
    <s v="Mon"/>
    <s v="Dec"/>
  </r>
  <r>
    <s v="A00324"/>
    <x v="4"/>
    <x v="0"/>
    <x v="0"/>
    <s v="Yes"/>
    <x v="71"/>
    <x v="52"/>
    <n v="1"/>
    <s v="No"/>
    <s v="No"/>
    <n v="0.5"/>
    <n v="145.88999999999999"/>
    <s v="P.O."/>
    <n v="2"/>
    <n v="80"/>
    <n v="40"/>
    <n v="40"/>
    <n v="145.88999999999999"/>
    <n v="120"/>
    <n v="185.89"/>
    <s v="Mon"/>
    <s v="Dec"/>
  </r>
  <r>
    <s v="A00325"/>
    <x v="4"/>
    <x v="0"/>
    <x v="2"/>
    <s v="No"/>
    <x v="71"/>
    <x v="69"/>
    <n v="1"/>
    <s v="No"/>
    <s v="No"/>
    <n v="0.25"/>
    <n v="30"/>
    <s v="P.O."/>
    <n v="21"/>
    <n v="80"/>
    <n v="20"/>
    <n v="20"/>
    <n v="30"/>
    <n v="100"/>
    <n v="50"/>
    <s v="Mon"/>
    <s v="Jan"/>
  </r>
  <r>
    <s v="A00326"/>
    <x v="4"/>
    <x v="0"/>
    <x v="1"/>
    <s v="No"/>
    <x v="71"/>
    <x v="69"/>
    <n v="1"/>
    <s v="No"/>
    <s v="No"/>
    <n v="0.5"/>
    <n v="57.098199999999999"/>
    <s v="Account"/>
    <n v="21"/>
    <n v="80"/>
    <n v="40"/>
    <n v="40"/>
    <n v="57.098199999999999"/>
    <n v="120"/>
    <n v="97.098199999999991"/>
    <s v="Mon"/>
    <s v="Jan"/>
  </r>
  <r>
    <s v="A00327"/>
    <x v="0"/>
    <x v="0"/>
    <x v="4"/>
    <s v="No"/>
    <x v="71"/>
    <x v="84"/>
    <n v="2"/>
    <s v="No"/>
    <s v="No"/>
    <n v="3.5"/>
    <n v="262.44"/>
    <s v="Account"/>
    <n v="30"/>
    <n v="140"/>
    <n v="490"/>
    <n v="490"/>
    <n v="262.44"/>
    <n v="630"/>
    <n v="752.44"/>
    <s v="Mon"/>
    <s v="Jan"/>
  </r>
  <r>
    <s v="A00328"/>
    <x v="4"/>
    <x v="0"/>
    <x v="0"/>
    <s v="No"/>
    <x v="71"/>
    <x v="85"/>
    <n v="1"/>
    <s v="No"/>
    <s v="No"/>
    <n v="0.5"/>
    <n v="21.33"/>
    <s v="P.O."/>
    <n v="36"/>
    <n v="80"/>
    <n v="40"/>
    <n v="40"/>
    <n v="21.33"/>
    <n v="120"/>
    <n v="61.33"/>
    <s v="Mon"/>
    <s v="Jan"/>
  </r>
  <r>
    <s v="A00329"/>
    <x v="1"/>
    <x v="1"/>
    <x v="3"/>
    <s v="No"/>
    <x v="71"/>
    <x v="74"/>
    <n v="1"/>
    <s v="No"/>
    <s v="No"/>
    <n v="4"/>
    <n v="1769.625"/>
    <s v="P.O."/>
    <n v="141"/>
    <n v="80"/>
    <n v="320"/>
    <n v="320"/>
    <n v="1769.625"/>
    <n v="400"/>
    <n v="2089.625"/>
    <s v="Mon"/>
    <s v="May"/>
  </r>
  <r>
    <s v="A00330"/>
    <x v="1"/>
    <x v="1"/>
    <x v="1"/>
    <s v="No"/>
    <x v="72"/>
    <x v="84"/>
    <n v="1"/>
    <s v="No"/>
    <s v="No"/>
    <n v="0.75"/>
    <n v="82.875"/>
    <s v="P.O."/>
    <n v="29"/>
    <n v="80"/>
    <n v="60"/>
    <n v="60"/>
    <n v="82.875"/>
    <n v="140"/>
    <n v="142.875"/>
    <s v="Tue"/>
    <s v="Jan"/>
  </r>
  <r>
    <s v="A00331"/>
    <x v="2"/>
    <x v="4"/>
    <x v="0"/>
    <s v="No"/>
    <x v="72"/>
    <x v="49"/>
    <n v="2"/>
    <s v="No"/>
    <s v="No"/>
    <n v="0.75"/>
    <n v="2294"/>
    <s v="Account"/>
    <n v="41"/>
    <n v="140"/>
    <n v="105"/>
    <n v="105"/>
    <n v="2294"/>
    <n v="245"/>
    <n v="2399"/>
    <s v="Tue"/>
    <s v="Jan"/>
  </r>
  <r>
    <s v="A00332"/>
    <x v="5"/>
    <x v="0"/>
    <x v="0"/>
    <s v="No"/>
    <x v="73"/>
    <x v="78"/>
    <n v="1"/>
    <s v="No"/>
    <s v="No"/>
    <n v="1"/>
    <n v="348.7432"/>
    <s v="Account"/>
    <n v="7"/>
    <n v="80"/>
    <n v="80"/>
    <n v="80"/>
    <n v="348.7432"/>
    <n v="160"/>
    <n v="428.7432"/>
    <s v="Wed"/>
    <s v="Dec"/>
  </r>
  <r>
    <s v="A00333"/>
    <x v="1"/>
    <x v="1"/>
    <x v="0"/>
    <s v="No"/>
    <x v="73"/>
    <x v="81"/>
    <n v="1"/>
    <s v="No"/>
    <s v="No"/>
    <n v="0.25"/>
    <n v="140.4"/>
    <s v="Account"/>
    <n v="29"/>
    <n v="80"/>
    <n v="20"/>
    <n v="20"/>
    <n v="140.4"/>
    <n v="100"/>
    <n v="160.4"/>
    <s v="Wed"/>
    <s v="Jan"/>
  </r>
  <r>
    <s v="A00334"/>
    <x v="8"/>
    <x v="5"/>
    <x v="0"/>
    <s v="No"/>
    <x v="73"/>
    <x v="86"/>
    <n v="2"/>
    <s v="No"/>
    <s v="No"/>
    <n v="0.5"/>
    <n v="133.99780000000001"/>
    <s v="Account"/>
    <n v="47"/>
    <n v="140"/>
    <n v="70"/>
    <n v="70"/>
    <n v="133.99780000000001"/>
    <n v="210"/>
    <n v="203.99780000000001"/>
    <s v="Wed"/>
    <s v="Feb"/>
  </r>
  <r>
    <s v="A00335"/>
    <x v="3"/>
    <x v="3"/>
    <x v="3"/>
    <s v="No"/>
    <x v="74"/>
    <x v="87"/>
    <n v="2"/>
    <s v="No"/>
    <s v="No"/>
    <n v="1"/>
    <n v="305.63040000000001"/>
    <s v="Account"/>
    <n v="36"/>
    <n v="140"/>
    <n v="140"/>
    <n v="140"/>
    <n v="305.63040000000001"/>
    <n v="280"/>
    <n v="445.63040000000001"/>
    <s v="Mon"/>
    <s v="Jan"/>
  </r>
  <r>
    <s v="A00336"/>
    <x v="3"/>
    <x v="4"/>
    <x v="0"/>
    <s v="No"/>
    <x v="75"/>
    <x v="55"/>
    <n v="1"/>
    <s v="No"/>
    <s v="No"/>
    <n v="0.25"/>
    <n v="19.196999999999999"/>
    <s v="Account"/>
    <n v="7"/>
    <n v="80"/>
    <n v="20"/>
    <n v="20"/>
    <n v="19.196999999999999"/>
    <n v="100"/>
    <n v="39.197000000000003"/>
    <s v="Mon"/>
    <s v="Jan"/>
  </r>
  <r>
    <s v="A00337"/>
    <x v="1"/>
    <x v="1"/>
    <x v="0"/>
    <s v="No"/>
    <x v="75"/>
    <x v="84"/>
    <n v="1"/>
    <s v="No"/>
    <s v="No"/>
    <n v="0.5"/>
    <n v="18.524999999999999"/>
    <s v="P.O."/>
    <n v="9"/>
    <n v="80"/>
    <n v="40"/>
    <n v="40"/>
    <n v="18.524999999999999"/>
    <n v="120"/>
    <n v="58.524999999999999"/>
    <s v="Mon"/>
    <s v="Jan"/>
  </r>
  <r>
    <s v="A00338"/>
    <x v="4"/>
    <x v="1"/>
    <x v="2"/>
    <s v="No"/>
    <x v="75"/>
    <x v="84"/>
    <n v="1"/>
    <s v="No"/>
    <s v="No"/>
    <n v="0.25"/>
    <n v="39"/>
    <s v="Account"/>
    <n v="9"/>
    <n v="80"/>
    <n v="20"/>
    <n v="20"/>
    <n v="39"/>
    <n v="100"/>
    <n v="59"/>
    <s v="Mon"/>
    <s v="Jan"/>
  </r>
  <r>
    <s v="A00339"/>
    <x v="1"/>
    <x v="1"/>
    <x v="0"/>
    <s v="No"/>
    <x v="75"/>
    <x v="81"/>
    <n v="2"/>
    <s v="No"/>
    <s v="No"/>
    <n v="0.25"/>
    <n v="36.503999999999998"/>
    <s v="P.O."/>
    <n v="10"/>
    <n v="140"/>
    <n v="35"/>
    <n v="35"/>
    <n v="36.503999999999998"/>
    <n v="175"/>
    <n v="71.503999999999991"/>
    <s v="Mon"/>
    <s v="Jan"/>
  </r>
  <r>
    <s v="A00340"/>
    <x v="2"/>
    <x v="2"/>
    <x v="0"/>
    <s v="No"/>
    <x v="75"/>
    <x v="81"/>
    <n v="2"/>
    <s v="No"/>
    <s v="No"/>
    <n v="0.5"/>
    <n v="29.807400000000001"/>
    <s v="C.O.D."/>
    <n v="10"/>
    <n v="140"/>
    <n v="70"/>
    <n v="70"/>
    <n v="29.807400000000001"/>
    <n v="210"/>
    <n v="99.807400000000001"/>
    <s v="Mon"/>
    <s v="Jan"/>
  </r>
  <r>
    <s v="A00341"/>
    <x v="2"/>
    <x v="4"/>
    <x v="0"/>
    <s v="No"/>
    <x v="75"/>
    <x v="81"/>
    <n v="1"/>
    <s v="No"/>
    <s v="No"/>
    <n v="0.25"/>
    <n v="43.02"/>
    <s v="Account"/>
    <n v="10"/>
    <n v="80"/>
    <n v="20"/>
    <n v="20"/>
    <n v="43.02"/>
    <n v="100"/>
    <n v="63.02"/>
    <s v="Mon"/>
    <s v="Jan"/>
  </r>
  <r>
    <s v="A00342"/>
    <x v="3"/>
    <x v="3"/>
    <x v="2"/>
    <s v="No"/>
    <x v="75"/>
    <x v="88"/>
    <n v="1"/>
    <s v="No"/>
    <s v="No"/>
    <n v="0.25"/>
    <n v="66.864900000000006"/>
    <s v="Account"/>
    <n v="17"/>
    <n v="80"/>
    <n v="20"/>
    <n v="20"/>
    <n v="66.864900000000006"/>
    <n v="100"/>
    <n v="86.864900000000006"/>
    <s v="Mon"/>
    <s v="Jan"/>
  </r>
  <r>
    <s v="A00343"/>
    <x v="3"/>
    <x v="3"/>
    <x v="1"/>
    <s v="No"/>
    <x v="75"/>
    <x v="89"/>
    <n v="1"/>
    <s v="No"/>
    <s v="No"/>
    <n v="0.75"/>
    <n v="408.56790000000001"/>
    <s v="Account"/>
    <n v="38"/>
    <n v="80"/>
    <n v="60"/>
    <n v="60"/>
    <n v="408.56790000000001"/>
    <n v="140"/>
    <n v="468.56790000000001"/>
    <s v="Mon"/>
    <s v="Feb"/>
  </r>
  <r>
    <s v="A00344"/>
    <x v="1"/>
    <x v="1"/>
    <x v="0"/>
    <s v="No"/>
    <x v="76"/>
    <x v="81"/>
    <n v="1"/>
    <s v="No"/>
    <s v="No"/>
    <n v="0.25"/>
    <n v="25.2486"/>
    <s v="P.O."/>
    <n v="9"/>
    <n v="80"/>
    <n v="20"/>
    <n v="20"/>
    <n v="25.2486"/>
    <n v="100"/>
    <n v="45.248599999999996"/>
    <s v="Tue"/>
    <s v="Jan"/>
  </r>
  <r>
    <s v="A00345"/>
    <x v="2"/>
    <x v="2"/>
    <x v="1"/>
    <s v="No"/>
    <x v="76"/>
    <x v="49"/>
    <n v="1"/>
    <s v="No"/>
    <s v="No"/>
    <n v="1.25"/>
    <n v="646"/>
    <s v="Account"/>
    <n v="20"/>
    <n v="80"/>
    <n v="100"/>
    <n v="100"/>
    <n v="646"/>
    <n v="180"/>
    <n v="746"/>
    <s v="Tue"/>
    <s v="Jan"/>
  </r>
  <r>
    <s v="A00346"/>
    <x v="2"/>
    <x v="4"/>
    <x v="2"/>
    <s v="No"/>
    <x v="76"/>
    <x v="90"/>
    <n v="1"/>
    <s v="No"/>
    <s v="No"/>
    <n v="0.25"/>
    <n v="125.4194"/>
    <s v="C.O.D."/>
    <n v="25"/>
    <n v="80"/>
    <n v="20"/>
    <n v="20"/>
    <n v="125.4194"/>
    <n v="100"/>
    <n v="145.4194"/>
    <s v="Tue"/>
    <s v="Jan"/>
  </r>
  <r>
    <s v="A00347"/>
    <x v="3"/>
    <x v="0"/>
    <x v="0"/>
    <s v="No"/>
    <x v="76"/>
    <x v="91"/>
    <n v="2"/>
    <s v="No"/>
    <s v="No"/>
    <n v="0.75"/>
    <n v="286.73230000000001"/>
    <s v="Account"/>
    <n v="28"/>
    <n v="140"/>
    <n v="105"/>
    <n v="105"/>
    <n v="286.73230000000001"/>
    <n v="245"/>
    <n v="391.73230000000001"/>
    <s v="Tue"/>
    <s v="Feb"/>
  </r>
  <r>
    <s v="A00348"/>
    <x v="1"/>
    <x v="4"/>
    <x v="4"/>
    <s v="No"/>
    <x v="76"/>
    <x v="91"/>
    <n v="1"/>
    <s v="No"/>
    <s v="No"/>
    <n v="2.5"/>
    <n v="258.02780000000001"/>
    <s v="C.O.D."/>
    <n v="28"/>
    <n v="80"/>
    <n v="200"/>
    <n v="200"/>
    <n v="258.02780000000001"/>
    <n v="280"/>
    <n v="458.02780000000001"/>
    <s v="Tue"/>
    <s v="Feb"/>
  </r>
  <r>
    <s v="A00349"/>
    <x v="1"/>
    <x v="1"/>
    <x v="0"/>
    <s v="No"/>
    <x v="76"/>
    <x v="74"/>
    <n v="1"/>
    <s v="No"/>
    <s v="No"/>
    <n v="0.25"/>
    <n v="14.3"/>
    <s v="P.O."/>
    <n v="119"/>
    <n v="80"/>
    <n v="20"/>
    <n v="20"/>
    <n v="14.3"/>
    <n v="100"/>
    <n v="34.299999999999997"/>
    <s v="Tue"/>
    <s v="May"/>
  </r>
  <r>
    <s v="A00350"/>
    <x v="1"/>
    <x v="1"/>
    <x v="0"/>
    <s v="No"/>
    <x v="77"/>
    <x v="92"/>
    <n v="1"/>
    <s v="No"/>
    <s v="No"/>
    <n v="0.25"/>
    <n v="44.85"/>
    <s v="P.O."/>
    <n v="12"/>
    <n v="80"/>
    <n v="20"/>
    <n v="20"/>
    <n v="44.85"/>
    <n v="100"/>
    <n v="64.849999999999994"/>
    <s v="Wed"/>
    <s v="Jan"/>
  </r>
  <r>
    <s v="A00351"/>
    <x v="3"/>
    <x v="4"/>
    <x v="0"/>
    <s v="No"/>
    <x v="77"/>
    <x v="88"/>
    <n v="2"/>
    <s v="No"/>
    <s v="No"/>
    <n v="0.5"/>
    <n v="74.607699999999994"/>
    <s v="C.O.D."/>
    <n v="15"/>
    <n v="140"/>
    <n v="70"/>
    <n v="70"/>
    <n v="74.607699999999994"/>
    <n v="210"/>
    <n v="144.60769999999999"/>
    <s v="Wed"/>
    <s v="Jan"/>
  </r>
  <r>
    <s v="A00352"/>
    <x v="0"/>
    <x v="5"/>
    <x v="1"/>
    <s v="No"/>
    <x v="77"/>
    <x v="93"/>
    <n v="2"/>
    <s v="No"/>
    <s v="No"/>
    <n v="0.5"/>
    <n v="126.71469999999999"/>
    <s v="Account"/>
    <n v="28"/>
    <n v="140"/>
    <n v="70"/>
    <n v="70"/>
    <n v="126.71469999999999"/>
    <n v="210"/>
    <n v="196.71469999999999"/>
    <s v="Wed"/>
    <s v="Feb"/>
  </r>
  <r>
    <s v="A00353"/>
    <x v="0"/>
    <x v="5"/>
    <x v="1"/>
    <s v="No"/>
    <x v="77"/>
    <x v="94"/>
    <n v="2"/>
    <s v="No"/>
    <s v="No"/>
    <n v="1.25"/>
    <n v="256.83999999999997"/>
    <s v="Account"/>
    <n v="57"/>
    <n v="140"/>
    <n v="175"/>
    <n v="175"/>
    <n v="256.83999999999997"/>
    <n v="315"/>
    <n v="431.84"/>
    <s v="Wed"/>
    <s v="Mar"/>
  </r>
  <r>
    <s v="A00354"/>
    <x v="5"/>
    <x v="2"/>
    <x v="2"/>
    <s v="No"/>
    <x v="78"/>
    <x v="85"/>
    <n v="1"/>
    <s v="No"/>
    <s v="No"/>
    <n v="0.25"/>
    <n v="32.6706"/>
    <s v="P.O."/>
    <n v="12"/>
    <n v="80"/>
    <n v="20"/>
    <n v="20"/>
    <n v="32.6706"/>
    <n v="100"/>
    <n v="52.6706"/>
    <s v="Thu"/>
    <s v="Jan"/>
  </r>
  <r>
    <s v="A00355"/>
    <x v="3"/>
    <x v="2"/>
    <x v="0"/>
    <s v="No"/>
    <x v="78"/>
    <x v="86"/>
    <n v="2"/>
    <s v="No"/>
    <s v="No"/>
    <n v="0.5"/>
    <n v="72.350099999999998"/>
    <s v="Account"/>
    <n v="25"/>
    <n v="140"/>
    <n v="70"/>
    <n v="70"/>
    <n v="72.350099999999998"/>
    <n v="210"/>
    <n v="142.3501"/>
    <s v="Thu"/>
    <s v="Feb"/>
  </r>
  <r>
    <s v="A00356"/>
    <x v="0"/>
    <x v="5"/>
    <x v="1"/>
    <s v="No"/>
    <x v="78"/>
    <x v="95"/>
    <n v="2"/>
    <s v="No"/>
    <s v="No"/>
    <n v="0.5"/>
    <n v="178.49889999999999"/>
    <s v="C.O.D."/>
    <n v="29"/>
    <n v="140"/>
    <n v="70"/>
    <n v="70"/>
    <n v="178.49889999999999"/>
    <n v="210"/>
    <n v="248.49889999999999"/>
    <s v="Thu"/>
    <s v="Feb"/>
  </r>
  <r>
    <s v="A00357"/>
    <x v="3"/>
    <x v="3"/>
    <x v="1"/>
    <s v="No"/>
    <x v="78"/>
    <x v="96"/>
    <n v="1"/>
    <s v="No"/>
    <s v="No"/>
    <n v="0.5"/>
    <n v="18.254899999999999"/>
    <s v="C.O.D."/>
    <n v="46"/>
    <n v="80"/>
    <n v="40"/>
    <n v="40"/>
    <n v="18.254899999999999"/>
    <n v="120"/>
    <n v="58.254899999999999"/>
    <s v="Thu"/>
    <s v="Feb"/>
  </r>
  <r>
    <s v="A00358"/>
    <x v="0"/>
    <x v="5"/>
    <x v="0"/>
    <s v="No"/>
    <x v="78"/>
    <x v="96"/>
    <n v="2"/>
    <s v="No"/>
    <s v="No"/>
    <n v="1.75"/>
    <n v="151.8099"/>
    <s v="C.O.D."/>
    <n v="46"/>
    <n v="140"/>
    <n v="245"/>
    <n v="245"/>
    <n v="151.8099"/>
    <n v="385"/>
    <n v="396.80989999999997"/>
    <s v="Thu"/>
    <s v="Feb"/>
  </r>
  <r>
    <s v="A00359"/>
    <x v="5"/>
    <x v="3"/>
    <x v="2"/>
    <s v="No"/>
    <x v="79"/>
    <x v="53"/>
    <n v="1"/>
    <s v="No"/>
    <s v="No"/>
    <n v="0.25"/>
    <n v="85.085899999999995"/>
    <s v="C.O.D."/>
    <n v="8"/>
    <n v="80"/>
    <n v="20"/>
    <n v="20"/>
    <n v="85.085899999999995"/>
    <n v="100"/>
    <n v="105.0859"/>
    <s v="Fri"/>
    <s v="Jan"/>
  </r>
  <r>
    <s v="A00360"/>
    <x v="1"/>
    <x v="1"/>
    <x v="0"/>
    <s v="No"/>
    <x v="79"/>
    <x v="86"/>
    <n v="1"/>
    <s v="No"/>
    <s v="No"/>
    <n v="0.25"/>
    <n v="67.067700000000002"/>
    <s v="Account"/>
    <n v="24"/>
    <n v="80"/>
    <n v="20"/>
    <n v="20"/>
    <n v="67.067700000000002"/>
    <n v="100"/>
    <n v="87.067700000000002"/>
    <s v="Fri"/>
    <s v="Feb"/>
  </r>
  <r>
    <s v="A00361"/>
    <x v="1"/>
    <x v="1"/>
    <x v="2"/>
    <s v="No"/>
    <x v="80"/>
    <x v="88"/>
    <n v="1"/>
    <s v="No"/>
    <s v="No"/>
    <n v="0.25"/>
    <n v="162.20959999999999"/>
    <s v="Account"/>
    <n v="10"/>
    <n v="80"/>
    <n v="20"/>
    <n v="20"/>
    <n v="162.20959999999999"/>
    <n v="100"/>
    <n v="182.20959999999999"/>
    <s v="Mon"/>
    <s v="Jan"/>
  </r>
  <r>
    <s v="A00362"/>
    <x v="5"/>
    <x v="3"/>
    <x v="4"/>
    <s v="No"/>
    <x v="80"/>
    <x v="83"/>
    <n v="1"/>
    <s v="No"/>
    <s v="No"/>
    <n v="1.25"/>
    <n v="53.688699999999997"/>
    <s v="Account"/>
    <n v="17"/>
    <n v="80"/>
    <n v="100"/>
    <n v="100"/>
    <n v="53.688699999999997"/>
    <n v="180"/>
    <n v="153.68869999999998"/>
    <s v="Mon"/>
    <s v="Jan"/>
  </r>
  <r>
    <s v="A00363"/>
    <x v="5"/>
    <x v="4"/>
    <x v="0"/>
    <s v="No"/>
    <x v="80"/>
    <x v="86"/>
    <n v="2"/>
    <s v="No"/>
    <s v="No"/>
    <n v="1"/>
    <n v="211.8477"/>
    <s v="C.O.D."/>
    <n v="21"/>
    <n v="140"/>
    <n v="140"/>
    <n v="140"/>
    <n v="211.8477"/>
    <n v="280"/>
    <n v="351.84770000000003"/>
    <s v="Mon"/>
    <s v="Feb"/>
  </r>
  <r>
    <s v="A00364"/>
    <x v="1"/>
    <x v="1"/>
    <x v="0"/>
    <s v="No"/>
    <x v="80"/>
    <x v="86"/>
    <n v="1"/>
    <s v="No"/>
    <s v="No"/>
    <n v="0.25"/>
    <n v="150.31899999999999"/>
    <s v="P.O."/>
    <n v="21"/>
    <n v="80"/>
    <n v="20"/>
    <n v="20"/>
    <n v="150.31899999999999"/>
    <n v="100"/>
    <n v="170.31899999999999"/>
    <s v="Mon"/>
    <s v="Feb"/>
  </r>
  <r>
    <s v="A00365"/>
    <x v="8"/>
    <x v="5"/>
    <x v="0"/>
    <s v="No"/>
    <x v="80"/>
    <x v="97"/>
    <n v="2"/>
    <s v="No"/>
    <s v="No"/>
    <n v="0.25"/>
    <n v="46.864899999999999"/>
    <s v="Account"/>
    <n v="43"/>
    <n v="140"/>
    <n v="35"/>
    <n v="35"/>
    <n v="46.864899999999999"/>
    <n v="175"/>
    <n v="81.864900000000006"/>
    <s v="Mon"/>
    <s v="Feb"/>
  </r>
  <r>
    <s v="A00366"/>
    <x v="1"/>
    <x v="1"/>
    <x v="0"/>
    <s v="No"/>
    <x v="81"/>
    <x v="88"/>
    <n v="1"/>
    <s v="No"/>
    <s v="No"/>
    <n v="0.25"/>
    <n v="19.5"/>
    <s v="P.O."/>
    <n v="9"/>
    <n v="80"/>
    <n v="20"/>
    <n v="20"/>
    <n v="19.5"/>
    <n v="100"/>
    <n v="39.5"/>
    <s v="Tue"/>
    <s v="Jan"/>
  </r>
  <r>
    <s v="A00367"/>
    <x v="2"/>
    <x v="2"/>
    <x v="1"/>
    <s v="No"/>
    <x v="81"/>
    <x v="85"/>
    <n v="1"/>
    <s v="No"/>
    <s v="No"/>
    <n v="1.25"/>
    <n v="256.71809999999999"/>
    <s v="C.O.D."/>
    <n v="7"/>
    <n v="80"/>
    <n v="100"/>
    <n v="100"/>
    <n v="256.71809999999999"/>
    <n v="180"/>
    <n v="356.71809999999999"/>
    <s v="Tue"/>
    <s v="Jan"/>
  </r>
  <r>
    <s v="A00368"/>
    <x v="3"/>
    <x v="0"/>
    <x v="1"/>
    <s v="No"/>
    <x v="82"/>
    <x v="90"/>
    <n v="1"/>
    <s v="No"/>
    <s v="No"/>
    <n v="1"/>
    <n v="86.293499999999995"/>
    <s v="C.O.D."/>
    <n v="17"/>
    <n v="80"/>
    <n v="80"/>
    <n v="80"/>
    <n v="86.293499999999995"/>
    <n v="160"/>
    <n v="166.29349999999999"/>
    <s v="Wed"/>
    <s v="Jan"/>
  </r>
  <r>
    <s v="A00369"/>
    <x v="1"/>
    <x v="1"/>
    <x v="0"/>
    <s v="No"/>
    <x v="83"/>
    <x v="85"/>
    <n v="1"/>
    <s v="No"/>
    <s v="No"/>
    <n v="0.25"/>
    <n v="108.3061"/>
    <s v="P.O."/>
    <n v="5"/>
    <n v="80"/>
    <n v="20"/>
    <n v="20"/>
    <n v="108.3061"/>
    <n v="100"/>
    <n v="128.30610000000001"/>
    <s v="Thu"/>
    <s v="Jan"/>
  </r>
  <r>
    <s v="A00370"/>
    <x v="5"/>
    <x v="2"/>
    <x v="0"/>
    <s v="No"/>
    <x v="83"/>
    <x v="49"/>
    <n v="1"/>
    <s v="No"/>
    <s v="No"/>
    <n v="0.25"/>
    <n v="70.8215"/>
    <s v="C.O.D."/>
    <n v="11"/>
    <n v="80"/>
    <n v="20"/>
    <n v="20"/>
    <n v="70.8215"/>
    <n v="100"/>
    <n v="90.8215"/>
    <s v="Thu"/>
    <s v="Jan"/>
  </r>
  <r>
    <s v="A00371"/>
    <x v="1"/>
    <x v="1"/>
    <x v="0"/>
    <s v="No"/>
    <x v="83"/>
    <x v="86"/>
    <n v="1"/>
    <s v="No"/>
    <s v="No"/>
    <n v="0.5"/>
    <n v="56.919600000000003"/>
    <s v="Account"/>
    <n v="18"/>
    <n v="80"/>
    <n v="40"/>
    <n v="40"/>
    <n v="56.919600000000003"/>
    <n v="120"/>
    <n v="96.919600000000003"/>
    <s v="Thu"/>
    <s v="Feb"/>
  </r>
  <r>
    <s v="A00372"/>
    <x v="3"/>
    <x v="3"/>
    <x v="0"/>
    <s v="No"/>
    <x v="83"/>
    <x v="95"/>
    <n v="2"/>
    <s v="No"/>
    <s v="No"/>
    <n v="0.5"/>
    <n v="74.532399999999996"/>
    <s v="C.O.D."/>
    <n v="22"/>
    <n v="140"/>
    <n v="70"/>
    <n v="70"/>
    <n v="74.532399999999996"/>
    <n v="210"/>
    <n v="144.5324"/>
    <s v="Thu"/>
    <s v="Feb"/>
  </r>
  <r>
    <s v="A00373"/>
    <x v="0"/>
    <x v="5"/>
    <x v="0"/>
    <s v="No"/>
    <x v="83"/>
    <x v="76"/>
    <n v="2"/>
    <s v="No"/>
    <s v="No"/>
    <n v="0.5"/>
    <n v="137.22"/>
    <s v="Account"/>
    <n v="32"/>
    <n v="140"/>
    <n v="70"/>
    <n v="70"/>
    <n v="137.22"/>
    <n v="210"/>
    <n v="207.22"/>
    <s v="Thu"/>
    <s v="Feb"/>
  </r>
  <r>
    <s v="A00374"/>
    <x v="3"/>
    <x v="2"/>
    <x v="0"/>
    <s v="No"/>
    <x v="84"/>
    <x v="86"/>
    <n v="2"/>
    <s v="No"/>
    <s v="No"/>
    <n v="0.5"/>
    <n v="83.462900000000005"/>
    <s v="Account"/>
    <n v="17"/>
    <n v="140"/>
    <n v="70"/>
    <n v="70"/>
    <n v="83.462900000000005"/>
    <n v="210"/>
    <n v="153.46289999999999"/>
    <s v="Fri"/>
    <s v="Feb"/>
  </r>
  <r>
    <s v="A00375"/>
    <x v="4"/>
    <x v="0"/>
    <x v="0"/>
    <s v="No"/>
    <x v="85"/>
    <x v="93"/>
    <n v="1"/>
    <s v="No"/>
    <s v="No"/>
    <n v="1"/>
    <n v="9.92"/>
    <s v="P.O."/>
    <n v="18"/>
    <n v="80"/>
    <n v="80"/>
    <n v="80"/>
    <n v="9.92"/>
    <n v="160"/>
    <n v="89.92"/>
    <s v="Sat"/>
    <s v="Feb"/>
  </r>
  <r>
    <s v="A00376"/>
    <x v="5"/>
    <x v="2"/>
    <x v="0"/>
    <s v="No"/>
    <x v="86"/>
    <x v="49"/>
    <n v="1"/>
    <s v="No"/>
    <s v="No"/>
    <n v="0.25"/>
    <n v="72.350099999999998"/>
    <s v="C.O.D."/>
    <n v="7"/>
    <n v="80"/>
    <n v="20"/>
    <n v="20"/>
    <n v="72.350099999999998"/>
    <n v="100"/>
    <n v="92.350099999999998"/>
    <s v="Mon"/>
    <s v="Jan"/>
  </r>
  <r>
    <s v="A00377"/>
    <x v="3"/>
    <x v="2"/>
    <x v="2"/>
    <s v="No"/>
    <x v="86"/>
    <x v="75"/>
    <n v="1"/>
    <s v="No"/>
    <s v="No"/>
    <n v="0.25"/>
    <n v="19.9801"/>
    <s v="Account"/>
    <n v="9"/>
    <n v="80"/>
    <n v="20"/>
    <n v="20"/>
    <n v="19.9801"/>
    <n v="100"/>
    <n v="39.9801"/>
    <s v="Mon"/>
    <s v="Jan"/>
  </r>
  <r>
    <s v="A00378"/>
    <x v="8"/>
    <x v="5"/>
    <x v="3"/>
    <s v="No"/>
    <x v="86"/>
    <x v="91"/>
    <n v="2"/>
    <s v="No"/>
    <s v="No"/>
    <n v="1.25"/>
    <n v="85.32"/>
    <s v="Account"/>
    <n v="15"/>
    <n v="140"/>
    <n v="175"/>
    <n v="175"/>
    <n v="85.32"/>
    <n v="315"/>
    <n v="260.32"/>
    <s v="Mon"/>
    <s v="Feb"/>
  </r>
  <r>
    <s v="A00379"/>
    <x v="4"/>
    <x v="0"/>
    <x v="0"/>
    <s v="No"/>
    <x v="86"/>
    <x v="98"/>
    <n v="1"/>
    <s v="No"/>
    <s v="No"/>
    <n v="0.5"/>
    <n v="180"/>
    <s v="P.O."/>
    <n v="42"/>
    <n v="80"/>
    <n v="40"/>
    <n v="40"/>
    <n v="180"/>
    <n v="120"/>
    <n v="220"/>
    <s v="Mon"/>
    <s v="Mar"/>
  </r>
  <r>
    <s v="A00380"/>
    <x v="8"/>
    <x v="5"/>
    <x v="0"/>
    <s v="No"/>
    <x v="87"/>
    <x v="99"/>
    <n v="2"/>
    <s v="No"/>
    <s v="No"/>
    <n v="0.25"/>
    <n v="52.350099999999998"/>
    <s v="Account"/>
    <n v="16"/>
    <n v="140"/>
    <n v="35"/>
    <n v="35"/>
    <n v="52.350099999999998"/>
    <n v="175"/>
    <n v="87.350099999999998"/>
    <s v="Tue"/>
    <s v="Feb"/>
  </r>
  <r>
    <s v="A00381"/>
    <x v="8"/>
    <x v="5"/>
    <x v="0"/>
    <s v="No"/>
    <x v="87"/>
    <x v="67"/>
    <n v="2"/>
    <s v="No"/>
    <s v="No"/>
    <n v="0.5"/>
    <n v="45.293500000000002"/>
    <s v="Account"/>
    <n v="21"/>
    <n v="140"/>
    <n v="70"/>
    <n v="70"/>
    <n v="45.293500000000002"/>
    <n v="210"/>
    <n v="115.29349999999999"/>
    <s v="Tue"/>
    <s v="Feb"/>
  </r>
  <r>
    <s v="A00382"/>
    <x v="1"/>
    <x v="1"/>
    <x v="2"/>
    <s v="No"/>
    <x v="88"/>
    <x v="83"/>
    <n v="1"/>
    <s v="No"/>
    <s v="No"/>
    <n v="0.25"/>
    <n v="11.7"/>
    <s v="Account"/>
    <n v="8"/>
    <n v="80"/>
    <n v="20"/>
    <n v="20"/>
    <n v="11.7"/>
    <n v="100"/>
    <n v="31.7"/>
    <s v="Wed"/>
    <s v="Jan"/>
  </r>
  <r>
    <s v="A00383"/>
    <x v="2"/>
    <x v="0"/>
    <x v="2"/>
    <s v="No"/>
    <x v="88"/>
    <x v="100"/>
    <n v="1"/>
    <s v="No"/>
    <s v="No"/>
    <n v="0.25"/>
    <n v="37.707000000000001"/>
    <s v="P.O."/>
    <n v="113"/>
    <n v="80"/>
    <n v="20"/>
    <n v="20"/>
    <n v="37.707000000000001"/>
    <n v="100"/>
    <n v="57.707000000000001"/>
    <s v="Wed"/>
    <s v="May"/>
  </r>
  <r>
    <s v="A00384"/>
    <x v="2"/>
    <x v="4"/>
    <x v="4"/>
    <s v="No"/>
    <x v="89"/>
    <x v="91"/>
    <n v="1"/>
    <s v="No"/>
    <s v="No"/>
    <n v="1"/>
    <n v="155.03550000000001"/>
    <s v="C.O.D."/>
    <n v="12"/>
    <n v="80"/>
    <n v="80"/>
    <n v="80"/>
    <n v="155.03550000000001"/>
    <n v="160"/>
    <n v="235.03550000000001"/>
    <s v="Thu"/>
    <s v="Feb"/>
  </r>
  <r>
    <s v="A00385"/>
    <x v="1"/>
    <x v="1"/>
    <x v="0"/>
    <s v="No"/>
    <x v="89"/>
    <x v="80"/>
    <n v="1"/>
    <s v="No"/>
    <s v="No"/>
    <n v="1.25"/>
    <n v="93.6"/>
    <s v="P.O."/>
    <n v="22"/>
    <n v="80"/>
    <n v="100"/>
    <n v="100"/>
    <n v="93.6"/>
    <n v="180"/>
    <n v="193.6"/>
    <s v="Thu"/>
    <s v="Feb"/>
  </r>
  <r>
    <s v="A00386"/>
    <x v="0"/>
    <x v="5"/>
    <x v="2"/>
    <s v="No"/>
    <x v="89"/>
    <x v="101"/>
    <n v="1"/>
    <s v="No"/>
    <s v="No"/>
    <n v="0.25"/>
    <n v="21.33"/>
    <s v="Account"/>
    <n v="20"/>
    <n v="80"/>
    <n v="20"/>
    <n v="20"/>
    <n v="21.33"/>
    <n v="100"/>
    <n v="41.33"/>
    <s v="Thu"/>
    <s v="Feb"/>
  </r>
  <r>
    <s v="A00387"/>
    <x v="2"/>
    <x v="3"/>
    <x v="3"/>
    <s v="No"/>
    <x v="89"/>
    <x v="102"/>
    <n v="1"/>
    <s v="No"/>
    <s v="No"/>
    <n v="2.5"/>
    <n v="357.11079999999998"/>
    <s v="Account"/>
    <n v="61"/>
    <n v="80"/>
    <n v="200"/>
    <n v="200"/>
    <n v="357.11079999999998"/>
    <n v="280"/>
    <n v="557.11079999999993"/>
    <s v="Thu"/>
    <s v="Mar"/>
  </r>
  <r>
    <s v="A00388"/>
    <x v="3"/>
    <x v="3"/>
    <x v="2"/>
    <s v="No"/>
    <x v="90"/>
    <x v="90"/>
    <n v="1"/>
    <s v="No"/>
    <s v="No"/>
    <n v="0.25"/>
    <n v="120"/>
    <s v="C.O.D."/>
    <n v="8"/>
    <n v="80"/>
    <n v="20"/>
    <n v="20"/>
    <n v="120"/>
    <n v="100"/>
    <n v="140"/>
    <s v="Fri"/>
    <s v="Jan"/>
  </r>
  <r>
    <s v="A00389"/>
    <x v="5"/>
    <x v="3"/>
    <x v="1"/>
    <s v="No"/>
    <x v="91"/>
    <x v="67"/>
    <n v="1"/>
    <s v="No"/>
    <s v="No"/>
    <n v="0.5"/>
    <n v="52.350099999999998"/>
    <s v="C.O.D."/>
    <n v="15"/>
    <n v="80"/>
    <n v="40"/>
    <n v="40"/>
    <n v="52.350099999999998"/>
    <n v="120"/>
    <n v="92.350099999999998"/>
    <s v="Mon"/>
    <s v="Feb"/>
  </r>
  <r>
    <s v="A00390"/>
    <x v="3"/>
    <x v="2"/>
    <x v="1"/>
    <s v="No"/>
    <x v="91"/>
    <x v="76"/>
    <n v="1"/>
    <s v="No"/>
    <s v="No"/>
    <n v="3.25"/>
    <n v="511.875"/>
    <s v="Account"/>
    <n v="21"/>
    <n v="80"/>
    <n v="260"/>
    <n v="260"/>
    <n v="511.875"/>
    <n v="340"/>
    <n v="771.875"/>
    <s v="Mon"/>
    <s v="Feb"/>
  </r>
  <r>
    <s v="A00391"/>
    <x v="0"/>
    <x v="5"/>
    <x v="1"/>
    <s v="No"/>
    <x v="91"/>
    <x v="103"/>
    <n v="2"/>
    <s v="No"/>
    <s v="No"/>
    <n v="2"/>
    <n v="368.87400000000002"/>
    <s v="Account"/>
    <n v="54"/>
    <n v="140"/>
    <n v="280"/>
    <n v="280"/>
    <n v="368.87400000000002"/>
    <n v="420"/>
    <n v="648.87400000000002"/>
    <s v="Mon"/>
    <s v="Mar"/>
  </r>
  <r>
    <s v="A00392"/>
    <x v="0"/>
    <x v="5"/>
    <x v="2"/>
    <s v="No"/>
    <x v="92"/>
    <x v="99"/>
    <n v="1"/>
    <s v="No"/>
    <s v="No"/>
    <n v="0.25"/>
    <n v="120"/>
    <s v="Account"/>
    <n v="8"/>
    <n v="80"/>
    <n v="20"/>
    <n v="20"/>
    <n v="120"/>
    <n v="100"/>
    <n v="140"/>
    <s v="Wed"/>
    <s v="Feb"/>
  </r>
  <r>
    <s v="A00393"/>
    <x v="0"/>
    <x v="5"/>
    <x v="1"/>
    <s v="No"/>
    <x v="92"/>
    <x v="96"/>
    <n v="2"/>
    <s v="No"/>
    <s v="No"/>
    <n v="0.5"/>
    <n v="5.4720000000000004"/>
    <s v="C.O.D."/>
    <n v="26"/>
    <n v="140"/>
    <n v="70"/>
    <n v="70"/>
    <n v="5.4720000000000004"/>
    <n v="210"/>
    <n v="75.471999999999994"/>
    <s v="Wed"/>
    <s v="Feb"/>
  </r>
  <r>
    <s v="A00394"/>
    <x v="5"/>
    <x v="0"/>
    <x v="0"/>
    <s v="No"/>
    <x v="93"/>
    <x v="104"/>
    <n v="1"/>
    <s v="No"/>
    <s v="No"/>
    <n v="1"/>
    <n v="60"/>
    <s v="C.O.D."/>
    <n v="11"/>
    <n v="80"/>
    <n v="80"/>
    <n v="80"/>
    <n v="60"/>
    <n v="160"/>
    <n v="140"/>
    <s v="Thu"/>
    <s v="Feb"/>
  </r>
  <r>
    <s v="A00395"/>
    <x v="3"/>
    <x v="3"/>
    <x v="1"/>
    <s v="No"/>
    <x v="93"/>
    <x v="101"/>
    <n v="1"/>
    <s v="No"/>
    <s v="No"/>
    <n v="0.75"/>
    <n v="114.89449999999999"/>
    <s v="P.O."/>
    <n v="13"/>
    <n v="80"/>
    <n v="60"/>
    <n v="60"/>
    <n v="114.89449999999999"/>
    <n v="140"/>
    <n v="174.89449999999999"/>
    <s v="Thu"/>
    <s v="Feb"/>
  </r>
  <r>
    <s v="A00396"/>
    <x v="0"/>
    <x v="5"/>
    <x v="0"/>
    <s v="No"/>
    <x v="93"/>
    <x v="68"/>
    <n v="2"/>
    <s v="No"/>
    <s v="No"/>
    <n v="0.25"/>
    <n v="23.899000000000001"/>
    <s v="C.O.D."/>
    <n v="21"/>
    <n v="140"/>
    <n v="35"/>
    <n v="35"/>
    <n v="23.899000000000001"/>
    <n v="175"/>
    <n v="58.899000000000001"/>
    <s v="Thu"/>
    <s v="Feb"/>
  </r>
  <r>
    <s v="A00397"/>
    <x v="1"/>
    <x v="1"/>
    <x v="0"/>
    <s v="No"/>
    <x v="93"/>
    <x v="68"/>
    <n v="1"/>
    <s v="No"/>
    <s v="No"/>
    <n v="0.25"/>
    <n v="57.2"/>
    <s v="P.O."/>
    <n v="21"/>
    <n v="80"/>
    <n v="20"/>
    <n v="20"/>
    <n v="57.2"/>
    <n v="100"/>
    <n v="77.2"/>
    <s v="Thu"/>
    <s v="Feb"/>
  </r>
  <r>
    <s v="A00398"/>
    <x v="3"/>
    <x v="3"/>
    <x v="1"/>
    <s v="No"/>
    <x v="93"/>
    <x v="60"/>
    <n v="2"/>
    <s v="No"/>
    <s v="No"/>
    <n v="8.5"/>
    <n v="653.98500000000001"/>
    <s v="Account"/>
    <n v="34"/>
    <n v="140"/>
    <n v="1190"/>
    <n v="1190"/>
    <n v="653.98500000000001"/>
    <n v="1330"/>
    <n v="1843.9850000000001"/>
    <s v="Thu"/>
    <s v="Mar"/>
  </r>
  <r>
    <s v="A00399"/>
    <x v="1"/>
    <x v="1"/>
    <x v="0"/>
    <s v="No"/>
    <x v="93"/>
    <x v="105"/>
    <n v="1"/>
    <s v="No"/>
    <s v="No"/>
    <n v="0.5"/>
    <n v="9.75"/>
    <s v="Account"/>
    <n v="47"/>
    <n v="80"/>
    <n v="40"/>
    <n v="40"/>
    <n v="9.75"/>
    <n v="120"/>
    <n v="49.75"/>
    <s v="Thu"/>
    <s v="Mar"/>
  </r>
  <r>
    <s v="A00400"/>
    <x v="0"/>
    <x v="5"/>
    <x v="1"/>
    <s v="Yes"/>
    <x v="94"/>
    <x v="91"/>
    <n v="2"/>
    <s v="No"/>
    <s v="No"/>
    <n v="0.5"/>
    <n v="134"/>
    <s v="Account"/>
    <n v="3"/>
    <n v="140"/>
    <n v="70"/>
    <n v="70"/>
    <n v="134"/>
    <n v="210"/>
    <n v="204"/>
    <s v="Sat"/>
    <s v="Feb"/>
  </r>
  <r>
    <s v="A00401"/>
    <x v="0"/>
    <x v="5"/>
    <x v="0"/>
    <s v="No"/>
    <x v="95"/>
    <x v="101"/>
    <n v="2"/>
    <s v="No"/>
    <s v="No"/>
    <n v="0.25"/>
    <n v="144"/>
    <s v="Account"/>
    <n v="9"/>
    <n v="140"/>
    <n v="35"/>
    <n v="35"/>
    <n v="144"/>
    <n v="175"/>
    <n v="179"/>
    <s v="Mon"/>
    <s v="Feb"/>
  </r>
  <r>
    <s v="A00402"/>
    <x v="3"/>
    <x v="3"/>
    <x v="0"/>
    <s v="No"/>
    <x v="95"/>
    <x v="101"/>
    <n v="1"/>
    <s v="No"/>
    <s v="No"/>
    <n v="0.5"/>
    <n v="205.1859"/>
    <s v="C.O.D."/>
    <n v="9"/>
    <n v="80"/>
    <n v="40"/>
    <n v="40"/>
    <n v="205.1859"/>
    <n v="120"/>
    <n v="245.1859"/>
    <s v="Mon"/>
    <s v="Feb"/>
  </r>
  <r>
    <s v="A00403"/>
    <x v="4"/>
    <x v="1"/>
    <x v="1"/>
    <s v="No"/>
    <x v="95"/>
    <x v="73"/>
    <n v="1"/>
    <s v="No"/>
    <s v="No"/>
    <n v="0.5"/>
    <n v="42.9"/>
    <s v="Account"/>
    <n v="24"/>
    <n v="80"/>
    <n v="40"/>
    <n v="40"/>
    <n v="42.9"/>
    <n v="120"/>
    <n v="82.9"/>
    <s v="Mon"/>
    <s v="Feb"/>
  </r>
  <r>
    <s v="A00404"/>
    <x v="8"/>
    <x v="5"/>
    <x v="1"/>
    <s v="No"/>
    <x v="95"/>
    <x v="60"/>
    <n v="2"/>
    <s v="No"/>
    <s v="No"/>
    <n v="1.5"/>
    <n v="319.82150000000001"/>
    <s v="Account"/>
    <n v="30"/>
    <n v="140"/>
    <n v="210"/>
    <n v="210"/>
    <n v="319.82150000000001"/>
    <n v="350"/>
    <n v="529.82150000000001"/>
    <s v="Mon"/>
    <s v="Mar"/>
  </r>
  <r>
    <s v="A00405"/>
    <x v="7"/>
    <x v="5"/>
    <x v="0"/>
    <s v="No"/>
    <x v="95"/>
    <x v="106"/>
    <n v="1"/>
    <s v="No"/>
    <s v="No"/>
    <n v="0.25"/>
    <n v="21.33"/>
    <s v="Account"/>
    <n v="38"/>
    <n v="80"/>
    <n v="20"/>
    <n v="20"/>
    <n v="21.33"/>
    <n v="100"/>
    <n v="41.33"/>
    <s v="Mon"/>
    <s v="Mar"/>
  </r>
  <r>
    <s v="A00406"/>
    <x v="0"/>
    <x v="5"/>
    <x v="0"/>
    <s v="Yes"/>
    <x v="96"/>
    <x v="91"/>
    <n v="2"/>
    <s v="No"/>
    <s v="No"/>
    <n v="0.5"/>
    <n v="21.33"/>
    <s v="Account"/>
    <n v="0"/>
    <n v="140"/>
    <n v="70"/>
    <n v="70"/>
    <n v="21.33"/>
    <n v="210"/>
    <n v="91.33"/>
    <s v="Tue"/>
    <s v="Feb"/>
  </r>
  <r>
    <s v="A00407"/>
    <x v="8"/>
    <x v="5"/>
    <x v="1"/>
    <s v="No"/>
    <x v="96"/>
    <x v="67"/>
    <n v="2"/>
    <s v="No"/>
    <s v="No"/>
    <n v="0.5"/>
    <n v="1231.2"/>
    <s v="C.O.D."/>
    <n v="7"/>
    <n v="140"/>
    <n v="70"/>
    <n v="70"/>
    <n v="1231.2"/>
    <n v="210"/>
    <n v="1301.2"/>
    <s v="Tue"/>
    <s v="Feb"/>
  </r>
  <r>
    <s v="A00408"/>
    <x v="0"/>
    <x v="5"/>
    <x v="1"/>
    <s v="No"/>
    <x v="96"/>
    <x v="71"/>
    <n v="2"/>
    <s v="No"/>
    <s v="No"/>
    <n v="0.5"/>
    <n v="56.496899999999997"/>
    <s v="C.O.D."/>
    <n v="15"/>
    <n v="140"/>
    <n v="70"/>
    <n v="70"/>
    <n v="56.496899999999997"/>
    <n v="210"/>
    <n v="126.4969"/>
    <s v="Tue"/>
    <s v="Feb"/>
  </r>
  <r>
    <s v="A00409"/>
    <x v="0"/>
    <x v="5"/>
    <x v="1"/>
    <s v="No"/>
    <x v="96"/>
    <x v="68"/>
    <n v="2"/>
    <s v="No"/>
    <s v="No"/>
    <n v="0.5"/>
    <n v="269.95400000000001"/>
    <s v="Account"/>
    <n v="16"/>
    <n v="140"/>
    <n v="70"/>
    <n v="70"/>
    <n v="269.95400000000001"/>
    <n v="210"/>
    <n v="339.95400000000001"/>
    <s v="Tue"/>
    <s v="Feb"/>
  </r>
  <r>
    <s v="A00410"/>
    <x v="8"/>
    <x v="5"/>
    <x v="1"/>
    <s v="No"/>
    <x v="96"/>
    <x v="60"/>
    <n v="2"/>
    <s v="No"/>
    <s v="No"/>
    <n v="0.5"/>
    <n v="83.231700000000004"/>
    <s v="Account"/>
    <n v="29"/>
    <n v="140"/>
    <n v="70"/>
    <n v="70"/>
    <n v="83.231700000000004"/>
    <n v="210"/>
    <n v="153.23169999999999"/>
    <s v="Tue"/>
    <s v="Mar"/>
  </r>
  <r>
    <s v="A00411"/>
    <x v="5"/>
    <x v="3"/>
    <x v="2"/>
    <s v="No"/>
    <x v="96"/>
    <x v="107"/>
    <n v="1"/>
    <s v="No"/>
    <s v="No"/>
    <n v="0.25"/>
    <n v="88.624799999999993"/>
    <s v="Account"/>
    <n v="44"/>
    <n v="80"/>
    <n v="20"/>
    <n v="20"/>
    <n v="88.624799999999993"/>
    <n v="100"/>
    <n v="108.62479999999999"/>
    <s v="Tue"/>
    <s v="Mar"/>
  </r>
  <r>
    <s v="A00412"/>
    <x v="4"/>
    <x v="0"/>
    <x v="2"/>
    <s v="No"/>
    <x v="96"/>
    <x v="108"/>
    <n v="1"/>
    <s v="No"/>
    <s v="No"/>
    <n v="0.25"/>
    <n v="40"/>
    <s v="P.O."/>
    <n v="112"/>
    <n v="80"/>
    <n v="20"/>
    <n v="20"/>
    <n v="40"/>
    <n v="100"/>
    <n v="60"/>
    <s v="Tue"/>
    <s v="May"/>
  </r>
  <r>
    <s v="A00413"/>
    <x v="1"/>
    <x v="1"/>
    <x v="0"/>
    <s v="No"/>
    <x v="97"/>
    <x v="76"/>
    <n v="1"/>
    <s v="No"/>
    <s v="No"/>
    <n v="1.5"/>
    <n v="33.475000000000001"/>
    <s v="P.O."/>
    <n v="11"/>
    <n v="80"/>
    <n v="120"/>
    <n v="120"/>
    <n v="33.475000000000001"/>
    <n v="200"/>
    <n v="153.47499999999999"/>
    <s v="Thu"/>
    <s v="Feb"/>
  </r>
  <r>
    <s v="A00414"/>
    <x v="4"/>
    <x v="3"/>
    <x v="0"/>
    <s v="No"/>
    <x v="97"/>
    <x v="109"/>
    <n v="2"/>
    <s v="No"/>
    <s v="No"/>
    <n v="0.25"/>
    <n v="33.8611"/>
    <s v="Account"/>
    <n v="16"/>
    <n v="140"/>
    <n v="35"/>
    <n v="35"/>
    <n v="33.8611"/>
    <n v="175"/>
    <n v="68.861099999999993"/>
    <s v="Thu"/>
    <s v="Feb"/>
  </r>
  <r>
    <s v="A00415"/>
    <x v="1"/>
    <x v="1"/>
    <x v="2"/>
    <s v="No"/>
    <x v="97"/>
    <x v="97"/>
    <n v="1"/>
    <s v="No"/>
    <s v="No"/>
    <n v="0.25"/>
    <n v="33.957900000000002"/>
    <s v="Account"/>
    <n v="19"/>
    <n v="80"/>
    <n v="20"/>
    <n v="20"/>
    <n v="33.957900000000002"/>
    <n v="100"/>
    <n v="53.957900000000002"/>
    <s v="Thu"/>
    <s v="Feb"/>
  </r>
  <r>
    <s v="A00416"/>
    <x v="4"/>
    <x v="0"/>
    <x v="0"/>
    <s v="No"/>
    <x v="97"/>
    <x v="110"/>
    <n v="1"/>
    <s v="No"/>
    <s v="No"/>
    <n v="0.5"/>
    <n v="36.890099999999997"/>
    <s v="C.O.D."/>
    <n v="29"/>
    <n v="80"/>
    <n v="40"/>
    <n v="40"/>
    <n v="36.890099999999997"/>
    <n v="120"/>
    <n v="76.89009999999999"/>
    <s v="Thu"/>
    <s v="Mar"/>
  </r>
  <r>
    <s v="A00417"/>
    <x v="5"/>
    <x v="0"/>
    <x v="0"/>
    <s v="No"/>
    <x v="97"/>
    <x v="111"/>
    <n v="1"/>
    <s v="No"/>
    <s v="No"/>
    <n v="0.5"/>
    <n v="25.339500000000001"/>
    <s v="C.O.D."/>
    <n v="33"/>
    <n v="80"/>
    <n v="40"/>
    <n v="40"/>
    <n v="25.339500000000001"/>
    <n v="120"/>
    <n v="65.339500000000001"/>
    <s v="Thu"/>
    <s v="Mar"/>
  </r>
  <r>
    <s v="A00418"/>
    <x v="7"/>
    <x v="5"/>
    <x v="2"/>
    <s v="No"/>
    <x v="97"/>
    <x v="112"/>
    <n v="1"/>
    <s v="No"/>
    <s v="No"/>
    <n v="0.25"/>
    <n v="30"/>
    <s v="Account"/>
    <n v="39"/>
    <n v="80"/>
    <n v="20"/>
    <n v="20"/>
    <n v="30"/>
    <n v="100"/>
    <n v="50"/>
    <s v="Thu"/>
    <s v="Mar"/>
  </r>
  <r>
    <s v="A00419"/>
    <x v="5"/>
    <x v="3"/>
    <x v="0"/>
    <s v="No"/>
    <x v="98"/>
    <x v="113"/>
    <n v="1"/>
    <s v="No"/>
    <s v="No"/>
    <n v="0.5"/>
    <n v="31.807600000000001"/>
    <s v="Account"/>
    <n v="36"/>
    <n v="80"/>
    <n v="40"/>
    <n v="40"/>
    <n v="31.807600000000001"/>
    <n v="120"/>
    <n v="71.807600000000008"/>
    <s v="Fri"/>
    <s v="Mar"/>
  </r>
  <r>
    <s v="A00420"/>
    <x v="3"/>
    <x v="0"/>
    <x v="1"/>
    <s v="No"/>
    <x v="98"/>
    <x v="114"/>
    <n v="1"/>
    <s v="No"/>
    <s v="No"/>
    <n v="0.5"/>
    <n v="61.17"/>
    <s v="P.O."/>
    <n v="145"/>
    <n v="80"/>
    <n v="40"/>
    <n v="40"/>
    <n v="61.17"/>
    <n v="120"/>
    <n v="101.17"/>
    <s v="Fri"/>
    <s v="Jun"/>
  </r>
  <r>
    <s v="A00421"/>
    <x v="4"/>
    <x v="0"/>
    <x v="0"/>
    <s v="No"/>
    <x v="99"/>
    <x v="102"/>
    <n v="1"/>
    <s v="No"/>
    <s v="No"/>
    <n v="0.5"/>
    <n v="15.542999999999999"/>
    <s v="P.O."/>
    <n v="45"/>
    <n v="80"/>
    <n v="40"/>
    <n v="40"/>
    <n v="15.542999999999999"/>
    <n v="120"/>
    <n v="55.542999999999999"/>
    <s v="Sat"/>
    <s v="Mar"/>
  </r>
  <r>
    <s v="A00422"/>
    <x v="4"/>
    <x v="0"/>
    <x v="2"/>
    <s v="No"/>
    <x v="99"/>
    <x v="115"/>
    <n v="1"/>
    <s v="No"/>
    <s v="No"/>
    <n v="0.25"/>
    <n v="72.350099999999998"/>
    <s v="Account"/>
    <n v="53"/>
    <n v="80"/>
    <n v="20"/>
    <n v="20"/>
    <n v="72.350099999999998"/>
    <n v="100"/>
    <n v="92.350099999999998"/>
    <s v="Sat"/>
    <s v="Mar"/>
  </r>
  <r>
    <s v="A00423"/>
    <x v="0"/>
    <x v="5"/>
    <x v="2"/>
    <s v="No"/>
    <x v="100"/>
    <x v="116"/>
    <n v="1"/>
    <s v="No"/>
    <s v="No"/>
    <n v="0.25"/>
    <n v="96.714699999999993"/>
    <s v="Account"/>
    <n v="11"/>
    <n v="80"/>
    <n v="20"/>
    <n v="20"/>
    <n v="96.714699999999993"/>
    <n v="100"/>
    <n v="116.71469999999999"/>
    <s v="Mon"/>
    <s v="Feb"/>
  </r>
  <r>
    <s v="A00424"/>
    <x v="3"/>
    <x v="2"/>
    <x v="1"/>
    <s v="No"/>
    <x v="100"/>
    <x v="117"/>
    <n v="1"/>
    <s v="No"/>
    <s v="No"/>
    <n v="0.5"/>
    <n v="207.89859999999999"/>
    <s v="C.O.D."/>
    <n v="8"/>
    <n v="80"/>
    <n v="40"/>
    <n v="40"/>
    <n v="207.89859999999999"/>
    <n v="120"/>
    <n v="247.89859999999999"/>
    <s v="Mon"/>
    <s v="Feb"/>
  </r>
  <r>
    <s v="A00425"/>
    <x v="1"/>
    <x v="1"/>
    <x v="4"/>
    <s v="No"/>
    <x v="100"/>
    <x v="68"/>
    <n v="3"/>
    <s v="No"/>
    <s v="No"/>
    <n v="3.5"/>
    <n v="821.87300000000005"/>
    <s v="Account"/>
    <n v="10"/>
    <n v="195"/>
    <n v="682.5"/>
    <n v="682.5"/>
    <n v="821.87300000000005"/>
    <n v="877.5"/>
    <n v="1504.373"/>
    <s v="Mon"/>
    <s v="Feb"/>
  </r>
  <r>
    <s v="A00426"/>
    <x v="0"/>
    <x v="5"/>
    <x v="3"/>
    <s v="No"/>
    <x v="100"/>
    <x v="96"/>
    <n v="2"/>
    <s v="No"/>
    <s v="No"/>
    <n v="1"/>
    <n v="118.55840000000001"/>
    <s v="Account"/>
    <n v="14"/>
    <n v="140"/>
    <n v="140"/>
    <n v="140"/>
    <n v="118.55840000000001"/>
    <n v="280"/>
    <n v="258.55840000000001"/>
    <s v="Mon"/>
    <s v="Feb"/>
  </r>
  <r>
    <s v="A00427"/>
    <x v="3"/>
    <x v="2"/>
    <x v="0"/>
    <s v="Yes"/>
    <x v="101"/>
    <x v="101"/>
    <n v="1"/>
    <s v="No"/>
    <s v="No"/>
    <n v="0.25"/>
    <n v="54.463700000000003"/>
    <s v="P.O."/>
    <n v="1"/>
    <n v="80"/>
    <n v="20"/>
    <n v="20"/>
    <n v="54.463700000000003"/>
    <n v="100"/>
    <n v="74.463700000000003"/>
    <s v="Tue"/>
    <s v="Feb"/>
  </r>
  <r>
    <s v="A00428"/>
    <x v="0"/>
    <x v="5"/>
    <x v="0"/>
    <s v="No"/>
    <x v="101"/>
    <x v="96"/>
    <n v="2"/>
    <s v="No"/>
    <s v="No"/>
    <n v="0.25"/>
    <n v="83.441299999999998"/>
    <s v="Account"/>
    <n v="13"/>
    <n v="140"/>
    <n v="35"/>
    <n v="35"/>
    <n v="83.441299999999998"/>
    <n v="175"/>
    <n v="118.4413"/>
    <s v="Tue"/>
    <s v="Feb"/>
  </r>
  <r>
    <s v="A00429"/>
    <x v="0"/>
    <x v="5"/>
    <x v="0"/>
    <s v="No"/>
    <x v="101"/>
    <x v="118"/>
    <n v="2"/>
    <s v="No"/>
    <s v="No"/>
    <n v="0.75"/>
    <n v="36"/>
    <s v="Account"/>
    <n v="15"/>
    <n v="140"/>
    <n v="105"/>
    <n v="105"/>
    <n v="36"/>
    <n v="245"/>
    <n v="141"/>
    <s v="Tue"/>
    <s v="Feb"/>
  </r>
  <r>
    <s v="A00430"/>
    <x v="1"/>
    <x v="1"/>
    <x v="1"/>
    <s v="No"/>
    <x v="101"/>
    <x v="119"/>
    <n v="1"/>
    <s v="No"/>
    <s v="No"/>
    <n v="0.5"/>
    <n v="53.43"/>
    <s v="Account"/>
    <n v="63"/>
    <n v="80"/>
    <n v="40"/>
    <n v="40"/>
    <n v="53.43"/>
    <n v="120"/>
    <n v="93.43"/>
    <s v="Tue"/>
    <s v="Apr"/>
  </r>
  <r>
    <s v="A00431"/>
    <x v="0"/>
    <x v="5"/>
    <x v="0"/>
    <s v="No"/>
    <x v="102"/>
    <x v="71"/>
    <n v="1"/>
    <s v="No"/>
    <s v="No"/>
    <n v="0.5"/>
    <n v="76.787999999999997"/>
    <s v="Account"/>
    <n v="7"/>
    <n v="80"/>
    <n v="40"/>
    <n v="40"/>
    <n v="76.787999999999997"/>
    <n v="120"/>
    <n v="116.788"/>
    <s v="Wed"/>
    <s v="Feb"/>
  </r>
  <r>
    <s v="A00432"/>
    <x v="5"/>
    <x v="3"/>
    <x v="0"/>
    <s v="No"/>
    <x v="102"/>
    <x v="96"/>
    <n v="1"/>
    <s v="Yes"/>
    <s v="Yes"/>
    <n v="0.25"/>
    <n v="78"/>
    <s v="Warranty"/>
    <n v="12"/>
    <n v="80"/>
    <n v="20"/>
    <n v="0"/>
    <n v="0"/>
    <n v="100"/>
    <n v="0"/>
    <s v="Wed"/>
    <s v="Feb"/>
  </r>
  <r>
    <s v="A00433"/>
    <x v="3"/>
    <x v="3"/>
    <x v="1"/>
    <s v="No"/>
    <x v="102"/>
    <x v="73"/>
    <n v="2"/>
    <s v="No"/>
    <s v="No"/>
    <n v="2.75"/>
    <n v="666.4434"/>
    <s v="C.O.D."/>
    <n v="15"/>
    <n v="140"/>
    <n v="385"/>
    <n v="385"/>
    <n v="666.4434"/>
    <n v="525"/>
    <n v="1051.4434000000001"/>
    <s v="Wed"/>
    <s v="Feb"/>
  </r>
  <r>
    <s v="A00434"/>
    <x v="3"/>
    <x v="3"/>
    <x v="2"/>
    <s v="No"/>
    <x v="103"/>
    <x v="120"/>
    <n v="1"/>
    <s v="No"/>
    <s v="No"/>
    <n v="0.25"/>
    <n v="19.196999999999999"/>
    <s v="C.O.D."/>
    <n v="16"/>
    <n v="80"/>
    <n v="20"/>
    <n v="20"/>
    <n v="19.196999999999999"/>
    <n v="100"/>
    <n v="39.197000000000003"/>
    <s v="Thu"/>
    <s v="Feb"/>
  </r>
  <r>
    <s v="A00435"/>
    <x v="1"/>
    <x v="1"/>
    <x v="0"/>
    <s v="No"/>
    <x v="103"/>
    <x v="106"/>
    <n v="1"/>
    <s v="No"/>
    <s v="No"/>
    <n v="0.75"/>
    <n v="414.53649999999999"/>
    <s v="P.O."/>
    <n v="28"/>
    <n v="80"/>
    <n v="60"/>
    <n v="60"/>
    <n v="414.53649999999999"/>
    <n v="140"/>
    <n v="474.53649999999999"/>
    <s v="Thu"/>
    <s v="Mar"/>
  </r>
  <r>
    <s v="A00436"/>
    <x v="5"/>
    <x v="0"/>
    <x v="3"/>
    <s v="No"/>
    <x v="104"/>
    <x v="121"/>
    <n v="1"/>
    <s v="No"/>
    <s v="No"/>
    <n v="1"/>
    <n v="19.196999999999999"/>
    <s v="Account"/>
    <n v="54"/>
    <n v="80"/>
    <n v="80"/>
    <n v="80"/>
    <n v="19.196999999999999"/>
    <n v="160"/>
    <n v="99.197000000000003"/>
    <s v="Sat"/>
    <s v="Apr"/>
  </r>
  <r>
    <s v="A00437"/>
    <x v="0"/>
    <x v="5"/>
    <x v="4"/>
    <s v="Yes"/>
    <x v="105"/>
    <x v="68"/>
    <n v="2"/>
    <s v="No"/>
    <s v="No"/>
    <n v="1"/>
    <n v="157.86000000000001"/>
    <s v="Account"/>
    <n v="3"/>
    <n v="140"/>
    <n v="140"/>
    <n v="140"/>
    <n v="157.86000000000001"/>
    <n v="280"/>
    <n v="297.86"/>
    <s v="Mon"/>
    <s v="Feb"/>
  </r>
  <r>
    <s v="A00438"/>
    <x v="0"/>
    <x v="5"/>
    <x v="0"/>
    <s v="No"/>
    <x v="105"/>
    <x v="118"/>
    <n v="2"/>
    <s v="No"/>
    <s v="No"/>
    <n v="0.25"/>
    <n v="160.39080000000001"/>
    <s v="Account"/>
    <n v="9"/>
    <n v="140"/>
    <n v="35"/>
    <n v="35"/>
    <n v="160.39080000000001"/>
    <n v="175"/>
    <n v="195.39080000000001"/>
    <s v="Mon"/>
    <s v="Feb"/>
  </r>
  <r>
    <s v="A00439"/>
    <x v="0"/>
    <x v="5"/>
    <x v="0"/>
    <s v="No"/>
    <x v="105"/>
    <x v="73"/>
    <n v="2"/>
    <s v="No"/>
    <s v="No"/>
    <n v="0.25"/>
    <n v="46.845300000000002"/>
    <s v="Account"/>
    <n v="10"/>
    <n v="140"/>
    <n v="35"/>
    <n v="35"/>
    <n v="46.845300000000002"/>
    <n v="175"/>
    <n v="81.845300000000009"/>
    <s v="Mon"/>
    <s v="Feb"/>
  </r>
  <r>
    <s v="A00440"/>
    <x v="6"/>
    <x v="2"/>
    <x v="1"/>
    <s v="No"/>
    <x v="105"/>
    <x v="98"/>
    <n v="2"/>
    <s v="No"/>
    <s v="No"/>
    <n v="1.25"/>
    <n v="952.06380000000001"/>
    <s v="C.O.D."/>
    <n v="14"/>
    <n v="140"/>
    <n v="175"/>
    <n v="175"/>
    <n v="952.06380000000001"/>
    <n v="315"/>
    <n v="1127.0637999999999"/>
    <s v="Mon"/>
    <s v="Mar"/>
  </r>
  <r>
    <s v="A00441"/>
    <x v="4"/>
    <x v="0"/>
    <x v="2"/>
    <s v="No"/>
    <x v="106"/>
    <x v="60"/>
    <n v="1"/>
    <s v="No"/>
    <s v="No"/>
    <n v="0.25"/>
    <n v="17.420000000000002"/>
    <s v="Account"/>
    <n v="15"/>
    <n v="80"/>
    <n v="20"/>
    <n v="20"/>
    <n v="17.420000000000002"/>
    <n v="100"/>
    <n v="37.42"/>
    <s v="Tue"/>
    <s v="Mar"/>
  </r>
  <r>
    <s v="A00442"/>
    <x v="3"/>
    <x v="2"/>
    <x v="1"/>
    <s v="No"/>
    <x v="106"/>
    <x v="122"/>
    <n v="2"/>
    <s v="No"/>
    <s v="No"/>
    <n v="0.5"/>
    <n v="202"/>
    <s v="C.O.D."/>
    <n v="20"/>
    <n v="140"/>
    <n v="70"/>
    <n v="70"/>
    <n v="202"/>
    <n v="210"/>
    <n v="272"/>
    <s v="Tue"/>
    <s v="Mar"/>
  </r>
  <r>
    <s v="A00443"/>
    <x v="5"/>
    <x v="3"/>
    <x v="0"/>
    <s v="No"/>
    <x v="107"/>
    <x v="96"/>
    <n v="1"/>
    <s v="No"/>
    <s v="No"/>
    <n v="0.75"/>
    <n v="137.13"/>
    <s v="Account"/>
    <n v="5"/>
    <n v="80"/>
    <n v="60"/>
    <n v="60"/>
    <n v="137.13"/>
    <n v="140"/>
    <n v="197.13"/>
    <s v="Wed"/>
    <s v="Feb"/>
  </r>
  <r>
    <s v="A00444"/>
    <x v="4"/>
    <x v="0"/>
    <x v="0"/>
    <s v="No"/>
    <x v="107"/>
    <x v="98"/>
    <n v="1"/>
    <s v="No"/>
    <s v="No"/>
    <n v="0.5"/>
    <n v="180"/>
    <s v="C.O.D."/>
    <n v="12"/>
    <n v="80"/>
    <n v="40"/>
    <n v="40"/>
    <n v="180"/>
    <n v="120"/>
    <n v="220"/>
    <s v="Wed"/>
    <s v="Mar"/>
  </r>
  <r>
    <s v="A00445"/>
    <x v="2"/>
    <x v="0"/>
    <x v="0"/>
    <s v="No"/>
    <x v="107"/>
    <x v="98"/>
    <n v="1"/>
    <s v="No"/>
    <s v="No"/>
    <n v="0.25"/>
    <n v="255.3433"/>
    <s v="C.O.D."/>
    <n v="12"/>
    <n v="80"/>
    <n v="20"/>
    <n v="20"/>
    <n v="255.3433"/>
    <n v="100"/>
    <n v="275.3433"/>
    <s v="Wed"/>
    <s v="Mar"/>
  </r>
  <r>
    <s v="A00446"/>
    <x v="3"/>
    <x v="0"/>
    <x v="2"/>
    <s v="No"/>
    <x v="107"/>
    <x v="123"/>
    <n v="1"/>
    <s v="No"/>
    <s v="No"/>
    <n v="0.25"/>
    <n v="48.372999999999998"/>
    <s v="P.O."/>
    <n v="13"/>
    <n v="80"/>
    <n v="20"/>
    <n v="20"/>
    <n v="48.372999999999998"/>
    <n v="100"/>
    <n v="68.37299999999999"/>
    <s v="Wed"/>
    <s v="Mar"/>
  </r>
  <r>
    <s v="A00447"/>
    <x v="0"/>
    <x v="5"/>
    <x v="2"/>
    <s v="No"/>
    <x v="107"/>
    <x v="122"/>
    <n v="1"/>
    <s v="No"/>
    <s v="No"/>
    <n v="0.25"/>
    <n v="40.200000000000003"/>
    <s v="Account"/>
    <n v="19"/>
    <n v="80"/>
    <n v="20"/>
    <n v="20"/>
    <n v="40.200000000000003"/>
    <n v="100"/>
    <n v="60.2"/>
    <s v="Wed"/>
    <s v="Mar"/>
  </r>
  <r>
    <s v="A00448"/>
    <x v="2"/>
    <x v="2"/>
    <x v="2"/>
    <s v="No"/>
    <x v="108"/>
    <x v="124"/>
    <n v="1"/>
    <s v="No"/>
    <s v="No"/>
    <n v="0.25"/>
    <n v="61.4985"/>
    <s v="Account"/>
    <n v="16"/>
    <n v="80"/>
    <n v="20"/>
    <n v="20"/>
    <n v="61.4985"/>
    <n v="100"/>
    <n v="81.498500000000007"/>
    <s v="Thu"/>
    <s v="Mar"/>
  </r>
  <r>
    <s v="A00449"/>
    <x v="3"/>
    <x v="0"/>
    <x v="1"/>
    <s v="No"/>
    <x v="108"/>
    <x v="123"/>
    <n v="1"/>
    <s v="No"/>
    <s v="No"/>
    <n v="0.5"/>
    <n v="42.66"/>
    <s v="Account"/>
    <n v="12"/>
    <n v="80"/>
    <n v="40"/>
    <n v="40"/>
    <n v="42.66"/>
    <n v="120"/>
    <n v="82.66"/>
    <s v="Thu"/>
    <s v="Mar"/>
  </r>
  <r>
    <s v="A00450"/>
    <x v="0"/>
    <x v="5"/>
    <x v="1"/>
    <s v="No"/>
    <x v="108"/>
    <x v="125"/>
    <n v="1"/>
    <s v="No"/>
    <s v="No"/>
    <n v="0.5"/>
    <n v="16.420000000000002"/>
    <s v="Credit"/>
    <n v="20"/>
    <n v="80"/>
    <n v="40"/>
    <n v="40"/>
    <n v="16.420000000000002"/>
    <n v="120"/>
    <n v="56.42"/>
    <s v="Thu"/>
    <s v="Mar"/>
  </r>
  <r>
    <s v="A00451"/>
    <x v="5"/>
    <x v="3"/>
    <x v="0"/>
    <s v="No"/>
    <x v="109"/>
    <x v="111"/>
    <n v="2"/>
    <s v="No"/>
    <s v="No"/>
    <n v="0.5"/>
    <n v="31.807600000000001"/>
    <s v="Account"/>
    <n v="18"/>
    <n v="140"/>
    <n v="70"/>
    <n v="70"/>
    <n v="31.807600000000001"/>
    <n v="210"/>
    <n v="101.80760000000001"/>
    <s v="Fri"/>
    <s v="Mar"/>
  </r>
  <r>
    <s v="A00452"/>
    <x v="0"/>
    <x v="5"/>
    <x v="0"/>
    <s v="No"/>
    <x v="110"/>
    <x v="126"/>
    <n v="2"/>
    <s v="No"/>
    <s v="No"/>
    <n v="0.5"/>
    <n v="239.96940000000001"/>
    <s v="Account"/>
    <n v="35"/>
    <n v="140"/>
    <n v="70"/>
    <n v="70"/>
    <n v="239.96940000000001"/>
    <n v="210"/>
    <n v="309.96940000000001"/>
    <s v="Mon"/>
    <s v="Mar"/>
  </r>
  <r>
    <s v="A00453"/>
    <x v="2"/>
    <x v="3"/>
    <x v="3"/>
    <s v="No"/>
    <x v="111"/>
    <x v="123"/>
    <n v="1"/>
    <s v="No"/>
    <s v="No"/>
    <n v="1"/>
    <n v="90"/>
    <s v="C.O.D."/>
    <n v="7"/>
    <n v="80"/>
    <n v="80"/>
    <n v="80"/>
    <n v="90"/>
    <n v="160"/>
    <n v="170"/>
    <s v="Tue"/>
    <s v="Mar"/>
  </r>
  <r>
    <s v="A00454"/>
    <x v="1"/>
    <x v="1"/>
    <x v="2"/>
    <s v="No"/>
    <x v="111"/>
    <x v="105"/>
    <n v="1"/>
    <s v="No"/>
    <s v="No"/>
    <n v="0.25"/>
    <n v="16.25"/>
    <s v="Account"/>
    <n v="21"/>
    <n v="80"/>
    <n v="20"/>
    <n v="20"/>
    <n v="16.25"/>
    <n v="100"/>
    <n v="36.25"/>
    <s v="Tue"/>
    <s v="Mar"/>
  </r>
  <r>
    <s v="A00455"/>
    <x v="2"/>
    <x v="2"/>
    <x v="0"/>
    <s v="No"/>
    <x v="111"/>
    <x v="127"/>
    <n v="2"/>
    <s v="No"/>
    <s v="No"/>
    <n v="0.25"/>
    <n v="269.40269999999998"/>
    <s v="C.O.D."/>
    <n v="37"/>
    <n v="140"/>
    <n v="35"/>
    <n v="35"/>
    <n v="269.40269999999998"/>
    <n v="175"/>
    <n v="304.40269999999998"/>
    <s v="Tue"/>
    <s v="Apr"/>
  </r>
  <r>
    <s v="A00456"/>
    <x v="1"/>
    <x v="1"/>
    <x v="2"/>
    <s v="No"/>
    <x v="112"/>
    <x v="112"/>
    <n v="1"/>
    <s v="No"/>
    <s v="No"/>
    <n v="0.25"/>
    <n v="33.497100000000003"/>
    <s v="Account"/>
    <n v="19"/>
    <n v="80"/>
    <n v="20"/>
    <n v="20"/>
    <n v="33.497100000000003"/>
    <n v="100"/>
    <n v="53.497100000000003"/>
    <s v="Wed"/>
    <s v="Mar"/>
  </r>
  <r>
    <s v="A00457"/>
    <x v="2"/>
    <x v="3"/>
    <x v="0"/>
    <s v="No"/>
    <x v="113"/>
    <x v="122"/>
    <n v="1"/>
    <s v="No"/>
    <s v="No"/>
    <n v="0.25"/>
    <n v="305.46260000000001"/>
    <s v="Account"/>
    <n v="11"/>
    <n v="80"/>
    <n v="20"/>
    <n v="20"/>
    <n v="305.46260000000001"/>
    <n v="100"/>
    <n v="325.46260000000001"/>
    <s v="Thu"/>
    <s v="Mar"/>
  </r>
  <r>
    <s v="A00458"/>
    <x v="1"/>
    <x v="1"/>
    <x v="1"/>
    <s v="No"/>
    <x v="113"/>
    <x v="112"/>
    <n v="1"/>
    <s v="No"/>
    <s v="No"/>
    <n v="0.75"/>
    <n v="50.672400000000003"/>
    <s v="P.O."/>
    <n v="18"/>
    <n v="80"/>
    <n v="60"/>
    <n v="60"/>
    <n v="50.672400000000003"/>
    <n v="140"/>
    <n v="110.67240000000001"/>
    <s v="Thu"/>
    <s v="Mar"/>
  </r>
  <r>
    <s v="A00459"/>
    <x v="1"/>
    <x v="1"/>
    <x v="1"/>
    <s v="No"/>
    <x v="113"/>
    <x v="105"/>
    <n v="1"/>
    <s v="No"/>
    <s v="No"/>
    <n v="0.5"/>
    <n v="45.63"/>
    <s v="P.O."/>
    <n v="19"/>
    <n v="80"/>
    <n v="40"/>
    <n v="40"/>
    <n v="45.63"/>
    <n v="120"/>
    <n v="85.63"/>
    <s v="Thu"/>
    <s v="Mar"/>
  </r>
  <r>
    <s v="A00460"/>
    <x v="4"/>
    <x v="0"/>
    <x v="1"/>
    <s v="No"/>
    <x v="113"/>
    <x v="128"/>
    <n v="1"/>
    <s v="No"/>
    <s v="No"/>
    <n v="1"/>
    <n v="42.66"/>
    <s v="C.O.D."/>
    <n v="27"/>
    <n v="80"/>
    <n v="80"/>
    <n v="80"/>
    <n v="42.66"/>
    <n v="160"/>
    <n v="122.66"/>
    <s v="Thu"/>
    <s v="Mar"/>
  </r>
  <r>
    <s v="A00461"/>
    <x v="2"/>
    <x v="3"/>
    <x v="0"/>
    <s v="No"/>
    <x v="113"/>
    <x v="129"/>
    <n v="1"/>
    <s v="No"/>
    <s v="No"/>
    <n v="0.25"/>
    <n v="38.698399999999999"/>
    <s v="P.O."/>
    <n v="41"/>
    <n v="80"/>
    <n v="20"/>
    <n v="20"/>
    <n v="38.698399999999999"/>
    <n v="100"/>
    <n v="58.698399999999999"/>
    <s v="Thu"/>
    <s v="Apr"/>
  </r>
  <r>
    <s v="A00462"/>
    <x v="2"/>
    <x v="2"/>
    <x v="0"/>
    <s v="No"/>
    <x v="114"/>
    <x v="112"/>
    <n v="1"/>
    <s v="No"/>
    <s v="No"/>
    <n v="0.25"/>
    <n v="164.22120000000001"/>
    <s v="Account"/>
    <n v="14"/>
    <n v="80"/>
    <n v="20"/>
    <n v="20"/>
    <n v="164.22120000000001"/>
    <n v="100"/>
    <n v="184.22120000000001"/>
    <s v="Mon"/>
    <s v="Mar"/>
  </r>
  <r>
    <s v="A00463"/>
    <x v="4"/>
    <x v="0"/>
    <x v="1"/>
    <s v="No"/>
    <x v="114"/>
    <x v="112"/>
    <n v="2"/>
    <s v="No"/>
    <s v="No"/>
    <n v="0.5"/>
    <n v="24.38"/>
    <s v="Account"/>
    <n v="14"/>
    <n v="140"/>
    <n v="70"/>
    <n v="70"/>
    <n v="24.38"/>
    <n v="210"/>
    <n v="94.38"/>
    <s v="Mon"/>
    <s v="Mar"/>
  </r>
  <r>
    <s v="A00464"/>
    <x v="1"/>
    <x v="1"/>
    <x v="0"/>
    <s v="No"/>
    <x v="114"/>
    <x v="128"/>
    <n v="1"/>
    <s v="No"/>
    <s v="No"/>
    <n v="0.25"/>
    <n v="267.94040000000001"/>
    <s v="P.O."/>
    <n v="23"/>
    <n v="80"/>
    <n v="20"/>
    <n v="20"/>
    <n v="267.94040000000001"/>
    <n v="100"/>
    <n v="287.94040000000001"/>
    <s v="Mon"/>
    <s v="Mar"/>
  </r>
  <r>
    <s v="A00465"/>
    <x v="8"/>
    <x v="5"/>
    <x v="0"/>
    <s v="No"/>
    <x v="114"/>
    <x v="119"/>
    <n v="2"/>
    <s v="No"/>
    <s v="No"/>
    <n v="0.5"/>
    <n v="175.8682"/>
    <s v="Account"/>
    <n v="43"/>
    <n v="140"/>
    <n v="70"/>
    <n v="70"/>
    <n v="175.8682"/>
    <n v="210"/>
    <n v="245.8682"/>
    <s v="Mon"/>
    <s v="Apr"/>
  </r>
  <r>
    <s v="A00466"/>
    <x v="2"/>
    <x v="2"/>
    <x v="2"/>
    <s v="No"/>
    <x v="114"/>
    <x v="130"/>
    <n v="1"/>
    <s v="Yes"/>
    <s v="Yes"/>
    <n v="0.25"/>
    <n v="81.12"/>
    <s v="Warranty"/>
    <n v="50"/>
    <n v="80"/>
    <n v="20"/>
    <n v="0"/>
    <n v="0"/>
    <n v="100"/>
    <n v="0"/>
    <s v="Mon"/>
    <s v="Apr"/>
  </r>
  <r>
    <s v="A00467"/>
    <x v="0"/>
    <x v="5"/>
    <x v="0"/>
    <s v="No"/>
    <x v="114"/>
    <x v="131"/>
    <n v="2"/>
    <s v="Yes"/>
    <s v="Yes"/>
    <n v="1"/>
    <n v="9.98"/>
    <s v="Warranty"/>
    <n v="59"/>
    <n v="140"/>
    <n v="140"/>
    <n v="0"/>
    <n v="0"/>
    <n v="280"/>
    <n v="0"/>
    <s v="Mon"/>
    <s v="Apr"/>
  </r>
  <r>
    <s v="A00468"/>
    <x v="3"/>
    <x v="0"/>
    <x v="0"/>
    <s v="No"/>
    <x v="115"/>
    <x v="111"/>
    <n v="1"/>
    <s v="No"/>
    <s v="No"/>
    <n v="1.25"/>
    <n v="340.70060000000001"/>
    <s v="Account"/>
    <n v="7"/>
    <n v="80"/>
    <n v="100"/>
    <n v="100"/>
    <n v="340.70060000000001"/>
    <n v="180"/>
    <n v="440.70060000000001"/>
    <s v="Tue"/>
    <s v="Mar"/>
  </r>
  <r>
    <s v="A00469"/>
    <x v="3"/>
    <x v="0"/>
    <x v="1"/>
    <s v="No"/>
    <x v="115"/>
    <x v="125"/>
    <n v="1"/>
    <s v="No"/>
    <s v="No"/>
    <n v="0.75"/>
    <n v="22.84"/>
    <s v="P.O."/>
    <n v="8"/>
    <n v="80"/>
    <n v="60"/>
    <n v="60"/>
    <n v="22.84"/>
    <n v="140"/>
    <n v="82.84"/>
    <s v="Tue"/>
    <s v="Mar"/>
  </r>
  <r>
    <s v="A00470"/>
    <x v="1"/>
    <x v="1"/>
    <x v="1"/>
    <s v="No"/>
    <x v="115"/>
    <x v="106"/>
    <n v="1"/>
    <s v="No"/>
    <s v="No"/>
    <n v="0.5"/>
    <n v="3.5750000000000002"/>
    <s v="Account"/>
    <n v="9"/>
    <n v="80"/>
    <n v="40"/>
    <n v="40"/>
    <n v="3.5750000000000002"/>
    <n v="120"/>
    <n v="43.575000000000003"/>
    <s v="Tue"/>
    <s v="Mar"/>
  </r>
  <r>
    <s v="A00471"/>
    <x v="1"/>
    <x v="1"/>
    <x v="0"/>
    <s v="No"/>
    <x v="115"/>
    <x v="106"/>
    <n v="1"/>
    <s v="No"/>
    <s v="No"/>
    <n v="0.25"/>
    <n v="16.25"/>
    <s v="Account"/>
    <n v="9"/>
    <n v="80"/>
    <n v="20"/>
    <n v="20"/>
    <n v="16.25"/>
    <n v="100"/>
    <n v="36.25"/>
    <s v="Tue"/>
    <s v="Mar"/>
  </r>
  <r>
    <s v="A00472"/>
    <x v="2"/>
    <x v="3"/>
    <x v="1"/>
    <s v="No"/>
    <x v="115"/>
    <x v="103"/>
    <n v="1"/>
    <s v="No"/>
    <s v="No"/>
    <n v="0.75"/>
    <n v="19.196999999999999"/>
    <s v="P.O."/>
    <n v="18"/>
    <n v="80"/>
    <n v="60"/>
    <n v="60"/>
    <n v="19.196999999999999"/>
    <n v="140"/>
    <n v="79.197000000000003"/>
    <s v="Tue"/>
    <s v="Mar"/>
  </r>
  <r>
    <s v="A00473"/>
    <x v="5"/>
    <x v="2"/>
    <x v="2"/>
    <s v="No"/>
    <x v="115"/>
    <x v="105"/>
    <n v="1"/>
    <s v="No"/>
    <s v="No"/>
    <n v="0.25"/>
    <n v="73.508899999999997"/>
    <s v="P.O."/>
    <n v="14"/>
    <n v="80"/>
    <n v="20"/>
    <n v="20"/>
    <n v="73.508899999999997"/>
    <n v="100"/>
    <n v="93.508899999999997"/>
    <s v="Tue"/>
    <s v="Mar"/>
  </r>
  <r>
    <s v="A00474"/>
    <x v="2"/>
    <x v="3"/>
    <x v="0"/>
    <s v="No"/>
    <x v="115"/>
    <x v="102"/>
    <n v="1"/>
    <s v="No"/>
    <s v="No"/>
    <n v="0.25"/>
    <n v="144"/>
    <s v="P.O."/>
    <n v="21"/>
    <n v="80"/>
    <n v="20"/>
    <n v="20"/>
    <n v="144"/>
    <n v="100"/>
    <n v="164"/>
    <s v="Tue"/>
    <s v="Mar"/>
  </r>
  <r>
    <s v="A00475"/>
    <x v="5"/>
    <x v="3"/>
    <x v="4"/>
    <s v="No"/>
    <x v="115"/>
    <x v="102"/>
    <n v="1"/>
    <s v="No"/>
    <s v="Yes"/>
    <n v="2"/>
    <n v="94.71"/>
    <s v="C.O.D."/>
    <n v="21"/>
    <n v="80"/>
    <n v="160"/>
    <n v="160"/>
    <n v="0"/>
    <n v="240"/>
    <n v="160"/>
    <s v="Tue"/>
    <s v="Mar"/>
  </r>
  <r>
    <s v="A00476"/>
    <x v="2"/>
    <x v="3"/>
    <x v="0"/>
    <s v="No"/>
    <x v="116"/>
    <x v="111"/>
    <n v="2"/>
    <s v="No"/>
    <s v="No"/>
    <n v="0.25"/>
    <n v="41.153799999999997"/>
    <s v="C.O.D."/>
    <n v="6"/>
    <n v="140"/>
    <n v="35"/>
    <n v="35"/>
    <n v="41.153799999999997"/>
    <n v="175"/>
    <n v="76.15379999999999"/>
    <s v="Wed"/>
    <s v="Mar"/>
  </r>
  <r>
    <s v="A00477"/>
    <x v="8"/>
    <x v="5"/>
    <x v="1"/>
    <s v="No"/>
    <x v="116"/>
    <x v="132"/>
    <n v="2"/>
    <s v="No"/>
    <s v="No"/>
    <n v="0.5"/>
    <n v="76.9499"/>
    <s v="C.O.D."/>
    <n v="34"/>
    <n v="140"/>
    <n v="70"/>
    <n v="70"/>
    <n v="76.9499"/>
    <n v="210"/>
    <n v="146.94990000000001"/>
    <s v="Wed"/>
    <s v="Apr"/>
  </r>
  <r>
    <s v="A00478"/>
    <x v="4"/>
    <x v="0"/>
    <x v="0"/>
    <s v="No"/>
    <x v="116"/>
    <x v="133"/>
    <n v="1"/>
    <s v="No"/>
    <s v="No"/>
    <n v="0.5"/>
    <n v="25.24"/>
    <s v="P.O."/>
    <n v="54"/>
    <n v="80"/>
    <n v="40"/>
    <n v="40"/>
    <n v="25.24"/>
    <n v="120"/>
    <n v="65.239999999999995"/>
    <s v="Wed"/>
    <s v="Apr"/>
  </r>
  <r>
    <s v="A00479"/>
    <x v="3"/>
    <x v="3"/>
    <x v="0"/>
    <s v="No"/>
    <x v="116"/>
    <x v="100"/>
    <n v="2"/>
    <s v="No"/>
    <s v="No"/>
    <n v="0.75"/>
    <n v="572.62689999999998"/>
    <s v="C.O.D."/>
    <n v="71"/>
    <n v="140"/>
    <n v="105"/>
    <n v="105"/>
    <n v="572.62689999999998"/>
    <n v="245"/>
    <n v="677.62689999999998"/>
    <s v="Wed"/>
    <s v="May"/>
  </r>
  <r>
    <s v="A00480"/>
    <x v="1"/>
    <x v="3"/>
    <x v="1"/>
    <s v="No"/>
    <x v="116"/>
    <x v="134"/>
    <n v="2"/>
    <s v="No"/>
    <s v="No"/>
    <n v="1.25"/>
    <n v="361.90370000000001"/>
    <s v="Account"/>
    <n v="131"/>
    <n v="140"/>
    <n v="175"/>
    <n v="175"/>
    <n v="361.90370000000001"/>
    <n v="315"/>
    <n v="536.90370000000007"/>
    <s v="Wed"/>
    <s v="Jul"/>
  </r>
  <r>
    <s v="A00481"/>
    <x v="3"/>
    <x v="2"/>
    <x v="0"/>
    <s v="Yes"/>
    <x v="117"/>
    <x v="122"/>
    <n v="1"/>
    <s v="No"/>
    <s v="No"/>
    <n v="0.25"/>
    <n v="110.2272"/>
    <s v="Account"/>
    <n v="4"/>
    <n v="80"/>
    <n v="20"/>
    <n v="20"/>
    <n v="110.2272"/>
    <n v="100"/>
    <n v="130.22719999999998"/>
    <s v="Thu"/>
    <s v="Mar"/>
  </r>
  <r>
    <s v="A00482"/>
    <x v="1"/>
    <x v="1"/>
    <x v="0"/>
    <s v="No"/>
    <x v="117"/>
    <x v="112"/>
    <n v="1"/>
    <s v="No"/>
    <s v="No"/>
    <n v="0.25"/>
    <n v="33.910499999999999"/>
    <s v="Account"/>
    <n v="11"/>
    <n v="80"/>
    <n v="20"/>
    <n v="20"/>
    <n v="33.910499999999999"/>
    <n v="100"/>
    <n v="53.910499999999999"/>
    <s v="Thu"/>
    <s v="Mar"/>
  </r>
  <r>
    <s v="A00483"/>
    <x v="0"/>
    <x v="5"/>
    <x v="0"/>
    <s v="No"/>
    <x v="117"/>
    <x v="128"/>
    <n v="2"/>
    <s v="No"/>
    <s v="No"/>
    <n v="0.25"/>
    <n v="19"/>
    <s v="Account"/>
    <n v="20"/>
    <n v="140"/>
    <n v="35"/>
    <n v="35"/>
    <n v="19"/>
    <n v="175"/>
    <n v="54"/>
    <s v="Thu"/>
    <s v="Mar"/>
  </r>
  <r>
    <s v="A00484"/>
    <x v="4"/>
    <x v="0"/>
    <x v="4"/>
    <s v="No"/>
    <x v="117"/>
    <x v="128"/>
    <n v="1"/>
    <s v="No"/>
    <s v="No"/>
    <n v="1.25"/>
    <n v="294.77999999999997"/>
    <s v="P.O."/>
    <n v="20"/>
    <n v="80"/>
    <n v="100"/>
    <n v="100"/>
    <n v="294.77999999999997"/>
    <n v="180"/>
    <n v="394.78"/>
    <s v="Thu"/>
    <s v="Mar"/>
  </r>
  <r>
    <s v="A00485"/>
    <x v="8"/>
    <x v="5"/>
    <x v="0"/>
    <s v="No"/>
    <x v="117"/>
    <x v="133"/>
    <n v="2"/>
    <s v="No"/>
    <s v="No"/>
    <n v="0.25"/>
    <n v="83.231700000000004"/>
    <s v="Account"/>
    <n v="53"/>
    <n v="140"/>
    <n v="35"/>
    <n v="35"/>
    <n v="83.231700000000004"/>
    <n v="175"/>
    <n v="118.2317"/>
    <s v="Thu"/>
    <s v="Apr"/>
  </r>
  <r>
    <s v="A00486"/>
    <x v="1"/>
    <x v="1"/>
    <x v="0"/>
    <s v="No"/>
    <x v="118"/>
    <x v="105"/>
    <n v="1"/>
    <s v="No"/>
    <s v="No"/>
    <n v="0.75"/>
    <n v="103.0842"/>
    <s v="Account"/>
    <n v="8"/>
    <n v="80"/>
    <n v="60"/>
    <n v="60"/>
    <n v="103.0842"/>
    <n v="140"/>
    <n v="163.08420000000001"/>
    <s v="Mon"/>
    <s v="Mar"/>
  </r>
  <r>
    <s v="A00487"/>
    <x v="2"/>
    <x v="2"/>
    <x v="1"/>
    <s v="No"/>
    <x v="118"/>
    <x v="105"/>
    <n v="2"/>
    <s v="No"/>
    <s v="No"/>
    <n v="0.5"/>
    <n v="144.30529999999999"/>
    <s v="C.O.D."/>
    <n v="8"/>
    <n v="140"/>
    <n v="70"/>
    <n v="70"/>
    <n v="144.30529999999999"/>
    <n v="210"/>
    <n v="214.30529999999999"/>
    <s v="Mon"/>
    <s v="Mar"/>
  </r>
  <r>
    <s v="A00488"/>
    <x v="0"/>
    <x v="5"/>
    <x v="0"/>
    <s v="No"/>
    <x v="118"/>
    <x v="135"/>
    <n v="2"/>
    <s v="No"/>
    <s v="No"/>
    <n v="0.25"/>
    <n v="39"/>
    <s v="Account"/>
    <n v="17"/>
    <n v="140"/>
    <n v="35"/>
    <n v="35"/>
    <n v="39"/>
    <n v="175"/>
    <n v="74"/>
    <s v="Mon"/>
    <s v="Mar"/>
  </r>
  <r>
    <s v="A00489"/>
    <x v="2"/>
    <x v="3"/>
    <x v="4"/>
    <s v="No"/>
    <x v="118"/>
    <x v="136"/>
    <n v="2"/>
    <s v="No"/>
    <s v="No"/>
    <n v="2.5"/>
    <n v="224"/>
    <s v="C.O.D."/>
    <n v="19"/>
    <n v="140"/>
    <n v="350"/>
    <n v="350"/>
    <n v="224"/>
    <n v="490"/>
    <n v="574"/>
    <s v="Mon"/>
    <s v="Mar"/>
  </r>
  <r>
    <s v="A00490"/>
    <x v="1"/>
    <x v="1"/>
    <x v="0"/>
    <s v="No"/>
    <x v="118"/>
    <x v="137"/>
    <n v="1"/>
    <s v="No"/>
    <s v="No"/>
    <n v="0.5"/>
    <n v="475.54"/>
    <s v="Account"/>
    <n v="96"/>
    <n v="80"/>
    <n v="40"/>
    <n v="40"/>
    <n v="475.54"/>
    <n v="120"/>
    <n v="515.54"/>
    <s v="Mon"/>
    <s v="Jun"/>
  </r>
  <r>
    <s v="A00491"/>
    <x v="2"/>
    <x v="0"/>
    <x v="0"/>
    <s v="No"/>
    <x v="119"/>
    <x v="105"/>
    <n v="1"/>
    <s v="No"/>
    <s v="No"/>
    <n v="1"/>
    <n v="46.036799999999999"/>
    <s v="C.O.D."/>
    <n v="7"/>
    <n v="80"/>
    <n v="80"/>
    <n v="80"/>
    <n v="46.036799999999999"/>
    <n v="160"/>
    <n v="126.0368"/>
    <s v="Tue"/>
    <s v="Mar"/>
  </r>
  <r>
    <s v="A00492"/>
    <x v="1"/>
    <x v="1"/>
    <x v="0"/>
    <s v="No"/>
    <x v="119"/>
    <x v="105"/>
    <n v="1"/>
    <s v="No"/>
    <s v="No"/>
    <n v="0.75"/>
    <n v="294.5514"/>
    <s v="Account"/>
    <n v="7"/>
    <n v="80"/>
    <n v="60"/>
    <n v="60"/>
    <n v="294.5514"/>
    <n v="140"/>
    <n v="354.5514"/>
    <s v="Tue"/>
    <s v="Mar"/>
  </r>
  <r>
    <s v="A00493"/>
    <x v="4"/>
    <x v="0"/>
    <x v="1"/>
    <s v="No"/>
    <x v="119"/>
    <x v="108"/>
    <n v="2"/>
    <s v="No"/>
    <s v="No"/>
    <n v="1"/>
    <n v="28.5"/>
    <s v="P.O."/>
    <n v="77"/>
    <n v="140"/>
    <n v="140"/>
    <n v="140"/>
    <n v="28.5"/>
    <n v="280"/>
    <n v="168.5"/>
    <s v="Tue"/>
    <s v="May"/>
  </r>
  <r>
    <s v="A00494"/>
    <x v="8"/>
    <x v="5"/>
    <x v="4"/>
    <s v="Yes"/>
    <x v="120"/>
    <x v="138"/>
    <n v="2"/>
    <s v="No"/>
    <s v="No"/>
    <n v="1.5"/>
    <n v="50"/>
    <s v="Account"/>
    <n v="2"/>
    <n v="140"/>
    <n v="210"/>
    <n v="210"/>
    <n v="50"/>
    <n v="350"/>
    <n v="260"/>
    <s v="Wed"/>
    <s v="Mar"/>
  </r>
  <r>
    <s v="A00495"/>
    <x v="5"/>
    <x v="0"/>
    <x v="0"/>
    <s v="Yes"/>
    <x v="120"/>
    <x v="125"/>
    <n v="1"/>
    <s v="No"/>
    <s v="No"/>
    <n v="0.5"/>
    <n v="10"/>
    <s v="Account"/>
    <n v="0"/>
    <n v="80"/>
    <n v="40"/>
    <n v="40"/>
    <n v="10"/>
    <n v="120"/>
    <n v="50"/>
    <s v="Wed"/>
    <s v="Mar"/>
  </r>
  <r>
    <s v="A00496"/>
    <x v="0"/>
    <x v="5"/>
    <x v="4"/>
    <s v="No"/>
    <x v="120"/>
    <x v="139"/>
    <n v="2"/>
    <s v="No"/>
    <s v="No"/>
    <n v="1.5"/>
    <n v="29.33"/>
    <s v="Account"/>
    <n v="7"/>
    <n v="140"/>
    <n v="210"/>
    <n v="210"/>
    <n v="29.33"/>
    <n v="350"/>
    <n v="239.32999999999998"/>
    <s v="Wed"/>
    <s v="Mar"/>
  </r>
  <r>
    <s v="A00497"/>
    <x v="1"/>
    <x v="3"/>
    <x v="0"/>
    <s v="No"/>
    <x v="120"/>
    <x v="139"/>
    <n v="1"/>
    <s v="No"/>
    <s v="Yes"/>
    <n v="0.25"/>
    <n v="19.196999999999999"/>
    <s v="C.O.D."/>
    <n v="7"/>
    <n v="80"/>
    <n v="20"/>
    <n v="20"/>
    <n v="0"/>
    <n v="100"/>
    <n v="20"/>
    <s v="Wed"/>
    <s v="Mar"/>
  </r>
  <r>
    <s v="A00498"/>
    <x v="4"/>
    <x v="0"/>
    <x v="1"/>
    <s v="No"/>
    <x v="120"/>
    <x v="139"/>
    <n v="2"/>
    <s v="No"/>
    <s v="No"/>
    <n v="0.5"/>
    <n v="24.186499999999999"/>
    <s v="C.O.D."/>
    <n v="7"/>
    <n v="140"/>
    <n v="70"/>
    <n v="70"/>
    <n v="24.186499999999999"/>
    <n v="210"/>
    <n v="94.186499999999995"/>
    <s v="Wed"/>
    <s v="Mar"/>
  </r>
  <r>
    <s v="A00499"/>
    <x v="8"/>
    <x v="5"/>
    <x v="0"/>
    <s v="No"/>
    <x v="120"/>
    <x v="107"/>
    <n v="2"/>
    <s v="No"/>
    <s v="No"/>
    <n v="0.5"/>
    <n v="159"/>
    <s v="Account"/>
    <n v="8"/>
    <n v="140"/>
    <n v="70"/>
    <n v="70"/>
    <n v="159"/>
    <n v="210"/>
    <n v="229"/>
    <s v="Wed"/>
    <s v="Mar"/>
  </r>
  <r>
    <s v="A00500"/>
    <x v="5"/>
    <x v="3"/>
    <x v="0"/>
    <s v="No"/>
    <x v="120"/>
    <x v="128"/>
    <n v="2"/>
    <s v="No"/>
    <s v="Yes"/>
    <n v="0.5"/>
    <n v="411.09530000000001"/>
    <s v="C.O.D."/>
    <n v="14"/>
    <n v="140"/>
    <n v="70"/>
    <n v="70"/>
    <n v="0"/>
    <n v="210"/>
    <n v="70"/>
    <s v="Wed"/>
    <s v="Mar"/>
  </r>
  <r>
    <s v="A00501"/>
    <x v="0"/>
    <x v="5"/>
    <x v="0"/>
    <s v="No"/>
    <x v="120"/>
    <x v="121"/>
    <n v="1"/>
    <s v="No"/>
    <s v="No"/>
    <n v="0.75"/>
    <n v="58.361699999999999"/>
    <s v="Account"/>
    <n v="29"/>
    <n v="80"/>
    <n v="60"/>
    <n v="60"/>
    <n v="58.361699999999999"/>
    <n v="140"/>
    <n v="118.3617"/>
    <s v="Wed"/>
    <s v="Apr"/>
  </r>
  <r>
    <s v="A00502"/>
    <x v="5"/>
    <x v="3"/>
    <x v="3"/>
    <s v="No"/>
    <x v="120"/>
    <x v="130"/>
    <n v="1"/>
    <s v="No"/>
    <s v="Yes"/>
    <n v="1.75"/>
    <n v="98.547600000000003"/>
    <s v="C.O.D."/>
    <n v="41"/>
    <n v="80"/>
    <n v="140"/>
    <n v="140"/>
    <n v="0"/>
    <n v="220"/>
    <n v="140"/>
    <s v="Wed"/>
    <s v="Apr"/>
  </r>
  <r>
    <s v="A00503"/>
    <x v="8"/>
    <x v="5"/>
    <x v="3"/>
    <s v="No"/>
    <x v="120"/>
    <x v="140"/>
    <n v="2"/>
    <s v="Yes"/>
    <s v="Yes"/>
    <n v="2"/>
    <n v="145.14920000000001"/>
    <s v="Warranty"/>
    <n v="42"/>
    <n v="140"/>
    <n v="280"/>
    <n v="0"/>
    <n v="0"/>
    <n v="420"/>
    <n v="0"/>
    <s v="Wed"/>
    <s v="Apr"/>
  </r>
  <r>
    <s v="A00504"/>
    <x v="5"/>
    <x v="3"/>
    <x v="1"/>
    <s v="Yes"/>
    <x v="121"/>
    <x v="106"/>
    <n v="2"/>
    <s v="No"/>
    <s v="No"/>
    <n v="0.75"/>
    <n v="125.7273"/>
    <s v="Account"/>
    <n v="0"/>
    <n v="140"/>
    <n v="105"/>
    <n v="105"/>
    <n v="125.7273"/>
    <n v="245"/>
    <n v="230.72730000000001"/>
    <s v="Thu"/>
    <s v="Mar"/>
  </r>
  <r>
    <s v="A00505"/>
    <x v="3"/>
    <x v="0"/>
    <x v="0"/>
    <s v="No"/>
    <x v="121"/>
    <x v="141"/>
    <n v="1"/>
    <s v="No"/>
    <s v="No"/>
    <n v="0.25"/>
    <n v="204.28399999999999"/>
    <s v="C.O.D."/>
    <n v="82"/>
    <n v="80"/>
    <n v="20"/>
    <n v="20"/>
    <n v="204.28399999999999"/>
    <n v="100"/>
    <n v="224.28399999999999"/>
    <s v="Thu"/>
    <s v="Jun"/>
  </r>
  <r>
    <s v="A00506"/>
    <x v="2"/>
    <x v="2"/>
    <x v="2"/>
    <s v="No"/>
    <x v="121"/>
    <x v="142"/>
    <n v="1"/>
    <s v="No"/>
    <s v="No"/>
    <n v="0.25"/>
    <n v="120"/>
    <s v="Account"/>
    <n v="128"/>
    <n v="80"/>
    <n v="20"/>
    <n v="20"/>
    <n v="120"/>
    <n v="100"/>
    <n v="140"/>
    <s v="Thu"/>
    <s v="Jul"/>
  </r>
  <r>
    <s v="A00507"/>
    <x v="0"/>
    <x v="5"/>
    <x v="0"/>
    <s v="No"/>
    <x v="122"/>
    <x v="136"/>
    <n v="2"/>
    <s v="No"/>
    <s v="No"/>
    <n v="1"/>
    <n v="203"/>
    <s v="Account"/>
    <n v="12"/>
    <n v="140"/>
    <n v="140"/>
    <n v="140"/>
    <n v="203"/>
    <n v="280"/>
    <n v="343"/>
    <s v="Mon"/>
    <s v="Mar"/>
  </r>
  <r>
    <s v="A00508"/>
    <x v="8"/>
    <x v="5"/>
    <x v="0"/>
    <s v="No"/>
    <x v="122"/>
    <x v="102"/>
    <n v="2"/>
    <s v="Yes"/>
    <s v="Yes"/>
    <n v="0.75"/>
    <n v="222.33"/>
    <s v="Warranty"/>
    <n v="8"/>
    <n v="140"/>
    <n v="105"/>
    <n v="0"/>
    <n v="0"/>
    <n v="245"/>
    <n v="0"/>
    <s v="Mon"/>
    <s v="Mar"/>
  </r>
  <r>
    <s v="A00509"/>
    <x v="3"/>
    <x v="2"/>
    <x v="4"/>
    <s v="No"/>
    <x v="122"/>
    <x v="128"/>
    <n v="2"/>
    <s v="No"/>
    <s v="No"/>
    <n v="4.75"/>
    <n v="56.4"/>
    <s v="Account"/>
    <n v="9"/>
    <n v="140"/>
    <n v="665"/>
    <n v="665"/>
    <n v="56.4"/>
    <n v="805"/>
    <n v="721.4"/>
    <s v="Mon"/>
    <s v="Mar"/>
  </r>
  <r>
    <s v="A00510"/>
    <x v="0"/>
    <x v="5"/>
    <x v="4"/>
    <s v="No"/>
    <x v="122"/>
    <x v="126"/>
    <n v="2"/>
    <s v="No"/>
    <s v="Yes"/>
    <n v="1"/>
    <n v="60"/>
    <s v="C.O.D."/>
    <n v="14"/>
    <n v="140"/>
    <n v="140"/>
    <n v="140"/>
    <n v="0"/>
    <n v="280"/>
    <n v="140"/>
    <s v="Mon"/>
    <s v="Mar"/>
  </r>
  <r>
    <s v="A00511"/>
    <x v="0"/>
    <x v="5"/>
    <x v="0"/>
    <s v="No"/>
    <x v="122"/>
    <x v="115"/>
    <n v="1"/>
    <s v="No"/>
    <s v="No"/>
    <n v="0.75"/>
    <n v="21.33"/>
    <s v="Account"/>
    <n v="16"/>
    <n v="80"/>
    <n v="60"/>
    <n v="60"/>
    <n v="21.33"/>
    <n v="140"/>
    <n v="81.33"/>
    <s v="Mon"/>
    <s v="Mar"/>
  </r>
  <r>
    <s v="A00512"/>
    <x v="0"/>
    <x v="5"/>
    <x v="2"/>
    <s v="No"/>
    <x v="122"/>
    <x v="143"/>
    <n v="1"/>
    <s v="No"/>
    <s v="No"/>
    <n v="0.25"/>
    <n v="204.28399999999999"/>
    <s v="Account"/>
    <n v="15"/>
    <n v="80"/>
    <n v="20"/>
    <n v="20"/>
    <n v="204.28399999999999"/>
    <n v="100"/>
    <n v="224.28399999999999"/>
    <s v="Mon"/>
    <s v="Mar"/>
  </r>
  <r>
    <s v="A00513"/>
    <x v="2"/>
    <x v="3"/>
    <x v="3"/>
    <s v="No"/>
    <x v="122"/>
    <x v="129"/>
    <n v="1"/>
    <s v="No"/>
    <s v="Yes"/>
    <n v="1.5"/>
    <n v="95.042900000000003"/>
    <s v="C.O.D."/>
    <n v="23"/>
    <n v="80"/>
    <n v="120"/>
    <n v="120"/>
    <n v="0"/>
    <n v="200"/>
    <n v="120"/>
    <s v="Mon"/>
    <s v="Apr"/>
  </r>
  <r>
    <s v="A00514"/>
    <x v="3"/>
    <x v="2"/>
    <x v="2"/>
    <s v="No"/>
    <x v="122"/>
    <x v="144"/>
    <n v="1"/>
    <s v="No"/>
    <s v="No"/>
    <n v="0.25"/>
    <n v="23.401"/>
    <s v="Account"/>
    <n v="35"/>
    <n v="80"/>
    <n v="20"/>
    <n v="20"/>
    <n v="23.401"/>
    <n v="100"/>
    <n v="43.400999999999996"/>
    <s v="Mon"/>
    <s v="Apr"/>
  </r>
  <r>
    <s v="A00515"/>
    <x v="2"/>
    <x v="5"/>
    <x v="3"/>
    <s v="No"/>
    <x v="122"/>
    <x v="145"/>
    <n v="2"/>
    <s v="Yes"/>
    <s v="Yes"/>
    <n v="2.25"/>
    <n v="934.45389999999998"/>
    <s v="Warranty"/>
    <n v="54"/>
    <n v="140"/>
    <n v="315"/>
    <n v="0"/>
    <n v="0"/>
    <n v="455"/>
    <n v="0"/>
    <s v="Mon"/>
    <s v="May"/>
  </r>
  <r>
    <s v="A00516"/>
    <x v="4"/>
    <x v="0"/>
    <x v="1"/>
    <s v="Yes"/>
    <x v="123"/>
    <x v="139"/>
    <n v="1"/>
    <s v="No"/>
    <s v="No"/>
    <n v="0.5"/>
    <n v="18"/>
    <s v="P.O."/>
    <n v="1"/>
    <n v="80"/>
    <n v="40"/>
    <n v="40"/>
    <n v="18"/>
    <n v="120"/>
    <n v="58"/>
    <s v="Tue"/>
    <s v="Mar"/>
  </r>
  <r>
    <s v="A00517"/>
    <x v="5"/>
    <x v="2"/>
    <x v="0"/>
    <s v="No"/>
    <x v="123"/>
    <x v="135"/>
    <n v="1"/>
    <s v="No"/>
    <s v="No"/>
    <n v="0.25"/>
    <n v="134.84690000000001"/>
    <s v="C.O.D."/>
    <n v="9"/>
    <n v="80"/>
    <n v="20"/>
    <n v="20"/>
    <n v="134.84690000000001"/>
    <n v="100"/>
    <n v="154.84690000000001"/>
    <s v="Tue"/>
    <s v="Mar"/>
  </r>
  <r>
    <s v="A00518"/>
    <x v="3"/>
    <x v="2"/>
    <x v="0"/>
    <s v="No"/>
    <x v="123"/>
    <x v="102"/>
    <n v="1"/>
    <s v="No"/>
    <s v="No"/>
    <n v="0.5"/>
    <n v="61.259"/>
    <s v="Account"/>
    <n v="7"/>
    <n v="80"/>
    <n v="40"/>
    <n v="40"/>
    <n v="61.259"/>
    <n v="120"/>
    <n v="101.259"/>
    <s v="Tue"/>
    <s v="Mar"/>
  </r>
  <r>
    <s v="A00519"/>
    <x v="2"/>
    <x v="3"/>
    <x v="1"/>
    <s v="No"/>
    <x v="123"/>
    <x v="146"/>
    <n v="2"/>
    <s v="No"/>
    <s v="No"/>
    <n v="4.5"/>
    <n v="658.67510000000004"/>
    <s v="Account"/>
    <n v="17"/>
    <n v="140"/>
    <n v="630"/>
    <n v="630"/>
    <n v="658.67510000000004"/>
    <n v="770"/>
    <n v="1288.6750999999999"/>
    <s v="Tue"/>
    <s v="Apr"/>
  </r>
  <r>
    <s v="A00520"/>
    <x v="2"/>
    <x v="3"/>
    <x v="3"/>
    <s v="No"/>
    <x v="123"/>
    <x v="147"/>
    <n v="2"/>
    <s v="No"/>
    <s v="No"/>
    <n v="8"/>
    <n v="1468.5196000000001"/>
    <s v="Account"/>
    <n v="18"/>
    <n v="140"/>
    <n v="1120"/>
    <n v="1120"/>
    <n v="1468.5196000000001"/>
    <n v="1260"/>
    <n v="2588.5196000000001"/>
    <s v="Tue"/>
    <s v="Apr"/>
  </r>
  <r>
    <s v="A00521"/>
    <x v="1"/>
    <x v="1"/>
    <x v="1"/>
    <s v="No"/>
    <x v="123"/>
    <x v="115"/>
    <n v="1"/>
    <s v="No"/>
    <s v="No"/>
    <n v="0.75"/>
    <n v="82.586500000000001"/>
    <s v="Account"/>
    <n v="15"/>
    <n v="80"/>
    <n v="60"/>
    <n v="60"/>
    <n v="82.586500000000001"/>
    <n v="140"/>
    <n v="142.5865"/>
    <s v="Tue"/>
    <s v="Mar"/>
  </r>
  <r>
    <s v="A00522"/>
    <x v="7"/>
    <x v="5"/>
    <x v="4"/>
    <s v="No"/>
    <x v="123"/>
    <x v="148"/>
    <n v="2"/>
    <s v="No"/>
    <s v="Yes"/>
    <n v="2.75"/>
    <n v="340.54520000000002"/>
    <s v="C.O.D."/>
    <n v="31"/>
    <n v="140"/>
    <n v="385"/>
    <n v="385"/>
    <n v="0"/>
    <n v="525"/>
    <n v="385"/>
    <s v="Tue"/>
    <s v="Apr"/>
  </r>
  <r>
    <s v="A00523"/>
    <x v="5"/>
    <x v="0"/>
    <x v="0"/>
    <s v="No"/>
    <x v="123"/>
    <x v="149"/>
    <n v="1"/>
    <s v="No"/>
    <s v="No"/>
    <n v="0.25"/>
    <n v="72.061000000000007"/>
    <s v="C.O.D."/>
    <n v="51"/>
    <n v="80"/>
    <n v="20"/>
    <n v="20"/>
    <n v="72.061000000000007"/>
    <n v="100"/>
    <n v="92.061000000000007"/>
    <s v="Tue"/>
    <s v="May"/>
  </r>
  <r>
    <s v="A00524"/>
    <x v="7"/>
    <x v="3"/>
    <x v="0"/>
    <s v="No"/>
    <x v="124"/>
    <x v="150"/>
    <n v="1"/>
    <s v="No"/>
    <s v="No"/>
    <n v="0.5"/>
    <n v="48.990699999999997"/>
    <s v="Account"/>
    <n v="24"/>
    <n v="80"/>
    <n v="40"/>
    <n v="40"/>
    <n v="48.990699999999997"/>
    <n v="120"/>
    <n v="88.990700000000004"/>
    <s v="Wed"/>
    <s v="Apr"/>
  </r>
  <r>
    <s v="A00525"/>
    <x v="0"/>
    <x v="5"/>
    <x v="2"/>
    <s v="No"/>
    <x v="124"/>
    <x v="150"/>
    <n v="1"/>
    <s v="No"/>
    <s v="No"/>
    <n v="0.25"/>
    <n v="15.401"/>
    <s v="Account"/>
    <n v="24"/>
    <n v="80"/>
    <n v="20"/>
    <n v="20"/>
    <n v="15.401"/>
    <n v="100"/>
    <n v="35.400999999999996"/>
    <s v="Wed"/>
    <s v="Apr"/>
  </r>
  <r>
    <s v="A00526"/>
    <x v="8"/>
    <x v="0"/>
    <x v="1"/>
    <s v="No"/>
    <x v="125"/>
    <x v="149"/>
    <n v="1"/>
    <s v="No"/>
    <s v="No"/>
    <n v="0.75"/>
    <n v="204.10079999999999"/>
    <s v="C.O.D."/>
    <n v="48"/>
    <n v="80"/>
    <n v="60"/>
    <n v="60"/>
    <n v="204.10079999999999"/>
    <n v="140"/>
    <n v="264.10079999999999"/>
    <s v="Fri"/>
    <s v="May"/>
  </r>
  <r>
    <s v="A00527"/>
    <x v="0"/>
    <x v="5"/>
    <x v="0"/>
    <s v="No"/>
    <x v="126"/>
    <x v="150"/>
    <n v="1"/>
    <s v="No"/>
    <s v="No"/>
    <n v="0.25"/>
    <n v="12.63"/>
    <s v="Account"/>
    <n v="21"/>
    <n v="80"/>
    <n v="20"/>
    <n v="20"/>
    <n v="12.63"/>
    <n v="100"/>
    <n v="32.630000000000003"/>
    <s v="Sat"/>
    <s v="Apr"/>
  </r>
  <r>
    <s v="A00528"/>
    <x v="7"/>
    <x v="5"/>
    <x v="0"/>
    <s v="No"/>
    <x v="126"/>
    <x v="119"/>
    <n v="1"/>
    <s v="No"/>
    <s v="No"/>
    <n v="0.25"/>
    <n v="15.24"/>
    <s v="P.O."/>
    <n v="24"/>
    <n v="80"/>
    <n v="20"/>
    <n v="20"/>
    <n v="15.24"/>
    <n v="100"/>
    <n v="35.24"/>
    <s v="Sat"/>
    <s v="Apr"/>
  </r>
  <r>
    <s v="A00529"/>
    <x v="4"/>
    <x v="0"/>
    <x v="0"/>
    <s v="No"/>
    <x v="127"/>
    <x v="115"/>
    <n v="1"/>
    <s v="Yes"/>
    <s v="Yes"/>
    <n v="0.5"/>
    <n v="50"/>
    <s v="Warranty"/>
    <n v="9"/>
    <n v="80"/>
    <n v="40"/>
    <n v="0"/>
    <n v="0"/>
    <n v="120"/>
    <n v="0"/>
    <s v="Mon"/>
    <s v="Mar"/>
  </r>
  <r>
    <s v="A00530"/>
    <x v="1"/>
    <x v="3"/>
    <x v="3"/>
    <s v="No"/>
    <x v="127"/>
    <x v="130"/>
    <n v="1"/>
    <s v="No"/>
    <s v="Yes"/>
    <n v="1.5"/>
    <n v="272.55329999999998"/>
    <s v="C.O.D."/>
    <n v="29"/>
    <n v="80"/>
    <n v="120"/>
    <n v="120"/>
    <n v="0"/>
    <n v="200"/>
    <n v="120"/>
    <s v="Mon"/>
    <s v="Apr"/>
  </r>
  <r>
    <s v="A00531"/>
    <x v="3"/>
    <x v="2"/>
    <x v="1"/>
    <s v="No"/>
    <x v="127"/>
    <x v="130"/>
    <n v="2"/>
    <s v="No"/>
    <s v="No"/>
    <n v="6.25"/>
    <n v="27"/>
    <s v="C.O.D."/>
    <n v="29"/>
    <n v="140"/>
    <n v="875"/>
    <n v="875"/>
    <n v="27"/>
    <n v="1015"/>
    <n v="902"/>
    <s v="Mon"/>
    <s v="Apr"/>
  </r>
  <r>
    <s v="A00532"/>
    <x v="5"/>
    <x v="0"/>
    <x v="0"/>
    <s v="No"/>
    <x v="127"/>
    <x v="151"/>
    <n v="1"/>
    <s v="Yes"/>
    <s v="Yes"/>
    <n v="0.25"/>
    <n v="65.428799999999995"/>
    <s v="Warranty"/>
    <n v="31"/>
    <n v="80"/>
    <n v="20"/>
    <n v="0"/>
    <n v="0"/>
    <n v="100"/>
    <n v="0"/>
    <s v="Mon"/>
    <s v="Apr"/>
  </r>
  <r>
    <s v="A00533"/>
    <x v="0"/>
    <x v="5"/>
    <x v="0"/>
    <s v="No"/>
    <x v="127"/>
    <x v="149"/>
    <n v="2"/>
    <s v="No"/>
    <s v="No"/>
    <n v="0.5"/>
    <n v="85.32"/>
    <s v="Account"/>
    <n v="45"/>
    <n v="140"/>
    <n v="70"/>
    <n v="70"/>
    <n v="85.32"/>
    <n v="210"/>
    <n v="155.32"/>
    <s v="Mon"/>
    <s v="May"/>
  </r>
  <r>
    <s v="A00534"/>
    <x v="1"/>
    <x v="3"/>
    <x v="4"/>
    <s v="No"/>
    <x v="127"/>
    <x v="152"/>
    <n v="2"/>
    <s v="No"/>
    <s v="Yes"/>
    <n v="1.5"/>
    <n v="572.1671"/>
    <s v="C.O.D."/>
    <n v="49"/>
    <n v="140"/>
    <n v="210"/>
    <n v="210"/>
    <n v="0"/>
    <n v="350"/>
    <n v="210"/>
    <s v="Mon"/>
    <s v="May"/>
  </r>
  <r>
    <s v="A00535"/>
    <x v="1"/>
    <x v="3"/>
    <x v="3"/>
    <s v="No"/>
    <x v="127"/>
    <x v="152"/>
    <n v="2"/>
    <s v="No"/>
    <s v="Yes"/>
    <n v="4.5"/>
    <n v="937.97670000000005"/>
    <s v="C.O.D."/>
    <n v="49"/>
    <n v="140"/>
    <n v="630"/>
    <n v="630"/>
    <n v="0"/>
    <n v="770"/>
    <n v="630"/>
    <s v="Mon"/>
    <s v="May"/>
  </r>
  <r>
    <s v="A00536"/>
    <x v="2"/>
    <x v="3"/>
    <x v="1"/>
    <s v="Yes"/>
    <x v="128"/>
    <x v="102"/>
    <n v="1"/>
    <s v="Yes"/>
    <s v="Yes"/>
    <n v="0.5"/>
    <n v="165"/>
    <s v="Warranty"/>
    <n v="0"/>
    <n v="80"/>
    <n v="40"/>
    <n v="0"/>
    <n v="0"/>
    <n v="120"/>
    <n v="0"/>
    <s v="Tue"/>
    <s v="Mar"/>
  </r>
  <r>
    <s v="A00537"/>
    <x v="0"/>
    <x v="5"/>
    <x v="0"/>
    <s v="No"/>
    <x v="128"/>
    <x v="147"/>
    <n v="2"/>
    <s v="Yes"/>
    <s v="Yes"/>
    <n v="0.25"/>
    <n v="55.295499999999997"/>
    <s v="Warranty"/>
    <n v="11"/>
    <n v="140"/>
    <n v="35"/>
    <n v="0"/>
    <n v="0"/>
    <n v="175"/>
    <n v="0"/>
    <s v="Tue"/>
    <s v="Apr"/>
  </r>
  <r>
    <s v="A00538"/>
    <x v="5"/>
    <x v="2"/>
    <x v="1"/>
    <s v="No"/>
    <x v="128"/>
    <x v="150"/>
    <n v="1"/>
    <s v="No"/>
    <s v="Yes"/>
    <n v="2.75"/>
    <n v="534.56600000000003"/>
    <s v="C.O.D."/>
    <n v="18"/>
    <n v="80"/>
    <n v="220"/>
    <n v="220"/>
    <n v="0"/>
    <n v="300"/>
    <n v="220"/>
    <s v="Tue"/>
    <s v="Apr"/>
  </r>
  <r>
    <s v="A00539"/>
    <x v="2"/>
    <x v="3"/>
    <x v="0"/>
    <s v="No"/>
    <x v="128"/>
    <x v="121"/>
    <n v="1"/>
    <s v="No"/>
    <s v="Yes"/>
    <n v="1"/>
    <n v="448.26"/>
    <s v="C.O.D."/>
    <n v="16"/>
    <n v="80"/>
    <n v="80"/>
    <n v="80"/>
    <n v="0"/>
    <n v="160"/>
    <n v="80"/>
    <s v="Tue"/>
    <s v="Apr"/>
  </r>
  <r>
    <s v="A00540"/>
    <x v="6"/>
    <x v="3"/>
    <x v="0"/>
    <s v="No"/>
    <x v="128"/>
    <x v="153"/>
    <n v="2"/>
    <s v="No"/>
    <s v="No"/>
    <n v="1"/>
    <n v="123.208"/>
    <s v="C.O.D."/>
    <n v="22"/>
    <n v="140"/>
    <n v="140"/>
    <n v="140"/>
    <n v="123.208"/>
    <n v="280"/>
    <n v="263.20799999999997"/>
    <s v="Tue"/>
    <s v="Apr"/>
  </r>
  <r>
    <s v="A00541"/>
    <x v="2"/>
    <x v="0"/>
    <x v="2"/>
    <s v="No"/>
    <x v="128"/>
    <x v="154"/>
    <n v="1"/>
    <s v="No"/>
    <s v="No"/>
    <n v="0.25"/>
    <n v="77.290000000000006"/>
    <s v="C.O.D."/>
    <n v="20"/>
    <n v="80"/>
    <n v="20"/>
    <n v="20"/>
    <n v="77.290000000000006"/>
    <n v="100"/>
    <n v="97.29"/>
    <s v="Tue"/>
    <s v="Apr"/>
  </r>
  <r>
    <s v="A00542"/>
    <x v="0"/>
    <x v="5"/>
    <x v="4"/>
    <s v="No"/>
    <x v="128"/>
    <x v="154"/>
    <n v="2"/>
    <s v="Yes"/>
    <s v="Yes"/>
    <n v="1"/>
    <n v="360"/>
    <s v="Warranty"/>
    <n v="20"/>
    <n v="140"/>
    <n v="140"/>
    <n v="0"/>
    <n v="0"/>
    <n v="280"/>
    <n v="0"/>
    <s v="Tue"/>
    <s v="Apr"/>
  </r>
  <r>
    <s v="A00543"/>
    <x v="3"/>
    <x v="3"/>
    <x v="3"/>
    <s v="No"/>
    <x v="128"/>
    <x v="100"/>
    <n v="2"/>
    <s v="No"/>
    <s v="No"/>
    <n v="3.5"/>
    <n v="653.00080000000003"/>
    <s v="C.O.D."/>
    <n v="51"/>
    <n v="140"/>
    <n v="490"/>
    <n v="490"/>
    <n v="653.00080000000003"/>
    <n v="630"/>
    <n v="1143.0008"/>
    <s v="Tue"/>
    <s v="May"/>
  </r>
  <r>
    <s v="A00544"/>
    <x v="1"/>
    <x v="1"/>
    <x v="4"/>
    <s v="No"/>
    <x v="129"/>
    <x v="132"/>
    <n v="1"/>
    <s v="No"/>
    <s v="No"/>
    <n v="1.5"/>
    <n v="118.3"/>
    <s v="Account"/>
    <n v="13"/>
    <n v="80"/>
    <n v="120"/>
    <n v="120"/>
    <n v="118.3"/>
    <n v="200"/>
    <n v="238.3"/>
    <s v="Wed"/>
    <s v="Apr"/>
  </r>
  <r>
    <s v="A00545"/>
    <x v="6"/>
    <x v="5"/>
    <x v="3"/>
    <s v="No"/>
    <x v="129"/>
    <x v="155"/>
    <n v="2"/>
    <s v="No"/>
    <s v="Yes"/>
    <n v="2.5"/>
    <n v="1480.3623"/>
    <s v="C.O.D."/>
    <n v="79"/>
    <n v="140"/>
    <n v="350"/>
    <n v="350"/>
    <n v="0"/>
    <n v="490"/>
    <n v="350"/>
    <s v="Wed"/>
    <s v="Jun"/>
  </r>
  <r>
    <s v="A00546"/>
    <x v="8"/>
    <x v="5"/>
    <x v="3"/>
    <s v="No"/>
    <x v="130"/>
    <x v="156"/>
    <n v="2"/>
    <s v="No"/>
    <s v="No"/>
    <n v="2.5"/>
    <n v="837.1567"/>
    <s v="C.O.D."/>
    <n v="47"/>
    <n v="140"/>
    <n v="350"/>
    <n v="350"/>
    <n v="837.1567"/>
    <n v="490"/>
    <n v="1187.1567"/>
    <s v="Thu"/>
    <s v="May"/>
  </r>
  <r>
    <s v="A00547"/>
    <x v="0"/>
    <x v="5"/>
    <x v="3"/>
    <s v="No"/>
    <x v="131"/>
    <x v="114"/>
    <n v="2"/>
    <s v="No"/>
    <s v="No"/>
    <n v="1.75"/>
    <n v="242.6396"/>
    <s v="C.O.D."/>
    <n v="95"/>
    <n v="140"/>
    <n v="245"/>
    <n v="245"/>
    <n v="242.6396"/>
    <n v="385"/>
    <n v="487.63959999999997"/>
    <s v="Sat"/>
    <s v="Jun"/>
  </r>
  <r>
    <s v="A00548"/>
    <x v="5"/>
    <x v="2"/>
    <x v="3"/>
    <s v="No"/>
    <x v="132"/>
    <x v="129"/>
    <n v="1"/>
    <s v="No"/>
    <s v="Yes"/>
    <n v="2"/>
    <n v="262.02800000000002"/>
    <s v="C.O.D."/>
    <n v="9"/>
    <n v="80"/>
    <n v="160"/>
    <n v="160"/>
    <n v="0"/>
    <n v="240"/>
    <n v="160"/>
    <s v="Mon"/>
    <s v="Apr"/>
  </r>
  <r>
    <s v="A00549"/>
    <x v="5"/>
    <x v="0"/>
    <x v="4"/>
    <s v="No"/>
    <x v="132"/>
    <x v="157"/>
    <n v="1"/>
    <s v="No"/>
    <s v="No"/>
    <n v="1.75"/>
    <n v="473.60329999999999"/>
    <s v="C.O.D."/>
    <n v="91"/>
    <n v="80"/>
    <n v="140"/>
    <n v="140"/>
    <n v="473.60329999999999"/>
    <n v="220"/>
    <n v="613.60329999999999"/>
    <s v="Mon"/>
    <s v="Jun"/>
  </r>
  <r>
    <s v="A00550"/>
    <x v="2"/>
    <x v="0"/>
    <x v="3"/>
    <s v="No"/>
    <x v="133"/>
    <x v="158"/>
    <n v="1"/>
    <s v="No"/>
    <s v="No"/>
    <n v="2.75"/>
    <n v="708.02269999999999"/>
    <s v="C.O.D."/>
    <n v="43"/>
    <n v="80"/>
    <n v="220"/>
    <n v="220"/>
    <n v="708.02269999999999"/>
    <n v="300"/>
    <n v="928.02269999999999"/>
    <s v="Tue"/>
    <s v="May"/>
  </r>
  <r>
    <s v="A00551"/>
    <x v="2"/>
    <x v="3"/>
    <x v="1"/>
    <s v="No"/>
    <x v="134"/>
    <x v="132"/>
    <n v="1"/>
    <s v="No"/>
    <s v="No"/>
    <n v="0.5"/>
    <n v="13.321400000000001"/>
    <s v="C.O.D."/>
    <n v="6"/>
    <n v="80"/>
    <n v="40"/>
    <n v="40"/>
    <n v="13.321400000000001"/>
    <n v="120"/>
    <n v="53.321399999999997"/>
    <s v="Wed"/>
    <s v="Apr"/>
  </r>
  <r>
    <s v="A00552"/>
    <x v="6"/>
    <x v="3"/>
    <x v="1"/>
    <s v="No"/>
    <x v="134"/>
    <x v="140"/>
    <n v="1"/>
    <s v="No"/>
    <s v="No"/>
    <n v="0.75"/>
    <n v="51.29"/>
    <s v="C.O.D."/>
    <n v="21"/>
    <n v="80"/>
    <n v="60"/>
    <n v="60"/>
    <n v="51.29"/>
    <n v="140"/>
    <n v="111.28999999999999"/>
    <s v="Wed"/>
    <s v="Apr"/>
  </r>
  <r>
    <s v="A00553"/>
    <x v="0"/>
    <x v="5"/>
    <x v="2"/>
    <s v="No"/>
    <x v="135"/>
    <x v="148"/>
    <n v="1"/>
    <s v="No"/>
    <s v="No"/>
    <n v="0.25"/>
    <n v="89.5"/>
    <s v="Account"/>
    <n v="15"/>
    <n v="80"/>
    <n v="20"/>
    <n v="20"/>
    <n v="89.5"/>
    <n v="100"/>
    <n v="109.5"/>
    <s v="Thu"/>
    <s v="Apr"/>
  </r>
  <r>
    <s v="A00554"/>
    <x v="3"/>
    <x v="3"/>
    <x v="0"/>
    <s v="No"/>
    <x v="135"/>
    <x v="154"/>
    <n v="1"/>
    <s v="No"/>
    <s v="No"/>
    <n v="0.25"/>
    <n v="74.532399999999996"/>
    <s v="P.O."/>
    <n v="11"/>
    <n v="80"/>
    <n v="20"/>
    <n v="20"/>
    <n v="74.532399999999996"/>
    <n v="100"/>
    <n v="94.532399999999996"/>
    <s v="Thu"/>
    <s v="Apr"/>
  </r>
  <r>
    <s v="A00555"/>
    <x v="0"/>
    <x v="5"/>
    <x v="3"/>
    <s v="No"/>
    <x v="135"/>
    <x v="154"/>
    <n v="2"/>
    <s v="No"/>
    <s v="No"/>
    <n v="1.5"/>
    <n v="64"/>
    <s v="Account"/>
    <n v="11"/>
    <n v="140"/>
    <n v="210"/>
    <n v="210"/>
    <n v="64"/>
    <n v="350"/>
    <n v="274"/>
    <s v="Thu"/>
    <s v="Apr"/>
  </r>
  <r>
    <s v="A00556"/>
    <x v="3"/>
    <x v="0"/>
    <x v="0"/>
    <s v="No"/>
    <x v="135"/>
    <x v="153"/>
    <n v="1"/>
    <s v="No"/>
    <s v="No"/>
    <n v="0.25"/>
    <n v="23.401"/>
    <s v="Account"/>
    <n v="13"/>
    <n v="80"/>
    <n v="20"/>
    <n v="20"/>
    <n v="23.401"/>
    <n v="100"/>
    <n v="43.400999999999996"/>
    <s v="Thu"/>
    <s v="Apr"/>
  </r>
  <r>
    <s v="A00557"/>
    <x v="8"/>
    <x v="5"/>
    <x v="0"/>
    <s v="No"/>
    <x v="135"/>
    <x v="133"/>
    <n v="2"/>
    <s v="No"/>
    <s v="No"/>
    <n v="0.25"/>
    <n v="17.13"/>
    <s v="Account"/>
    <n v="25"/>
    <n v="140"/>
    <n v="35"/>
    <n v="35"/>
    <n v="17.13"/>
    <n v="175"/>
    <n v="52.129999999999995"/>
    <s v="Thu"/>
    <s v="Apr"/>
  </r>
  <r>
    <s v="A00558"/>
    <x v="4"/>
    <x v="1"/>
    <x v="0"/>
    <s v="No"/>
    <x v="135"/>
    <x v="131"/>
    <n v="1"/>
    <s v="No"/>
    <s v="No"/>
    <n v="0.5"/>
    <n v="149.5"/>
    <s v="P.O."/>
    <n v="28"/>
    <n v="80"/>
    <n v="40"/>
    <n v="40"/>
    <n v="149.5"/>
    <n v="120"/>
    <n v="189.5"/>
    <s v="Thu"/>
    <s v="Apr"/>
  </r>
  <r>
    <s v="A00559"/>
    <x v="3"/>
    <x v="3"/>
    <x v="0"/>
    <s v="No"/>
    <x v="136"/>
    <x v="133"/>
    <n v="1"/>
    <s v="No"/>
    <s v="No"/>
    <n v="0.5"/>
    <n v="163.197"/>
    <s v="P.O."/>
    <n v="24"/>
    <n v="80"/>
    <n v="40"/>
    <n v="40"/>
    <n v="163.197"/>
    <n v="120"/>
    <n v="203.197"/>
    <s v="Fri"/>
    <s v="Apr"/>
  </r>
  <r>
    <s v="A00560"/>
    <x v="0"/>
    <x v="5"/>
    <x v="0"/>
    <s v="No"/>
    <x v="137"/>
    <x v="56"/>
    <n v="2"/>
    <s v="No"/>
    <s v="No"/>
    <n v="0.25"/>
    <n v="14.76"/>
    <s v="Account"/>
    <n v="12"/>
    <n v="140"/>
    <n v="35"/>
    <n v="35"/>
    <n v="14.76"/>
    <n v="175"/>
    <n v="49.76"/>
    <s v="Sat"/>
    <s v="Apr"/>
  </r>
  <r>
    <s v="A00561"/>
    <x v="5"/>
    <x v="2"/>
    <x v="0"/>
    <s v="No"/>
    <x v="137"/>
    <x v="159"/>
    <n v="1"/>
    <s v="No"/>
    <s v="No"/>
    <n v="0.75"/>
    <n v="21.33"/>
    <s v="Account"/>
    <n v="24"/>
    <n v="80"/>
    <n v="60"/>
    <n v="60"/>
    <n v="21.33"/>
    <n v="140"/>
    <n v="81.33"/>
    <s v="Sat"/>
    <s v="Apr"/>
  </r>
  <r>
    <s v="A00562"/>
    <x v="3"/>
    <x v="3"/>
    <x v="0"/>
    <s v="No"/>
    <x v="137"/>
    <x v="156"/>
    <n v="2"/>
    <s v="No"/>
    <s v="Yes"/>
    <n v="1"/>
    <n v="304.50729999999999"/>
    <s v="C.O.D."/>
    <n v="38"/>
    <n v="140"/>
    <n v="140"/>
    <n v="140"/>
    <n v="0"/>
    <n v="280"/>
    <n v="140"/>
    <s v="Sat"/>
    <s v="May"/>
  </r>
  <r>
    <s v="A00563"/>
    <x v="7"/>
    <x v="0"/>
    <x v="0"/>
    <s v="No"/>
    <x v="137"/>
    <x v="156"/>
    <n v="1"/>
    <s v="No"/>
    <s v="No"/>
    <n v="0.5"/>
    <n v="36.3384"/>
    <s v="Account"/>
    <n v="38"/>
    <n v="80"/>
    <n v="40"/>
    <n v="40"/>
    <n v="36.3384"/>
    <n v="120"/>
    <n v="76.338400000000007"/>
    <s v="Sat"/>
    <s v="May"/>
  </r>
  <r>
    <s v="A00564"/>
    <x v="8"/>
    <x v="5"/>
    <x v="0"/>
    <s v="No"/>
    <x v="138"/>
    <x v="153"/>
    <n v="2"/>
    <s v="No"/>
    <s v="No"/>
    <n v="0.5"/>
    <n v="21.33"/>
    <s v="Account"/>
    <n v="9"/>
    <n v="140"/>
    <n v="70"/>
    <n v="70"/>
    <n v="21.33"/>
    <n v="210"/>
    <n v="91.33"/>
    <s v="Mon"/>
    <s v="Apr"/>
  </r>
  <r>
    <s v="A00565"/>
    <x v="0"/>
    <x v="5"/>
    <x v="1"/>
    <s v="No"/>
    <x v="138"/>
    <x v="160"/>
    <n v="2"/>
    <s v="No"/>
    <s v="No"/>
    <n v="0.5"/>
    <n v="392.02480000000003"/>
    <s v="C.O.D."/>
    <n v="18"/>
    <n v="140"/>
    <n v="70"/>
    <n v="70"/>
    <n v="392.02480000000003"/>
    <n v="210"/>
    <n v="462.02480000000003"/>
    <s v="Mon"/>
    <s v="Apr"/>
  </r>
  <r>
    <s v="A00566"/>
    <x v="0"/>
    <x v="5"/>
    <x v="0"/>
    <s v="No"/>
    <x v="138"/>
    <x v="131"/>
    <n v="1"/>
    <s v="No"/>
    <s v="No"/>
    <n v="0.25"/>
    <n v="151.78790000000001"/>
    <s v="Account"/>
    <n v="24"/>
    <n v="80"/>
    <n v="20"/>
    <n v="20"/>
    <n v="151.78790000000001"/>
    <n v="100"/>
    <n v="171.78790000000001"/>
    <s v="Mon"/>
    <s v="Apr"/>
  </r>
  <r>
    <s v="A00567"/>
    <x v="3"/>
    <x v="2"/>
    <x v="0"/>
    <s v="No"/>
    <x v="138"/>
    <x v="158"/>
    <n v="1"/>
    <s v="No"/>
    <s v="No"/>
    <n v="0.25"/>
    <n v="30.1082"/>
    <s v="Account"/>
    <n v="37"/>
    <n v="80"/>
    <n v="20"/>
    <n v="20"/>
    <n v="30.1082"/>
    <n v="100"/>
    <n v="50.108199999999997"/>
    <s v="Mon"/>
    <s v="May"/>
  </r>
  <r>
    <s v="A00568"/>
    <x v="8"/>
    <x v="5"/>
    <x v="1"/>
    <s v="No"/>
    <x v="138"/>
    <x v="161"/>
    <n v="2"/>
    <s v="No"/>
    <s v="No"/>
    <n v="0.75"/>
    <n v="13.36"/>
    <s v="C.O.D."/>
    <n v="42"/>
    <n v="140"/>
    <n v="105"/>
    <n v="105"/>
    <n v="13.36"/>
    <n v="245"/>
    <n v="118.36"/>
    <s v="Mon"/>
    <s v="May"/>
  </r>
  <r>
    <s v="A00569"/>
    <x v="2"/>
    <x v="2"/>
    <x v="3"/>
    <s v="No"/>
    <x v="138"/>
    <x v="162"/>
    <n v="1"/>
    <s v="No"/>
    <s v="No"/>
    <n v="4.25"/>
    <n v="21.33"/>
    <s v="Account"/>
    <n v="71"/>
    <n v="80"/>
    <n v="340"/>
    <n v="340"/>
    <n v="21.33"/>
    <n v="420"/>
    <n v="361.33"/>
    <s v="Mon"/>
    <s v="Jun"/>
  </r>
  <r>
    <s v="A00570"/>
    <x v="8"/>
    <x v="5"/>
    <x v="0"/>
    <s v="No"/>
    <x v="139"/>
    <x v="163"/>
    <n v="1"/>
    <s v="No"/>
    <s v="No"/>
    <n v="0.75"/>
    <n v="21.33"/>
    <s v="C.O.D."/>
    <n v="31"/>
    <n v="80"/>
    <n v="60"/>
    <n v="60"/>
    <n v="21.33"/>
    <n v="140"/>
    <n v="81.33"/>
    <s v="Tue"/>
    <s v="May"/>
  </r>
  <r>
    <s v="A00571"/>
    <x v="8"/>
    <x v="5"/>
    <x v="2"/>
    <s v="No"/>
    <x v="139"/>
    <x v="152"/>
    <n v="1"/>
    <s v="No"/>
    <s v="No"/>
    <n v="0.25"/>
    <n v="21.6"/>
    <s v="Account"/>
    <n v="34"/>
    <n v="80"/>
    <n v="20"/>
    <n v="20"/>
    <n v="21.6"/>
    <n v="100"/>
    <n v="41.6"/>
    <s v="Tue"/>
    <s v="May"/>
  </r>
  <r>
    <s v="A00572"/>
    <x v="5"/>
    <x v="3"/>
    <x v="2"/>
    <s v="No"/>
    <x v="139"/>
    <x v="164"/>
    <n v="1"/>
    <s v="No"/>
    <s v="No"/>
    <n v="0.25"/>
    <n v="108.9568"/>
    <s v="C.O.D."/>
    <n v="44"/>
    <n v="80"/>
    <n v="20"/>
    <n v="20"/>
    <n v="108.9568"/>
    <n v="100"/>
    <n v="128.95679999999999"/>
    <s v="Tue"/>
    <s v="May"/>
  </r>
  <r>
    <s v="A00573"/>
    <x v="4"/>
    <x v="0"/>
    <x v="2"/>
    <s v="No"/>
    <x v="139"/>
    <x v="108"/>
    <n v="1"/>
    <s v="No"/>
    <s v="No"/>
    <n v="0.25"/>
    <n v="42.66"/>
    <s v="P.O."/>
    <n v="49"/>
    <n v="80"/>
    <n v="20"/>
    <n v="20"/>
    <n v="42.66"/>
    <n v="100"/>
    <n v="62.66"/>
    <s v="Tue"/>
    <s v="May"/>
  </r>
  <r>
    <s v="A00574"/>
    <x v="6"/>
    <x v="0"/>
    <x v="0"/>
    <s v="No"/>
    <x v="139"/>
    <x v="165"/>
    <n v="1"/>
    <s v="No"/>
    <s v="No"/>
    <n v="1.75"/>
    <n v="342.6"/>
    <s v="C.O.D."/>
    <n v="51"/>
    <n v="80"/>
    <n v="140"/>
    <n v="140"/>
    <n v="342.6"/>
    <n v="220"/>
    <n v="482.6"/>
    <s v="Tue"/>
    <s v="May"/>
  </r>
  <r>
    <s v="A00575"/>
    <x v="7"/>
    <x v="0"/>
    <x v="1"/>
    <s v="No"/>
    <x v="139"/>
    <x v="166"/>
    <n v="2"/>
    <s v="No"/>
    <s v="No"/>
    <n v="0.75"/>
    <n v="40"/>
    <s v="P.O."/>
    <n v="84"/>
    <n v="140"/>
    <n v="105"/>
    <n v="105"/>
    <n v="40"/>
    <n v="245"/>
    <n v="145"/>
    <s v="Tue"/>
    <s v="Jun"/>
  </r>
  <r>
    <s v="A00576"/>
    <x v="0"/>
    <x v="5"/>
    <x v="2"/>
    <s v="No"/>
    <x v="140"/>
    <x v="153"/>
    <n v="1"/>
    <s v="No"/>
    <s v="No"/>
    <n v="0.25"/>
    <n v="259.2"/>
    <s v="C.O.D."/>
    <n v="7"/>
    <n v="80"/>
    <n v="20"/>
    <n v="20"/>
    <n v="259.2"/>
    <n v="100"/>
    <n v="279.2"/>
    <s v="Wed"/>
    <s v="Apr"/>
  </r>
  <r>
    <s v="A00577"/>
    <x v="0"/>
    <x v="5"/>
    <x v="0"/>
    <s v="No"/>
    <x v="140"/>
    <x v="167"/>
    <n v="2"/>
    <s v="No"/>
    <s v="No"/>
    <n v="0.25"/>
    <n v="26.582599999999999"/>
    <s v="Account"/>
    <n v="21"/>
    <n v="140"/>
    <n v="35"/>
    <n v="35"/>
    <n v="26.582599999999999"/>
    <n v="175"/>
    <n v="61.582599999999999"/>
    <s v="Wed"/>
    <s v="Apr"/>
  </r>
  <r>
    <s v="A00578"/>
    <x v="1"/>
    <x v="2"/>
    <x v="0"/>
    <s v="No"/>
    <x v="140"/>
    <x v="131"/>
    <n v="1"/>
    <s v="No"/>
    <s v="No"/>
    <n v="0.25"/>
    <n v="52.019799999999996"/>
    <s v="Account"/>
    <n v="22"/>
    <n v="80"/>
    <n v="20"/>
    <n v="20"/>
    <n v="52.019799999999996"/>
    <n v="100"/>
    <n v="72.019800000000004"/>
    <s v="Wed"/>
    <s v="Apr"/>
  </r>
  <r>
    <s v="A00579"/>
    <x v="0"/>
    <x v="5"/>
    <x v="1"/>
    <s v="No"/>
    <x v="140"/>
    <x v="131"/>
    <n v="2"/>
    <s v="Yes"/>
    <s v="Yes"/>
    <n v="0.5"/>
    <n v="181.15710000000001"/>
    <s v="Warranty"/>
    <n v="22"/>
    <n v="140"/>
    <n v="70"/>
    <n v="0"/>
    <n v="0"/>
    <n v="210"/>
    <n v="0"/>
    <s v="Wed"/>
    <s v="Apr"/>
  </r>
  <r>
    <s v="A00580"/>
    <x v="2"/>
    <x v="0"/>
    <x v="3"/>
    <s v="No"/>
    <x v="140"/>
    <x v="156"/>
    <n v="2"/>
    <s v="No"/>
    <s v="No"/>
    <n v="2"/>
    <n v="2050.6"/>
    <s v="Account"/>
    <n v="34"/>
    <n v="140"/>
    <n v="280"/>
    <n v="280"/>
    <n v="2050.6"/>
    <n v="420"/>
    <n v="2330.6"/>
    <s v="Wed"/>
    <s v="May"/>
  </r>
  <r>
    <s v="A00581"/>
    <x v="7"/>
    <x v="5"/>
    <x v="0"/>
    <s v="No"/>
    <x v="140"/>
    <x v="140"/>
    <n v="2"/>
    <s v="Yes"/>
    <s v="Yes"/>
    <n v="1"/>
    <n v="1587.2547999999999"/>
    <s v="C.O.D."/>
    <n v="14"/>
    <n v="140"/>
    <n v="140"/>
    <n v="0"/>
    <n v="0"/>
    <n v="280"/>
    <n v="0"/>
    <s v="Wed"/>
    <s v="Apr"/>
  </r>
  <r>
    <s v="A00582"/>
    <x v="0"/>
    <x v="5"/>
    <x v="1"/>
    <s v="No"/>
    <x v="141"/>
    <x v="151"/>
    <n v="2"/>
    <s v="No"/>
    <s v="No"/>
    <n v="0.75"/>
    <n v="158"/>
    <s v="Account"/>
    <n v="14"/>
    <n v="140"/>
    <n v="105"/>
    <n v="105"/>
    <n v="158"/>
    <n v="245"/>
    <n v="263"/>
    <s v="Thu"/>
    <s v="Apr"/>
  </r>
  <r>
    <s v="A00583"/>
    <x v="2"/>
    <x v="0"/>
    <x v="2"/>
    <s v="No"/>
    <x v="141"/>
    <x v="167"/>
    <n v="1"/>
    <s v="Yes"/>
    <s v="Yes"/>
    <n v="0.25"/>
    <n v="30"/>
    <s v="Warranty"/>
    <n v="20"/>
    <n v="80"/>
    <n v="20"/>
    <n v="0"/>
    <n v="0"/>
    <n v="100"/>
    <n v="0"/>
    <s v="Thu"/>
    <s v="Apr"/>
  </r>
  <r>
    <s v="A00584"/>
    <x v="7"/>
    <x v="3"/>
    <x v="3"/>
    <s v="No"/>
    <x v="141"/>
    <x v="131"/>
    <n v="2"/>
    <s v="No"/>
    <s v="Yes"/>
    <n v="1"/>
    <n v="54.28"/>
    <s v="C.O.D."/>
    <n v="21"/>
    <n v="140"/>
    <n v="140"/>
    <n v="140"/>
    <n v="0"/>
    <n v="280"/>
    <n v="140"/>
    <s v="Thu"/>
    <s v="Apr"/>
  </r>
  <r>
    <s v="A00585"/>
    <x v="0"/>
    <x v="5"/>
    <x v="2"/>
    <s v="No"/>
    <x v="141"/>
    <x v="168"/>
    <n v="1"/>
    <s v="No"/>
    <s v="No"/>
    <n v="0.25"/>
    <n v="85.32"/>
    <s v="C.O.D."/>
    <n v="25"/>
    <n v="80"/>
    <n v="20"/>
    <n v="20"/>
    <n v="85.32"/>
    <n v="100"/>
    <n v="105.32"/>
    <s v="Thu"/>
    <s v="May"/>
  </r>
  <r>
    <s v="A00586"/>
    <x v="7"/>
    <x v="5"/>
    <x v="0"/>
    <s v="No"/>
    <x v="141"/>
    <x v="100"/>
    <n v="2"/>
    <s v="No"/>
    <s v="No"/>
    <n v="0.25"/>
    <n v="30"/>
    <s v="C.O.D."/>
    <n v="35"/>
    <n v="140"/>
    <n v="35"/>
    <n v="35"/>
    <n v="30"/>
    <n v="175"/>
    <n v="65"/>
    <s v="Thu"/>
    <s v="May"/>
  </r>
  <r>
    <s v="A00587"/>
    <x v="3"/>
    <x v="2"/>
    <x v="0"/>
    <s v="No"/>
    <x v="141"/>
    <x v="169"/>
    <n v="2"/>
    <s v="No"/>
    <s v="No"/>
    <n v="0.25"/>
    <n v="2.54"/>
    <s v="Account"/>
    <n v="43"/>
    <n v="140"/>
    <n v="35"/>
    <n v="35"/>
    <n v="2.54"/>
    <n v="175"/>
    <n v="37.54"/>
    <s v="Thu"/>
    <s v="May"/>
  </r>
  <r>
    <s v="A00588"/>
    <x v="0"/>
    <x v="5"/>
    <x v="2"/>
    <s v="No"/>
    <x v="141"/>
    <x v="170"/>
    <n v="1"/>
    <s v="No"/>
    <s v="No"/>
    <n v="0.25"/>
    <n v="66.864900000000006"/>
    <s v="Account"/>
    <n v="61"/>
    <n v="80"/>
    <n v="20"/>
    <n v="20"/>
    <n v="66.864900000000006"/>
    <n v="100"/>
    <n v="86.864900000000006"/>
    <s v="Thu"/>
    <s v="Jun"/>
  </r>
  <r>
    <s v="A00589"/>
    <x v="0"/>
    <x v="5"/>
    <x v="1"/>
    <s v="No"/>
    <x v="142"/>
    <x v="140"/>
    <n v="2"/>
    <s v="No"/>
    <s v="No"/>
    <n v="0.75"/>
    <n v="108.9273"/>
    <s v="Account"/>
    <n v="11"/>
    <n v="140"/>
    <n v="105"/>
    <n v="105"/>
    <n v="108.9273"/>
    <n v="245"/>
    <n v="213.9273"/>
    <s v="Sat"/>
    <s v="Apr"/>
  </r>
  <r>
    <s v="A00590"/>
    <x v="5"/>
    <x v="2"/>
    <x v="3"/>
    <s v="No"/>
    <x v="142"/>
    <x v="152"/>
    <n v="1"/>
    <s v="Yes"/>
    <s v="Yes"/>
    <n v="4.75"/>
    <n v="397.36099999999999"/>
    <s v="Warranty"/>
    <n v="30"/>
    <n v="80"/>
    <n v="380"/>
    <n v="0"/>
    <n v="0"/>
    <n v="460"/>
    <n v="0"/>
    <s v="Sat"/>
    <s v="May"/>
  </r>
  <r>
    <s v="A00591"/>
    <x v="5"/>
    <x v="2"/>
    <x v="0"/>
    <s v="No"/>
    <x v="143"/>
    <x v="140"/>
    <n v="1"/>
    <s v="No"/>
    <s v="No"/>
    <n v="0.25"/>
    <n v="156.40209999999999"/>
    <s v="Account"/>
    <n v="9"/>
    <n v="80"/>
    <n v="20"/>
    <n v="20"/>
    <n v="156.40209999999999"/>
    <n v="100"/>
    <n v="176.40209999999999"/>
    <s v="Mon"/>
    <s v="Apr"/>
  </r>
  <r>
    <s v="A00592"/>
    <x v="2"/>
    <x v="2"/>
    <x v="0"/>
    <s v="No"/>
    <x v="143"/>
    <x v="140"/>
    <n v="2"/>
    <s v="No"/>
    <s v="Yes"/>
    <n v="0.5"/>
    <n v="176.22120000000001"/>
    <s v="C.O.D."/>
    <n v="9"/>
    <n v="140"/>
    <n v="70"/>
    <n v="70"/>
    <n v="0"/>
    <n v="210"/>
    <n v="70"/>
    <s v="Mon"/>
    <s v="Apr"/>
  </r>
  <r>
    <s v="A00593"/>
    <x v="0"/>
    <x v="5"/>
    <x v="2"/>
    <s v="No"/>
    <x v="143"/>
    <x v="167"/>
    <n v="1"/>
    <s v="No"/>
    <s v="No"/>
    <n v="0.25"/>
    <n v="4.99"/>
    <s v="C.O.D."/>
    <n v="16"/>
    <n v="80"/>
    <n v="20"/>
    <n v="20"/>
    <n v="4.99"/>
    <n v="100"/>
    <n v="24.990000000000002"/>
    <s v="Mon"/>
    <s v="Apr"/>
  </r>
  <r>
    <s v="A00594"/>
    <x v="3"/>
    <x v="3"/>
    <x v="2"/>
    <s v="No"/>
    <x v="143"/>
    <x v="168"/>
    <n v="1"/>
    <s v="No"/>
    <s v="No"/>
    <n v="0.25"/>
    <n v="83.462900000000005"/>
    <s v="Account"/>
    <n v="21"/>
    <n v="80"/>
    <n v="20"/>
    <n v="20"/>
    <n v="83.462900000000005"/>
    <n v="100"/>
    <n v="103.4629"/>
    <s v="Mon"/>
    <s v="May"/>
  </r>
  <r>
    <s v="A00595"/>
    <x v="2"/>
    <x v="3"/>
    <x v="4"/>
    <s v="No"/>
    <x v="143"/>
    <x v="74"/>
    <n v="2"/>
    <s v="No"/>
    <s v="No"/>
    <n v="2.25"/>
    <n v="52"/>
    <s v="Account"/>
    <n v="22"/>
    <n v="140"/>
    <n v="315"/>
    <n v="315"/>
    <n v="52"/>
    <n v="455"/>
    <n v="367"/>
    <s v="Mon"/>
    <s v="May"/>
  </r>
  <r>
    <s v="A00596"/>
    <x v="1"/>
    <x v="1"/>
    <x v="0"/>
    <s v="No"/>
    <x v="143"/>
    <x v="74"/>
    <n v="1"/>
    <s v="No"/>
    <s v="No"/>
    <n v="0.5"/>
    <n v="743.18399999999997"/>
    <s v="P.O."/>
    <n v="22"/>
    <n v="80"/>
    <n v="40"/>
    <n v="40"/>
    <n v="743.18399999999997"/>
    <n v="120"/>
    <n v="783.18399999999997"/>
    <s v="Mon"/>
    <s v="May"/>
  </r>
  <r>
    <s v="A00597"/>
    <x v="2"/>
    <x v="2"/>
    <x v="1"/>
    <s v="No"/>
    <x v="143"/>
    <x v="171"/>
    <n v="1"/>
    <s v="No"/>
    <s v="No"/>
    <n v="0.5"/>
    <n v="144"/>
    <s v="C.O.D."/>
    <n v="65"/>
    <n v="80"/>
    <n v="40"/>
    <n v="40"/>
    <n v="144"/>
    <n v="120"/>
    <n v="184"/>
    <s v="Mon"/>
    <s v="Jun"/>
  </r>
  <r>
    <s v="A00598"/>
    <x v="0"/>
    <x v="5"/>
    <x v="2"/>
    <s v="No"/>
    <x v="144"/>
    <x v="167"/>
    <n v="1"/>
    <s v="Yes"/>
    <s v="Yes"/>
    <n v="0.25"/>
    <n v="38.124600000000001"/>
    <s v="Warranty"/>
    <n v="15"/>
    <n v="80"/>
    <n v="20"/>
    <n v="0"/>
    <n v="0"/>
    <n v="100"/>
    <n v="0"/>
    <s v="Tue"/>
    <s v="Apr"/>
  </r>
  <r>
    <s v="A00599"/>
    <x v="2"/>
    <x v="3"/>
    <x v="2"/>
    <s v="No"/>
    <x v="144"/>
    <x v="131"/>
    <n v="1"/>
    <s v="Yes"/>
    <s v="Yes"/>
    <n v="0.25"/>
    <n v="25"/>
    <s v="Warranty"/>
    <n v="16"/>
    <n v="80"/>
    <n v="20"/>
    <n v="0"/>
    <n v="0"/>
    <n v="100"/>
    <n v="0"/>
    <s v="Tue"/>
    <s v="Apr"/>
  </r>
  <r>
    <s v="A00600"/>
    <x v="0"/>
    <x v="5"/>
    <x v="0"/>
    <s v="No"/>
    <x v="144"/>
    <x v="131"/>
    <n v="2"/>
    <s v="No"/>
    <s v="No"/>
    <n v="0.25"/>
    <n v="175"/>
    <s v="Account"/>
    <n v="16"/>
    <n v="140"/>
    <n v="35"/>
    <n v="35"/>
    <n v="175"/>
    <n v="175"/>
    <n v="210"/>
    <s v="Tue"/>
    <s v="Apr"/>
  </r>
  <r>
    <s v="A00601"/>
    <x v="1"/>
    <x v="1"/>
    <x v="0"/>
    <s v="No"/>
    <x v="144"/>
    <x v="74"/>
    <n v="1"/>
    <s v="No"/>
    <s v="No"/>
    <n v="0.25"/>
    <n v="6.944"/>
    <s v="Account"/>
    <n v="21"/>
    <n v="80"/>
    <n v="20"/>
    <n v="20"/>
    <n v="6.944"/>
    <n v="100"/>
    <n v="26.943999999999999"/>
    <s v="Tue"/>
    <s v="May"/>
  </r>
  <r>
    <s v="A00602"/>
    <x v="1"/>
    <x v="3"/>
    <x v="4"/>
    <s v="No"/>
    <x v="144"/>
    <x v="158"/>
    <n v="3"/>
    <s v="No"/>
    <s v="No"/>
    <n v="3.25"/>
    <n v="640.42399999999998"/>
    <s v="C.O.D."/>
    <n v="29"/>
    <n v="195"/>
    <n v="633.75"/>
    <n v="633.75"/>
    <n v="640.42399999999998"/>
    <n v="828.75"/>
    <n v="1274.174"/>
    <s v="Tue"/>
    <s v="May"/>
  </r>
  <r>
    <s v="A00603"/>
    <x v="5"/>
    <x v="0"/>
    <x v="0"/>
    <s v="No"/>
    <x v="144"/>
    <x v="100"/>
    <n v="1"/>
    <s v="No"/>
    <s v="No"/>
    <n v="0.25"/>
    <n v="86.28"/>
    <s v="Account"/>
    <n v="30"/>
    <n v="80"/>
    <n v="20"/>
    <n v="20"/>
    <n v="86.28"/>
    <n v="100"/>
    <n v="106.28"/>
    <s v="Tue"/>
    <s v="May"/>
  </r>
  <r>
    <s v="A00604"/>
    <x v="3"/>
    <x v="2"/>
    <x v="0"/>
    <s v="No"/>
    <x v="144"/>
    <x v="169"/>
    <n v="1"/>
    <s v="No"/>
    <s v="Yes"/>
    <n v="0.25"/>
    <n v="103.18"/>
    <s v="C.O.D."/>
    <n v="38"/>
    <n v="80"/>
    <n v="20"/>
    <n v="20"/>
    <n v="0"/>
    <n v="100"/>
    <n v="20"/>
    <s v="Tue"/>
    <s v="May"/>
  </r>
  <r>
    <s v="A00605"/>
    <x v="8"/>
    <x v="5"/>
    <x v="3"/>
    <s v="No"/>
    <x v="144"/>
    <x v="161"/>
    <n v="2"/>
    <s v="No"/>
    <s v="No"/>
    <n v="1"/>
    <n v="464.4"/>
    <s v="Credit"/>
    <n v="34"/>
    <n v="140"/>
    <n v="140"/>
    <n v="140"/>
    <n v="464.4"/>
    <n v="280"/>
    <n v="604.4"/>
    <s v="Tue"/>
    <s v="May"/>
  </r>
  <r>
    <s v="A00606"/>
    <x v="2"/>
    <x v="2"/>
    <x v="0"/>
    <s v="No"/>
    <x v="144"/>
    <x v="162"/>
    <n v="1"/>
    <s v="No"/>
    <s v="No"/>
    <n v="1"/>
    <n v="406.65719999999999"/>
    <s v="C.O.D."/>
    <n v="63"/>
    <n v="80"/>
    <n v="80"/>
    <n v="80"/>
    <n v="406.65719999999999"/>
    <n v="160"/>
    <n v="486.65719999999999"/>
    <s v="Tue"/>
    <s v="Jun"/>
  </r>
  <r>
    <s v="A00607"/>
    <x v="3"/>
    <x v="2"/>
    <x v="1"/>
    <s v="No"/>
    <x v="145"/>
    <x v="160"/>
    <n v="1"/>
    <s v="No"/>
    <s v="No"/>
    <n v="0.5"/>
    <n v="21.33"/>
    <s v="Account"/>
    <n v="9"/>
    <n v="80"/>
    <n v="40"/>
    <n v="40"/>
    <n v="21.33"/>
    <n v="120"/>
    <n v="61.33"/>
    <s v="Wed"/>
    <s v="Apr"/>
  </r>
  <r>
    <s v="A00608"/>
    <x v="4"/>
    <x v="0"/>
    <x v="3"/>
    <s v="No"/>
    <x v="145"/>
    <x v="133"/>
    <n v="1"/>
    <s v="No"/>
    <s v="No"/>
    <n v="1.5"/>
    <n v="15.15"/>
    <s v="Account"/>
    <n v="12"/>
    <n v="80"/>
    <n v="120"/>
    <n v="120"/>
    <n v="15.15"/>
    <n v="200"/>
    <n v="135.15"/>
    <s v="Wed"/>
    <s v="Apr"/>
  </r>
  <r>
    <s v="A00609"/>
    <x v="5"/>
    <x v="0"/>
    <x v="0"/>
    <s v="No"/>
    <x v="145"/>
    <x v="159"/>
    <n v="1"/>
    <s v="No"/>
    <s v="Yes"/>
    <n v="0.25"/>
    <n v="96.045299999999997"/>
    <s v="C.O.D."/>
    <n v="13"/>
    <n v="80"/>
    <n v="20"/>
    <n v="20"/>
    <n v="0"/>
    <n v="100"/>
    <n v="20"/>
    <s v="Wed"/>
    <s v="Apr"/>
  </r>
  <r>
    <s v="A00610"/>
    <x v="3"/>
    <x v="0"/>
    <x v="2"/>
    <s v="No"/>
    <x v="145"/>
    <x v="159"/>
    <n v="1"/>
    <s v="No"/>
    <s v="No"/>
    <n v="0.25"/>
    <n v="127.40130000000001"/>
    <s v="C.O.D."/>
    <n v="13"/>
    <n v="80"/>
    <n v="20"/>
    <n v="20"/>
    <n v="127.40130000000001"/>
    <n v="100"/>
    <n v="147.40129999999999"/>
    <s v="Wed"/>
    <s v="Apr"/>
  </r>
  <r>
    <s v="A00611"/>
    <x v="1"/>
    <x v="1"/>
    <x v="1"/>
    <s v="No"/>
    <x v="145"/>
    <x v="172"/>
    <n v="1"/>
    <s v="No"/>
    <s v="No"/>
    <n v="0.5"/>
    <n v="95.471999999999994"/>
    <s v="P.O."/>
    <n v="21"/>
    <n v="80"/>
    <n v="40"/>
    <n v="40"/>
    <n v="95.471999999999994"/>
    <n v="120"/>
    <n v="135.47199999999998"/>
    <s v="Wed"/>
    <s v="May"/>
  </r>
  <r>
    <s v="A00612"/>
    <x v="2"/>
    <x v="2"/>
    <x v="0"/>
    <s v="No"/>
    <x v="145"/>
    <x v="172"/>
    <n v="1"/>
    <s v="No"/>
    <s v="No"/>
    <n v="0.25"/>
    <n v="55.648400000000002"/>
    <s v="Account"/>
    <n v="21"/>
    <n v="80"/>
    <n v="20"/>
    <n v="20"/>
    <n v="55.648400000000002"/>
    <n v="100"/>
    <n v="75.648400000000009"/>
    <s v="Wed"/>
    <s v="May"/>
  </r>
  <r>
    <s v="A00613"/>
    <x v="4"/>
    <x v="0"/>
    <x v="0"/>
    <s v="No"/>
    <x v="145"/>
    <x v="149"/>
    <n v="1"/>
    <s v="No"/>
    <s v="Yes"/>
    <n v="0.5"/>
    <n v="22.3"/>
    <s v="C.O.D."/>
    <n v="22"/>
    <n v="80"/>
    <n v="40"/>
    <n v="40"/>
    <n v="0"/>
    <n v="120"/>
    <n v="40"/>
    <s v="Wed"/>
    <s v="May"/>
  </r>
  <r>
    <s v="A00614"/>
    <x v="3"/>
    <x v="0"/>
    <x v="0"/>
    <s v="No"/>
    <x v="145"/>
    <x v="158"/>
    <n v="1"/>
    <s v="No"/>
    <s v="No"/>
    <n v="0.5"/>
    <n v="148.095"/>
    <s v="Account"/>
    <n v="28"/>
    <n v="80"/>
    <n v="40"/>
    <n v="40"/>
    <n v="148.095"/>
    <n v="120"/>
    <n v="188.095"/>
    <s v="Wed"/>
    <s v="May"/>
  </r>
  <r>
    <s v="A00615"/>
    <x v="1"/>
    <x v="3"/>
    <x v="2"/>
    <s v="No"/>
    <x v="145"/>
    <x v="161"/>
    <n v="1"/>
    <s v="No"/>
    <s v="No"/>
    <n v="0.25"/>
    <n v="18"/>
    <s v="P.O."/>
    <n v="33"/>
    <n v="80"/>
    <n v="20"/>
    <n v="20"/>
    <n v="18"/>
    <n v="100"/>
    <n v="38"/>
    <s v="Wed"/>
    <s v="May"/>
  </r>
  <r>
    <s v="A00616"/>
    <x v="3"/>
    <x v="2"/>
    <x v="0"/>
    <s v="No"/>
    <x v="145"/>
    <x v="161"/>
    <n v="1"/>
    <s v="No"/>
    <s v="Yes"/>
    <n v="0.25"/>
    <n v="54.180599999999998"/>
    <s v="C.O.D."/>
    <n v="33"/>
    <n v="80"/>
    <n v="20"/>
    <n v="20"/>
    <n v="0"/>
    <n v="100"/>
    <n v="20"/>
    <s v="Wed"/>
    <s v="May"/>
  </r>
  <r>
    <s v="A00617"/>
    <x v="4"/>
    <x v="0"/>
    <x v="1"/>
    <s v="No"/>
    <x v="145"/>
    <x v="173"/>
    <n v="2"/>
    <s v="No"/>
    <s v="No"/>
    <n v="0.75"/>
    <n v="197.9443"/>
    <s v="C.O.D."/>
    <n v="47"/>
    <n v="140"/>
    <n v="105"/>
    <n v="105"/>
    <n v="197.9443"/>
    <n v="245"/>
    <n v="302.9443"/>
    <s v="Wed"/>
    <s v="May"/>
  </r>
  <r>
    <s v="A00618"/>
    <x v="5"/>
    <x v="3"/>
    <x v="2"/>
    <s v="No"/>
    <x v="145"/>
    <x v="174"/>
    <n v="1"/>
    <s v="Yes"/>
    <s v="Yes"/>
    <n v="0.25"/>
    <n v="111.91240000000001"/>
    <s v="Warranty"/>
    <n v="64"/>
    <n v="80"/>
    <n v="20"/>
    <n v="0"/>
    <n v="0"/>
    <n v="100"/>
    <n v="0"/>
    <s v="Wed"/>
    <s v="Jun"/>
  </r>
  <r>
    <s v="A00619"/>
    <x v="0"/>
    <x v="5"/>
    <x v="2"/>
    <s v="No"/>
    <x v="146"/>
    <x v="131"/>
    <n v="1"/>
    <s v="No"/>
    <s v="No"/>
    <n v="0.25"/>
    <n v="118.0681"/>
    <s v="Account"/>
    <n v="14"/>
    <n v="80"/>
    <n v="20"/>
    <n v="20"/>
    <n v="118.0681"/>
    <n v="100"/>
    <n v="138.06810000000002"/>
    <s v="Thu"/>
    <s v="Apr"/>
  </r>
  <r>
    <s v="A00620"/>
    <x v="1"/>
    <x v="1"/>
    <x v="1"/>
    <s v="No"/>
    <x v="146"/>
    <x v="159"/>
    <n v="1"/>
    <s v="No"/>
    <s v="No"/>
    <n v="0.5"/>
    <n v="48.75"/>
    <s v="Account"/>
    <n v="12"/>
    <n v="80"/>
    <n v="40"/>
    <n v="40"/>
    <n v="48.75"/>
    <n v="120"/>
    <n v="88.75"/>
    <s v="Thu"/>
    <s v="Apr"/>
  </r>
  <r>
    <s v="A00621"/>
    <x v="0"/>
    <x v="5"/>
    <x v="0"/>
    <s v="No"/>
    <x v="146"/>
    <x v="159"/>
    <n v="1"/>
    <s v="Yes"/>
    <s v="Yes"/>
    <n v="0.25"/>
    <n v="144"/>
    <s v="Warranty"/>
    <n v="12"/>
    <n v="80"/>
    <n v="20"/>
    <n v="0"/>
    <n v="0"/>
    <n v="100"/>
    <n v="0"/>
    <s v="Thu"/>
    <s v="Apr"/>
  </r>
  <r>
    <s v="A00622"/>
    <x v="5"/>
    <x v="0"/>
    <x v="2"/>
    <s v="No"/>
    <x v="146"/>
    <x v="149"/>
    <n v="1"/>
    <s v="No"/>
    <s v="Yes"/>
    <n v="0.25"/>
    <n v="50.603299999999997"/>
    <s v="C.O.D."/>
    <n v="21"/>
    <n v="80"/>
    <n v="20"/>
    <n v="20"/>
    <n v="0"/>
    <n v="100"/>
    <n v="20"/>
    <s v="Thu"/>
    <s v="May"/>
  </r>
  <r>
    <s v="A00623"/>
    <x v="3"/>
    <x v="3"/>
    <x v="2"/>
    <s v="No"/>
    <x v="146"/>
    <x v="163"/>
    <n v="1"/>
    <s v="Yes"/>
    <s v="Yes"/>
    <n v="0.25"/>
    <n v="90.278800000000004"/>
    <s v="Warranty"/>
    <n v="22"/>
    <n v="80"/>
    <n v="20"/>
    <n v="0"/>
    <n v="0"/>
    <n v="100"/>
    <n v="0"/>
    <s v="Thu"/>
    <s v="May"/>
  </r>
  <r>
    <s v="A00624"/>
    <x v="2"/>
    <x v="2"/>
    <x v="1"/>
    <s v="No"/>
    <x v="146"/>
    <x v="149"/>
    <n v="1"/>
    <s v="No"/>
    <s v="No"/>
    <n v="0.5"/>
    <n v="25"/>
    <s v="C.O.D."/>
    <n v="21"/>
    <n v="80"/>
    <n v="40"/>
    <n v="40"/>
    <n v="25"/>
    <n v="120"/>
    <n v="65"/>
    <s v="Thu"/>
    <s v="May"/>
  </r>
  <r>
    <s v="A00625"/>
    <x v="5"/>
    <x v="3"/>
    <x v="2"/>
    <s v="No"/>
    <x v="146"/>
    <x v="175"/>
    <n v="1"/>
    <s v="No"/>
    <s v="No"/>
    <n v="0.25"/>
    <n v="34.08"/>
    <s v="P.O."/>
    <n v="30"/>
    <n v="80"/>
    <n v="20"/>
    <n v="20"/>
    <n v="34.08"/>
    <n v="100"/>
    <n v="54.08"/>
    <s v="Thu"/>
    <s v="May"/>
  </r>
  <r>
    <s v="A00626"/>
    <x v="3"/>
    <x v="2"/>
    <x v="0"/>
    <s v="No"/>
    <x v="146"/>
    <x v="161"/>
    <n v="1"/>
    <s v="No"/>
    <s v="No"/>
    <n v="0.25"/>
    <n v="146.75530000000001"/>
    <s v="P.O."/>
    <n v="32"/>
    <n v="80"/>
    <n v="20"/>
    <n v="20"/>
    <n v="146.75530000000001"/>
    <n v="100"/>
    <n v="166.75530000000001"/>
    <s v="Thu"/>
    <s v="May"/>
  </r>
  <r>
    <s v="A00627"/>
    <x v="3"/>
    <x v="2"/>
    <x v="4"/>
    <s v="No"/>
    <x v="146"/>
    <x v="164"/>
    <n v="1"/>
    <s v="Yes"/>
    <s v="Yes"/>
    <n v="1.25"/>
    <n v="221.43"/>
    <s v="Warranty"/>
    <n v="35"/>
    <n v="80"/>
    <n v="100"/>
    <n v="0"/>
    <n v="0"/>
    <n v="180"/>
    <n v="0"/>
    <s v="Thu"/>
    <s v="May"/>
  </r>
  <r>
    <s v="A00628"/>
    <x v="3"/>
    <x v="2"/>
    <x v="0"/>
    <s v="No"/>
    <x v="146"/>
    <x v="176"/>
    <n v="1"/>
    <s v="No"/>
    <s v="Yes"/>
    <n v="1"/>
    <n v="137.1969"/>
    <s v="C.O.D."/>
    <n v="41"/>
    <n v="80"/>
    <n v="80"/>
    <n v="80"/>
    <n v="0"/>
    <n v="160"/>
    <n v="80"/>
    <s v="Thu"/>
    <s v="May"/>
  </r>
  <r>
    <s v="A00629"/>
    <x v="2"/>
    <x v="0"/>
    <x v="4"/>
    <s v="No"/>
    <x v="146"/>
    <x v="177"/>
    <n v="1"/>
    <s v="No"/>
    <s v="No"/>
    <n v="2.5"/>
    <n v="69.033299999999997"/>
    <s v="C.O.D."/>
    <n v="60"/>
    <n v="80"/>
    <n v="200"/>
    <n v="200"/>
    <n v="69.033299999999997"/>
    <n v="280"/>
    <n v="269.0333"/>
    <s v="Thu"/>
    <s v="Jun"/>
  </r>
  <r>
    <s v="A00630"/>
    <x v="7"/>
    <x v="5"/>
    <x v="0"/>
    <s v="No"/>
    <x v="146"/>
    <x v="174"/>
    <n v="2"/>
    <s v="No"/>
    <s v="No"/>
    <n v="0.25"/>
    <n v="54"/>
    <s v="Credit"/>
    <n v="63"/>
    <n v="140"/>
    <n v="35"/>
    <n v="35"/>
    <n v="54"/>
    <n v="175"/>
    <n v="89"/>
    <s v="Thu"/>
    <s v="Jun"/>
  </r>
  <r>
    <s v="A00631"/>
    <x v="5"/>
    <x v="0"/>
    <x v="2"/>
    <s v="No"/>
    <x v="147"/>
    <x v="145"/>
    <n v="1"/>
    <s v="No"/>
    <s v="Yes"/>
    <n v="0.25"/>
    <n v="75.180800000000005"/>
    <s v="C.O.D."/>
    <n v="21"/>
    <n v="80"/>
    <n v="20"/>
    <n v="20"/>
    <n v="0"/>
    <n v="100"/>
    <n v="20"/>
    <s v="Sat"/>
    <s v="May"/>
  </r>
  <r>
    <s v="A00632"/>
    <x v="0"/>
    <x v="5"/>
    <x v="0"/>
    <s v="No"/>
    <x v="147"/>
    <x v="152"/>
    <n v="2"/>
    <s v="No"/>
    <s v="No"/>
    <n v="0.75"/>
    <n v="262.11"/>
    <s v="Account"/>
    <n v="23"/>
    <n v="140"/>
    <n v="105"/>
    <n v="105"/>
    <n v="262.11"/>
    <n v="245"/>
    <n v="367.11"/>
    <s v="Sat"/>
    <s v="May"/>
  </r>
  <r>
    <s v="A00633"/>
    <x v="7"/>
    <x v="5"/>
    <x v="2"/>
    <s v="No"/>
    <x v="148"/>
    <x v="178"/>
    <n v="1"/>
    <s v="No"/>
    <s v="No"/>
    <n v="0.25"/>
    <n v="61.259"/>
    <s v="C.O.D."/>
    <n v="12"/>
    <n v="80"/>
    <n v="20"/>
    <n v="20"/>
    <n v="61.259"/>
    <n v="100"/>
    <n v="81.259"/>
    <s v="Mon"/>
    <s v="May"/>
  </r>
  <r>
    <s v="A00634"/>
    <x v="5"/>
    <x v="2"/>
    <x v="3"/>
    <s v="No"/>
    <x v="148"/>
    <x v="178"/>
    <n v="1"/>
    <s v="No"/>
    <s v="Yes"/>
    <n v="1"/>
    <n v="197.5849"/>
    <s v="C.O.D."/>
    <n v="12"/>
    <n v="80"/>
    <n v="80"/>
    <n v="80"/>
    <n v="0"/>
    <n v="160"/>
    <n v="80"/>
    <s v="Mon"/>
    <s v="May"/>
  </r>
  <r>
    <s v="A00635"/>
    <x v="0"/>
    <x v="5"/>
    <x v="2"/>
    <s v="No"/>
    <x v="148"/>
    <x v="159"/>
    <n v="2"/>
    <s v="No"/>
    <s v="No"/>
    <n v="0.25"/>
    <n v="158.9538"/>
    <s v="Account"/>
    <n v="8"/>
    <n v="140"/>
    <n v="35"/>
    <n v="35"/>
    <n v="158.9538"/>
    <n v="175"/>
    <n v="193.9538"/>
    <s v="Mon"/>
    <s v="Apr"/>
  </r>
  <r>
    <s v="A00636"/>
    <x v="1"/>
    <x v="1"/>
    <x v="1"/>
    <s v="No"/>
    <x v="148"/>
    <x v="167"/>
    <n v="1"/>
    <s v="No"/>
    <s v="No"/>
    <n v="0.75"/>
    <n v="15.430999999999999"/>
    <s v="Account"/>
    <n v="9"/>
    <n v="80"/>
    <n v="60"/>
    <n v="60"/>
    <n v="15.430999999999999"/>
    <n v="140"/>
    <n v="75.430999999999997"/>
    <s v="Mon"/>
    <s v="Apr"/>
  </r>
  <r>
    <s v="A00637"/>
    <x v="2"/>
    <x v="2"/>
    <x v="2"/>
    <s v="No"/>
    <x v="148"/>
    <x v="149"/>
    <n v="1"/>
    <s v="No"/>
    <s v="No"/>
    <n v="0.25"/>
    <n v="72.350099999999998"/>
    <s v="C.O.D."/>
    <n v="17"/>
    <n v="80"/>
    <n v="20"/>
    <n v="20"/>
    <n v="72.350099999999998"/>
    <n v="100"/>
    <n v="92.350099999999998"/>
    <s v="Mon"/>
    <s v="May"/>
  </r>
  <r>
    <s v="A00638"/>
    <x v="3"/>
    <x v="0"/>
    <x v="1"/>
    <s v="No"/>
    <x v="148"/>
    <x v="158"/>
    <n v="1"/>
    <s v="No"/>
    <s v="No"/>
    <n v="0.5"/>
    <n v="7.3079999999999998"/>
    <s v="C.O.D."/>
    <n v="23"/>
    <n v="80"/>
    <n v="40"/>
    <n v="40"/>
    <n v="7.3079999999999998"/>
    <n v="120"/>
    <n v="47.308"/>
    <s v="Mon"/>
    <s v="May"/>
  </r>
  <r>
    <s v="A00639"/>
    <x v="2"/>
    <x v="0"/>
    <x v="2"/>
    <s v="No"/>
    <x v="148"/>
    <x v="169"/>
    <n v="1"/>
    <s v="No"/>
    <s v="No"/>
    <n v="0.25"/>
    <n v="120"/>
    <s v="C.O.D."/>
    <n v="32"/>
    <n v="80"/>
    <n v="20"/>
    <n v="20"/>
    <n v="120"/>
    <n v="100"/>
    <n v="140"/>
    <s v="Mon"/>
    <s v="May"/>
  </r>
  <r>
    <s v="A00640"/>
    <x v="5"/>
    <x v="3"/>
    <x v="0"/>
    <s v="No"/>
    <x v="148"/>
    <x v="161"/>
    <n v="2"/>
    <s v="No"/>
    <s v="No"/>
    <n v="0.5"/>
    <n v="173.29900000000001"/>
    <s v="C.O.D."/>
    <n v="28"/>
    <n v="140"/>
    <n v="70"/>
    <n v="70"/>
    <n v="173.29900000000001"/>
    <n v="210"/>
    <n v="243.29900000000001"/>
    <s v="Mon"/>
    <s v="May"/>
  </r>
  <r>
    <s v="A00641"/>
    <x v="0"/>
    <x v="5"/>
    <x v="0"/>
    <s v="No"/>
    <x v="148"/>
    <x v="108"/>
    <n v="1"/>
    <s v="No"/>
    <s v="No"/>
    <n v="0.25"/>
    <n v="24.63"/>
    <s v="C.O.D."/>
    <n v="36"/>
    <n v="80"/>
    <n v="20"/>
    <n v="20"/>
    <n v="24.63"/>
    <n v="100"/>
    <n v="44.629999999999995"/>
    <s v="Mon"/>
    <s v="May"/>
  </r>
  <r>
    <s v="A00642"/>
    <x v="6"/>
    <x v="5"/>
    <x v="4"/>
    <s v="No"/>
    <x v="148"/>
    <x v="179"/>
    <n v="2"/>
    <s v="No"/>
    <s v="Yes"/>
    <n v="7.5"/>
    <n v="1514.7836"/>
    <s v="C.O.D."/>
    <n v="49"/>
    <n v="140"/>
    <n v="1050"/>
    <n v="1050"/>
    <n v="0"/>
    <n v="1190"/>
    <n v="1050"/>
    <s v="Mon"/>
    <s v="Jun"/>
  </r>
  <r>
    <s v="A00643"/>
    <x v="0"/>
    <x v="5"/>
    <x v="1"/>
    <s v="No"/>
    <x v="148"/>
    <x v="114"/>
    <n v="2"/>
    <s v="No"/>
    <s v="No"/>
    <n v="0.75"/>
    <n v="106.65"/>
    <s v="C.O.D."/>
    <n v="72"/>
    <n v="140"/>
    <n v="105"/>
    <n v="105"/>
    <n v="106.65"/>
    <n v="245"/>
    <n v="211.65"/>
    <s v="Mon"/>
    <s v="Jun"/>
  </r>
  <r>
    <s v="A00644"/>
    <x v="5"/>
    <x v="2"/>
    <x v="3"/>
    <s v="No"/>
    <x v="148"/>
    <x v="166"/>
    <n v="2"/>
    <s v="Yes"/>
    <s v="No"/>
    <n v="1"/>
    <n v="427.83109999999999"/>
    <s v="C.O.D."/>
    <n v="71"/>
    <n v="140"/>
    <n v="140"/>
    <n v="0"/>
    <n v="427.83109999999999"/>
    <n v="280"/>
    <n v="427.83109999999999"/>
    <s v="Mon"/>
    <s v="Jun"/>
  </r>
  <r>
    <s v="A00645"/>
    <x v="3"/>
    <x v="0"/>
    <x v="0"/>
    <s v="No"/>
    <x v="149"/>
    <x v="156"/>
    <n v="1"/>
    <s v="No"/>
    <s v="No"/>
    <n v="0.25"/>
    <n v="84.700599999999994"/>
    <s v="C.O.D."/>
    <n v="21"/>
    <n v="80"/>
    <n v="20"/>
    <n v="20"/>
    <n v="84.700599999999994"/>
    <n v="100"/>
    <n v="104.70059999999999"/>
    <s v="Tue"/>
    <s v="May"/>
  </r>
  <r>
    <s v="A00646"/>
    <x v="5"/>
    <x v="3"/>
    <x v="0"/>
    <s v="No"/>
    <x v="149"/>
    <x v="152"/>
    <n v="1"/>
    <s v="No"/>
    <s v="No"/>
    <n v="0.25"/>
    <n v="106.5408"/>
    <s v="C.O.D."/>
    <n v="20"/>
    <n v="80"/>
    <n v="20"/>
    <n v="20"/>
    <n v="106.5408"/>
    <n v="100"/>
    <n v="126.5408"/>
    <s v="Tue"/>
    <s v="May"/>
  </r>
  <r>
    <s v="A00647"/>
    <x v="2"/>
    <x v="0"/>
    <x v="2"/>
    <s v="No"/>
    <x v="149"/>
    <x v="100"/>
    <n v="1"/>
    <s v="No"/>
    <s v="No"/>
    <n v="0.25"/>
    <n v="108.69070000000001"/>
    <s v="C.O.D."/>
    <n v="23"/>
    <n v="80"/>
    <n v="20"/>
    <n v="20"/>
    <n v="108.69070000000001"/>
    <n v="100"/>
    <n v="128.69069999999999"/>
    <s v="Tue"/>
    <s v="May"/>
  </r>
  <r>
    <s v="A00648"/>
    <x v="2"/>
    <x v="0"/>
    <x v="1"/>
    <s v="No"/>
    <x v="149"/>
    <x v="180"/>
    <n v="1"/>
    <s v="No"/>
    <s v="No"/>
    <n v="1.25"/>
    <n v="405.55250000000001"/>
    <s v="C.O.D."/>
    <n v="32"/>
    <n v="80"/>
    <n v="100"/>
    <n v="100"/>
    <n v="405.55250000000001"/>
    <n v="180"/>
    <n v="505.55250000000001"/>
    <s v="Tue"/>
    <s v="May"/>
  </r>
  <r>
    <s v="A00649"/>
    <x v="0"/>
    <x v="5"/>
    <x v="2"/>
    <s v="No"/>
    <x v="149"/>
    <x v="176"/>
    <n v="2"/>
    <s v="No"/>
    <s v="No"/>
    <n v="0.25"/>
    <n v="240"/>
    <s v="Account"/>
    <n v="36"/>
    <n v="140"/>
    <n v="35"/>
    <n v="35"/>
    <n v="240"/>
    <n v="175"/>
    <n v="275"/>
    <s v="Tue"/>
    <s v="May"/>
  </r>
  <r>
    <s v="A00650"/>
    <x v="3"/>
    <x v="3"/>
    <x v="0"/>
    <s v="No"/>
    <x v="149"/>
    <x v="173"/>
    <n v="2"/>
    <s v="No"/>
    <s v="No"/>
    <n v="1"/>
    <n v="641.77440000000001"/>
    <s v="C.O.D."/>
    <n v="41"/>
    <n v="140"/>
    <n v="140"/>
    <n v="140"/>
    <n v="641.77440000000001"/>
    <n v="280"/>
    <n v="781.77440000000001"/>
    <s v="Tue"/>
    <s v="May"/>
  </r>
  <r>
    <s v="A00651"/>
    <x v="5"/>
    <x v="2"/>
    <x v="1"/>
    <s v="No"/>
    <x v="149"/>
    <x v="166"/>
    <n v="1"/>
    <s v="No"/>
    <s v="No"/>
    <n v="1"/>
    <n v="89.452399999999997"/>
    <s v="C.O.D."/>
    <n v="70"/>
    <n v="80"/>
    <n v="80"/>
    <n v="80"/>
    <n v="89.452399999999997"/>
    <n v="160"/>
    <n v="169.45240000000001"/>
    <s v="Tue"/>
    <s v="Jun"/>
  </r>
  <r>
    <s v="A00652"/>
    <x v="8"/>
    <x v="5"/>
    <x v="2"/>
    <s v="No"/>
    <x v="149"/>
    <x v="181"/>
    <n v="1"/>
    <s v="No"/>
    <s v="No"/>
    <n v="0.25"/>
    <n v="2"/>
    <s v="C.O.D."/>
    <n v="76"/>
    <n v="80"/>
    <n v="20"/>
    <n v="20"/>
    <n v="2"/>
    <n v="100"/>
    <n v="22"/>
    <s v="Tue"/>
    <s v="Jul"/>
  </r>
  <r>
    <s v="A00653"/>
    <x v="1"/>
    <x v="2"/>
    <x v="0"/>
    <s v="No"/>
    <x v="150"/>
    <x v="74"/>
    <n v="1"/>
    <s v="Yes"/>
    <s v="Yes"/>
    <n v="0.25"/>
    <n v="248.09129999999999"/>
    <s v="Warranty"/>
    <n v="13"/>
    <n v="80"/>
    <n v="20"/>
    <n v="0"/>
    <n v="0"/>
    <n v="100"/>
    <n v="0"/>
    <s v="Wed"/>
    <s v="May"/>
  </r>
  <r>
    <s v="A00654"/>
    <x v="8"/>
    <x v="5"/>
    <x v="0"/>
    <s v="No"/>
    <x v="150"/>
    <x v="172"/>
    <n v="2"/>
    <s v="No"/>
    <s v="No"/>
    <n v="0.25"/>
    <n v="180"/>
    <s v="Account"/>
    <n v="14"/>
    <n v="140"/>
    <n v="35"/>
    <n v="35"/>
    <n v="180"/>
    <n v="175"/>
    <n v="215"/>
    <s v="Wed"/>
    <s v="May"/>
  </r>
  <r>
    <s v="A00655"/>
    <x v="5"/>
    <x v="0"/>
    <x v="2"/>
    <s v="No"/>
    <x v="150"/>
    <x v="177"/>
    <n v="1"/>
    <s v="No"/>
    <s v="No"/>
    <n v="0.25"/>
    <n v="45.944899999999997"/>
    <s v="C.O.D."/>
    <n v="54"/>
    <n v="80"/>
    <n v="20"/>
    <n v="20"/>
    <n v="45.944899999999997"/>
    <n v="100"/>
    <n v="65.94489999999999"/>
    <s v="Wed"/>
    <s v="Jun"/>
  </r>
  <r>
    <s v="A00656"/>
    <x v="5"/>
    <x v="3"/>
    <x v="0"/>
    <s v="No"/>
    <x v="150"/>
    <x v="174"/>
    <n v="2"/>
    <s v="No"/>
    <s v="Yes"/>
    <n v="0.25"/>
    <n v="125.76"/>
    <s v="C.O.D."/>
    <n v="57"/>
    <n v="140"/>
    <n v="35"/>
    <n v="35"/>
    <n v="0"/>
    <n v="175"/>
    <n v="35"/>
    <s v="Wed"/>
    <s v="Jun"/>
  </r>
  <r>
    <s v="A00657"/>
    <x v="5"/>
    <x v="2"/>
    <x v="0"/>
    <s v="No"/>
    <x v="150"/>
    <x v="181"/>
    <n v="2"/>
    <s v="No"/>
    <s v="No"/>
    <n v="0.25"/>
    <n v="92.4375"/>
    <s v="C.O.D."/>
    <n v="75"/>
    <n v="140"/>
    <n v="35"/>
    <n v="35"/>
    <n v="92.4375"/>
    <n v="175"/>
    <n v="127.4375"/>
    <s v="Wed"/>
    <s v="Jul"/>
  </r>
  <r>
    <s v="A00658"/>
    <x v="1"/>
    <x v="3"/>
    <x v="1"/>
    <s v="No"/>
    <x v="150"/>
    <x v="181"/>
    <n v="2"/>
    <s v="No"/>
    <s v="No"/>
    <n v="1"/>
    <n v="183.5419"/>
    <s v="Account"/>
    <n v="75"/>
    <n v="140"/>
    <n v="140"/>
    <n v="140"/>
    <n v="183.5419"/>
    <n v="280"/>
    <n v="323.5419"/>
    <s v="Wed"/>
    <s v="Jul"/>
  </r>
  <r>
    <s v="A00659"/>
    <x v="1"/>
    <x v="3"/>
    <x v="1"/>
    <s v="No"/>
    <x v="150"/>
    <x v="181"/>
    <n v="2"/>
    <s v="No"/>
    <s v="Yes"/>
    <n v="1"/>
    <n v="244.7225"/>
    <s v="C.O.D."/>
    <n v="75"/>
    <n v="140"/>
    <n v="140"/>
    <n v="140"/>
    <n v="0"/>
    <n v="280"/>
    <n v="140"/>
    <s v="Wed"/>
    <s v="Jul"/>
  </r>
  <r>
    <s v="A00660"/>
    <x v="1"/>
    <x v="3"/>
    <x v="1"/>
    <s v="No"/>
    <x v="150"/>
    <x v="181"/>
    <n v="2"/>
    <s v="No"/>
    <s v="No"/>
    <n v="1"/>
    <n v="305.17189999999999"/>
    <s v="Account"/>
    <n v="75"/>
    <n v="140"/>
    <n v="140"/>
    <n v="140"/>
    <n v="305.17189999999999"/>
    <n v="280"/>
    <n v="445.17189999999999"/>
    <s v="Wed"/>
    <s v="Jul"/>
  </r>
  <r>
    <s v="A00661"/>
    <x v="1"/>
    <x v="3"/>
    <x v="0"/>
    <s v="No"/>
    <x v="150"/>
    <x v="181"/>
    <n v="2"/>
    <s v="Yes"/>
    <s v="Yes"/>
    <n v="0.5"/>
    <n v="747.10739999999998"/>
    <s v="Warranty"/>
    <n v="75"/>
    <n v="140"/>
    <n v="70"/>
    <n v="0"/>
    <n v="0"/>
    <n v="210"/>
    <n v="0"/>
    <s v="Wed"/>
    <s v="Jul"/>
  </r>
  <r>
    <s v="A00662"/>
    <x v="1"/>
    <x v="3"/>
    <x v="4"/>
    <s v="No"/>
    <x v="150"/>
    <x v="181"/>
    <n v="2"/>
    <s v="No"/>
    <s v="Yes"/>
    <n v="2.25"/>
    <n v="1499.3906999999999"/>
    <s v="C.O.D."/>
    <n v="75"/>
    <n v="140"/>
    <n v="315"/>
    <n v="315"/>
    <n v="0"/>
    <n v="455"/>
    <n v="315"/>
    <s v="Wed"/>
    <s v="Jul"/>
  </r>
  <r>
    <s v="A00663"/>
    <x v="1"/>
    <x v="3"/>
    <x v="2"/>
    <s v="No"/>
    <x v="150"/>
    <x v="182"/>
    <n v="1"/>
    <s v="No"/>
    <s v="Yes"/>
    <n v="0.25"/>
    <n v="119.18089999999999"/>
    <s v="C.O.D."/>
    <n v="76"/>
    <n v="80"/>
    <n v="20"/>
    <n v="20"/>
    <n v="0"/>
    <n v="100"/>
    <n v="20"/>
    <s v="Wed"/>
    <s v="Jul"/>
  </r>
  <r>
    <s v="A00664"/>
    <x v="1"/>
    <x v="3"/>
    <x v="4"/>
    <s v="No"/>
    <x v="150"/>
    <x v="182"/>
    <n v="2"/>
    <s v="No"/>
    <s v="Yes"/>
    <n v="1"/>
    <n v="248.72819999999999"/>
    <s v="C.O.D."/>
    <n v="76"/>
    <n v="140"/>
    <n v="140"/>
    <n v="140"/>
    <n v="0"/>
    <n v="280"/>
    <n v="140"/>
    <s v="Wed"/>
    <s v="Jul"/>
  </r>
  <r>
    <s v="A00665"/>
    <x v="1"/>
    <x v="3"/>
    <x v="1"/>
    <s v="No"/>
    <x v="150"/>
    <x v="182"/>
    <n v="2"/>
    <s v="Yes"/>
    <s v="Yes"/>
    <n v="1.75"/>
    <n v="291.90300000000002"/>
    <s v="Warranty"/>
    <n v="76"/>
    <n v="140"/>
    <n v="245"/>
    <n v="0"/>
    <n v="0"/>
    <n v="385"/>
    <n v="0"/>
    <s v="Wed"/>
    <s v="Jul"/>
  </r>
  <r>
    <s v="A00666"/>
    <x v="1"/>
    <x v="3"/>
    <x v="2"/>
    <s v="No"/>
    <x v="150"/>
    <x v="182"/>
    <n v="2"/>
    <s v="No"/>
    <s v="Yes"/>
    <n v="0.25"/>
    <n v="371.1669"/>
    <s v="C.O.D."/>
    <n v="76"/>
    <n v="140"/>
    <n v="35"/>
    <n v="35"/>
    <n v="0"/>
    <n v="175"/>
    <n v="35"/>
    <s v="Wed"/>
    <s v="Jul"/>
  </r>
  <r>
    <s v="A00667"/>
    <x v="1"/>
    <x v="3"/>
    <x v="1"/>
    <s v="No"/>
    <x v="150"/>
    <x v="182"/>
    <n v="2"/>
    <s v="No"/>
    <s v="Yes"/>
    <n v="0.75"/>
    <n v="380.3526"/>
    <s v="C.O.D."/>
    <n v="76"/>
    <n v="140"/>
    <n v="105"/>
    <n v="105"/>
    <n v="0"/>
    <n v="245"/>
    <n v="105"/>
    <s v="Wed"/>
    <s v="Jul"/>
  </r>
  <r>
    <s v="A00668"/>
    <x v="1"/>
    <x v="3"/>
    <x v="3"/>
    <s v="No"/>
    <x v="150"/>
    <x v="182"/>
    <n v="2"/>
    <s v="No"/>
    <s v="Yes"/>
    <n v="1"/>
    <n v="423.08440000000002"/>
    <s v="C.O.D."/>
    <n v="76"/>
    <n v="140"/>
    <n v="140"/>
    <n v="140"/>
    <n v="0"/>
    <n v="280"/>
    <n v="140"/>
    <s v="Wed"/>
    <s v="Jul"/>
  </r>
  <r>
    <s v="A00669"/>
    <x v="1"/>
    <x v="3"/>
    <x v="4"/>
    <s v="No"/>
    <x v="150"/>
    <x v="182"/>
    <n v="2"/>
    <s v="No"/>
    <s v="No"/>
    <n v="1.75"/>
    <n v="395.08409999999998"/>
    <s v="Account"/>
    <n v="76"/>
    <n v="140"/>
    <n v="245"/>
    <n v="245"/>
    <n v="395.08409999999998"/>
    <n v="385"/>
    <n v="640.08410000000003"/>
    <s v="Wed"/>
    <s v="Jul"/>
  </r>
  <r>
    <s v="A00670"/>
    <x v="1"/>
    <x v="3"/>
    <x v="0"/>
    <s v="No"/>
    <x v="150"/>
    <x v="182"/>
    <n v="2"/>
    <s v="Yes"/>
    <s v="Yes"/>
    <n v="0.5"/>
    <n v="442.18970000000002"/>
    <s v="Warranty"/>
    <n v="76"/>
    <n v="140"/>
    <n v="70"/>
    <n v="0"/>
    <n v="0"/>
    <n v="210"/>
    <n v="0"/>
    <s v="Wed"/>
    <s v="Jul"/>
  </r>
  <r>
    <s v="A00671"/>
    <x v="0"/>
    <x v="0"/>
    <x v="0"/>
    <s v="No"/>
    <x v="150"/>
    <x v="134"/>
    <n v="2"/>
    <s v="No"/>
    <s v="No"/>
    <n v="0.25"/>
    <n v="54"/>
    <s v="P.O."/>
    <n v="82"/>
    <n v="140"/>
    <n v="35"/>
    <n v="35"/>
    <n v="54"/>
    <n v="175"/>
    <n v="89"/>
    <s v="Wed"/>
    <s v="Jul"/>
  </r>
  <r>
    <s v="A00672"/>
    <x v="0"/>
    <x v="0"/>
    <x v="1"/>
    <s v="No"/>
    <x v="150"/>
    <x v="134"/>
    <n v="2"/>
    <s v="No"/>
    <s v="No"/>
    <n v="0.5"/>
    <n v="61.993600000000001"/>
    <s v="C.O.D."/>
    <n v="82"/>
    <n v="140"/>
    <n v="70"/>
    <n v="70"/>
    <n v="61.993600000000001"/>
    <n v="210"/>
    <n v="131.99360000000001"/>
    <s v="Wed"/>
    <s v="Jul"/>
  </r>
  <r>
    <s v="A00673"/>
    <x v="0"/>
    <x v="5"/>
    <x v="2"/>
    <s v="No"/>
    <x v="150"/>
    <x v="134"/>
    <n v="1"/>
    <s v="No"/>
    <s v="No"/>
    <n v="0.25"/>
    <n v="120"/>
    <s v="Account"/>
    <n v="82"/>
    <n v="80"/>
    <n v="20"/>
    <n v="20"/>
    <n v="120"/>
    <n v="100"/>
    <n v="140"/>
    <s v="Wed"/>
    <s v="Jul"/>
  </r>
  <r>
    <s v="A00674"/>
    <x v="1"/>
    <x v="3"/>
    <x v="1"/>
    <s v="No"/>
    <x v="150"/>
    <x v="134"/>
    <n v="2"/>
    <s v="No"/>
    <s v="No"/>
    <n v="0.5"/>
    <n v="122.3613"/>
    <s v="Account"/>
    <n v="82"/>
    <n v="140"/>
    <n v="70"/>
    <n v="70"/>
    <n v="122.3613"/>
    <n v="210"/>
    <n v="192.3613"/>
    <s v="Wed"/>
    <s v="Jul"/>
  </r>
  <r>
    <s v="A00675"/>
    <x v="1"/>
    <x v="3"/>
    <x v="0"/>
    <s v="No"/>
    <x v="150"/>
    <x v="134"/>
    <n v="2"/>
    <s v="No"/>
    <s v="No"/>
    <n v="0.5"/>
    <n v="401.1669"/>
    <s v="Account"/>
    <n v="82"/>
    <n v="140"/>
    <n v="70"/>
    <n v="70"/>
    <n v="401.1669"/>
    <n v="210"/>
    <n v="471.1669"/>
    <s v="Wed"/>
    <s v="Jul"/>
  </r>
  <r>
    <s v="A00676"/>
    <x v="0"/>
    <x v="0"/>
    <x v="4"/>
    <s v="No"/>
    <x v="150"/>
    <x v="134"/>
    <n v="2"/>
    <s v="No"/>
    <s v="No"/>
    <n v="1"/>
    <n v="427.88080000000002"/>
    <s v="C.O.D."/>
    <n v="82"/>
    <n v="140"/>
    <n v="140"/>
    <n v="140"/>
    <n v="427.88080000000002"/>
    <n v="280"/>
    <n v="567.88080000000002"/>
    <s v="Wed"/>
    <s v="Jul"/>
  </r>
  <r>
    <s v="A00677"/>
    <x v="8"/>
    <x v="5"/>
    <x v="0"/>
    <s v="No"/>
    <x v="150"/>
    <x v="183"/>
    <n v="1"/>
    <s v="No"/>
    <s v="No"/>
    <n v="0.25"/>
    <n v="85.32"/>
    <s v="Account"/>
    <n v="83"/>
    <n v="80"/>
    <n v="20"/>
    <n v="20"/>
    <n v="85.32"/>
    <n v="100"/>
    <n v="105.32"/>
    <s v="Wed"/>
    <s v="Jul"/>
  </r>
  <r>
    <s v="A00678"/>
    <x v="4"/>
    <x v="0"/>
    <x v="0"/>
    <s v="No"/>
    <x v="150"/>
    <x v="183"/>
    <n v="2"/>
    <s v="No"/>
    <s v="No"/>
    <n v="0.5"/>
    <n v="107.4011"/>
    <s v="C.O.D."/>
    <n v="83"/>
    <n v="140"/>
    <n v="70"/>
    <n v="70"/>
    <n v="107.4011"/>
    <n v="210"/>
    <n v="177.40109999999999"/>
    <s v="Wed"/>
    <s v="Jul"/>
  </r>
  <r>
    <s v="A00679"/>
    <x v="1"/>
    <x v="3"/>
    <x v="0"/>
    <s v="No"/>
    <x v="150"/>
    <x v="183"/>
    <n v="2"/>
    <s v="No"/>
    <s v="No"/>
    <n v="0.25"/>
    <n v="108.36109999999999"/>
    <s v="Account"/>
    <n v="83"/>
    <n v="140"/>
    <n v="35"/>
    <n v="35"/>
    <n v="108.36109999999999"/>
    <n v="175"/>
    <n v="143.36109999999999"/>
    <s v="Wed"/>
    <s v="Jul"/>
  </r>
  <r>
    <s v="A00680"/>
    <x v="8"/>
    <x v="5"/>
    <x v="2"/>
    <s v="No"/>
    <x v="150"/>
    <x v="183"/>
    <n v="1"/>
    <s v="No"/>
    <s v="No"/>
    <n v="0.25"/>
    <n v="120"/>
    <s v="C.O.D."/>
    <n v="83"/>
    <n v="80"/>
    <n v="20"/>
    <n v="20"/>
    <n v="120"/>
    <n v="100"/>
    <n v="140"/>
    <s v="Wed"/>
    <s v="Jul"/>
  </r>
  <r>
    <s v="A00681"/>
    <x v="1"/>
    <x v="3"/>
    <x v="4"/>
    <s v="No"/>
    <x v="150"/>
    <x v="183"/>
    <n v="2"/>
    <s v="No"/>
    <s v="No"/>
    <n v="1.75"/>
    <n v="416.85219999999998"/>
    <s v="Account"/>
    <n v="83"/>
    <n v="140"/>
    <n v="245"/>
    <n v="245"/>
    <n v="416.85219999999998"/>
    <n v="385"/>
    <n v="661.85220000000004"/>
    <s v="Wed"/>
    <s v="Jul"/>
  </r>
  <r>
    <s v="A00682"/>
    <x v="1"/>
    <x v="3"/>
    <x v="4"/>
    <s v="No"/>
    <x v="150"/>
    <x v="183"/>
    <n v="2"/>
    <s v="No"/>
    <s v="No"/>
    <n v="1.25"/>
    <n v="449.04039999999998"/>
    <s v="Account"/>
    <n v="83"/>
    <n v="140"/>
    <n v="175"/>
    <n v="175"/>
    <n v="449.04039999999998"/>
    <n v="315"/>
    <n v="624.04039999999998"/>
    <s v="Wed"/>
    <s v="Jul"/>
  </r>
  <r>
    <s v="A00683"/>
    <x v="0"/>
    <x v="0"/>
    <x v="0"/>
    <s v="No"/>
    <x v="150"/>
    <x v="183"/>
    <n v="2"/>
    <s v="No"/>
    <s v="No"/>
    <n v="1"/>
    <n v="463.70929999999998"/>
    <s v="C.O.D."/>
    <n v="83"/>
    <n v="140"/>
    <n v="140"/>
    <n v="140"/>
    <n v="463.70929999999998"/>
    <n v="280"/>
    <n v="603.70929999999998"/>
    <s v="Wed"/>
    <s v="Jul"/>
  </r>
  <r>
    <s v="A00684"/>
    <x v="1"/>
    <x v="3"/>
    <x v="4"/>
    <s v="No"/>
    <x v="150"/>
    <x v="183"/>
    <n v="2"/>
    <s v="No"/>
    <s v="No"/>
    <n v="1.25"/>
    <n v="488.4255"/>
    <s v="Account"/>
    <n v="83"/>
    <n v="140"/>
    <n v="175"/>
    <n v="175"/>
    <n v="488.4255"/>
    <n v="315"/>
    <n v="663.42550000000006"/>
    <s v="Wed"/>
    <s v="Jul"/>
  </r>
  <r>
    <s v="A00685"/>
    <x v="2"/>
    <x v="3"/>
    <x v="0"/>
    <s v="No"/>
    <x v="151"/>
    <x v="184"/>
    <n v="1"/>
    <s v="No"/>
    <s v="No"/>
    <n v="1"/>
    <n v="65.947800000000001"/>
    <s v="C.O.D."/>
    <n v="22"/>
    <n v="80"/>
    <n v="80"/>
    <n v="80"/>
    <n v="65.947800000000001"/>
    <n v="160"/>
    <n v="145.9478"/>
    <s v="Thu"/>
    <s v="May"/>
  </r>
  <r>
    <s v="A00686"/>
    <x v="0"/>
    <x v="5"/>
    <x v="2"/>
    <s v="No"/>
    <x v="151"/>
    <x v="175"/>
    <n v="1"/>
    <s v="No"/>
    <s v="No"/>
    <n v="0.25"/>
    <n v="109.2323"/>
    <s v="Account"/>
    <n v="23"/>
    <n v="80"/>
    <n v="20"/>
    <n v="20"/>
    <n v="109.2323"/>
    <n v="100"/>
    <n v="129.23230000000001"/>
    <s v="Thu"/>
    <s v="May"/>
  </r>
  <r>
    <s v="A00687"/>
    <x v="0"/>
    <x v="5"/>
    <x v="0"/>
    <s v="No"/>
    <x v="151"/>
    <x v="108"/>
    <n v="2"/>
    <s v="No"/>
    <s v="No"/>
    <n v="0.5"/>
    <n v="86"/>
    <s v="C.O.D."/>
    <n v="33"/>
    <n v="140"/>
    <n v="70"/>
    <n v="70"/>
    <n v="86"/>
    <n v="210"/>
    <n v="156"/>
    <s v="Thu"/>
    <s v="May"/>
  </r>
  <r>
    <s v="A00688"/>
    <x v="5"/>
    <x v="2"/>
    <x v="2"/>
    <s v="No"/>
    <x v="151"/>
    <x v="185"/>
    <n v="1"/>
    <s v="No"/>
    <s v="No"/>
    <n v="0.25"/>
    <n v="142.91249999999999"/>
    <s v="C.O.D."/>
    <n v="72"/>
    <n v="80"/>
    <n v="20"/>
    <n v="20"/>
    <n v="142.91249999999999"/>
    <n v="100"/>
    <n v="162.91249999999999"/>
    <s v="Thu"/>
    <s v="Jul"/>
  </r>
  <r>
    <s v="A00689"/>
    <x v="0"/>
    <x v="5"/>
    <x v="0"/>
    <s v="No"/>
    <x v="152"/>
    <x v="156"/>
    <n v="2"/>
    <s v="No"/>
    <s v="No"/>
    <n v="0.25"/>
    <n v="82.98"/>
    <s v="Account"/>
    <n v="18"/>
    <n v="140"/>
    <n v="35"/>
    <n v="35"/>
    <n v="82.98"/>
    <n v="175"/>
    <n v="117.98"/>
    <s v="Fri"/>
    <s v="May"/>
  </r>
  <r>
    <s v="A00690"/>
    <x v="5"/>
    <x v="2"/>
    <x v="2"/>
    <s v="No"/>
    <x v="152"/>
    <x v="186"/>
    <n v="1"/>
    <s v="No"/>
    <s v="No"/>
    <n v="0.25"/>
    <n v="120"/>
    <s v="C.O.D."/>
    <n v="36"/>
    <n v="80"/>
    <n v="20"/>
    <n v="20"/>
    <n v="120"/>
    <n v="100"/>
    <n v="140"/>
    <s v="Fri"/>
    <s v="May"/>
  </r>
  <r>
    <s v="A00691"/>
    <x v="0"/>
    <x v="5"/>
    <x v="0"/>
    <s v="No"/>
    <x v="152"/>
    <x v="141"/>
    <n v="2"/>
    <s v="No"/>
    <s v="No"/>
    <n v="0.25"/>
    <n v="120"/>
    <s v="Account"/>
    <n v="39"/>
    <n v="140"/>
    <n v="35"/>
    <n v="35"/>
    <n v="120"/>
    <n v="175"/>
    <n v="155"/>
    <s v="Fri"/>
    <s v="Jun"/>
  </r>
  <r>
    <s v="A00692"/>
    <x v="0"/>
    <x v="5"/>
    <x v="4"/>
    <s v="No"/>
    <x v="152"/>
    <x v="141"/>
    <n v="2"/>
    <s v="Yes"/>
    <s v="No"/>
    <n v="1"/>
    <n v="356.23509999999999"/>
    <s v="C.O.D."/>
    <n v="39"/>
    <n v="140"/>
    <n v="140"/>
    <n v="0"/>
    <n v="356.23509999999999"/>
    <n v="280"/>
    <n v="356.23509999999999"/>
    <s v="Fri"/>
    <s v="Jun"/>
  </r>
  <r>
    <s v="A00693"/>
    <x v="8"/>
    <x v="5"/>
    <x v="1"/>
    <s v="No"/>
    <x v="153"/>
    <x v="156"/>
    <n v="2"/>
    <s v="No"/>
    <s v="No"/>
    <n v="0.75"/>
    <n v="200"/>
    <s v="Account"/>
    <n v="17"/>
    <n v="140"/>
    <n v="105"/>
    <n v="105"/>
    <n v="200"/>
    <n v="245"/>
    <n v="305"/>
    <s v="Sat"/>
    <s v="May"/>
  </r>
  <r>
    <s v="A00694"/>
    <x v="5"/>
    <x v="2"/>
    <x v="0"/>
    <s v="No"/>
    <x v="154"/>
    <x v="172"/>
    <n v="1"/>
    <s v="No"/>
    <s v="No"/>
    <n v="0.5"/>
    <n v="180"/>
    <s v="Account"/>
    <n v="9"/>
    <n v="80"/>
    <n v="40"/>
    <n v="40"/>
    <n v="180"/>
    <n v="120"/>
    <n v="220"/>
    <s v="Mon"/>
    <s v="May"/>
  </r>
  <r>
    <s v="A00695"/>
    <x v="1"/>
    <x v="1"/>
    <x v="2"/>
    <s v="No"/>
    <x v="154"/>
    <x v="149"/>
    <n v="1"/>
    <s v="No"/>
    <s v="No"/>
    <n v="0.25"/>
    <n v="41.359499999999997"/>
    <s v="Account"/>
    <n v="10"/>
    <n v="80"/>
    <n v="20"/>
    <n v="20"/>
    <n v="41.359499999999997"/>
    <n v="100"/>
    <n v="61.359499999999997"/>
    <s v="Mon"/>
    <s v="May"/>
  </r>
  <r>
    <s v="A00696"/>
    <x v="2"/>
    <x v="2"/>
    <x v="2"/>
    <s v="No"/>
    <x v="154"/>
    <x v="163"/>
    <n v="2"/>
    <s v="No"/>
    <s v="No"/>
    <n v="0.25"/>
    <n v="667.79300000000001"/>
    <s v="Account"/>
    <n v="11"/>
    <n v="140"/>
    <n v="35"/>
    <n v="35"/>
    <n v="667.79300000000001"/>
    <n v="175"/>
    <n v="702.79300000000001"/>
    <s v="Mon"/>
    <s v="May"/>
  </r>
  <r>
    <s v="A00697"/>
    <x v="1"/>
    <x v="3"/>
    <x v="0"/>
    <s v="No"/>
    <x v="154"/>
    <x v="158"/>
    <n v="1"/>
    <s v="No"/>
    <s v="No"/>
    <n v="0.25"/>
    <n v="36.739400000000003"/>
    <s v="C.O.D."/>
    <n v="16"/>
    <n v="80"/>
    <n v="20"/>
    <n v="20"/>
    <n v="36.739400000000003"/>
    <n v="100"/>
    <n v="56.739400000000003"/>
    <s v="Mon"/>
    <s v="May"/>
  </r>
  <r>
    <s v="A00698"/>
    <x v="3"/>
    <x v="2"/>
    <x v="2"/>
    <s v="No"/>
    <x v="154"/>
    <x v="158"/>
    <n v="1"/>
    <s v="No"/>
    <s v="No"/>
    <n v="0.25"/>
    <n v="91.290899999999993"/>
    <s v="C.O.D."/>
    <n v="16"/>
    <n v="80"/>
    <n v="20"/>
    <n v="20"/>
    <n v="91.290899999999993"/>
    <n v="100"/>
    <n v="111.29089999999999"/>
    <s v="Mon"/>
    <s v="May"/>
  </r>
  <r>
    <s v="A00699"/>
    <x v="0"/>
    <x v="5"/>
    <x v="2"/>
    <s v="No"/>
    <x v="154"/>
    <x v="187"/>
    <n v="1"/>
    <s v="No"/>
    <s v="No"/>
    <n v="0.25"/>
    <n v="21.33"/>
    <s v="Account"/>
    <n v="22"/>
    <n v="80"/>
    <n v="20"/>
    <n v="20"/>
    <n v="21.33"/>
    <n v="100"/>
    <n v="41.33"/>
    <s v="Mon"/>
    <s v="May"/>
  </r>
  <r>
    <s v="A00700"/>
    <x v="6"/>
    <x v="2"/>
    <x v="3"/>
    <s v="No"/>
    <x v="154"/>
    <x v="188"/>
    <n v="2"/>
    <s v="No"/>
    <s v="No"/>
    <n v="3.75"/>
    <n v="511.15660000000003"/>
    <s v="C.O.D."/>
    <n v="23"/>
    <n v="140"/>
    <n v="525"/>
    <n v="525"/>
    <n v="511.15660000000003"/>
    <n v="665"/>
    <n v="1036.1566"/>
    <s v="Mon"/>
    <s v="May"/>
  </r>
  <r>
    <s v="A00701"/>
    <x v="3"/>
    <x v="2"/>
    <x v="0"/>
    <s v="No"/>
    <x v="154"/>
    <x v="141"/>
    <n v="1"/>
    <s v="No"/>
    <s v="No"/>
    <n v="0.5"/>
    <n v="24.406400000000001"/>
    <s v="P.O."/>
    <n v="36"/>
    <n v="80"/>
    <n v="40"/>
    <n v="40"/>
    <n v="24.406400000000001"/>
    <n v="120"/>
    <n v="64.406400000000005"/>
    <s v="Mon"/>
    <s v="Jun"/>
  </r>
  <r>
    <s v="A00702"/>
    <x v="3"/>
    <x v="2"/>
    <x v="0"/>
    <s v="No"/>
    <x v="154"/>
    <x v="141"/>
    <n v="2"/>
    <s v="No"/>
    <s v="Yes"/>
    <n v="0.5"/>
    <n v="54.18"/>
    <s v="C.O.D."/>
    <n v="36"/>
    <n v="140"/>
    <n v="70"/>
    <n v="70"/>
    <n v="0"/>
    <n v="210"/>
    <n v="70"/>
    <s v="Mon"/>
    <s v="Jun"/>
  </r>
  <r>
    <s v="A00703"/>
    <x v="1"/>
    <x v="1"/>
    <x v="2"/>
    <s v="No"/>
    <x v="154"/>
    <x v="189"/>
    <n v="1"/>
    <s v="No"/>
    <s v="No"/>
    <n v="0.25"/>
    <n v="93.6"/>
    <s v="P.O."/>
    <n v="38"/>
    <n v="80"/>
    <n v="20"/>
    <n v="20"/>
    <n v="93.6"/>
    <n v="100"/>
    <n v="113.6"/>
    <s v="Mon"/>
    <s v="Jun"/>
  </r>
  <r>
    <s v="A00704"/>
    <x v="1"/>
    <x v="1"/>
    <x v="0"/>
    <s v="No"/>
    <x v="154"/>
    <x v="170"/>
    <n v="1"/>
    <s v="No"/>
    <s v="No"/>
    <n v="0.25"/>
    <n v="810.30430000000001"/>
    <s v="P.O."/>
    <n v="43"/>
    <n v="80"/>
    <n v="20"/>
    <n v="20"/>
    <n v="810.30430000000001"/>
    <n v="100"/>
    <n v="830.30430000000001"/>
    <s v="Mon"/>
    <s v="Jun"/>
  </r>
  <r>
    <s v="A00705"/>
    <x v="5"/>
    <x v="3"/>
    <x v="0"/>
    <s v="No"/>
    <x v="154"/>
    <x v="190"/>
    <n v="1"/>
    <s v="No"/>
    <s v="No"/>
    <n v="0.5"/>
    <n v="91.041700000000006"/>
    <s v="Account"/>
    <n v="44"/>
    <n v="80"/>
    <n v="40"/>
    <n v="40"/>
    <n v="91.041700000000006"/>
    <n v="120"/>
    <n v="131.04169999999999"/>
    <s v="Mon"/>
    <s v="Jun"/>
  </r>
  <r>
    <s v="A00706"/>
    <x v="2"/>
    <x v="2"/>
    <x v="2"/>
    <s v="No"/>
    <x v="154"/>
    <x v="191"/>
    <n v="1"/>
    <s v="No"/>
    <s v="No"/>
    <n v="0.25"/>
    <n v="82.793999999999997"/>
    <s v="C.O.D."/>
    <n v="56"/>
    <n v="80"/>
    <n v="20"/>
    <n v="20"/>
    <n v="82.793999999999997"/>
    <n v="100"/>
    <n v="102.794"/>
    <s v="Mon"/>
    <s v="Jun"/>
  </r>
  <r>
    <s v="A00707"/>
    <x v="2"/>
    <x v="0"/>
    <x v="4"/>
    <s v="No"/>
    <x v="154"/>
    <x v="192"/>
    <n v="1"/>
    <s v="Yes"/>
    <s v="Yes"/>
    <n v="3"/>
    <n v="226.7655"/>
    <s v="Warranty"/>
    <n v="59"/>
    <n v="80"/>
    <n v="240"/>
    <n v="0"/>
    <n v="0"/>
    <n v="320"/>
    <n v="0"/>
    <s v="Mon"/>
    <s v="Jun"/>
  </r>
  <r>
    <s v="A00708"/>
    <x v="0"/>
    <x v="5"/>
    <x v="0"/>
    <s v="No"/>
    <x v="154"/>
    <x v="178"/>
    <n v="2"/>
    <s v="Yes"/>
    <s v="No"/>
    <n v="0.25"/>
    <n v="106.65"/>
    <s v="Account"/>
    <n v="5"/>
    <n v="140"/>
    <n v="35"/>
    <n v="0"/>
    <n v="106.65"/>
    <n v="175"/>
    <n v="106.65"/>
    <s v="Mon"/>
    <s v="May"/>
  </r>
  <r>
    <s v="A00709"/>
    <x v="0"/>
    <x v="5"/>
    <x v="0"/>
    <s v="No"/>
    <x v="155"/>
    <x v="168"/>
    <n v="2"/>
    <s v="No"/>
    <s v="No"/>
    <n v="0.25"/>
    <n v="108.9273"/>
    <s v="C.O.D."/>
    <n v="6"/>
    <n v="140"/>
    <n v="35"/>
    <n v="35"/>
    <n v="108.9273"/>
    <n v="175"/>
    <n v="143.9273"/>
    <s v="Tue"/>
    <s v="May"/>
  </r>
  <r>
    <s v="A00710"/>
    <x v="5"/>
    <x v="2"/>
    <x v="1"/>
    <s v="No"/>
    <x v="155"/>
    <x v="172"/>
    <n v="1"/>
    <s v="No"/>
    <s v="No"/>
    <n v="1"/>
    <n v="270.06360000000001"/>
    <s v="Account"/>
    <n v="8"/>
    <n v="80"/>
    <n v="80"/>
    <n v="80"/>
    <n v="270.06360000000001"/>
    <n v="160"/>
    <n v="350.06360000000001"/>
    <s v="Tue"/>
    <s v="May"/>
  </r>
  <r>
    <s v="A00711"/>
    <x v="8"/>
    <x v="5"/>
    <x v="2"/>
    <s v="No"/>
    <x v="155"/>
    <x v="161"/>
    <n v="2"/>
    <s v="No"/>
    <s v="No"/>
    <n v="0.25"/>
    <n v="145.89689999999999"/>
    <s v="Account"/>
    <n v="20"/>
    <n v="140"/>
    <n v="35"/>
    <n v="35"/>
    <n v="145.89689999999999"/>
    <n v="175"/>
    <n v="180.89689999999999"/>
    <s v="Tue"/>
    <s v="May"/>
  </r>
  <r>
    <s v="A00712"/>
    <x v="5"/>
    <x v="2"/>
    <x v="0"/>
    <s v="No"/>
    <x v="155"/>
    <x v="161"/>
    <n v="1"/>
    <s v="No"/>
    <s v="No"/>
    <n v="0.25"/>
    <n v="150.36160000000001"/>
    <s v="Account"/>
    <n v="20"/>
    <n v="80"/>
    <n v="20"/>
    <n v="20"/>
    <n v="150.36160000000001"/>
    <n v="100"/>
    <n v="170.36160000000001"/>
    <s v="Tue"/>
    <s v="May"/>
  </r>
  <r>
    <s v="A00713"/>
    <x v="6"/>
    <x v="2"/>
    <x v="2"/>
    <s v="No"/>
    <x v="155"/>
    <x v="188"/>
    <n v="1"/>
    <s v="No"/>
    <s v="Yes"/>
    <n v="0.25"/>
    <n v="127.40130000000001"/>
    <s v="C.O.D."/>
    <n v="22"/>
    <n v="80"/>
    <n v="20"/>
    <n v="20"/>
    <n v="0"/>
    <n v="100"/>
    <n v="20"/>
    <s v="Tue"/>
    <s v="May"/>
  </r>
  <r>
    <s v="A00714"/>
    <x v="7"/>
    <x v="5"/>
    <x v="0"/>
    <s v="No"/>
    <x v="155"/>
    <x v="141"/>
    <n v="2"/>
    <s v="No"/>
    <s v="No"/>
    <n v="0.25"/>
    <n v="142.51349999999999"/>
    <s v="Account"/>
    <n v="35"/>
    <n v="140"/>
    <n v="35"/>
    <n v="35"/>
    <n v="142.51349999999999"/>
    <n v="175"/>
    <n v="177.51349999999999"/>
    <s v="Tue"/>
    <s v="Jun"/>
  </r>
  <r>
    <s v="A00715"/>
    <x v="8"/>
    <x v="5"/>
    <x v="0"/>
    <s v="No"/>
    <x v="155"/>
    <x v="179"/>
    <n v="1"/>
    <s v="No"/>
    <s v="No"/>
    <n v="0.25"/>
    <n v="31.995000000000001"/>
    <s v="Account"/>
    <n v="41"/>
    <n v="80"/>
    <n v="20"/>
    <n v="20"/>
    <n v="31.995000000000001"/>
    <n v="100"/>
    <n v="51.995000000000005"/>
    <s v="Tue"/>
    <s v="Jun"/>
  </r>
  <r>
    <s v="A00716"/>
    <x v="5"/>
    <x v="2"/>
    <x v="0"/>
    <s v="No"/>
    <x v="155"/>
    <x v="171"/>
    <n v="1"/>
    <s v="No"/>
    <s v="No"/>
    <n v="0.25"/>
    <n v="61.085900000000002"/>
    <s v="C.O.D."/>
    <n v="50"/>
    <n v="80"/>
    <n v="20"/>
    <n v="20"/>
    <n v="61.085900000000002"/>
    <n v="100"/>
    <n v="81.085900000000009"/>
    <s v="Tue"/>
    <s v="Jun"/>
  </r>
  <r>
    <s v="A00717"/>
    <x v="0"/>
    <x v="5"/>
    <x v="1"/>
    <s v="No"/>
    <x v="156"/>
    <x v="163"/>
    <n v="2"/>
    <s v="No"/>
    <s v="No"/>
    <n v="1"/>
    <n v="171.26259999999999"/>
    <s v="Account"/>
    <n v="9"/>
    <n v="140"/>
    <n v="140"/>
    <n v="140"/>
    <n v="171.26259999999999"/>
    <n v="280"/>
    <n v="311.26260000000002"/>
    <s v="Wed"/>
    <s v="May"/>
  </r>
  <r>
    <s v="A00718"/>
    <x v="3"/>
    <x v="2"/>
    <x v="3"/>
    <s v="No"/>
    <x v="156"/>
    <x v="149"/>
    <n v="1"/>
    <s v="No"/>
    <s v="No"/>
    <n v="1.75"/>
    <n v="92.75"/>
    <s v="Account"/>
    <n v="8"/>
    <n v="80"/>
    <n v="140"/>
    <n v="140"/>
    <n v="92.75"/>
    <n v="220"/>
    <n v="232.75"/>
    <s v="Wed"/>
    <s v="May"/>
  </r>
  <r>
    <s v="A00719"/>
    <x v="8"/>
    <x v="5"/>
    <x v="1"/>
    <s v="No"/>
    <x v="156"/>
    <x v="164"/>
    <n v="2"/>
    <s v="No"/>
    <s v="No"/>
    <n v="0.5"/>
    <n v="174.76169999999999"/>
    <s v="Account"/>
    <n v="22"/>
    <n v="140"/>
    <n v="70"/>
    <n v="70"/>
    <n v="174.76169999999999"/>
    <n v="210"/>
    <n v="244.76169999999999"/>
    <s v="Wed"/>
    <s v="May"/>
  </r>
  <r>
    <s v="A00720"/>
    <x v="6"/>
    <x v="0"/>
    <x v="0"/>
    <s v="No"/>
    <x v="156"/>
    <x v="193"/>
    <n v="1"/>
    <s v="No"/>
    <s v="No"/>
    <n v="0.25"/>
    <n v="33.571800000000003"/>
    <s v="C.O.D."/>
    <n v="26"/>
    <n v="80"/>
    <n v="20"/>
    <n v="20"/>
    <n v="33.571800000000003"/>
    <n v="100"/>
    <n v="53.571800000000003"/>
    <s v="Wed"/>
    <s v="May"/>
  </r>
  <r>
    <s v="A00721"/>
    <x v="5"/>
    <x v="3"/>
    <x v="2"/>
    <s v="No"/>
    <x v="156"/>
    <x v="194"/>
    <n v="1"/>
    <s v="Yes"/>
    <s v="Yes"/>
    <n v="0.25"/>
    <n v="222.3365"/>
    <s v="Warranty"/>
    <n v="43"/>
    <n v="80"/>
    <n v="20"/>
    <n v="0"/>
    <n v="0"/>
    <n v="100"/>
    <n v="0"/>
    <s v="Wed"/>
    <s v="Jun"/>
  </r>
  <r>
    <s v="A00722"/>
    <x v="2"/>
    <x v="3"/>
    <x v="1"/>
    <s v="No"/>
    <x v="157"/>
    <x v="100"/>
    <n v="1"/>
    <s v="No"/>
    <s v="No"/>
    <n v="1.25"/>
    <n v="153.941"/>
    <s v="C.O.D."/>
    <n v="14"/>
    <n v="80"/>
    <n v="100"/>
    <n v="100"/>
    <n v="153.941"/>
    <n v="180"/>
    <n v="253.941"/>
    <s v="Thu"/>
    <s v="May"/>
  </r>
  <r>
    <s v="A00723"/>
    <x v="3"/>
    <x v="0"/>
    <x v="0"/>
    <s v="No"/>
    <x v="157"/>
    <x v="158"/>
    <n v="1"/>
    <s v="No"/>
    <s v="No"/>
    <n v="0.75"/>
    <n v="30"/>
    <s v="C.O.D."/>
    <n v="13"/>
    <n v="80"/>
    <n v="60"/>
    <n v="60"/>
    <n v="30"/>
    <n v="140"/>
    <n v="90"/>
    <s v="Thu"/>
    <s v="May"/>
  </r>
  <r>
    <s v="A00724"/>
    <x v="0"/>
    <x v="5"/>
    <x v="2"/>
    <s v="No"/>
    <x v="157"/>
    <x v="100"/>
    <n v="1"/>
    <s v="No"/>
    <s v="No"/>
    <n v="0.25"/>
    <n v="19"/>
    <s v="Account"/>
    <n v="14"/>
    <n v="80"/>
    <n v="20"/>
    <n v="20"/>
    <n v="19"/>
    <n v="100"/>
    <n v="39"/>
    <s v="Thu"/>
    <s v="May"/>
  </r>
  <r>
    <s v="A00725"/>
    <x v="5"/>
    <x v="2"/>
    <x v="0"/>
    <s v="No"/>
    <x v="157"/>
    <x v="161"/>
    <n v="1"/>
    <s v="No"/>
    <s v="No"/>
    <n v="0.25"/>
    <n v="75.180800000000005"/>
    <s v="Account"/>
    <n v="18"/>
    <n v="80"/>
    <n v="20"/>
    <n v="20"/>
    <n v="75.180800000000005"/>
    <n v="100"/>
    <n v="95.180800000000005"/>
    <s v="Thu"/>
    <s v="May"/>
  </r>
  <r>
    <s v="A00726"/>
    <x v="1"/>
    <x v="1"/>
    <x v="0"/>
    <s v="No"/>
    <x v="157"/>
    <x v="179"/>
    <n v="1"/>
    <s v="No"/>
    <s v="No"/>
    <n v="0.75"/>
    <n v="1180.1566"/>
    <s v="Account"/>
    <n v="39"/>
    <n v="80"/>
    <n v="60"/>
    <n v="60"/>
    <n v="1180.1566"/>
    <n v="140"/>
    <n v="1240.1566"/>
    <s v="Thu"/>
    <s v="Jun"/>
  </r>
  <r>
    <s v="A00727"/>
    <x v="2"/>
    <x v="2"/>
    <x v="3"/>
    <s v="No"/>
    <x v="157"/>
    <x v="189"/>
    <n v="2"/>
    <s v="No"/>
    <s v="Yes"/>
    <n v="2"/>
    <n v="125.7766"/>
    <s v="C.O.D."/>
    <n v="35"/>
    <n v="140"/>
    <n v="280"/>
    <n v="280"/>
    <n v="0"/>
    <n v="420"/>
    <n v="280"/>
    <s v="Thu"/>
    <s v="Jun"/>
  </r>
  <r>
    <s v="A00728"/>
    <x v="0"/>
    <x v="5"/>
    <x v="2"/>
    <s v="No"/>
    <x v="157"/>
    <x v="190"/>
    <n v="1"/>
    <s v="No"/>
    <s v="No"/>
    <n v="0.25"/>
    <n v="75.0822"/>
    <s v="Account"/>
    <n v="41"/>
    <n v="80"/>
    <n v="20"/>
    <n v="20"/>
    <n v="75.0822"/>
    <n v="100"/>
    <n v="95.0822"/>
    <s v="Thu"/>
    <s v="Jun"/>
  </r>
  <r>
    <s v="A00729"/>
    <x v="7"/>
    <x v="5"/>
    <x v="1"/>
    <s v="No"/>
    <x v="157"/>
    <x v="195"/>
    <n v="2"/>
    <s v="No"/>
    <s v="No"/>
    <n v="0.5"/>
    <n v="103.18"/>
    <s v="C.O.D."/>
    <n v="57"/>
    <n v="140"/>
    <n v="70"/>
    <n v="70"/>
    <n v="103.18"/>
    <n v="210"/>
    <n v="173.18"/>
    <s v="Thu"/>
    <s v="Jun"/>
  </r>
  <r>
    <s v="A00730"/>
    <x v="3"/>
    <x v="0"/>
    <x v="0"/>
    <s v="No"/>
    <x v="157"/>
    <x v="196"/>
    <n v="2"/>
    <s v="Yes"/>
    <s v="No"/>
    <n v="0.75"/>
    <n v="591.75"/>
    <s v="Account"/>
    <n v="45"/>
    <n v="140"/>
    <n v="105"/>
    <n v="0"/>
    <n v="591.75"/>
    <n v="245"/>
    <n v="591.75"/>
    <s v="Thu"/>
    <s v="Jun"/>
  </r>
  <r>
    <s v="A00731"/>
    <x v="5"/>
    <x v="0"/>
    <x v="0"/>
    <s v="No"/>
    <x v="158"/>
    <x v="184"/>
    <n v="1"/>
    <s v="No"/>
    <s v="No"/>
    <n v="0.25"/>
    <n v="25.711400000000001"/>
    <s v="C.O.D."/>
    <n v="11"/>
    <n v="80"/>
    <n v="20"/>
    <n v="20"/>
    <n v="25.711400000000001"/>
    <n v="100"/>
    <n v="45.711399999999998"/>
    <s v="Mon"/>
    <s v="May"/>
  </r>
  <r>
    <s v="A00732"/>
    <x v="0"/>
    <x v="5"/>
    <x v="2"/>
    <s v="No"/>
    <x v="158"/>
    <x v="100"/>
    <n v="1"/>
    <s v="No"/>
    <s v="No"/>
    <n v="0.25"/>
    <n v="36.754399999999997"/>
    <s v="Account"/>
    <n v="10"/>
    <n v="80"/>
    <n v="20"/>
    <n v="20"/>
    <n v="36.754399999999997"/>
    <n v="100"/>
    <n v="56.754399999999997"/>
    <s v="Mon"/>
    <s v="May"/>
  </r>
  <r>
    <s v="A00733"/>
    <x v="2"/>
    <x v="0"/>
    <x v="2"/>
    <s v="No"/>
    <x v="158"/>
    <x v="100"/>
    <n v="1"/>
    <s v="No"/>
    <s v="No"/>
    <n v="0.25"/>
    <n v="128.6842"/>
    <s v="C.O.D."/>
    <n v="10"/>
    <n v="80"/>
    <n v="20"/>
    <n v="20"/>
    <n v="128.6842"/>
    <n v="100"/>
    <n v="148.6842"/>
    <s v="Mon"/>
    <s v="May"/>
  </r>
  <r>
    <s v="A00734"/>
    <x v="5"/>
    <x v="0"/>
    <x v="0"/>
    <s v="No"/>
    <x v="158"/>
    <x v="100"/>
    <n v="1"/>
    <s v="No"/>
    <s v="No"/>
    <n v="1.25"/>
    <n v="240.54859999999999"/>
    <s v="Account"/>
    <n v="10"/>
    <n v="80"/>
    <n v="100"/>
    <n v="100"/>
    <n v="240.54859999999999"/>
    <n v="180"/>
    <n v="340.54859999999996"/>
    <s v="Mon"/>
    <s v="May"/>
  </r>
  <r>
    <s v="A00735"/>
    <x v="3"/>
    <x v="3"/>
    <x v="0"/>
    <s v="No"/>
    <x v="158"/>
    <x v="100"/>
    <n v="2"/>
    <s v="No"/>
    <s v="No"/>
    <n v="0.5"/>
    <n v="357.9837"/>
    <s v="C.O.D."/>
    <n v="10"/>
    <n v="140"/>
    <n v="70"/>
    <n v="70"/>
    <n v="357.9837"/>
    <n v="210"/>
    <n v="427.9837"/>
    <s v="Mon"/>
    <s v="May"/>
  </r>
  <r>
    <s v="A00736"/>
    <x v="2"/>
    <x v="0"/>
    <x v="1"/>
    <s v="No"/>
    <x v="158"/>
    <x v="187"/>
    <n v="1"/>
    <s v="No"/>
    <s v="No"/>
    <n v="0.5"/>
    <n v="6.399"/>
    <s v="C.O.D."/>
    <n v="15"/>
    <n v="80"/>
    <n v="40"/>
    <n v="40"/>
    <n v="6.399"/>
    <n v="120"/>
    <n v="46.399000000000001"/>
    <s v="Mon"/>
    <s v="May"/>
  </r>
  <r>
    <s v="A00737"/>
    <x v="5"/>
    <x v="3"/>
    <x v="1"/>
    <s v="No"/>
    <x v="158"/>
    <x v="188"/>
    <n v="2"/>
    <s v="Yes"/>
    <s v="Yes"/>
    <n v="1"/>
    <n v="182.08340000000001"/>
    <s v="Warranty"/>
    <n v="16"/>
    <n v="140"/>
    <n v="140"/>
    <n v="0"/>
    <n v="0"/>
    <n v="280"/>
    <n v="0"/>
    <s v="Mon"/>
    <s v="May"/>
  </r>
  <r>
    <s v="A00738"/>
    <x v="0"/>
    <x v="5"/>
    <x v="2"/>
    <s v="No"/>
    <x v="158"/>
    <x v="187"/>
    <n v="2"/>
    <s v="No"/>
    <s v="No"/>
    <n v="0.25"/>
    <n v="149.24420000000001"/>
    <s v="Account"/>
    <n v="15"/>
    <n v="140"/>
    <n v="35"/>
    <n v="35"/>
    <n v="149.24420000000001"/>
    <n v="175"/>
    <n v="184.24420000000001"/>
    <s v="Mon"/>
    <s v="May"/>
  </r>
  <r>
    <s v="A00739"/>
    <x v="7"/>
    <x v="5"/>
    <x v="0"/>
    <s v="No"/>
    <x v="158"/>
    <x v="164"/>
    <n v="2"/>
    <s v="No"/>
    <s v="No"/>
    <n v="0.25"/>
    <n v="26.59"/>
    <s v="Credit"/>
    <n v="17"/>
    <n v="140"/>
    <n v="35"/>
    <n v="35"/>
    <n v="26.59"/>
    <n v="175"/>
    <n v="61.59"/>
    <s v="Mon"/>
    <s v="May"/>
  </r>
  <r>
    <s v="A00740"/>
    <x v="4"/>
    <x v="0"/>
    <x v="1"/>
    <s v="No"/>
    <x v="158"/>
    <x v="197"/>
    <n v="1"/>
    <s v="No"/>
    <s v="No"/>
    <n v="0.5"/>
    <n v="29.727799999999998"/>
    <s v="Account"/>
    <n v="30"/>
    <n v="80"/>
    <n v="40"/>
    <n v="40"/>
    <n v="29.727799999999998"/>
    <n v="120"/>
    <n v="69.727800000000002"/>
    <s v="Mon"/>
    <s v="Jun"/>
  </r>
  <r>
    <s v="A00741"/>
    <x v="0"/>
    <x v="5"/>
    <x v="2"/>
    <s v="No"/>
    <x v="158"/>
    <x v="179"/>
    <n v="1"/>
    <s v="No"/>
    <s v="No"/>
    <n v="0.25"/>
    <n v="21.33"/>
    <s v="Account"/>
    <n v="35"/>
    <n v="80"/>
    <n v="20"/>
    <n v="20"/>
    <n v="21.33"/>
    <n v="100"/>
    <n v="41.33"/>
    <s v="Mon"/>
    <s v="Jun"/>
  </r>
  <r>
    <s v="A00742"/>
    <x v="8"/>
    <x v="5"/>
    <x v="2"/>
    <s v="No"/>
    <x v="158"/>
    <x v="177"/>
    <n v="1"/>
    <s v="No"/>
    <s v="No"/>
    <n v="0.25"/>
    <n v="64.171000000000006"/>
    <s v="Account"/>
    <n v="42"/>
    <n v="80"/>
    <n v="20"/>
    <n v="20"/>
    <n v="64.171000000000006"/>
    <n v="100"/>
    <n v="84.171000000000006"/>
    <s v="Mon"/>
    <s v="Jun"/>
  </r>
  <r>
    <s v="A00743"/>
    <x v="4"/>
    <x v="0"/>
    <x v="2"/>
    <s v="No"/>
    <x v="158"/>
    <x v="191"/>
    <n v="1"/>
    <s v="No"/>
    <s v="No"/>
    <n v="0.25"/>
    <n v="70.8215"/>
    <s v="P.O."/>
    <n v="49"/>
    <n v="80"/>
    <n v="20"/>
    <n v="20"/>
    <n v="70.8215"/>
    <n v="100"/>
    <n v="90.8215"/>
    <s v="Mon"/>
    <s v="Jun"/>
  </r>
  <r>
    <s v="A00744"/>
    <x v="6"/>
    <x v="3"/>
    <x v="1"/>
    <s v="No"/>
    <x v="158"/>
    <x v="134"/>
    <n v="1"/>
    <s v="No"/>
    <s v="No"/>
    <n v="2.5"/>
    <n v="271.90960000000001"/>
    <s v="C.O.D."/>
    <n v="70"/>
    <n v="80"/>
    <n v="200"/>
    <n v="200"/>
    <n v="271.90960000000001"/>
    <n v="280"/>
    <n v="471.90960000000001"/>
    <s v="Mon"/>
    <s v="Jul"/>
  </r>
  <r>
    <s v="A00745"/>
    <x v="2"/>
    <x v="0"/>
    <x v="0"/>
    <s v="No"/>
    <x v="159"/>
    <x v="100"/>
    <n v="1"/>
    <s v="No"/>
    <s v="No"/>
    <n v="0.75"/>
    <n v="146.2002"/>
    <s v="C.O.D."/>
    <n v="9"/>
    <n v="80"/>
    <n v="60"/>
    <n v="60"/>
    <n v="146.2002"/>
    <n v="140"/>
    <n v="206.2002"/>
    <s v="Tue"/>
    <s v="May"/>
  </r>
  <r>
    <s v="A00746"/>
    <x v="2"/>
    <x v="0"/>
    <x v="1"/>
    <s v="No"/>
    <x v="159"/>
    <x v="164"/>
    <n v="1"/>
    <s v="No"/>
    <s v="No"/>
    <n v="0.5"/>
    <n v="150"/>
    <s v="Account"/>
    <n v="16"/>
    <n v="80"/>
    <n v="40"/>
    <n v="40"/>
    <n v="150"/>
    <n v="120"/>
    <n v="190"/>
    <s v="Tue"/>
    <s v="May"/>
  </r>
  <r>
    <s v="A00747"/>
    <x v="2"/>
    <x v="2"/>
    <x v="2"/>
    <s v="No"/>
    <x v="159"/>
    <x v="189"/>
    <n v="1"/>
    <s v="No"/>
    <s v="No"/>
    <n v="0.25"/>
    <n v="140.5"/>
    <s v="C.O.D."/>
    <n v="30"/>
    <n v="80"/>
    <n v="20"/>
    <n v="20"/>
    <n v="140.5"/>
    <n v="100"/>
    <n v="160.5"/>
    <s v="Tue"/>
    <s v="Jun"/>
  </r>
  <r>
    <s v="A00748"/>
    <x v="1"/>
    <x v="1"/>
    <x v="2"/>
    <s v="No"/>
    <x v="159"/>
    <x v="194"/>
    <n v="1"/>
    <s v="No"/>
    <s v="No"/>
    <n v="0.25"/>
    <n v="39"/>
    <s v="Account"/>
    <n v="37"/>
    <n v="80"/>
    <n v="20"/>
    <n v="20"/>
    <n v="39"/>
    <n v="100"/>
    <n v="59"/>
    <s v="Tue"/>
    <s v="Jun"/>
  </r>
  <r>
    <s v="A00749"/>
    <x v="0"/>
    <x v="0"/>
    <x v="3"/>
    <s v="No"/>
    <x v="159"/>
    <x v="134"/>
    <n v="2"/>
    <s v="No"/>
    <s v="No"/>
    <n v="2.25"/>
    <n v="716.98710000000005"/>
    <s v="C.O.D."/>
    <n v="69"/>
    <n v="140"/>
    <n v="315"/>
    <n v="315"/>
    <n v="716.98710000000005"/>
    <n v="455"/>
    <n v="1031.9871000000001"/>
    <s v="Tue"/>
    <s v="Jul"/>
  </r>
  <r>
    <s v="A00750"/>
    <x v="7"/>
    <x v="5"/>
    <x v="2"/>
    <s v="No"/>
    <x v="159"/>
    <x v="193"/>
    <n v="1"/>
    <s v="Yes"/>
    <s v="No"/>
    <n v="1"/>
    <n v="118.8969"/>
    <s v="Account"/>
    <n v="20"/>
    <n v="80"/>
    <n v="80"/>
    <n v="0"/>
    <n v="118.8969"/>
    <n v="160"/>
    <n v="118.8969"/>
    <s v="Tue"/>
    <s v="May"/>
  </r>
  <r>
    <s v="A00751"/>
    <x v="1"/>
    <x v="3"/>
    <x v="0"/>
    <s v="No"/>
    <x v="160"/>
    <x v="161"/>
    <n v="2"/>
    <s v="No"/>
    <s v="Yes"/>
    <n v="0.25"/>
    <n v="24"/>
    <s v="C.O.D."/>
    <n v="12"/>
    <n v="140"/>
    <n v="35"/>
    <n v="35"/>
    <n v="0"/>
    <n v="175"/>
    <n v="35"/>
    <s v="Wed"/>
    <s v="May"/>
  </r>
  <r>
    <s v="A00752"/>
    <x v="5"/>
    <x v="2"/>
    <x v="0"/>
    <s v="No"/>
    <x v="160"/>
    <x v="161"/>
    <n v="1"/>
    <s v="No"/>
    <s v="No"/>
    <n v="0.25"/>
    <n v="28.036799999999999"/>
    <s v="Account"/>
    <n v="12"/>
    <n v="80"/>
    <n v="20"/>
    <n v="20"/>
    <n v="28.036799999999999"/>
    <n v="100"/>
    <n v="48.036799999999999"/>
    <s v="Wed"/>
    <s v="May"/>
  </r>
  <r>
    <s v="A00753"/>
    <x v="1"/>
    <x v="3"/>
    <x v="0"/>
    <s v="No"/>
    <x v="160"/>
    <x v="161"/>
    <n v="2"/>
    <s v="No"/>
    <s v="No"/>
    <n v="0.5"/>
    <n v="291.10989999999998"/>
    <s v="C.O.D."/>
    <n v="12"/>
    <n v="140"/>
    <n v="70"/>
    <n v="70"/>
    <n v="291.10989999999998"/>
    <n v="210"/>
    <n v="361.10989999999998"/>
    <s v="Wed"/>
    <s v="May"/>
  </r>
  <r>
    <s v="A00754"/>
    <x v="7"/>
    <x v="5"/>
    <x v="0"/>
    <s v="No"/>
    <x v="160"/>
    <x v="193"/>
    <n v="2"/>
    <s v="No"/>
    <s v="No"/>
    <n v="0.25"/>
    <n v="36.3384"/>
    <s v="Account"/>
    <n v="19"/>
    <n v="140"/>
    <n v="35"/>
    <n v="35"/>
    <n v="36.3384"/>
    <n v="175"/>
    <n v="71.338400000000007"/>
    <s v="Wed"/>
    <s v="May"/>
  </r>
  <r>
    <s v="A00755"/>
    <x v="2"/>
    <x v="3"/>
    <x v="3"/>
    <s v="No"/>
    <x v="160"/>
    <x v="165"/>
    <n v="1"/>
    <s v="No"/>
    <s v="No"/>
    <n v="1"/>
    <n v="26.84"/>
    <s v="C.O.D."/>
    <n v="22"/>
    <n v="80"/>
    <n v="80"/>
    <n v="80"/>
    <n v="26.84"/>
    <n v="160"/>
    <n v="106.84"/>
    <s v="Wed"/>
    <s v="May"/>
  </r>
  <r>
    <s v="A00756"/>
    <x v="2"/>
    <x v="0"/>
    <x v="2"/>
    <s v="No"/>
    <x v="161"/>
    <x v="164"/>
    <n v="1"/>
    <s v="No"/>
    <s v="No"/>
    <n v="0.25"/>
    <n v="56.107500000000002"/>
    <s v="Account"/>
    <n v="14"/>
    <n v="80"/>
    <n v="20"/>
    <n v="20"/>
    <n v="56.107500000000002"/>
    <n v="100"/>
    <n v="76.107500000000002"/>
    <s v="Thu"/>
    <s v="May"/>
  </r>
  <r>
    <s v="A00757"/>
    <x v="0"/>
    <x v="5"/>
    <x v="1"/>
    <s v="No"/>
    <x v="161"/>
    <x v="188"/>
    <n v="2"/>
    <s v="No"/>
    <s v="No"/>
    <n v="0.5"/>
    <n v="205.53"/>
    <s v="Account"/>
    <n v="13"/>
    <n v="140"/>
    <n v="70"/>
    <n v="70"/>
    <n v="205.53"/>
    <n v="210"/>
    <n v="275.52999999999997"/>
    <s v="Thu"/>
    <s v="May"/>
  </r>
  <r>
    <s v="A00758"/>
    <x v="3"/>
    <x v="2"/>
    <x v="3"/>
    <s v="No"/>
    <x v="161"/>
    <x v="176"/>
    <n v="1"/>
    <s v="No"/>
    <s v="No"/>
    <n v="1"/>
    <n v="77.805000000000007"/>
    <s v="C.O.D."/>
    <n v="20"/>
    <n v="80"/>
    <n v="80"/>
    <n v="80"/>
    <n v="77.805000000000007"/>
    <n v="160"/>
    <n v="157.80500000000001"/>
    <s v="Thu"/>
    <s v="May"/>
  </r>
  <r>
    <s v="A00759"/>
    <x v="5"/>
    <x v="2"/>
    <x v="1"/>
    <s v="No"/>
    <x v="161"/>
    <x v="165"/>
    <n v="1"/>
    <s v="No"/>
    <s v="No"/>
    <n v="0.5"/>
    <n v="205.06549999999999"/>
    <s v="C.O.D."/>
    <n v="21"/>
    <n v="80"/>
    <n v="40"/>
    <n v="40"/>
    <n v="205.06549999999999"/>
    <n v="120"/>
    <n v="245.06549999999999"/>
    <s v="Thu"/>
    <s v="May"/>
  </r>
  <r>
    <s v="A00760"/>
    <x v="5"/>
    <x v="2"/>
    <x v="3"/>
    <s v="No"/>
    <x v="162"/>
    <x v="198"/>
    <n v="1"/>
    <s v="No"/>
    <s v="No"/>
    <n v="1.25"/>
    <n v="30"/>
    <s v="C.O.D."/>
    <n v="74"/>
    <n v="80"/>
    <n v="100"/>
    <n v="100"/>
    <n v="30"/>
    <n v="180"/>
    <n v="130"/>
    <s v="Fri"/>
    <s v="Jul"/>
  </r>
  <r>
    <s v="A00761"/>
    <x v="1"/>
    <x v="1"/>
    <x v="0"/>
    <s v="No"/>
    <x v="163"/>
    <x v="188"/>
    <n v="1"/>
    <s v="No"/>
    <s v="No"/>
    <n v="0.5"/>
    <n v="92.585999999999999"/>
    <s v="P.O."/>
    <n v="9"/>
    <n v="80"/>
    <n v="40"/>
    <n v="40"/>
    <n v="92.585999999999999"/>
    <n v="120"/>
    <n v="132.58600000000001"/>
    <s v="Mon"/>
    <s v="May"/>
  </r>
  <r>
    <s v="A00762"/>
    <x v="0"/>
    <x v="5"/>
    <x v="0"/>
    <s v="No"/>
    <x v="163"/>
    <x v="173"/>
    <n v="1"/>
    <s v="No"/>
    <s v="No"/>
    <n v="0.25"/>
    <n v="58.24"/>
    <s v="Account"/>
    <n v="21"/>
    <n v="80"/>
    <n v="20"/>
    <n v="20"/>
    <n v="58.24"/>
    <n v="100"/>
    <n v="78.240000000000009"/>
    <s v="Mon"/>
    <s v="May"/>
  </r>
  <r>
    <s v="A00763"/>
    <x v="3"/>
    <x v="3"/>
    <x v="1"/>
    <s v="No"/>
    <x v="163"/>
    <x v="199"/>
    <n v="2"/>
    <s v="No"/>
    <s v="No"/>
    <n v="0.5"/>
    <n v="69.6571"/>
    <s v="P.O."/>
    <n v="26"/>
    <n v="140"/>
    <n v="70"/>
    <n v="70"/>
    <n v="69.6571"/>
    <n v="210"/>
    <n v="139.65710000000001"/>
    <s v="Mon"/>
    <s v="Jun"/>
  </r>
  <r>
    <s v="A00764"/>
    <x v="2"/>
    <x v="2"/>
    <x v="4"/>
    <s v="No"/>
    <x v="163"/>
    <x v="197"/>
    <n v="2"/>
    <s v="No"/>
    <s v="No"/>
    <n v="1"/>
    <n v="51.8767"/>
    <s v="C.O.D."/>
    <n v="23"/>
    <n v="140"/>
    <n v="140"/>
    <n v="140"/>
    <n v="51.8767"/>
    <n v="280"/>
    <n v="191.8767"/>
    <s v="Mon"/>
    <s v="Jun"/>
  </r>
  <r>
    <s v="A00765"/>
    <x v="6"/>
    <x v="2"/>
    <x v="0"/>
    <s v="No"/>
    <x v="163"/>
    <x v="194"/>
    <n v="2"/>
    <s v="No"/>
    <s v="No"/>
    <n v="0.5"/>
    <n v="103.1811"/>
    <s v="C.O.D."/>
    <n v="31"/>
    <n v="140"/>
    <n v="70"/>
    <n v="70"/>
    <n v="103.1811"/>
    <n v="210"/>
    <n v="173.18110000000001"/>
    <s v="Mon"/>
    <s v="Jun"/>
  </r>
  <r>
    <s v="A00766"/>
    <x v="0"/>
    <x v="5"/>
    <x v="0"/>
    <s v="No"/>
    <x v="163"/>
    <x v="194"/>
    <n v="2"/>
    <s v="No"/>
    <s v="No"/>
    <n v="0.25"/>
    <n v="122.633"/>
    <s v="C.O.D."/>
    <n v="31"/>
    <n v="140"/>
    <n v="35"/>
    <n v="35"/>
    <n v="122.633"/>
    <n v="175"/>
    <n v="157.63299999999998"/>
    <s v="Mon"/>
    <s v="Jun"/>
  </r>
  <r>
    <s v="A00767"/>
    <x v="5"/>
    <x v="2"/>
    <x v="0"/>
    <s v="No"/>
    <x v="163"/>
    <x v="177"/>
    <n v="1"/>
    <s v="No"/>
    <s v="No"/>
    <n v="0.25"/>
    <n v="73.810299999999998"/>
    <s v="C.O.D."/>
    <n v="35"/>
    <n v="80"/>
    <n v="20"/>
    <n v="20"/>
    <n v="73.810299999999998"/>
    <n v="100"/>
    <n v="93.810299999999998"/>
    <s v="Mon"/>
    <s v="Jun"/>
  </r>
  <r>
    <s v="A00768"/>
    <x v="3"/>
    <x v="3"/>
    <x v="2"/>
    <s v="No"/>
    <x v="164"/>
    <x v="193"/>
    <n v="2"/>
    <s v="No"/>
    <s v="No"/>
    <n v="0.25"/>
    <n v="479.36"/>
    <s v="Account"/>
    <n v="13"/>
    <n v="140"/>
    <n v="35"/>
    <n v="35"/>
    <n v="479.36"/>
    <n v="175"/>
    <n v="514.36"/>
    <s v="Tue"/>
    <s v="May"/>
  </r>
  <r>
    <s v="A00769"/>
    <x v="4"/>
    <x v="0"/>
    <x v="0"/>
    <s v="No"/>
    <x v="164"/>
    <x v="197"/>
    <n v="1"/>
    <s v="No"/>
    <s v="No"/>
    <n v="0.25"/>
    <n v="180"/>
    <s v="P.O."/>
    <n v="22"/>
    <n v="80"/>
    <n v="20"/>
    <n v="20"/>
    <n v="180"/>
    <n v="100"/>
    <n v="200"/>
    <s v="Tue"/>
    <s v="Jun"/>
  </r>
  <r>
    <s v="A00770"/>
    <x v="2"/>
    <x v="2"/>
    <x v="1"/>
    <s v="No"/>
    <x v="164"/>
    <x v="200"/>
    <n v="1"/>
    <s v="No"/>
    <s v="No"/>
    <n v="1"/>
    <n v="117.44840000000001"/>
    <s v="Account"/>
    <n v="72"/>
    <n v="80"/>
    <n v="80"/>
    <n v="80"/>
    <n v="117.44840000000001"/>
    <n v="160"/>
    <n v="197.44839999999999"/>
    <s v="Tue"/>
    <s v="Jul"/>
  </r>
  <r>
    <s v="A00771"/>
    <x v="4"/>
    <x v="0"/>
    <x v="0"/>
    <s v="No"/>
    <x v="165"/>
    <x v="197"/>
    <n v="1"/>
    <s v="No"/>
    <s v="No"/>
    <n v="0.25"/>
    <n v="240.28399999999999"/>
    <s v="P.O."/>
    <n v="21"/>
    <n v="80"/>
    <n v="20"/>
    <n v="20"/>
    <n v="240.28399999999999"/>
    <n v="100"/>
    <n v="260.28399999999999"/>
    <s v="Wed"/>
    <s v="Jun"/>
  </r>
  <r>
    <s v="A00772"/>
    <x v="6"/>
    <x v="0"/>
    <x v="1"/>
    <s v="No"/>
    <x v="165"/>
    <x v="171"/>
    <n v="2"/>
    <s v="No"/>
    <s v="No"/>
    <n v="0.5"/>
    <n v="176.31290000000001"/>
    <s v="C.O.D."/>
    <n v="35"/>
    <n v="140"/>
    <n v="70"/>
    <n v="70"/>
    <n v="176.31290000000001"/>
    <n v="210"/>
    <n v="246.31290000000001"/>
    <s v="Wed"/>
    <s v="Jun"/>
  </r>
  <r>
    <s v="A00773"/>
    <x v="2"/>
    <x v="2"/>
    <x v="0"/>
    <s v="No"/>
    <x v="165"/>
    <x v="201"/>
    <n v="1"/>
    <s v="No"/>
    <s v="No"/>
    <n v="0.5"/>
    <n v="280"/>
    <s v="Account"/>
    <n v="42"/>
    <n v="80"/>
    <n v="40"/>
    <n v="40"/>
    <n v="280"/>
    <n v="120"/>
    <n v="320"/>
    <s v="Wed"/>
    <s v="Jun"/>
  </r>
  <r>
    <s v="A00774"/>
    <x v="2"/>
    <x v="0"/>
    <x v="3"/>
    <s v="No"/>
    <x v="165"/>
    <x v="198"/>
    <n v="2"/>
    <s v="No"/>
    <s v="No"/>
    <n v="2"/>
    <n v="345.72890000000001"/>
    <s v="C.O.D."/>
    <n v="69"/>
    <n v="140"/>
    <n v="280"/>
    <n v="280"/>
    <n v="345.72890000000001"/>
    <n v="420"/>
    <n v="625.72890000000007"/>
    <s v="Wed"/>
    <s v="Jul"/>
  </r>
  <r>
    <s v="A00775"/>
    <x v="0"/>
    <x v="5"/>
    <x v="1"/>
    <s v="No"/>
    <x v="166"/>
    <x v="173"/>
    <n v="2"/>
    <s v="No"/>
    <s v="No"/>
    <n v="1"/>
    <n v="158.29130000000001"/>
    <s v="Account"/>
    <n v="18"/>
    <n v="140"/>
    <n v="140"/>
    <n v="140"/>
    <n v="158.29130000000001"/>
    <n v="280"/>
    <n v="298.29129999999998"/>
    <s v="Thu"/>
    <s v="May"/>
  </r>
  <r>
    <s v="A00776"/>
    <x v="3"/>
    <x v="2"/>
    <x v="1"/>
    <s v="No"/>
    <x v="166"/>
    <x v="141"/>
    <n v="1"/>
    <s v="No"/>
    <s v="No"/>
    <n v="0.5"/>
    <n v="14.42"/>
    <s v="Account"/>
    <n v="19"/>
    <n v="80"/>
    <n v="40"/>
    <n v="40"/>
    <n v="14.42"/>
    <n v="120"/>
    <n v="54.42"/>
    <s v="Thu"/>
    <s v="Jun"/>
  </r>
  <r>
    <s v="A00777"/>
    <x v="1"/>
    <x v="1"/>
    <x v="1"/>
    <s v="No"/>
    <x v="166"/>
    <x v="170"/>
    <n v="1"/>
    <s v="No"/>
    <s v="No"/>
    <n v="0.75"/>
    <n v="62.970199999999998"/>
    <s v="Account"/>
    <n v="26"/>
    <n v="80"/>
    <n v="60"/>
    <n v="60"/>
    <n v="62.970199999999998"/>
    <n v="140"/>
    <n v="122.97020000000001"/>
    <s v="Thu"/>
    <s v="Jun"/>
  </r>
  <r>
    <s v="A00778"/>
    <x v="0"/>
    <x v="5"/>
    <x v="0"/>
    <s v="No"/>
    <x v="166"/>
    <x v="170"/>
    <n v="2"/>
    <s v="No"/>
    <s v="No"/>
    <n v="0.25"/>
    <n v="63.441299999999998"/>
    <s v="Account"/>
    <n v="26"/>
    <n v="140"/>
    <n v="35"/>
    <n v="35"/>
    <n v="63.441299999999998"/>
    <n v="175"/>
    <n v="98.441299999999998"/>
    <s v="Thu"/>
    <s v="Jun"/>
  </r>
  <r>
    <s v="A00779"/>
    <x v="2"/>
    <x v="2"/>
    <x v="1"/>
    <s v="No"/>
    <x v="166"/>
    <x v="171"/>
    <n v="1"/>
    <s v="No"/>
    <s v="No"/>
    <n v="0.5"/>
    <n v="30"/>
    <s v="C.O.D."/>
    <n v="34"/>
    <n v="80"/>
    <n v="40"/>
    <n v="40"/>
    <n v="30"/>
    <n v="120"/>
    <n v="70"/>
    <s v="Thu"/>
    <s v="Jun"/>
  </r>
  <r>
    <s v="A00780"/>
    <x v="7"/>
    <x v="5"/>
    <x v="1"/>
    <s v="No"/>
    <x v="166"/>
    <x v="174"/>
    <n v="1"/>
    <s v="No"/>
    <s v="No"/>
    <n v="0.5"/>
    <n v="496"/>
    <s v="Account"/>
    <n v="35"/>
    <n v="80"/>
    <n v="40"/>
    <n v="40"/>
    <n v="496"/>
    <n v="120"/>
    <n v="536"/>
    <s v="Thu"/>
    <s v="Jun"/>
  </r>
  <r>
    <s v="A00781"/>
    <x v="3"/>
    <x v="2"/>
    <x v="1"/>
    <s v="No"/>
    <x v="166"/>
    <x v="190"/>
    <n v="1"/>
    <s v="Yes"/>
    <s v="Yes"/>
    <n v="0.25"/>
    <n v="126.81"/>
    <s v="C.O.D."/>
    <n v="27"/>
    <n v="80"/>
    <n v="20"/>
    <n v="0"/>
    <n v="0"/>
    <n v="100"/>
    <n v="0"/>
    <s v="Thu"/>
    <s v="Jun"/>
  </r>
  <r>
    <s v="A00782"/>
    <x v="4"/>
    <x v="0"/>
    <x v="4"/>
    <s v="No"/>
    <x v="166"/>
    <x v="162"/>
    <n v="2"/>
    <s v="Yes"/>
    <s v="No"/>
    <n v="0.75"/>
    <n v="144"/>
    <s v="C.O.D."/>
    <n v="33"/>
    <n v="140"/>
    <n v="105"/>
    <n v="0"/>
    <n v="144"/>
    <n v="245"/>
    <n v="144"/>
    <s v="Thu"/>
    <s v="Jun"/>
  </r>
  <r>
    <s v="A00783"/>
    <x v="8"/>
    <x v="5"/>
    <x v="1"/>
    <s v="No"/>
    <x v="167"/>
    <x v="179"/>
    <n v="2"/>
    <s v="No"/>
    <s v="Yes"/>
    <n v="0.5"/>
    <n v="494.92989999999998"/>
    <s v="C.O.D."/>
    <n v="23"/>
    <n v="140"/>
    <n v="70"/>
    <n v="70"/>
    <n v="0"/>
    <n v="210"/>
    <n v="70"/>
    <s v="Sat"/>
    <s v="Jun"/>
  </r>
  <r>
    <s v="A00784"/>
    <x v="0"/>
    <x v="5"/>
    <x v="0"/>
    <s v="No"/>
    <x v="167"/>
    <x v="170"/>
    <n v="2"/>
    <s v="No"/>
    <s v="No"/>
    <n v="0.25"/>
    <n v="30.0473"/>
    <s v="C.O.D."/>
    <n v="24"/>
    <n v="140"/>
    <n v="35"/>
    <n v="35"/>
    <n v="30.0473"/>
    <n v="175"/>
    <n v="65.047300000000007"/>
    <s v="Sat"/>
    <s v="Jun"/>
  </r>
  <r>
    <s v="A00785"/>
    <x v="5"/>
    <x v="3"/>
    <x v="0"/>
    <s v="No"/>
    <x v="168"/>
    <x v="108"/>
    <n v="1"/>
    <s v="No"/>
    <s v="No"/>
    <n v="0.25"/>
    <n v="147.63820000000001"/>
    <s v="Account"/>
    <n v="8"/>
    <n v="80"/>
    <n v="20"/>
    <n v="20"/>
    <n v="147.63820000000001"/>
    <n v="100"/>
    <n v="167.63820000000001"/>
    <s v="Mon"/>
    <s v="May"/>
  </r>
  <r>
    <s v="A00786"/>
    <x v="0"/>
    <x v="5"/>
    <x v="1"/>
    <s v="No"/>
    <x v="168"/>
    <x v="202"/>
    <n v="2"/>
    <s v="No"/>
    <s v="No"/>
    <n v="0.5"/>
    <n v="37.44"/>
    <s v="C.O.D."/>
    <n v="11"/>
    <n v="140"/>
    <n v="70"/>
    <n v="70"/>
    <n v="37.44"/>
    <n v="210"/>
    <n v="107.44"/>
    <s v="Mon"/>
    <s v="May"/>
  </r>
  <r>
    <s v="A00787"/>
    <x v="7"/>
    <x v="5"/>
    <x v="0"/>
    <s v="No"/>
    <x v="168"/>
    <x v="197"/>
    <n v="2"/>
    <s v="No"/>
    <s v="No"/>
    <n v="0.5"/>
    <n v="288"/>
    <s v="Account"/>
    <n v="16"/>
    <n v="140"/>
    <n v="70"/>
    <n v="70"/>
    <n v="288"/>
    <n v="210"/>
    <n v="358"/>
    <s v="Mon"/>
    <s v="Jun"/>
  </r>
  <r>
    <s v="A00788"/>
    <x v="3"/>
    <x v="2"/>
    <x v="0"/>
    <s v="No"/>
    <x v="168"/>
    <x v="197"/>
    <n v="2"/>
    <s v="No"/>
    <s v="No"/>
    <n v="1"/>
    <n v="150"/>
    <s v="C.O.D."/>
    <n v="16"/>
    <n v="140"/>
    <n v="140"/>
    <n v="140"/>
    <n v="150"/>
    <n v="280"/>
    <n v="290"/>
    <s v="Mon"/>
    <s v="Jun"/>
  </r>
  <r>
    <s v="A00789"/>
    <x v="0"/>
    <x v="5"/>
    <x v="2"/>
    <s v="No"/>
    <x v="168"/>
    <x v="170"/>
    <n v="1"/>
    <s v="No"/>
    <s v="No"/>
    <n v="0.25"/>
    <n v="42.66"/>
    <s v="Account"/>
    <n v="22"/>
    <n v="80"/>
    <n v="20"/>
    <n v="20"/>
    <n v="42.66"/>
    <n v="100"/>
    <n v="62.66"/>
    <s v="Mon"/>
    <s v="Jun"/>
  </r>
  <r>
    <s v="A00790"/>
    <x v="0"/>
    <x v="5"/>
    <x v="0"/>
    <s v="No"/>
    <x v="168"/>
    <x v="170"/>
    <n v="1"/>
    <s v="No"/>
    <s v="No"/>
    <n v="0.25"/>
    <n v="287.25"/>
    <s v="Account"/>
    <n v="22"/>
    <n v="80"/>
    <n v="20"/>
    <n v="20"/>
    <n v="287.25"/>
    <n v="100"/>
    <n v="307.25"/>
    <s v="Mon"/>
    <s v="Jun"/>
  </r>
  <r>
    <s v="A00791"/>
    <x v="4"/>
    <x v="2"/>
    <x v="2"/>
    <s v="No"/>
    <x v="168"/>
    <x v="155"/>
    <n v="2"/>
    <s v="No"/>
    <s v="No"/>
    <n v="0.25"/>
    <n v="147.4015"/>
    <s v="C.O.D."/>
    <n v="25"/>
    <n v="140"/>
    <n v="35"/>
    <n v="35"/>
    <n v="147.4015"/>
    <n v="175"/>
    <n v="182.4015"/>
    <s v="Mon"/>
    <s v="Jun"/>
  </r>
  <r>
    <s v="A00792"/>
    <x v="0"/>
    <x v="5"/>
    <x v="2"/>
    <s v="No"/>
    <x v="168"/>
    <x v="203"/>
    <n v="1"/>
    <s v="No"/>
    <s v="No"/>
    <n v="0.25"/>
    <n v="59.242100000000001"/>
    <s v="C.O.D."/>
    <n v="33"/>
    <n v="80"/>
    <n v="20"/>
    <n v="20"/>
    <n v="59.242100000000001"/>
    <n v="100"/>
    <n v="79.242099999999994"/>
    <s v="Mon"/>
    <s v="Jun"/>
  </r>
  <r>
    <s v="A00793"/>
    <x v="0"/>
    <x v="5"/>
    <x v="0"/>
    <s v="No"/>
    <x v="168"/>
    <x v="177"/>
    <n v="1"/>
    <s v="No"/>
    <s v="No"/>
    <n v="0.25"/>
    <n v="240"/>
    <s v="Account"/>
    <n v="28"/>
    <n v="80"/>
    <n v="20"/>
    <n v="20"/>
    <n v="240"/>
    <n v="100"/>
    <n v="260"/>
    <s v="Mon"/>
    <s v="Jun"/>
  </r>
  <r>
    <s v="A00794"/>
    <x v="0"/>
    <x v="5"/>
    <x v="2"/>
    <s v="No"/>
    <x v="168"/>
    <x v="204"/>
    <n v="2"/>
    <s v="No"/>
    <s v="No"/>
    <n v="0.25"/>
    <n v="197.47"/>
    <s v="C.O.D."/>
    <n v="36"/>
    <n v="140"/>
    <n v="35"/>
    <n v="35"/>
    <n v="197.47"/>
    <n v="175"/>
    <n v="232.47"/>
    <s v="Mon"/>
    <s v="Jun"/>
  </r>
  <r>
    <s v="A00795"/>
    <x v="7"/>
    <x v="5"/>
    <x v="0"/>
    <s v="No"/>
    <x v="168"/>
    <x v="205"/>
    <n v="2"/>
    <s v="No"/>
    <s v="No"/>
    <n v="0.5"/>
    <n v="304.19459999999998"/>
    <s v="C.O.D."/>
    <n v="60"/>
    <n v="140"/>
    <n v="70"/>
    <n v="70"/>
    <n v="304.19459999999998"/>
    <n v="210"/>
    <n v="374.19459999999998"/>
    <s v="Mon"/>
    <s v="Jul"/>
  </r>
  <r>
    <s v="A00796"/>
    <x v="5"/>
    <x v="3"/>
    <x v="1"/>
    <s v="No"/>
    <x v="169"/>
    <x v="165"/>
    <n v="1"/>
    <s v="No"/>
    <s v="No"/>
    <n v="0.5"/>
    <n v="64.342100000000002"/>
    <s v="Account"/>
    <n v="9"/>
    <n v="80"/>
    <n v="40"/>
    <n v="40"/>
    <n v="64.342100000000002"/>
    <n v="120"/>
    <n v="104.3421"/>
    <s v="Tue"/>
    <s v="May"/>
  </r>
  <r>
    <s v="A00797"/>
    <x v="1"/>
    <x v="1"/>
    <x v="1"/>
    <s v="No"/>
    <x v="169"/>
    <x v="173"/>
    <n v="1"/>
    <s v="No"/>
    <s v="No"/>
    <n v="0.5"/>
    <n v="10.27"/>
    <s v="Account"/>
    <n v="13"/>
    <n v="80"/>
    <n v="40"/>
    <n v="40"/>
    <n v="10.27"/>
    <n v="120"/>
    <n v="50.269999999999996"/>
    <s v="Tue"/>
    <s v="May"/>
  </r>
  <r>
    <s v="A00798"/>
    <x v="3"/>
    <x v="3"/>
    <x v="0"/>
    <s v="No"/>
    <x v="169"/>
    <x v="189"/>
    <n v="2"/>
    <s v="No"/>
    <s v="No"/>
    <n v="0.75"/>
    <n v="319.02080000000001"/>
    <s v="C.O.D."/>
    <n v="16"/>
    <n v="140"/>
    <n v="105"/>
    <n v="105"/>
    <n v="319.02080000000001"/>
    <n v="245"/>
    <n v="424.02080000000001"/>
    <s v="Tue"/>
    <s v="Jun"/>
  </r>
  <r>
    <s v="A00799"/>
    <x v="3"/>
    <x v="0"/>
    <x v="1"/>
    <s v="No"/>
    <x v="169"/>
    <x v="141"/>
    <n v="1"/>
    <s v="No"/>
    <s v="No"/>
    <n v="0.75"/>
    <n v="131"/>
    <s v="C.O.D."/>
    <n v="14"/>
    <n v="80"/>
    <n v="60"/>
    <n v="60"/>
    <n v="131"/>
    <n v="140"/>
    <n v="191"/>
    <s v="Tue"/>
    <s v="Jun"/>
  </r>
  <r>
    <s v="A00800"/>
    <x v="0"/>
    <x v="5"/>
    <x v="0"/>
    <s v="No"/>
    <x v="169"/>
    <x v="197"/>
    <n v="2"/>
    <s v="No"/>
    <s v="No"/>
    <n v="0.25"/>
    <n v="167"/>
    <s v="Account"/>
    <n v="15"/>
    <n v="140"/>
    <n v="35"/>
    <n v="35"/>
    <n v="167"/>
    <n v="175"/>
    <n v="202"/>
    <s v="Tue"/>
    <s v="Jun"/>
  </r>
  <r>
    <s v="A00801"/>
    <x v="5"/>
    <x v="3"/>
    <x v="1"/>
    <s v="No"/>
    <x v="169"/>
    <x v="190"/>
    <n v="1"/>
    <s v="No"/>
    <s v="No"/>
    <n v="0.5"/>
    <n v="91.041700000000006"/>
    <s v="Account"/>
    <n v="22"/>
    <n v="80"/>
    <n v="40"/>
    <n v="40"/>
    <n v="91.041700000000006"/>
    <n v="120"/>
    <n v="131.04169999999999"/>
    <s v="Tue"/>
    <s v="Jun"/>
  </r>
  <r>
    <s v="A00802"/>
    <x v="4"/>
    <x v="0"/>
    <x v="0"/>
    <s v="No"/>
    <x v="169"/>
    <x v="204"/>
    <n v="1"/>
    <s v="No"/>
    <s v="No"/>
    <n v="0.25"/>
    <n v="44.9221"/>
    <s v="C.O.D."/>
    <n v="35"/>
    <n v="80"/>
    <n v="20"/>
    <n v="20"/>
    <n v="44.9221"/>
    <n v="100"/>
    <n v="64.9221"/>
    <s v="Tue"/>
    <s v="Jun"/>
  </r>
  <r>
    <s v="A00803"/>
    <x v="3"/>
    <x v="2"/>
    <x v="1"/>
    <s v="No"/>
    <x v="169"/>
    <x v="206"/>
    <n v="1"/>
    <s v="Yes"/>
    <s v="Yes"/>
    <n v="1"/>
    <n v="163.92760000000001"/>
    <s v="Warranty"/>
    <n v="66"/>
    <n v="80"/>
    <n v="80"/>
    <n v="0"/>
    <n v="0"/>
    <n v="160"/>
    <n v="0"/>
    <s v="Tue"/>
    <s v="Jul"/>
  </r>
  <r>
    <s v="A00804"/>
    <x v="5"/>
    <x v="2"/>
    <x v="4"/>
    <s v="No"/>
    <x v="169"/>
    <x v="192"/>
    <n v="2"/>
    <s v="Yes"/>
    <s v="No"/>
    <n v="0.5"/>
    <n v="281.61579999999998"/>
    <s v="Account"/>
    <n v="37"/>
    <n v="140"/>
    <n v="70"/>
    <n v="0"/>
    <n v="281.61579999999998"/>
    <n v="210"/>
    <n v="281.61579999999998"/>
    <s v="Tue"/>
    <s v="Jun"/>
  </r>
  <r>
    <s v="A00805"/>
    <x v="1"/>
    <x v="1"/>
    <x v="0"/>
    <s v="No"/>
    <x v="170"/>
    <x v="173"/>
    <n v="1"/>
    <s v="No"/>
    <s v="No"/>
    <n v="0.5"/>
    <n v="7.02"/>
    <s v="P.O."/>
    <n v="12"/>
    <n v="80"/>
    <n v="40"/>
    <n v="40"/>
    <n v="7.02"/>
    <n v="120"/>
    <n v="47.019999999999996"/>
    <s v="Wed"/>
    <s v="May"/>
  </r>
  <r>
    <s v="A00806"/>
    <x v="1"/>
    <x v="1"/>
    <x v="0"/>
    <s v="No"/>
    <x v="170"/>
    <x v="173"/>
    <n v="1"/>
    <s v="No"/>
    <s v="No"/>
    <n v="0.5"/>
    <n v="28.996500000000001"/>
    <s v="Account"/>
    <n v="12"/>
    <n v="80"/>
    <n v="40"/>
    <n v="40"/>
    <n v="28.996500000000001"/>
    <n v="120"/>
    <n v="68.996499999999997"/>
    <s v="Wed"/>
    <s v="May"/>
  </r>
  <r>
    <s v="A00807"/>
    <x v="1"/>
    <x v="1"/>
    <x v="0"/>
    <s v="No"/>
    <x v="170"/>
    <x v="173"/>
    <n v="1"/>
    <s v="No"/>
    <s v="No"/>
    <n v="0.5"/>
    <n v="50.57"/>
    <s v="P.O."/>
    <n v="12"/>
    <n v="80"/>
    <n v="40"/>
    <n v="40"/>
    <n v="50.57"/>
    <n v="120"/>
    <n v="90.57"/>
    <s v="Wed"/>
    <s v="May"/>
  </r>
  <r>
    <s v="A00808"/>
    <x v="8"/>
    <x v="5"/>
    <x v="1"/>
    <s v="No"/>
    <x v="170"/>
    <x v="189"/>
    <n v="2"/>
    <s v="No"/>
    <s v="No"/>
    <n v="0.5"/>
    <n v="271.791"/>
    <s v="C.O.D."/>
    <n v="15"/>
    <n v="140"/>
    <n v="70"/>
    <n v="70"/>
    <n v="271.791"/>
    <n v="210"/>
    <n v="341.791"/>
    <s v="Wed"/>
    <s v="Jun"/>
  </r>
  <r>
    <s v="A00809"/>
    <x v="8"/>
    <x v="5"/>
    <x v="0"/>
    <s v="No"/>
    <x v="170"/>
    <x v="166"/>
    <n v="2"/>
    <s v="Yes"/>
    <s v="Yes"/>
    <n v="0.25"/>
    <n v="14.702999999999999"/>
    <s v="Warranty"/>
    <n v="41"/>
    <n v="140"/>
    <n v="35"/>
    <n v="0"/>
    <n v="0"/>
    <n v="175"/>
    <n v="0"/>
    <s v="Wed"/>
    <s v="Jun"/>
  </r>
  <r>
    <s v="A00810"/>
    <x v="5"/>
    <x v="2"/>
    <x v="1"/>
    <s v="No"/>
    <x v="171"/>
    <x v="170"/>
    <n v="2"/>
    <s v="No"/>
    <s v="Yes"/>
    <n v="3.25"/>
    <n v="311.3621"/>
    <s v="C.O.D."/>
    <n v="19"/>
    <n v="140"/>
    <n v="455"/>
    <n v="455"/>
    <n v="0"/>
    <n v="595"/>
    <n v="455"/>
    <s v="Thu"/>
    <s v="Jun"/>
  </r>
  <r>
    <s v="A00811"/>
    <x v="2"/>
    <x v="2"/>
    <x v="1"/>
    <s v="No"/>
    <x v="171"/>
    <x v="155"/>
    <n v="1"/>
    <s v="No"/>
    <s v="No"/>
    <n v="0.75"/>
    <n v="189.31800000000001"/>
    <s v="C.O.D."/>
    <n v="22"/>
    <n v="80"/>
    <n v="60"/>
    <n v="60"/>
    <n v="189.31800000000001"/>
    <n v="140"/>
    <n v="249.31800000000001"/>
    <s v="Thu"/>
    <s v="Jun"/>
  </r>
  <r>
    <s v="A00812"/>
    <x v="3"/>
    <x v="2"/>
    <x v="0"/>
    <s v="No"/>
    <x v="171"/>
    <x v="174"/>
    <n v="1"/>
    <s v="No"/>
    <s v="No"/>
    <n v="0.5"/>
    <n v="74.532399999999996"/>
    <s v="Account"/>
    <n v="28"/>
    <n v="80"/>
    <n v="40"/>
    <n v="40"/>
    <n v="74.532399999999996"/>
    <n v="120"/>
    <n v="114.5324"/>
    <s v="Thu"/>
    <s v="Jun"/>
  </r>
  <r>
    <s v="A00813"/>
    <x v="2"/>
    <x v="2"/>
    <x v="3"/>
    <s v="No"/>
    <x v="171"/>
    <x v="157"/>
    <n v="1"/>
    <s v="No"/>
    <s v="No"/>
    <n v="1.5"/>
    <n v="673.21600000000001"/>
    <s v="C.O.D."/>
    <n v="39"/>
    <n v="80"/>
    <n v="120"/>
    <n v="120"/>
    <n v="673.21600000000001"/>
    <n v="200"/>
    <n v="793.21600000000001"/>
    <s v="Thu"/>
    <s v="Jun"/>
  </r>
  <r>
    <s v="A00814"/>
    <x v="2"/>
    <x v="3"/>
    <x v="3"/>
    <s v="No"/>
    <x v="171"/>
    <x v="207"/>
    <n v="2"/>
    <s v="No"/>
    <s v="No"/>
    <n v="3.5"/>
    <n v="230.39570000000001"/>
    <s v="C.O.D."/>
    <n v="48"/>
    <n v="140"/>
    <n v="490"/>
    <n v="490"/>
    <n v="230.39570000000001"/>
    <n v="630"/>
    <n v="720.39570000000003"/>
    <s v="Thu"/>
    <s v="Jul"/>
  </r>
  <r>
    <s v="A00815"/>
    <x v="0"/>
    <x v="5"/>
    <x v="0"/>
    <s v="No"/>
    <x v="171"/>
    <x v="205"/>
    <n v="2"/>
    <s v="No"/>
    <s v="No"/>
    <n v="0.25"/>
    <n v="14.42"/>
    <s v="Account"/>
    <n v="57"/>
    <n v="140"/>
    <n v="35"/>
    <n v="35"/>
    <n v="14.42"/>
    <n v="175"/>
    <n v="49.42"/>
    <s v="Thu"/>
    <s v="Jul"/>
  </r>
  <r>
    <s v="A00816"/>
    <x v="6"/>
    <x v="3"/>
    <x v="3"/>
    <s v="No"/>
    <x v="171"/>
    <x v="207"/>
    <n v="2"/>
    <s v="Yes"/>
    <s v="No"/>
    <n v="1"/>
    <n v="852.54669999999999"/>
    <s v="C.O.D."/>
    <n v="48"/>
    <n v="140"/>
    <n v="140"/>
    <n v="0"/>
    <n v="852.54669999999999"/>
    <n v="280"/>
    <n v="852.54669999999999"/>
    <s v="Thu"/>
    <s v="Jul"/>
  </r>
  <r>
    <s v="A00817"/>
    <x v="3"/>
    <x v="3"/>
    <x v="1"/>
    <s v="No"/>
    <x v="172"/>
    <x v="141"/>
    <n v="1"/>
    <s v="No"/>
    <s v="No"/>
    <n v="0.5"/>
    <n v="36.754399999999997"/>
    <s v="Account"/>
    <n v="11"/>
    <n v="80"/>
    <n v="40"/>
    <n v="40"/>
    <n v="36.754399999999997"/>
    <n v="120"/>
    <n v="76.754400000000004"/>
    <s v="Fri"/>
    <s v="Jun"/>
  </r>
  <r>
    <s v="A00818"/>
    <x v="3"/>
    <x v="2"/>
    <x v="4"/>
    <s v="No"/>
    <x v="172"/>
    <x v="204"/>
    <n v="1"/>
    <s v="No"/>
    <s v="No"/>
    <n v="1"/>
    <n v="57.966200000000001"/>
    <s v="P.O."/>
    <n v="32"/>
    <n v="80"/>
    <n v="80"/>
    <n v="80"/>
    <n v="57.966200000000001"/>
    <n v="160"/>
    <n v="137.96620000000001"/>
    <s v="Fri"/>
    <s v="Jun"/>
  </r>
  <r>
    <s v="A00819"/>
    <x v="3"/>
    <x v="2"/>
    <x v="1"/>
    <s v="No"/>
    <x v="172"/>
    <x v="134"/>
    <n v="1"/>
    <s v="Yes"/>
    <s v="No"/>
    <n v="0.75"/>
    <n v="90"/>
    <s v="P.O."/>
    <n v="52"/>
    <n v="80"/>
    <n v="60"/>
    <n v="0"/>
    <n v="90"/>
    <n v="140"/>
    <n v="90"/>
    <s v="Fri"/>
    <s v="Jul"/>
  </r>
  <r>
    <s v="A00820"/>
    <x v="3"/>
    <x v="3"/>
    <x v="1"/>
    <s v="No"/>
    <x v="173"/>
    <x v="199"/>
    <n v="1"/>
    <s v="Yes"/>
    <s v="No"/>
    <n v="0.5"/>
    <n v="108.51300000000001"/>
    <s v="C.O.D."/>
    <n v="14"/>
    <n v="80"/>
    <n v="40"/>
    <n v="0"/>
    <n v="108.51300000000001"/>
    <n v="120"/>
    <n v="108.51300000000001"/>
    <s v="Sat"/>
    <s v="Jun"/>
  </r>
  <r>
    <s v="A00821"/>
    <x v="0"/>
    <x v="5"/>
    <x v="2"/>
    <s v="No"/>
    <x v="174"/>
    <x v="197"/>
    <n v="1"/>
    <s v="No"/>
    <s v="No"/>
    <n v="0.25"/>
    <n v="22"/>
    <s v="Account"/>
    <n v="9"/>
    <n v="80"/>
    <n v="20"/>
    <n v="20"/>
    <n v="22"/>
    <n v="100"/>
    <n v="42"/>
    <s v="Mon"/>
    <s v="Jun"/>
  </r>
  <r>
    <s v="A00822"/>
    <x v="5"/>
    <x v="2"/>
    <x v="2"/>
    <s v="No"/>
    <x v="174"/>
    <x v="189"/>
    <n v="1"/>
    <s v="No"/>
    <s v="No"/>
    <n v="0.25"/>
    <n v="66.864900000000006"/>
    <s v="C.O.D."/>
    <n v="10"/>
    <n v="80"/>
    <n v="20"/>
    <n v="20"/>
    <n v="66.864900000000006"/>
    <n v="100"/>
    <n v="86.864900000000006"/>
    <s v="Mon"/>
    <s v="Jun"/>
  </r>
  <r>
    <s v="A00823"/>
    <x v="1"/>
    <x v="1"/>
    <x v="1"/>
    <s v="No"/>
    <x v="174"/>
    <x v="162"/>
    <n v="1"/>
    <s v="No"/>
    <s v="No"/>
    <n v="0.75"/>
    <n v="111.15"/>
    <s v="Account"/>
    <n v="22"/>
    <n v="80"/>
    <n v="60"/>
    <n v="60"/>
    <n v="111.15"/>
    <n v="140"/>
    <n v="171.15"/>
    <s v="Mon"/>
    <s v="Jun"/>
  </r>
  <r>
    <s v="A00824"/>
    <x v="1"/>
    <x v="3"/>
    <x v="0"/>
    <s v="No"/>
    <x v="174"/>
    <x v="134"/>
    <n v="2"/>
    <s v="No"/>
    <s v="No"/>
    <n v="0.75"/>
    <n v="239.54249999999999"/>
    <s v="Account"/>
    <n v="49"/>
    <n v="140"/>
    <n v="105"/>
    <n v="105"/>
    <n v="239.54249999999999"/>
    <n v="245"/>
    <n v="344.54250000000002"/>
    <s v="Mon"/>
    <s v="Jul"/>
  </r>
  <r>
    <s v="A00825"/>
    <x v="2"/>
    <x v="2"/>
    <x v="1"/>
    <s v="No"/>
    <x v="174"/>
    <x v="208"/>
    <n v="1"/>
    <s v="No"/>
    <s v="No"/>
    <n v="0.5"/>
    <n v="657.69"/>
    <s v="C.O.D."/>
    <n v="52"/>
    <n v="80"/>
    <n v="40"/>
    <n v="40"/>
    <n v="657.69"/>
    <n v="120"/>
    <n v="697.69"/>
    <s v="Mon"/>
    <s v="Jul"/>
  </r>
  <r>
    <s v="A00826"/>
    <x v="5"/>
    <x v="3"/>
    <x v="0"/>
    <s v="No"/>
    <x v="174"/>
    <x v="209"/>
    <n v="1"/>
    <s v="No"/>
    <s v="No"/>
    <n v="0.25"/>
    <n v="30"/>
    <s v="C.O.D."/>
    <n v="56"/>
    <n v="80"/>
    <n v="20"/>
    <n v="20"/>
    <n v="30"/>
    <n v="100"/>
    <n v="50"/>
    <s v="Mon"/>
    <s v="Jul"/>
  </r>
  <r>
    <s v="A00827"/>
    <x v="5"/>
    <x v="0"/>
    <x v="0"/>
    <s v="No"/>
    <x v="175"/>
    <x v="203"/>
    <n v="1"/>
    <s v="No"/>
    <s v="No"/>
    <n v="0.5"/>
    <n v="26.567499999999999"/>
    <s v="C.O.D."/>
    <n v="25"/>
    <n v="80"/>
    <n v="40"/>
    <n v="40"/>
    <n v="26.567499999999999"/>
    <n v="120"/>
    <n v="66.567499999999995"/>
    <s v="Tue"/>
    <s v="Jun"/>
  </r>
  <r>
    <s v="A00828"/>
    <x v="4"/>
    <x v="3"/>
    <x v="0"/>
    <s v="No"/>
    <x v="175"/>
    <x v="177"/>
    <n v="2"/>
    <s v="No"/>
    <s v="No"/>
    <n v="1.25"/>
    <n v="9.6"/>
    <s v="C.O.D."/>
    <n v="20"/>
    <n v="140"/>
    <n v="175"/>
    <n v="175"/>
    <n v="9.6"/>
    <n v="315"/>
    <n v="184.6"/>
    <s v="Tue"/>
    <s v="Jun"/>
  </r>
  <r>
    <s v="A00829"/>
    <x v="4"/>
    <x v="0"/>
    <x v="0"/>
    <s v="No"/>
    <x v="175"/>
    <x v="171"/>
    <n v="2"/>
    <s v="No"/>
    <s v="No"/>
    <n v="0.25"/>
    <n v="396.29149999999998"/>
    <s v="C.O.D."/>
    <n v="22"/>
    <n v="140"/>
    <n v="35"/>
    <n v="35"/>
    <n v="396.29149999999998"/>
    <n v="175"/>
    <n v="431.29149999999998"/>
    <s v="Tue"/>
    <s v="Jun"/>
  </r>
  <r>
    <s v="A00830"/>
    <x v="8"/>
    <x v="5"/>
    <x v="1"/>
    <s v="No"/>
    <x v="175"/>
    <x v="181"/>
    <n v="2"/>
    <s v="No"/>
    <s v="No"/>
    <n v="0.5"/>
    <n v="108"/>
    <s v="C.O.D."/>
    <n v="41"/>
    <n v="140"/>
    <n v="70"/>
    <n v="70"/>
    <n v="108"/>
    <n v="210"/>
    <n v="178"/>
    <s v="Tue"/>
    <s v="Jul"/>
  </r>
  <r>
    <s v="A00831"/>
    <x v="3"/>
    <x v="2"/>
    <x v="0"/>
    <s v="No"/>
    <x v="175"/>
    <x v="209"/>
    <n v="1"/>
    <s v="No"/>
    <s v="No"/>
    <n v="0.5"/>
    <n v="147.2441"/>
    <s v="C.O.D."/>
    <n v="55"/>
    <n v="80"/>
    <n v="40"/>
    <n v="40"/>
    <n v="147.2441"/>
    <n v="120"/>
    <n v="187.2441"/>
    <s v="Tue"/>
    <s v="Jul"/>
  </r>
  <r>
    <s v="A00832"/>
    <x v="2"/>
    <x v="3"/>
    <x v="4"/>
    <s v="No"/>
    <x v="175"/>
    <x v="195"/>
    <n v="1"/>
    <s v="Yes"/>
    <s v="Yes"/>
    <n v="0.5"/>
    <n v="151.28020000000001"/>
    <s v="C.O.D."/>
    <n v="31"/>
    <n v="80"/>
    <n v="40"/>
    <n v="0"/>
    <n v="0"/>
    <n v="120"/>
    <n v="0"/>
    <s v="Tue"/>
    <s v="Jun"/>
  </r>
  <r>
    <s v="A00833"/>
    <x v="3"/>
    <x v="2"/>
    <x v="1"/>
    <s v="No"/>
    <x v="175"/>
    <x v="185"/>
    <n v="1"/>
    <s v="Yes"/>
    <s v="No"/>
    <n v="0.5"/>
    <n v="47.046399999999998"/>
    <s v="P.O."/>
    <n v="39"/>
    <n v="80"/>
    <n v="40"/>
    <n v="0"/>
    <n v="47.046399999999998"/>
    <n v="120"/>
    <n v="47.046399999999998"/>
    <s v="Tue"/>
    <s v="Jul"/>
  </r>
  <r>
    <s v="A00834"/>
    <x v="3"/>
    <x v="3"/>
    <x v="2"/>
    <s v="No"/>
    <x v="176"/>
    <x v="199"/>
    <n v="1"/>
    <s v="No"/>
    <s v="No"/>
    <n v="0.25"/>
    <n v="51.73"/>
    <s v="C.O.D."/>
    <n v="10"/>
    <n v="80"/>
    <n v="20"/>
    <n v="20"/>
    <n v="51.73"/>
    <n v="100"/>
    <n v="71.72999999999999"/>
    <s v="Wed"/>
    <s v="Jun"/>
  </r>
  <r>
    <s v="A00835"/>
    <x v="5"/>
    <x v="2"/>
    <x v="0"/>
    <s v="No"/>
    <x v="176"/>
    <x v="197"/>
    <n v="2"/>
    <s v="No"/>
    <s v="No"/>
    <n v="0.25"/>
    <n v="445.78460000000001"/>
    <s v="Account"/>
    <n v="7"/>
    <n v="140"/>
    <n v="35"/>
    <n v="35"/>
    <n v="445.78460000000001"/>
    <n v="175"/>
    <n v="480.78460000000001"/>
    <s v="Wed"/>
    <s v="Jun"/>
  </r>
  <r>
    <s v="A00836"/>
    <x v="5"/>
    <x v="2"/>
    <x v="0"/>
    <s v="No"/>
    <x v="176"/>
    <x v="177"/>
    <n v="2"/>
    <s v="No"/>
    <s v="Yes"/>
    <n v="0.25"/>
    <n v="27.486699999999999"/>
    <s v="C.O.D."/>
    <n v="19"/>
    <n v="140"/>
    <n v="35"/>
    <n v="35"/>
    <n v="0"/>
    <n v="175"/>
    <n v="35"/>
    <s v="Wed"/>
    <s v="Jun"/>
  </r>
  <r>
    <s v="A00837"/>
    <x v="4"/>
    <x v="3"/>
    <x v="0"/>
    <s v="No"/>
    <x v="176"/>
    <x v="177"/>
    <n v="1"/>
    <s v="No"/>
    <s v="No"/>
    <n v="0.25"/>
    <n v="42.66"/>
    <s v="Account"/>
    <n v="19"/>
    <n v="80"/>
    <n v="20"/>
    <n v="20"/>
    <n v="42.66"/>
    <n v="100"/>
    <n v="62.66"/>
    <s v="Wed"/>
    <s v="Jun"/>
  </r>
  <r>
    <s v="A00838"/>
    <x v="5"/>
    <x v="2"/>
    <x v="2"/>
    <s v="No"/>
    <x v="176"/>
    <x v="177"/>
    <n v="1"/>
    <s v="No"/>
    <s v="No"/>
    <n v="0.25"/>
    <n v="185.11340000000001"/>
    <s v="C.O.D."/>
    <n v="19"/>
    <n v="80"/>
    <n v="20"/>
    <n v="20"/>
    <n v="185.11340000000001"/>
    <n v="100"/>
    <n v="205.11340000000001"/>
    <s v="Wed"/>
    <s v="Jun"/>
  </r>
  <r>
    <s v="A00839"/>
    <x v="3"/>
    <x v="2"/>
    <x v="1"/>
    <s v="No"/>
    <x v="176"/>
    <x v="174"/>
    <n v="1"/>
    <s v="No"/>
    <s v="Yes"/>
    <n v="0.75"/>
    <n v="70"/>
    <s v="C.O.D."/>
    <n v="22"/>
    <n v="80"/>
    <n v="60"/>
    <n v="60"/>
    <n v="0"/>
    <n v="140"/>
    <n v="60"/>
    <s v="Wed"/>
    <s v="Jun"/>
  </r>
  <r>
    <s v="A00840"/>
    <x v="5"/>
    <x v="2"/>
    <x v="0"/>
    <s v="No"/>
    <x v="176"/>
    <x v="204"/>
    <n v="1"/>
    <s v="No"/>
    <s v="No"/>
    <n v="0.25"/>
    <n v="120"/>
    <s v="Account"/>
    <n v="27"/>
    <n v="80"/>
    <n v="20"/>
    <n v="20"/>
    <n v="120"/>
    <n v="100"/>
    <n v="140"/>
    <s v="Wed"/>
    <s v="Jun"/>
  </r>
  <r>
    <s v="A00841"/>
    <x v="5"/>
    <x v="2"/>
    <x v="0"/>
    <s v="No"/>
    <x v="176"/>
    <x v="114"/>
    <n v="1"/>
    <s v="No"/>
    <s v="No"/>
    <n v="0.25"/>
    <n v="178.36179999999999"/>
    <s v="C.O.D."/>
    <n v="35"/>
    <n v="80"/>
    <n v="20"/>
    <n v="20"/>
    <n v="178.36179999999999"/>
    <n v="100"/>
    <n v="198.36179999999999"/>
    <s v="Wed"/>
    <s v="Jun"/>
  </r>
  <r>
    <s v="A00842"/>
    <x v="7"/>
    <x v="0"/>
    <x v="4"/>
    <s v="No"/>
    <x v="176"/>
    <x v="157"/>
    <n v="1"/>
    <s v="Yes"/>
    <s v="Yes"/>
    <n v="1.5"/>
    <n v="477.78149999999999"/>
    <s v="Warranty"/>
    <n v="33"/>
    <n v="80"/>
    <n v="120"/>
    <n v="0"/>
    <n v="0"/>
    <n v="200"/>
    <n v="0"/>
    <s v="Wed"/>
    <s v="Jun"/>
  </r>
  <r>
    <s v="A00843"/>
    <x v="3"/>
    <x v="0"/>
    <x v="3"/>
    <s v="No"/>
    <x v="176"/>
    <x v="114"/>
    <n v="1"/>
    <s v="No"/>
    <s v="No"/>
    <n v="1"/>
    <n v="67.969700000000003"/>
    <s v="P.O."/>
    <n v="35"/>
    <n v="80"/>
    <n v="80"/>
    <n v="80"/>
    <n v="67.969700000000003"/>
    <n v="160"/>
    <n v="147.96969999999999"/>
    <s v="Wed"/>
    <s v="Jun"/>
  </r>
  <r>
    <s v="A00844"/>
    <x v="1"/>
    <x v="3"/>
    <x v="0"/>
    <s v="No"/>
    <x v="176"/>
    <x v="181"/>
    <n v="2"/>
    <s v="No"/>
    <s v="Yes"/>
    <n v="1.25"/>
    <n v="300.72309999999999"/>
    <s v="C.O.D."/>
    <n v="40"/>
    <n v="140"/>
    <n v="175"/>
    <n v="175"/>
    <n v="0"/>
    <n v="315"/>
    <n v="175"/>
    <s v="Wed"/>
    <s v="Jul"/>
  </r>
  <r>
    <s v="A00845"/>
    <x v="2"/>
    <x v="3"/>
    <x v="0"/>
    <s v="No"/>
    <x v="176"/>
    <x v="137"/>
    <n v="1"/>
    <s v="Yes"/>
    <s v="No"/>
    <n v="0.75"/>
    <n v="377.6"/>
    <s v="Account"/>
    <n v="17"/>
    <n v="80"/>
    <n v="60"/>
    <n v="0"/>
    <n v="377.6"/>
    <n v="140"/>
    <n v="377.6"/>
    <s v="Wed"/>
    <s v="Jun"/>
  </r>
  <r>
    <s v="A00846"/>
    <x v="3"/>
    <x v="2"/>
    <x v="0"/>
    <s v="No"/>
    <x v="176"/>
    <x v="210"/>
    <n v="1"/>
    <s v="Yes"/>
    <s v="No"/>
    <n v="0.25"/>
    <n v="70"/>
    <s v="P.O."/>
    <n v="25"/>
    <n v="80"/>
    <n v="20"/>
    <n v="0"/>
    <n v="70"/>
    <n v="100"/>
    <n v="70"/>
    <s v="Wed"/>
    <s v="Jun"/>
  </r>
  <r>
    <s v="A00847"/>
    <x v="3"/>
    <x v="2"/>
    <x v="1"/>
    <s v="No"/>
    <x v="176"/>
    <x v="194"/>
    <n v="1"/>
    <s v="Yes"/>
    <s v="No"/>
    <n v="0.75"/>
    <n v="177.0504"/>
    <s v="P.O."/>
    <n v="15"/>
    <n v="80"/>
    <n v="60"/>
    <n v="0"/>
    <n v="177.0504"/>
    <n v="140"/>
    <n v="177.0504"/>
    <s v="Wed"/>
    <s v="Jun"/>
  </r>
  <r>
    <s v="A00848"/>
    <x v="2"/>
    <x v="3"/>
    <x v="1"/>
    <s v="No"/>
    <x v="176"/>
    <x v="177"/>
    <n v="2"/>
    <s v="Yes"/>
    <s v="No"/>
    <n v="1.25"/>
    <n v="839.67849999999999"/>
    <s v="C.O.D."/>
    <n v="19"/>
    <n v="140"/>
    <n v="175"/>
    <n v="0"/>
    <n v="839.67849999999999"/>
    <n v="315"/>
    <n v="839.67849999999999"/>
    <s v="Wed"/>
    <s v="Jun"/>
  </r>
  <r>
    <s v="A00849"/>
    <x v="0"/>
    <x v="5"/>
    <x v="0"/>
    <s v="No"/>
    <x v="177"/>
    <x v="189"/>
    <n v="1"/>
    <s v="No"/>
    <s v="No"/>
    <n v="0.25"/>
    <n v="120"/>
    <s v="Account"/>
    <n v="7"/>
    <n v="80"/>
    <n v="20"/>
    <n v="20"/>
    <n v="120"/>
    <n v="100"/>
    <n v="140"/>
    <s v="Thu"/>
    <s v="Jun"/>
  </r>
  <r>
    <s v="A00850"/>
    <x v="7"/>
    <x v="0"/>
    <x v="0"/>
    <s v="No"/>
    <x v="177"/>
    <x v="194"/>
    <n v="1"/>
    <s v="No"/>
    <s v="No"/>
    <n v="0.25"/>
    <n v="156.4932"/>
    <s v="C.O.D."/>
    <n v="14"/>
    <n v="80"/>
    <n v="20"/>
    <n v="20"/>
    <n v="156.4932"/>
    <n v="100"/>
    <n v="176.4932"/>
    <s v="Thu"/>
    <s v="Jun"/>
  </r>
  <r>
    <s v="A00851"/>
    <x v="0"/>
    <x v="5"/>
    <x v="2"/>
    <s v="No"/>
    <x v="177"/>
    <x v="162"/>
    <n v="2"/>
    <s v="No"/>
    <s v="No"/>
    <n v="0.25"/>
    <n v="155"/>
    <s v="Account"/>
    <n v="19"/>
    <n v="140"/>
    <n v="35"/>
    <n v="35"/>
    <n v="155"/>
    <n v="175"/>
    <n v="190"/>
    <s v="Thu"/>
    <s v="Jun"/>
  </r>
  <r>
    <s v="A00852"/>
    <x v="2"/>
    <x v="0"/>
    <x v="1"/>
    <s v="No"/>
    <x v="177"/>
    <x v="174"/>
    <n v="1"/>
    <s v="No"/>
    <s v="No"/>
    <n v="0.5"/>
    <n v="20.83"/>
    <s v="Account"/>
    <n v="21"/>
    <n v="80"/>
    <n v="40"/>
    <n v="40"/>
    <n v="20.83"/>
    <n v="120"/>
    <n v="60.83"/>
    <s v="Thu"/>
    <s v="Jun"/>
  </r>
  <r>
    <s v="A00853"/>
    <x v="2"/>
    <x v="2"/>
    <x v="0"/>
    <s v="No"/>
    <x v="177"/>
    <x v="204"/>
    <n v="1"/>
    <s v="Yes"/>
    <s v="Yes"/>
    <n v="0.5"/>
    <n v="50"/>
    <s v="Warranty"/>
    <n v="26"/>
    <n v="80"/>
    <n v="40"/>
    <n v="0"/>
    <n v="0"/>
    <n v="120"/>
    <n v="0"/>
    <s v="Thu"/>
    <s v="Jun"/>
  </r>
  <r>
    <s v="A00854"/>
    <x v="1"/>
    <x v="3"/>
    <x v="2"/>
    <s v="No"/>
    <x v="177"/>
    <x v="183"/>
    <n v="1"/>
    <s v="No"/>
    <s v="No"/>
    <n v="0.25"/>
    <n v="120"/>
    <s v="C.O.D."/>
    <n v="47"/>
    <n v="80"/>
    <n v="20"/>
    <n v="20"/>
    <n v="120"/>
    <n v="100"/>
    <n v="140"/>
    <s v="Thu"/>
    <s v="Jul"/>
  </r>
  <r>
    <s v="A00855"/>
    <x v="2"/>
    <x v="3"/>
    <x v="3"/>
    <s v="No"/>
    <x v="178"/>
    <x v="203"/>
    <n v="1"/>
    <s v="Yes"/>
    <s v="Yes"/>
    <n v="1"/>
    <n v="17.064"/>
    <s v="C.O.D."/>
    <n v="22"/>
    <n v="80"/>
    <n v="80"/>
    <n v="0"/>
    <n v="0"/>
    <n v="160"/>
    <n v="0"/>
    <s v="Fri"/>
    <s v="Jun"/>
  </r>
  <r>
    <s v="A00856"/>
    <x v="5"/>
    <x v="3"/>
    <x v="0"/>
    <s v="No"/>
    <x v="179"/>
    <x v="190"/>
    <n v="1"/>
    <s v="No"/>
    <s v="No"/>
    <n v="0.25"/>
    <n v="182.08340000000001"/>
    <s v="C.O.D."/>
    <n v="9"/>
    <n v="80"/>
    <n v="20"/>
    <n v="20"/>
    <n v="182.08340000000001"/>
    <n v="100"/>
    <n v="202.08340000000001"/>
    <s v="Mon"/>
    <s v="Jun"/>
  </r>
  <r>
    <s v="A00857"/>
    <x v="0"/>
    <x v="5"/>
    <x v="0"/>
    <s v="No"/>
    <x v="179"/>
    <x v="191"/>
    <n v="2"/>
    <s v="No"/>
    <s v="No"/>
    <n v="0.25"/>
    <n v="19.548100000000002"/>
    <s v="Account"/>
    <n v="21"/>
    <n v="140"/>
    <n v="35"/>
    <n v="35"/>
    <n v="19.548100000000002"/>
    <n v="175"/>
    <n v="54.548100000000005"/>
    <s v="Mon"/>
    <s v="Jun"/>
  </r>
  <r>
    <s v="A00858"/>
    <x v="0"/>
    <x v="5"/>
    <x v="0"/>
    <s v="No"/>
    <x v="179"/>
    <x v="191"/>
    <n v="2"/>
    <s v="No"/>
    <s v="No"/>
    <n v="0.5"/>
    <n v="144"/>
    <s v="C.O.D."/>
    <n v="21"/>
    <n v="140"/>
    <n v="70"/>
    <n v="70"/>
    <n v="144"/>
    <n v="210"/>
    <n v="214"/>
    <s v="Mon"/>
    <s v="Jun"/>
  </r>
  <r>
    <s v="A00859"/>
    <x v="4"/>
    <x v="1"/>
    <x v="0"/>
    <s v="No"/>
    <x v="179"/>
    <x v="192"/>
    <n v="1"/>
    <s v="No"/>
    <s v="No"/>
    <n v="0.75"/>
    <n v="86.4786"/>
    <s v="P.O."/>
    <n v="24"/>
    <n v="80"/>
    <n v="60"/>
    <n v="60"/>
    <n v="86.4786"/>
    <n v="140"/>
    <n v="146.4786"/>
    <s v="Mon"/>
    <s v="Jun"/>
  </r>
  <r>
    <s v="A00860"/>
    <x v="5"/>
    <x v="2"/>
    <x v="0"/>
    <s v="No"/>
    <x v="179"/>
    <x v="192"/>
    <n v="1"/>
    <s v="No"/>
    <s v="Yes"/>
    <n v="0.25"/>
    <n v="69.154700000000005"/>
    <s v="C.O.D."/>
    <n v="24"/>
    <n v="80"/>
    <n v="20"/>
    <n v="20"/>
    <n v="0"/>
    <n v="100"/>
    <n v="20"/>
    <s v="Mon"/>
    <s v="Jun"/>
  </r>
  <r>
    <s v="A00861"/>
    <x v="0"/>
    <x v="5"/>
    <x v="3"/>
    <s v="No"/>
    <x v="179"/>
    <x v="134"/>
    <n v="2"/>
    <s v="No"/>
    <s v="No"/>
    <n v="1.25"/>
    <n v="156"/>
    <s v="C.O.D."/>
    <n v="42"/>
    <n v="140"/>
    <n v="175"/>
    <n v="175"/>
    <n v="156"/>
    <n v="315"/>
    <n v="331"/>
    <s v="Mon"/>
    <s v="Jul"/>
  </r>
  <r>
    <s v="A00862"/>
    <x v="4"/>
    <x v="0"/>
    <x v="1"/>
    <s v="No"/>
    <x v="179"/>
    <x v="201"/>
    <n v="2"/>
    <s v="Yes"/>
    <s v="No"/>
    <n v="1.25"/>
    <n v="72.350099999999998"/>
    <s v="Account"/>
    <n v="23"/>
    <n v="140"/>
    <n v="175"/>
    <n v="0"/>
    <n v="72.350099999999998"/>
    <n v="315"/>
    <n v="72.350099999999998"/>
    <s v="Mon"/>
    <s v="Jun"/>
  </r>
  <r>
    <s v="A00863"/>
    <x v="0"/>
    <x v="5"/>
    <x v="2"/>
    <s v="No"/>
    <x v="180"/>
    <x v="162"/>
    <n v="1"/>
    <s v="Yes"/>
    <s v="Yes"/>
    <n v="0.25"/>
    <n v="240"/>
    <s v="Warranty"/>
    <n v="14"/>
    <n v="80"/>
    <n v="20"/>
    <n v="0"/>
    <n v="0"/>
    <n v="100"/>
    <n v="0"/>
    <s v="Tue"/>
    <s v="Jun"/>
  </r>
  <r>
    <s v="A00864"/>
    <x v="3"/>
    <x v="0"/>
    <x v="3"/>
    <s v="No"/>
    <x v="180"/>
    <x v="191"/>
    <n v="1"/>
    <s v="Yes"/>
    <s v="Yes"/>
    <n v="4.25"/>
    <n v="558.10940000000005"/>
    <s v="Warranty"/>
    <n v="20"/>
    <n v="80"/>
    <n v="340"/>
    <n v="0"/>
    <n v="0"/>
    <n v="420"/>
    <n v="0"/>
    <s v="Tue"/>
    <s v="Jun"/>
  </r>
  <r>
    <s v="A00865"/>
    <x v="3"/>
    <x v="2"/>
    <x v="0"/>
    <s v="No"/>
    <x v="180"/>
    <x v="166"/>
    <n v="1"/>
    <s v="Yes"/>
    <s v="Yes"/>
    <n v="1"/>
    <n v="43.433999999999997"/>
    <s v="Warranty"/>
    <n v="28"/>
    <n v="80"/>
    <n v="80"/>
    <n v="0"/>
    <n v="0"/>
    <n v="160"/>
    <n v="0"/>
    <s v="Tue"/>
    <s v="Jun"/>
  </r>
  <r>
    <s v="A00866"/>
    <x v="1"/>
    <x v="3"/>
    <x v="2"/>
    <s v="No"/>
    <x v="180"/>
    <x v="181"/>
    <n v="1"/>
    <s v="Yes"/>
    <s v="Yes"/>
    <n v="0.25"/>
    <n v="141.90299999999999"/>
    <s v="Warranty"/>
    <n v="34"/>
    <n v="80"/>
    <n v="20"/>
    <n v="0"/>
    <n v="0"/>
    <n v="100"/>
    <n v="0"/>
    <s v="Tue"/>
    <s v="Jul"/>
  </r>
  <r>
    <s v="A00867"/>
    <x v="5"/>
    <x v="0"/>
    <x v="0"/>
    <s v="No"/>
    <x v="180"/>
    <x v="211"/>
    <n v="2"/>
    <s v="No"/>
    <s v="No"/>
    <n v="1"/>
    <n v="136.70920000000001"/>
    <s v="C.O.D."/>
    <n v="53"/>
    <n v="140"/>
    <n v="140"/>
    <n v="140"/>
    <n v="136.70920000000001"/>
    <n v="280"/>
    <n v="276.70920000000001"/>
    <s v="Tue"/>
    <s v="Jul"/>
  </r>
  <r>
    <s v="A00868"/>
    <x v="3"/>
    <x v="2"/>
    <x v="0"/>
    <s v="No"/>
    <x v="180"/>
    <x v="181"/>
    <n v="2"/>
    <s v="Yes"/>
    <s v="No"/>
    <n v="1.25"/>
    <n v="85.351200000000006"/>
    <s v="P.O."/>
    <n v="34"/>
    <n v="140"/>
    <n v="175"/>
    <n v="0"/>
    <n v="85.351200000000006"/>
    <n v="315"/>
    <n v="85.351200000000006"/>
    <s v="Tue"/>
    <s v="Jul"/>
  </r>
  <r>
    <s v="A00869"/>
    <x v="8"/>
    <x v="5"/>
    <x v="0"/>
    <s v="No"/>
    <x v="181"/>
    <x v="179"/>
    <n v="1"/>
    <s v="No"/>
    <s v="No"/>
    <n v="0.5"/>
    <n v="85.32"/>
    <s v="C.O.D."/>
    <n v="5"/>
    <n v="80"/>
    <n v="40"/>
    <n v="40"/>
    <n v="85.32"/>
    <n v="120"/>
    <n v="125.32"/>
    <s v="Wed"/>
    <s v="Jun"/>
  </r>
  <r>
    <s v="A00870"/>
    <x v="1"/>
    <x v="1"/>
    <x v="1"/>
    <s v="No"/>
    <x v="181"/>
    <x v="174"/>
    <n v="1"/>
    <s v="No"/>
    <s v="No"/>
    <n v="0.75"/>
    <n v="42.418999999999997"/>
    <s v="Account"/>
    <n v="15"/>
    <n v="80"/>
    <n v="60"/>
    <n v="60"/>
    <n v="42.418999999999997"/>
    <n v="140"/>
    <n v="102.419"/>
    <s v="Wed"/>
    <s v="Jun"/>
  </r>
  <r>
    <s v="A00871"/>
    <x v="5"/>
    <x v="3"/>
    <x v="1"/>
    <s v="No"/>
    <x v="181"/>
    <x v="174"/>
    <n v="2"/>
    <s v="No"/>
    <s v="No"/>
    <n v="0.75"/>
    <n v="184.04640000000001"/>
    <s v="C.O.D."/>
    <n v="15"/>
    <n v="140"/>
    <n v="105"/>
    <n v="105"/>
    <n v="184.04640000000001"/>
    <n v="245"/>
    <n v="289.04640000000001"/>
    <s v="Wed"/>
    <s v="Jun"/>
  </r>
  <r>
    <s v="A00872"/>
    <x v="2"/>
    <x v="0"/>
    <x v="3"/>
    <s v="No"/>
    <x v="181"/>
    <x v="174"/>
    <n v="1"/>
    <s v="No"/>
    <s v="No"/>
    <n v="1"/>
    <n v="272.24990000000003"/>
    <s v="C.O.D."/>
    <n v="15"/>
    <n v="80"/>
    <n v="80"/>
    <n v="80"/>
    <n v="272.24990000000003"/>
    <n v="160"/>
    <n v="352.24990000000003"/>
    <s v="Wed"/>
    <s v="Jun"/>
  </r>
  <r>
    <s v="A00873"/>
    <x v="4"/>
    <x v="0"/>
    <x v="2"/>
    <s v="No"/>
    <x v="181"/>
    <x v="191"/>
    <n v="1"/>
    <s v="No"/>
    <s v="No"/>
    <n v="0.25"/>
    <n v="204.28399999999999"/>
    <s v="Account"/>
    <n v="19"/>
    <n v="80"/>
    <n v="20"/>
    <n v="20"/>
    <n v="204.28399999999999"/>
    <n v="100"/>
    <n v="224.28399999999999"/>
    <s v="Wed"/>
    <s v="Jun"/>
  </r>
  <r>
    <s v="A00874"/>
    <x v="1"/>
    <x v="0"/>
    <x v="2"/>
    <s v="No"/>
    <x v="181"/>
    <x v="201"/>
    <n v="1"/>
    <s v="No"/>
    <s v="No"/>
    <n v="0.25"/>
    <n v="84.0779"/>
    <s v="C.O.D."/>
    <n v="21"/>
    <n v="80"/>
    <n v="20"/>
    <n v="20"/>
    <n v="84.0779"/>
    <n v="100"/>
    <n v="104.0779"/>
    <s v="Wed"/>
    <s v="Jun"/>
  </r>
  <r>
    <s v="A00875"/>
    <x v="0"/>
    <x v="5"/>
    <x v="0"/>
    <s v="No"/>
    <x v="181"/>
    <x v="185"/>
    <n v="2"/>
    <s v="No"/>
    <s v="No"/>
    <n v="0.25"/>
    <n v="57.39"/>
    <s v="Account"/>
    <n v="31"/>
    <n v="140"/>
    <n v="35"/>
    <n v="35"/>
    <n v="57.39"/>
    <n v="175"/>
    <n v="92.39"/>
    <s v="Wed"/>
    <s v="Jul"/>
  </r>
  <r>
    <s v="A00876"/>
    <x v="2"/>
    <x v="0"/>
    <x v="3"/>
    <s v="No"/>
    <x v="181"/>
    <x v="185"/>
    <n v="1"/>
    <s v="No"/>
    <s v="No"/>
    <n v="2"/>
    <n v="192.44470000000001"/>
    <s v="C.O.D."/>
    <n v="31"/>
    <n v="80"/>
    <n v="160"/>
    <n v="160"/>
    <n v="192.44470000000001"/>
    <n v="240"/>
    <n v="352.44470000000001"/>
    <s v="Wed"/>
    <s v="Jul"/>
  </r>
  <r>
    <s v="A00877"/>
    <x v="5"/>
    <x v="0"/>
    <x v="0"/>
    <s v="No"/>
    <x v="181"/>
    <x v="114"/>
    <n v="1"/>
    <s v="No"/>
    <s v="No"/>
    <n v="0.5"/>
    <n v="271.9169"/>
    <s v="C.O.D."/>
    <n v="28"/>
    <n v="80"/>
    <n v="40"/>
    <n v="40"/>
    <n v="271.9169"/>
    <n v="120"/>
    <n v="311.9169"/>
    <s v="Wed"/>
    <s v="Jun"/>
  </r>
  <r>
    <s v="A00878"/>
    <x v="2"/>
    <x v="0"/>
    <x v="0"/>
    <s v="No"/>
    <x v="181"/>
    <x v="114"/>
    <n v="1"/>
    <s v="No"/>
    <s v="No"/>
    <n v="0.5"/>
    <n v="588.54999999999995"/>
    <s v="Account"/>
    <n v="28"/>
    <n v="80"/>
    <n v="40"/>
    <n v="40"/>
    <n v="588.54999999999995"/>
    <n v="120"/>
    <n v="628.54999999999995"/>
    <s v="Wed"/>
    <s v="Jun"/>
  </r>
  <r>
    <s v="A00879"/>
    <x v="0"/>
    <x v="5"/>
    <x v="2"/>
    <s v="No"/>
    <x v="181"/>
    <x v="157"/>
    <n v="1"/>
    <s v="No"/>
    <s v="No"/>
    <n v="0.25"/>
    <n v="52.350099999999998"/>
    <s v="Account"/>
    <n v="26"/>
    <n v="80"/>
    <n v="20"/>
    <n v="20"/>
    <n v="52.350099999999998"/>
    <n v="100"/>
    <n v="72.350099999999998"/>
    <s v="Wed"/>
    <s v="Jun"/>
  </r>
  <r>
    <s v="A00880"/>
    <x v="1"/>
    <x v="1"/>
    <x v="0"/>
    <s v="No"/>
    <x v="181"/>
    <x v="207"/>
    <n v="1"/>
    <s v="No"/>
    <s v="No"/>
    <n v="0.5"/>
    <n v="240.5908"/>
    <s v="P.O."/>
    <n v="35"/>
    <n v="80"/>
    <n v="40"/>
    <n v="40"/>
    <n v="240.5908"/>
    <n v="120"/>
    <n v="280.5908"/>
    <s v="Wed"/>
    <s v="Jul"/>
  </r>
  <r>
    <s v="A00881"/>
    <x v="4"/>
    <x v="0"/>
    <x v="2"/>
    <s v="No"/>
    <x v="181"/>
    <x v="212"/>
    <n v="1"/>
    <s v="No"/>
    <s v="No"/>
    <n v="0.25"/>
    <n v="76.864900000000006"/>
    <s v="C.O.D."/>
    <n v="42"/>
    <n v="80"/>
    <n v="20"/>
    <n v="20"/>
    <n v="76.864900000000006"/>
    <n v="100"/>
    <n v="96.864900000000006"/>
    <s v="Wed"/>
    <s v="Jul"/>
  </r>
  <r>
    <s v="A00882"/>
    <x v="2"/>
    <x v="0"/>
    <x v="1"/>
    <s v="No"/>
    <x v="181"/>
    <x v="211"/>
    <n v="2"/>
    <s v="No"/>
    <s v="No"/>
    <n v="0.5"/>
    <n v="519.01250000000005"/>
    <s v="C.O.D."/>
    <n v="52"/>
    <n v="140"/>
    <n v="70"/>
    <n v="70"/>
    <n v="519.01250000000005"/>
    <n v="210"/>
    <n v="589.01250000000005"/>
    <s v="Wed"/>
    <s v="Jul"/>
  </r>
  <r>
    <s v="A00883"/>
    <x v="1"/>
    <x v="1"/>
    <x v="0"/>
    <s v="No"/>
    <x v="182"/>
    <x v="194"/>
    <n v="1"/>
    <s v="No"/>
    <s v="No"/>
    <n v="0.25"/>
    <n v="7.02"/>
    <s v="P.O."/>
    <n v="7"/>
    <n v="80"/>
    <n v="20"/>
    <n v="20"/>
    <n v="7.02"/>
    <n v="100"/>
    <n v="27.02"/>
    <s v="Thu"/>
    <s v="Jun"/>
  </r>
  <r>
    <s v="A00884"/>
    <x v="0"/>
    <x v="5"/>
    <x v="2"/>
    <s v="No"/>
    <x v="182"/>
    <x v="174"/>
    <n v="1"/>
    <s v="No"/>
    <s v="No"/>
    <n v="0.25"/>
    <n v="42.66"/>
    <s v="Account"/>
    <n v="14"/>
    <n v="80"/>
    <n v="20"/>
    <n v="20"/>
    <n v="42.66"/>
    <n v="100"/>
    <n v="62.66"/>
    <s v="Thu"/>
    <s v="Jun"/>
  </r>
  <r>
    <s v="A00885"/>
    <x v="5"/>
    <x v="2"/>
    <x v="0"/>
    <s v="No"/>
    <x v="182"/>
    <x v="192"/>
    <n v="1"/>
    <s v="No"/>
    <s v="No"/>
    <n v="0.25"/>
    <n v="179.5359"/>
    <s v="C.O.D."/>
    <n v="21"/>
    <n v="80"/>
    <n v="20"/>
    <n v="20"/>
    <n v="179.5359"/>
    <n v="100"/>
    <n v="199.5359"/>
    <s v="Thu"/>
    <s v="Jun"/>
  </r>
  <r>
    <s v="A00886"/>
    <x v="5"/>
    <x v="2"/>
    <x v="0"/>
    <s v="No"/>
    <x v="182"/>
    <x v="157"/>
    <n v="1"/>
    <s v="No"/>
    <s v="No"/>
    <n v="0.25"/>
    <n v="7.8"/>
    <s v="C.O.D."/>
    <n v="25"/>
    <n v="80"/>
    <n v="20"/>
    <n v="20"/>
    <n v="7.8"/>
    <n v="100"/>
    <n v="27.8"/>
    <s v="Thu"/>
    <s v="Jun"/>
  </r>
  <r>
    <s v="A00887"/>
    <x v="0"/>
    <x v="5"/>
    <x v="2"/>
    <s v="No"/>
    <x v="182"/>
    <x v="207"/>
    <n v="1"/>
    <s v="No"/>
    <s v="No"/>
    <n v="0.25"/>
    <n v="107.52"/>
    <s v="C.O.D."/>
    <n v="34"/>
    <n v="80"/>
    <n v="20"/>
    <n v="20"/>
    <n v="107.52"/>
    <n v="100"/>
    <n v="127.52"/>
    <s v="Thu"/>
    <s v="Jul"/>
  </r>
  <r>
    <s v="A00888"/>
    <x v="3"/>
    <x v="0"/>
    <x v="1"/>
    <s v="No"/>
    <x v="182"/>
    <x v="213"/>
    <n v="2"/>
    <s v="No"/>
    <s v="No"/>
    <n v="0.5"/>
    <n v="150"/>
    <s v="Account"/>
    <n v="48"/>
    <n v="140"/>
    <n v="70"/>
    <n v="70"/>
    <n v="150"/>
    <n v="210"/>
    <n v="220"/>
    <s v="Thu"/>
    <s v="Jul"/>
  </r>
  <r>
    <s v="A00889"/>
    <x v="0"/>
    <x v="5"/>
    <x v="1"/>
    <s v="No"/>
    <x v="182"/>
    <x v="204"/>
    <n v="2"/>
    <s v="Yes"/>
    <s v="No"/>
    <n v="0.75"/>
    <n v="42.66"/>
    <s v="Account"/>
    <n v="19"/>
    <n v="140"/>
    <n v="105"/>
    <n v="0"/>
    <n v="42.66"/>
    <n v="245"/>
    <n v="42.66"/>
    <s v="Thu"/>
    <s v="Jun"/>
  </r>
  <r>
    <s v="A00890"/>
    <x v="2"/>
    <x v="2"/>
    <x v="0"/>
    <s v="No"/>
    <x v="182"/>
    <x v="214"/>
    <n v="2"/>
    <s v="Yes"/>
    <s v="No"/>
    <n v="0.25"/>
    <n v="20.010000000000002"/>
    <s v="C.O.D."/>
    <n v="24"/>
    <n v="140"/>
    <n v="35"/>
    <n v="0"/>
    <n v="20.010000000000002"/>
    <n v="175"/>
    <n v="20.010000000000002"/>
    <s v="Thu"/>
    <s v="Jun"/>
  </r>
  <r>
    <s v="A00891"/>
    <x v="4"/>
    <x v="0"/>
    <x v="2"/>
    <s v="No"/>
    <x v="183"/>
    <x v="209"/>
    <n v="1"/>
    <s v="No"/>
    <s v="No"/>
    <n v="0.25"/>
    <n v="180"/>
    <s v="C.O.D."/>
    <n v="45"/>
    <n v="80"/>
    <n v="20"/>
    <n v="20"/>
    <n v="180"/>
    <n v="100"/>
    <n v="200"/>
    <s v="Fri"/>
    <s v="Jul"/>
  </r>
  <r>
    <s v="A00892"/>
    <x v="5"/>
    <x v="3"/>
    <x v="2"/>
    <s v="No"/>
    <x v="184"/>
    <x v="201"/>
    <n v="1"/>
    <s v="No"/>
    <s v="No"/>
    <n v="0.25"/>
    <n v="30"/>
    <s v="C.O.D."/>
    <n v="18"/>
    <n v="80"/>
    <n v="20"/>
    <n v="20"/>
    <n v="30"/>
    <n v="100"/>
    <n v="50"/>
    <s v="Sat"/>
    <s v="Jun"/>
  </r>
  <r>
    <s v="A00893"/>
    <x v="0"/>
    <x v="5"/>
    <x v="2"/>
    <s v="Yes"/>
    <x v="185"/>
    <x v="194"/>
    <n v="1"/>
    <s v="No"/>
    <s v="No"/>
    <n v="0.25"/>
    <n v="0.45600000000000002"/>
    <s v="C.O.D."/>
    <n v="3"/>
    <n v="80"/>
    <n v="20"/>
    <n v="20"/>
    <n v="0.45600000000000002"/>
    <n v="100"/>
    <n v="20.456"/>
    <s v="Mon"/>
    <s v="Jun"/>
  </r>
  <r>
    <s v="A00894"/>
    <x v="2"/>
    <x v="2"/>
    <x v="0"/>
    <s v="No"/>
    <x v="185"/>
    <x v="177"/>
    <n v="2"/>
    <s v="No"/>
    <s v="Yes"/>
    <n v="1.5"/>
    <n v="105.9778"/>
    <s v="C.O.D."/>
    <n v="7"/>
    <n v="140"/>
    <n v="210"/>
    <n v="210"/>
    <n v="0"/>
    <n v="350"/>
    <n v="210"/>
    <s v="Mon"/>
    <s v="Jun"/>
  </r>
  <r>
    <s v="A00895"/>
    <x v="0"/>
    <x v="5"/>
    <x v="0"/>
    <s v="No"/>
    <x v="185"/>
    <x v="162"/>
    <n v="2"/>
    <s v="No"/>
    <s v="No"/>
    <n v="0.25"/>
    <n v="19.196999999999999"/>
    <s v="Account"/>
    <n v="8"/>
    <n v="140"/>
    <n v="35"/>
    <n v="35"/>
    <n v="19.196999999999999"/>
    <n v="175"/>
    <n v="54.197000000000003"/>
    <s v="Mon"/>
    <s v="Jun"/>
  </r>
  <r>
    <s v="A00896"/>
    <x v="4"/>
    <x v="0"/>
    <x v="2"/>
    <s v="No"/>
    <x v="185"/>
    <x v="191"/>
    <n v="1"/>
    <s v="No"/>
    <s v="No"/>
    <n v="0.25"/>
    <n v="180"/>
    <s v="C.O.D."/>
    <n v="14"/>
    <n v="80"/>
    <n v="20"/>
    <n v="20"/>
    <n v="180"/>
    <n v="100"/>
    <n v="200"/>
    <s v="Mon"/>
    <s v="Jun"/>
  </r>
  <r>
    <s v="A00897"/>
    <x v="5"/>
    <x v="3"/>
    <x v="1"/>
    <s v="No"/>
    <x v="185"/>
    <x v="212"/>
    <n v="1"/>
    <s v="No"/>
    <s v="Yes"/>
    <n v="0.5"/>
    <n v="240.6737"/>
    <s v="C.O.D."/>
    <n v="37"/>
    <n v="80"/>
    <n v="40"/>
    <n v="40"/>
    <n v="0"/>
    <n v="120"/>
    <n v="40"/>
    <s v="Mon"/>
    <s v="Jul"/>
  </r>
  <r>
    <s v="A00898"/>
    <x v="2"/>
    <x v="3"/>
    <x v="1"/>
    <s v="No"/>
    <x v="185"/>
    <x v="213"/>
    <n v="1"/>
    <s v="No"/>
    <s v="No"/>
    <n v="2"/>
    <n v="425.89949999999999"/>
    <s v="C.O.D."/>
    <n v="44"/>
    <n v="80"/>
    <n v="160"/>
    <n v="160"/>
    <n v="425.89949999999999"/>
    <n v="240"/>
    <n v="585.89949999999999"/>
    <s v="Mon"/>
    <s v="Jul"/>
  </r>
  <r>
    <s v="A00899"/>
    <x v="3"/>
    <x v="2"/>
    <x v="4"/>
    <s v="No"/>
    <x v="185"/>
    <x v="157"/>
    <n v="2"/>
    <s v="Yes"/>
    <s v="No"/>
    <n v="1.25"/>
    <n v="346.24380000000002"/>
    <s v="C.O.D."/>
    <n v="21"/>
    <n v="140"/>
    <n v="175"/>
    <n v="0"/>
    <n v="346.24380000000002"/>
    <n v="315"/>
    <n v="346.24380000000002"/>
    <s v="Mon"/>
    <s v="Jun"/>
  </r>
  <r>
    <s v="A00900"/>
    <x v="0"/>
    <x v="5"/>
    <x v="2"/>
    <s v="No"/>
    <x v="186"/>
    <x v="177"/>
    <n v="2"/>
    <s v="No"/>
    <s v="No"/>
    <n v="0.25"/>
    <n v="146.75530000000001"/>
    <s v="C.O.D."/>
    <n v="6"/>
    <n v="140"/>
    <n v="35"/>
    <n v="35"/>
    <n v="146.75530000000001"/>
    <n v="175"/>
    <n v="181.75530000000001"/>
    <s v="Tue"/>
    <s v="Jun"/>
  </r>
  <r>
    <s v="A00901"/>
    <x v="2"/>
    <x v="2"/>
    <x v="1"/>
    <s v="No"/>
    <x v="186"/>
    <x v="171"/>
    <n v="1"/>
    <s v="No"/>
    <s v="No"/>
    <n v="0.5"/>
    <n v="120"/>
    <s v="C.O.D."/>
    <n v="8"/>
    <n v="80"/>
    <n v="40"/>
    <n v="40"/>
    <n v="120"/>
    <n v="120"/>
    <n v="160"/>
    <s v="Tue"/>
    <s v="Jun"/>
  </r>
  <r>
    <s v="A00902"/>
    <x v="3"/>
    <x v="2"/>
    <x v="0"/>
    <s v="No"/>
    <x v="186"/>
    <x v="174"/>
    <n v="1"/>
    <s v="No"/>
    <s v="No"/>
    <n v="0.5"/>
    <n v="45.877499999999998"/>
    <s v="P.O."/>
    <n v="9"/>
    <n v="80"/>
    <n v="40"/>
    <n v="40"/>
    <n v="45.877499999999998"/>
    <n v="120"/>
    <n v="85.877499999999998"/>
    <s v="Tue"/>
    <s v="Jun"/>
  </r>
  <r>
    <s v="A00903"/>
    <x v="1"/>
    <x v="1"/>
    <x v="4"/>
    <s v="No"/>
    <x v="186"/>
    <x v="204"/>
    <n v="1"/>
    <s v="No"/>
    <s v="No"/>
    <n v="1.25"/>
    <n v="30.42"/>
    <s v="Account"/>
    <n v="14"/>
    <n v="80"/>
    <n v="100"/>
    <n v="100"/>
    <n v="30.42"/>
    <n v="180"/>
    <n v="130.42000000000002"/>
    <s v="Tue"/>
    <s v="Jun"/>
  </r>
  <r>
    <s v="A00904"/>
    <x v="1"/>
    <x v="1"/>
    <x v="2"/>
    <s v="No"/>
    <x v="186"/>
    <x v="204"/>
    <n v="1"/>
    <s v="No"/>
    <s v="No"/>
    <n v="0.25"/>
    <n v="30"/>
    <s v="Account"/>
    <n v="14"/>
    <n v="80"/>
    <n v="20"/>
    <n v="20"/>
    <n v="30"/>
    <n v="100"/>
    <n v="50"/>
    <s v="Tue"/>
    <s v="Jun"/>
  </r>
  <r>
    <s v="A00905"/>
    <x v="0"/>
    <x v="5"/>
    <x v="2"/>
    <s v="No"/>
    <x v="186"/>
    <x v="204"/>
    <n v="1"/>
    <s v="No"/>
    <s v="No"/>
    <n v="0.25"/>
    <n v="90.630399999999995"/>
    <s v="C.O.D."/>
    <n v="14"/>
    <n v="80"/>
    <n v="20"/>
    <n v="20"/>
    <n v="90.630399999999995"/>
    <n v="100"/>
    <n v="110.63039999999999"/>
    <s v="Tue"/>
    <s v="Jun"/>
  </r>
  <r>
    <s v="A00906"/>
    <x v="0"/>
    <x v="5"/>
    <x v="0"/>
    <s v="No"/>
    <x v="186"/>
    <x v="207"/>
    <n v="2"/>
    <s v="No"/>
    <s v="No"/>
    <n v="0.25"/>
    <n v="120"/>
    <s v="C.O.D."/>
    <n v="29"/>
    <n v="140"/>
    <n v="35"/>
    <n v="35"/>
    <n v="120"/>
    <n v="175"/>
    <n v="155"/>
    <s v="Tue"/>
    <s v="Jul"/>
  </r>
  <r>
    <s v="A00907"/>
    <x v="5"/>
    <x v="0"/>
    <x v="0"/>
    <s v="No"/>
    <x v="186"/>
    <x v="134"/>
    <n v="1"/>
    <s v="No"/>
    <s v="No"/>
    <n v="0.75"/>
    <n v="8.92"/>
    <s v="Account"/>
    <n v="34"/>
    <n v="80"/>
    <n v="60"/>
    <n v="60"/>
    <n v="8.92"/>
    <n v="140"/>
    <n v="68.92"/>
    <s v="Tue"/>
    <s v="Jul"/>
  </r>
  <r>
    <s v="A00908"/>
    <x v="1"/>
    <x v="3"/>
    <x v="3"/>
    <s v="No"/>
    <x v="186"/>
    <x v="134"/>
    <n v="2"/>
    <s v="No"/>
    <s v="No"/>
    <n v="1.25"/>
    <n v="244.7225"/>
    <s v="Account"/>
    <n v="34"/>
    <n v="140"/>
    <n v="175"/>
    <n v="175"/>
    <n v="244.7225"/>
    <n v="315"/>
    <n v="419.72249999999997"/>
    <s v="Tue"/>
    <s v="Jul"/>
  </r>
  <r>
    <s v="A00909"/>
    <x v="3"/>
    <x v="2"/>
    <x v="0"/>
    <s v="No"/>
    <x v="186"/>
    <x v="185"/>
    <n v="2"/>
    <s v="Yes"/>
    <s v="No"/>
    <n v="0.75"/>
    <n v="150"/>
    <s v="Account"/>
    <n v="25"/>
    <n v="140"/>
    <n v="105"/>
    <n v="0"/>
    <n v="150"/>
    <n v="245"/>
    <n v="150"/>
    <s v="Tue"/>
    <s v="Jul"/>
  </r>
  <r>
    <s v="A00910"/>
    <x v="5"/>
    <x v="2"/>
    <x v="0"/>
    <s v="No"/>
    <x v="187"/>
    <x v="215"/>
    <n v="2"/>
    <s v="No"/>
    <s v="No"/>
    <n v="0.25"/>
    <n v="52.172199999999997"/>
    <s v="Account"/>
    <n v="9"/>
    <n v="140"/>
    <n v="35"/>
    <n v="35"/>
    <n v="52.172199999999997"/>
    <n v="175"/>
    <n v="87.172200000000004"/>
    <s v="Wed"/>
    <s v="Jun"/>
  </r>
  <r>
    <s v="A00911"/>
    <x v="0"/>
    <x v="5"/>
    <x v="2"/>
    <s v="No"/>
    <x v="187"/>
    <x v="216"/>
    <n v="1"/>
    <s v="No"/>
    <s v="No"/>
    <n v="0.25"/>
    <n v="41.712299999999999"/>
    <s v="Account"/>
    <n v="22"/>
    <n v="80"/>
    <n v="20"/>
    <n v="20"/>
    <n v="41.712299999999999"/>
    <n v="100"/>
    <n v="61.712299999999999"/>
    <s v="Wed"/>
    <s v="Jul"/>
  </r>
  <r>
    <s v="A00912"/>
    <x v="0"/>
    <x v="3"/>
    <x v="3"/>
    <s v="Yes"/>
    <x v="188"/>
    <x v="137"/>
    <n v="1"/>
    <s v="No"/>
    <s v="No"/>
    <n v="1"/>
    <n v="1800.24"/>
    <s v="C.O.D."/>
    <n v="2"/>
    <n v="80"/>
    <n v="80"/>
    <n v="80"/>
    <n v="1800.24"/>
    <n v="160"/>
    <n v="1880.24"/>
    <s v="Thu"/>
    <s v="Jun"/>
  </r>
  <r>
    <s v="A00913"/>
    <x v="2"/>
    <x v="0"/>
    <x v="0"/>
    <s v="No"/>
    <x v="188"/>
    <x v="191"/>
    <n v="1"/>
    <s v="No"/>
    <s v="No"/>
    <n v="0.5"/>
    <n v="144"/>
    <s v="C.O.D."/>
    <n v="11"/>
    <n v="80"/>
    <n v="40"/>
    <n v="40"/>
    <n v="144"/>
    <n v="120"/>
    <n v="184"/>
    <s v="Thu"/>
    <s v="Jun"/>
  </r>
  <r>
    <s v="A00914"/>
    <x v="4"/>
    <x v="0"/>
    <x v="0"/>
    <s v="No"/>
    <x v="188"/>
    <x v="191"/>
    <n v="1"/>
    <s v="No"/>
    <s v="No"/>
    <n v="0.5"/>
    <n v="39.953899999999997"/>
    <s v="Account"/>
    <n v="11"/>
    <n v="80"/>
    <n v="40"/>
    <n v="40"/>
    <n v="39.953899999999997"/>
    <n v="120"/>
    <n v="79.953900000000004"/>
    <s v="Thu"/>
    <s v="Jun"/>
  </r>
  <r>
    <s v="A00915"/>
    <x v="0"/>
    <x v="5"/>
    <x v="1"/>
    <s v="No"/>
    <x v="188"/>
    <x v="217"/>
    <n v="2"/>
    <s v="No"/>
    <s v="No"/>
    <n v="0.5"/>
    <n v="180"/>
    <s v="Account"/>
    <n v="16"/>
    <n v="140"/>
    <n v="70"/>
    <n v="70"/>
    <n v="180"/>
    <n v="210"/>
    <n v="250"/>
    <s v="Thu"/>
    <s v="Jun"/>
  </r>
  <r>
    <s v="A00916"/>
    <x v="1"/>
    <x v="0"/>
    <x v="0"/>
    <s v="No"/>
    <x v="188"/>
    <x v="201"/>
    <n v="1"/>
    <s v="No"/>
    <s v="No"/>
    <n v="0.25"/>
    <n v="150.36160000000001"/>
    <s v="C.O.D."/>
    <n v="13"/>
    <n v="80"/>
    <n v="20"/>
    <n v="20"/>
    <n v="150.36160000000001"/>
    <n v="100"/>
    <n v="170.36160000000001"/>
    <s v="Thu"/>
    <s v="Jun"/>
  </r>
  <r>
    <s v="A00917"/>
    <x v="1"/>
    <x v="1"/>
    <x v="2"/>
    <s v="No"/>
    <x v="188"/>
    <x v="218"/>
    <n v="1"/>
    <s v="Yes"/>
    <s v="Yes"/>
    <n v="0.25"/>
    <n v="110.11"/>
    <s v="Warranty"/>
    <n v="29"/>
    <n v="80"/>
    <n v="20"/>
    <n v="0"/>
    <n v="0"/>
    <n v="100"/>
    <n v="0"/>
    <s v="Thu"/>
    <s v="Jul"/>
  </r>
  <r>
    <s v="A00918"/>
    <x v="0"/>
    <x v="5"/>
    <x v="2"/>
    <s v="No"/>
    <x v="188"/>
    <x v="208"/>
    <n v="1"/>
    <s v="No"/>
    <s v="No"/>
    <n v="0.25"/>
    <n v="120"/>
    <s v="Account"/>
    <n v="35"/>
    <n v="80"/>
    <n v="20"/>
    <n v="20"/>
    <n v="120"/>
    <n v="100"/>
    <n v="140"/>
    <s v="Thu"/>
    <s v="Jul"/>
  </r>
  <r>
    <s v="A00919"/>
    <x v="0"/>
    <x v="5"/>
    <x v="1"/>
    <s v="No"/>
    <x v="188"/>
    <x v="134"/>
    <n v="2"/>
    <s v="No"/>
    <s v="No"/>
    <n v="0.5"/>
    <n v="272.49689999999998"/>
    <s v="Account"/>
    <n v="32"/>
    <n v="140"/>
    <n v="70"/>
    <n v="70"/>
    <n v="272.49689999999998"/>
    <n v="210"/>
    <n v="342.49689999999998"/>
    <s v="Thu"/>
    <s v="Jul"/>
  </r>
  <r>
    <s v="A00920"/>
    <x v="4"/>
    <x v="0"/>
    <x v="0"/>
    <s v="No"/>
    <x v="188"/>
    <x v="212"/>
    <n v="1"/>
    <s v="No"/>
    <s v="No"/>
    <n v="0.25"/>
    <n v="34.5"/>
    <s v="P.O."/>
    <n v="34"/>
    <n v="80"/>
    <n v="20"/>
    <n v="20"/>
    <n v="34.5"/>
    <n v="100"/>
    <n v="54.5"/>
    <s v="Thu"/>
    <s v="Jul"/>
  </r>
  <r>
    <s v="A00921"/>
    <x v="2"/>
    <x v="0"/>
    <x v="3"/>
    <s v="No"/>
    <x v="188"/>
    <x v="208"/>
    <n v="2"/>
    <s v="No"/>
    <s v="No"/>
    <n v="3"/>
    <n v="44.064"/>
    <s v="C.O.D."/>
    <n v="35"/>
    <n v="140"/>
    <n v="420"/>
    <n v="420"/>
    <n v="44.064"/>
    <n v="560"/>
    <n v="464.06400000000002"/>
    <s v="Thu"/>
    <s v="Jul"/>
  </r>
  <r>
    <s v="A00922"/>
    <x v="3"/>
    <x v="2"/>
    <x v="3"/>
    <s v="No"/>
    <x v="188"/>
    <x v="217"/>
    <n v="2"/>
    <s v="Yes"/>
    <s v="No"/>
    <n v="2"/>
    <n v="67.843599999999995"/>
    <s v="P.O."/>
    <n v="16"/>
    <n v="140"/>
    <n v="280"/>
    <n v="0"/>
    <n v="67.843599999999995"/>
    <n v="420"/>
    <n v="67.843599999999995"/>
    <s v="Thu"/>
    <s v="Jun"/>
  </r>
  <r>
    <s v="A00923"/>
    <x v="2"/>
    <x v="0"/>
    <x v="0"/>
    <s v="No"/>
    <x v="188"/>
    <x v="217"/>
    <n v="2"/>
    <s v="Yes"/>
    <s v="No"/>
    <n v="0.75"/>
    <n v="165.8691"/>
    <s v="C.O.D."/>
    <n v="16"/>
    <n v="140"/>
    <n v="105"/>
    <n v="0"/>
    <n v="165.8691"/>
    <n v="245"/>
    <n v="165.8691"/>
    <s v="Thu"/>
    <s v="Jun"/>
  </r>
  <r>
    <s v="A00924"/>
    <x v="8"/>
    <x v="5"/>
    <x v="1"/>
    <s v="No"/>
    <x v="188"/>
    <x v="192"/>
    <n v="2"/>
    <s v="Yes"/>
    <s v="No"/>
    <n v="3"/>
    <n v="42.66"/>
    <s v="Credit"/>
    <n v="14"/>
    <n v="140"/>
    <n v="420"/>
    <n v="0"/>
    <n v="42.66"/>
    <n v="560"/>
    <n v="42.66"/>
    <s v="Thu"/>
    <s v="Jun"/>
  </r>
  <r>
    <s v="A00925"/>
    <x v="5"/>
    <x v="3"/>
    <x v="1"/>
    <s v="No"/>
    <x v="188"/>
    <x v="208"/>
    <n v="1"/>
    <s v="Yes"/>
    <s v="No"/>
    <n v="1"/>
    <n v="101.9011"/>
    <s v="Account"/>
    <n v="35"/>
    <n v="80"/>
    <n v="80"/>
    <n v="0"/>
    <n v="101.9011"/>
    <n v="160"/>
    <n v="101.9011"/>
    <s v="Thu"/>
    <s v="Jul"/>
  </r>
  <r>
    <s v="A00926"/>
    <x v="6"/>
    <x v="3"/>
    <x v="3"/>
    <s v="No"/>
    <x v="188"/>
    <x v="217"/>
    <n v="2"/>
    <s v="Yes"/>
    <s v="No"/>
    <n v="1.25"/>
    <n v="222.5367"/>
    <s v="C.O.D."/>
    <n v="16"/>
    <n v="140"/>
    <n v="175"/>
    <n v="0"/>
    <n v="222.5367"/>
    <n v="315"/>
    <n v="222.5367"/>
    <s v="Thu"/>
    <s v="Jun"/>
  </r>
  <r>
    <s v="A00927"/>
    <x v="5"/>
    <x v="3"/>
    <x v="1"/>
    <s v="No"/>
    <x v="189"/>
    <x v="205"/>
    <n v="1"/>
    <s v="Yes"/>
    <s v="Yes"/>
    <n v="0.5"/>
    <n v="344.76940000000002"/>
    <s v="Warranty"/>
    <n v="35"/>
    <n v="80"/>
    <n v="40"/>
    <n v="0"/>
    <n v="0"/>
    <n v="120"/>
    <n v="0"/>
    <s v="Fri"/>
    <s v="Jul"/>
  </r>
  <r>
    <s v="A00928"/>
    <x v="0"/>
    <x v="5"/>
    <x v="2"/>
    <s v="No"/>
    <x v="190"/>
    <x v="166"/>
    <n v="1"/>
    <s v="No"/>
    <s v="No"/>
    <n v="0.25"/>
    <n v="22"/>
    <s v="Account"/>
    <n v="17"/>
    <n v="80"/>
    <n v="20"/>
    <n v="20"/>
    <n v="22"/>
    <n v="100"/>
    <n v="42"/>
    <s v="Sat"/>
    <s v="Jun"/>
  </r>
  <r>
    <s v="A00929"/>
    <x v="2"/>
    <x v="2"/>
    <x v="1"/>
    <s v="No"/>
    <x v="191"/>
    <x v="201"/>
    <n v="1"/>
    <s v="No"/>
    <s v="No"/>
    <n v="0.5"/>
    <n v="120"/>
    <s v="Account"/>
    <n v="9"/>
    <n v="80"/>
    <n v="40"/>
    <n v="40"/>
    <n v="120"/>
    <n v="120"/>
    <n v="160"/>
    <s v="Mon"/>
    <s v="Jun"/>
  </r>
  <r>
    <s v="A00930"/>
    <x v="2"/>
    <x v="0"/>
    <x v="1"/>
    <s v="No"/>
    <x v="191"/>
    <x v="192"/>
    <n v="1"/>
    <s v="Yes"/>
    <s v="Yes"/>
    <n v="0.5"/>
    <n v="204.28399999999999"/>
    <s v="Warranty"/>
    <n v="10"/>
    <n v="80"/>
    <n v="40"/>
    <n v="0"/>
    <n v="0"/>
    <n v="120"/>
    <n v="0"/>
    <s v="Mon"/>
    <s v="Jun"/>
  </r>
  <r>
    <s v="A00931"/>
    <x v="4"/>
    <x v="3"/>
    <x v="1"/>
    <s v="No"/>
    <x v="191"/>
    <x v="207"/>
    <n v="2"/>
    <s v="No"/>
    <s v="Yes"/>
    <n v="5"/>
    <n v="2048.5612000000001"/>
    <s v="C.O.D."/>
    <n v="23"/>
    <n v="140"/>
    <n v="700"/>
    <n v="700"/>
    <n v="0"/>
    <n v="840"/>
    <n v="700"/>
    <s v="Mon"/>
    <s v="Jul"/>
  </r>
  <r>
    <s v="A00932"/>
    <x v="5"/>
    <x v="0"/>
    <x v="2"/>
    <s v="No"/>
    <x v="191"/>
    <x v="200"/>
    <n v="1"/>
    <s v="No"/>
    <s v="No"/>
    <n v="0.25"/>
    <n v="8.5495999999999999"/>
    <s v="C.O.D."/>
    <n v="38"/>
    <n v="80"/>
    <n v="20"/>
    <n v="20"/>
    <n v="8.5495999999999999"/>
    <n v="100"/>
    <n v="28.549599999999998"/>
    <s v="Mon"/>
    <s v="Jul"/>
  </r>
  <r>
    <s v="A00933"/>
    <x v="2"/>
    <x v="2"/>
    <x v="0"/>
    <s v="No"/>
    <x v="191"/>
    <x v="200"/>
    <n v="1"/>
    <s v="No"/>
    <s v="No"/>
    <n v="0.5"/>
    <n v="120.54089999999999"/>
    <s v="C.O.D."/>
    <n v="38"/>
    <n v="80"/>
    <n v="40"/>
    <n v="40"/>
    <n v="120.54089999999999"/>
    <n v="120"/>
    <n v="160.54089999999999"/>
    <s v="Mon"/>
    <s v="Jul"/>
  </r>
  <r>
    <s v="A00934"/>
    <x v="3"/>
    <x v="2"/>
    <x v="1"/>
    <s v="No"/>
    <x v="191"/>
    <x v="208"/>
    <n v="2"/>
    <s v="Yes"/>
    <s v="No"/>
    <n v="0.75"/>
    <n v="52.350099999999998"/>
    <s v="P.O."/>
    <n v="31"/>
    <n v="140"/>
    <n v="105"/>
    <n v="0"/>
    <n v="52.350099999999998"/>
    <n v="245"/>
    <n v="52.350099999999998"/>
    <s v="Mon"/>
    <s v="Jul"/>
  </r>
  <r>
    <s v="A00935"/>
    <x v="2"/>
    <x v="0"/>
    <x v="4"/>
    <s v="No"/>
    <x v="191"/>
    <x v="192"/>
    <n v="2"/>
    <s v="Yes"/>
    <s v="No"/>
    <n v="1"/>
    <n v="406.70679999999999"/>
    <s v="C.O.D."/>
    <n v="10"/>
    <n v="140"/>
    <n v="140"/>
    <n v="0"/>
    <n v="406.70679999999999"/>
    <n v="280"/>
    <n v="406.70679999999999"/>
    <s v="Mon"/>
    <s v="Jun"/>
  </r>
  <r>
    <s v="A00936"/>
    <x v="1"/>
    <x v="1"/>
    <x v="2"/>
    <s v="No"/>
    <x v="192"/>
    <x v="218"/>
    <n v="1"/>
    <s v="No"/>
    <s v="No"/>
    <n v="0.25"/>
    <n v="70.5334"/>
    <s v="Account"/>
    <n v="24"/>
    <n v="80"/>
    <n v="20"/>
    <n v="20"/>
    <n v="70.5334"/>
    <n v="100"/>
    <n v="90.5334"/>
    <s v="Tue"/>
    <s v="Jul"/>
  </r>
  <r>
    <s v="A00937"/>
    <x v="7"/>
    <x v="5"/>
    <x v="0"/>
    <s v="No"/>
    <x v="192"/>
    <x v="134"/>
    <n v="2"/>
    <s v="No"/>
    <s v="No"/>
    <n v="0.25"/>
    <n v="14.4"/>
    <s v="Account"/>
    <n v="27"/>
    <n v="140"/>
    <n v="35"/>
    <n v="35"/>
    <n v="14.4"/>
    <n v="175"/>
    <n v="49.4"/>
    <s v="Tue"/>
    <s v="Jul"/>
  </r>
  <r>
    <s v="A00938"/>
    <x v="5"/>
    <x v="3"/>
    <x v="0"/>
    <s v="No"/>
    <x v="192"/>
    <x v="212"/>
    <n v="1"/>
    <s v="No"/>
    <s v="No"/>
    <n v="0.25"/>
    <n v="144"/>
    <s v="P.O."/>
    <n v="29"/>
    <n v="80"/>
    <n v="20"/>
    <n v="20"/>
    <n v="144"/>
    <n v="100"/>
    <n v="164"/>
    <s v="Tue"/>
    <s v="Jul"/>
  </r>
  <r>
    <s v="A00939"/>
    <x v="0"/>
    <x v="5"/>
    <x v="0"/>
    <s v="No"/>
    <x v="192"/>
    <x v="209"/>
    <n v="1"/>
    <s v="No"/>
    <s v="No"/>
    <n v="0.5"/>
    <n v="5.4"/>
    <s v="C.O.D."/>
    <n v="34"/>
    <n v="80"/>
    <n v="40"/>
    <n v="40"/>
    <n v="5.4"/>
    <n v="120"/>
    <n v="45.4"/>
    <s v="Tue"/>
    <s v="Jul"/>
  </r>
  <r>
    <s v="A00940"/>
    <x v="4"/>
    <x v="1"/>
    <x v="0"/>
    <s v="No"/>
    <x v="193"/>
    <x v="192"/>
    <n v="1"/>
    <s v="No"/>
    <s v="No"/>
    <n v="0.25"/>
    <n v="23.1465"/>
    <s v="P.O."/>
    <n v="8"/>
    <n v="80"/>
    <n v="20"/>
    <n v="20"/>
    <n v="23.1465"/>
    <n v="100"/>
    <n v="43.146500000000003"/>
    <s v="Wed"/>
    <s v="Jun"/>
  </r>
  <r>
    <s v="A00941"/>
    <x v="2"/>
    <x v="0"/>
    <x v="1"/>
    <s v="No"/>
    <x v="193"/>
    <x v="192"/>
    <n v="1"/>
    <s v="No"/>
    <s v="Yes"/>
    <n v="0.5"/>
    <n v="25.0718"/>
    <s v="C.O.D."/>
    <n v="8"/>
    <n v="80"/>
    <n v="40"/>
    <n v="40"/>
    <n v="0"/>
    <n v="120"/>
    <n v="40"/>
    <s v="Wed"/>
    <s v="Jun"/>
  </r>
  <r>
    <s v="A00942"/>
    <x v="5"/>
    <x v="3"/>
    <x v="0"/>
    <s v="No"/>
    <x v="193"/>
    <x v="208"/>
    <n v="1"/>
    <s v="No"/>
    <s v="No"/>
    <n v="0.5"/>
    <n v="175.21770000000001"/>
    <s v="C.O.D."/>
    <n v="29"/>
    <n v="80"/>
    <n v="40"/>
    <n v="40"/>
    <n v="175.21770000000001"/>
    <n v="120"/>
    <n v="215.21770000000001"/>
    <s v="Wed"/>
    <s v="Jul"/>
  </r>
  <r>
    <s v="A00943"/>
    <x v="3"/>
    <x v="0"/>
    <x v="3"/>
    <s v="No"/>
    <x v="193"/>
    <x v="213"/>
    <n v="2"/>
    <s v="No"/>
    <s v="No"/>
    <n v="3.5"/>
    <n v="23"/>
    <s v="Account"/>
    <n v="35"/>
    <n v="140"/>
    <n v="490"/>
    <n v="490"/>
    <n v="23"/>
    <n v="630"/>
    <n v="513"/>
    <s v="Wed"/>
    <s v="Jul"/>
  </r>
  <r>
    <s v="A00944"/>
    <x v="4"/>
    <x v="0"/>
    <x v="0"/>
    <s v="No"/>
    <x v="193"/>
    <x v="218"/>
    <n v="2"/>
    <s v="Yes"/>
    <s v="No"/>
    <n v="3"/>
    <n v="30"/>
    <s v="C.O.D."/>
    <n v="23"/>
    <n v="140"/>
    <n v="420"/>
    <n v="0"/>
    <n v="30"/>
    <n v="560"/>
    <n v="30"/>
    <s v="Wed"/>
    <s v="Jul"/>
  </r>
  <r>
    <s v="A00945"/>
    <x v="2"/>
    <x v="2"/>
    <x v="2"/>
    <s v="No"/>
    <x v="193"/>
    <x v="192"/>
    <n v="1"/>
    <s v="Yes"/>
    <s v="No"/>
    <n v="2.5"/>
    <n v="161.08420000000001"/>
    <s v="Account"/>
    <n v="8"/>
    <n v="80"/>
    <n v="200"/>
    <n v="0"/>
    <n v="161.08420000000001"/>
    <n v="280"/>
    <n v="161.08420000000001"/>
    <s v="Wed"/>
    <s v="Jun"/>
  </r>
  <r>
    <s v="A00946"/>
    <x v="2"/>
    <x v="0"/>
    <x v="2"/>
    <s v="No"/>
    <x v="193"/>
    <x v="134"/>
    <n v="1"/>
    <s v="Yes"/>
    <s v="No"/>
    <n v="0.75"/>
    <n v="59.807400000000001"/>
    <s v="C.O.D."/>
    <n v="26"/>
    <n v="80"/>
    <n v="60"/>
    <n v="0"/>
    <n v="59.807400000000001"/>
    <n v="140"/>
    <n v="59.807400000000001"/>
    <s v="Wed"/>
    <s v="Jul"/>
  </r>
  <r>
    <s v="A00947"/>
    <x v="4"/>
    <x v="0"/>
    <x v="0"/>
    <s v="No"/>
    <x v="193"/>
    <x v="134"/>
    <n v="1"/>
    <s v="Yes"/>
    <s v="No"/>
    <n v="1"/>
    <n v="19.196999999999999"/>
    <s v="C.O.D."/>
    <n v="26"/>
    <n v="80"/>
    <n v="80"/>
    <n v="0"/>
    <n v="19.196999999999999"/>
    <n v="160"/>
    <n v="19.196999999999999"/>
    <s v="Wed"/>
    <s v="Jul"/>
  </r>
  <r>
    <s v="A00948"/>
    <x v="0"/>
    <x v="5"/>
    <x v="2"/>
    <s v="No"/>
    <x v="193"/>
    <x v="213"/>
    <n v="1"/>
    <s v="Yes"/>
    <s v="No"/>
    <n v="0.25"/>
    <n v="50.79"/>
    <s v="Account"/>
    <n v="35"/>
    <n v="80"/>
    <n v="20"/>
    <n v="0"/>
    <n v="50.79"/>
    <n v="100"/>
    <n v="50.79"/>
    <s v="Wed"/>
    <s v="Jul"/>
  </r>
  <r>
    <s v="A00949"/>
    <x v="0"/>
    <x v="5"/>
    <x v="0"/>
    <s v="No"/>
    <x v="194"/>
    <x v="114"/>
    <n v="2"/>
    <s v="No"/>
    <s v="No"/>
    <n v="1.25"/>
    <n v="122.80759999999999"/>
    <s v="C.O.D."/>
    <n v="13"/>
    <n v="140"/>
    <n v="175"/>
    <n v="175"/>
    <n v="122.80759999999999"/>
    <n v="315"/>
    <n v="297.80759999999998"/>
    <s v="Thu"/>
    <s v="Jun"/>
  </r>
  <r>
    <s v="A00950"/>
    <x v="4"/>
    <x v="2"/>
    <x v="0"/>
    <s v="No"/>
    <x v="194"/>
    <x v="182"/>
    <n v="1"/>
    <s v="No"/>
    <s v="No"/>
    <n v="0.25"/>
    <n v="54.8215"/>
    <s v="Account"/>
    <n v="19"/>
    <n v="80"/>
    <n v="20"/>
    <n v="20"/>
    <n v="54.8215"/>
    <n v="100"/>
    <n v="74.8215"/>
    <s v="Thu"/>
    <s v="Jul"/>
  </r>
  <r>
    <s v="A00951"/>
    <x v="2"/>
    <x v="2"/>
    <x v="1"/>
    <s v="No"/>
    <x v="194"/>
    <x v="200"/>
    <n v="2"/>
    <s v="No"/>
    <s v="No"/>
    <n v="2.5"/>
    <n v="86.423400000000001"/>
    <s v="C.O.D."/>
    <n v="35"/>
    <n v="140"/>
    <n v="350"/>
    <n v="350"/>
    <n v="86.423400000000001"/>
    <n v="490"/>
    <n v="436.42340000000002"/>
    <s v="Thu"/>
    <s v="Jul"/>
  </r>
  <r>
    <s v="A00952"/>
    <x v="7"/>
    <x v="5"/>
    <x v="0"/>
    <s v="No"/>
    <x v="194"/>
    <x v="218"/>
    <n v="2"/>
    <s v="Yes"/>
    <s v="No"/>
    <n v="3"/>
    <n v="100.60380000000001"/>
    <s v="C.O.D."/>
    <n v="22"/>
    <n v="140"/>
    <n v="420"/>
    <n v="0"/>
    <n v="100.60380000000001"/>
    <n v="560"/>
    <n v="100.60380000000001"/>
    <s v="Thu"/>
    <s v="Jul"/>
  </r>
  <r>
    <s v="A00953"/>
    <x v="0"/>
    <x v="5"/>
    <x v="2"/>
    <s v="No"/>
    <x v="194"/>
    <x v="114"/>
    <n v="1"/>
    <s v="Yes"/>
    <s v="No"/>
    <n v="0.25"/>
    <n v="17.170000000000002"/>
    <s v="Account"/>
    <n v="13"/>
    <n v="80"/>
    <n v="20"/>
    <n v="0"/>
    <n v="17.170000000000002"/>
    <n v="100"/>
    <n v="17.170000000000002"/>
    <s v="Thu"/>
    <s v="Jun"/>
  </r>
  <r>
    <s v="A00954"/>
    <x v="4"/>
    <x v="3"/>
    <x v="0"/>
    <s v="No"/>
    <x v="194"/>
    <x v="134"/>
    <n v="1"/>
    <s v="Yes"/>
    <s v="No"/>
    <n v="2"/>
    <n v="10.307499999999999"/>
    <s v="P.O."/>
    <n v="25"/>
    <n v="80"/>
    <n v="160"/>
    <n v="0"/>
    <n v="10.307499999999999"/>
    <n v="240"/>
    <n v="10.307499999999999"/>
    <s v="Thu"/>
    <s v="Jul"/>
  </r>
  <r>
    <s v="A00955"/>
    <x v="0"/>
    <x v="5"/>
    <x v="0"/>
    <s v="No"/>
    <x v="194"/>
    <x v="218"/>
    <n v="2"/>
    <s v="Yes"/>
    <s v="No"/>
    <n v="1"/>
    <n v="18.63"/>
    <s v="Account"/>
    <n v="22"/>
    <n v="140"/>
    <n v="140"/>
    <n v="0"/>
    <n v="18.63"/>
    <n v="280"/>
    <n v="18.63"/>
    <s v="Thu"/>
    <s v="Jul"/>
  </r>
  <r>
    <s v="A00956"/>
    <x v="0"/>
    <x v="5"/>
    <x v="0"/>
    <s v="No"/>
    <x v="194"/>
    <x v="213"/>
    <n v="2"/>
    <s v="Yes"/>
    <s v="No"/>
    <n v="0.75"/>
    <n v="32"/>
    <s v="Account"/>
    <n v="34"/>
    <n v="140"/>
    <n v="105"/>
    <n v="0"/>
    <n v="32"/>
    <n v="245"/>
    <n v="32"/>
    <s v="Thu"/>
    <s v="Jul"/>
  </r>
  <r>
    <s v="A00957"/>
    <x v="0"/>
    <x v="5"/>
    <x v="2"/>
    <s v="No"/>
    <x v="194"/>
    <x v="192"/>
    <n v="1"/>
    <s v="Yes"/>
    <s v="No"/>
    <n v="2.5"/>
    <n v="14.13"/>
    <s v="P.O."/>
    <n v="7"/>
    <n v="80"/>
    <n v="200"/>
    <n v="0"/>
    <n v="14.13"/>
    <n v="280"/>
    <n v="14.13"/>
    <s v="Thu"/>
    <s v="Jun"/>
  </r>
  <r>
    <s v="A00958"/>
    <x v="0"/>
    <x v="5"/>
    <x v="3"/>
    <s v="No"/>
    <x v="194"/>
    <x v="114"/>
    <n v="1"/>
    <s v="Yes"/>
    <s v="No"/>
    <n v="3"/>
    <n v="322"/>
    <s v="Account"/>
    <n v="13"/>
    <n v="80"/>
    <n v="240"/>
    <n v="0"/>
    <n v="322"/>
    <n v="320"/>
    <n v="322"/>
    <s v="Thu"/>
    <s v="Jun"/>
  </r>
  <r>
    <s v="A00959"/>
    <x v="7"/>
    <x v="5"/>
    <x v="0"/>
    <s v="No"/>
    <x v="194"/>
    <x v="114"/>
    <n v="2"/>
    <s v="Yes"/>
    <s v="No"/>
    <n v="0.75"/>
    <n v="50.603299999999997"/>
    <s v="C.O.D."/>
    <n v="13"/>
    <n v="140"/>
    <n v="105"/>
    <n v="0"/>
    <n v="50.603299999999997"/>
    <n v="245"/>
    <n v="50.603299999999997"/>
    <s v="Thu"/>
    <s v="Jun"/>
  </r>
  <r>
    <s v="A00960"/>
    <x v="6"/>
    <x v="3"/>
    <x v="0"/>
    <s v="No"/>
    <x v="195"/>
    <x v="134"/>
    <n v="2"/>
    <s v="No"/>
    <s v="No"/>
    <n v="2"/>
    <n v="134.50059999999999"/>
    <s v="C.O.D."/>
    <n v="24"/>
    <n v="140"/>
    <n v="280"/>
    <n v="280"/>
    <n v="134.50059999999999"/>
    <n v="420"/>
    <n v="414.50059999999996"/>
    <s v="Fri"/>
    <s v="Jul"/>
  </r>
  <r>
    <s v="A00961"/>
    <x v="5"/>
    <x v="2"/>
    <x v="1"/>
    <s v="No"/>
    <x v="196"/>
    <x v="185"/>
    <n v="1"/>
    <s v="No"/>
    <s v="No"/>
    <n v="0.5"/>
    <n v="78.333299999999994"/>
    <s v="C.O.D."/>
    <n v="14"/>
    <n v="80"/>
    <n v="40"/>
    <n v="40"/>
    <n v="78.333299999999994"/>
    <n v="120"/>
    <n v="118.33329999999999"/>
    <s v="Sat"/>
    <s v="Jul"/>
  </r>
  <r>
    <s v="A00962"/>
    <x v="3"/>
    <x v="0"/>
    <x v="4"/>
    <s v="No"/>
    <x v="197"/>
    <x v="114"/>
    <n v="1"/>
    <s v="No"/>
    <s v="No"/>
    <n v="1.5"/>
    <n v="202.8"/>
    <s v="Account"/>
    <n v="9"/>
    <n v="80"/>
    <n v="120"/>
    <n v="120"/>
    <n v="202.8"/>
    <n v="200"/>
    <n v="322.8"/>
    <s v="Mon"/>
    <s v="Jun"/>
  </r>
  <r>
    <s v="A00963"/>
    <x v="2"/>
    <x v="3"/>
    <x v="1"/>
    <s v="No"/>
    <x v="197"/>
    <x v="218"/>
    <n v="1"/>
    <s v="No"/>
    <s v="No"/>
    <n v="0.5"/>
    <n v="67.903400000000005"/>
    <s v="C.O.D."/>
    <n v="18"/>
    <n v="80"/>
    <n v="40"/>
    <n v="40"/>
    <n v="67.903400000000005"/>
    <n v="120"/>
    <n v="107.9034"/>
    <s v="Mon"/>
    <s v="Jul"/>
  </r>
  <r>
    <s v="A00964"/>
    <x v="7"/>
    <x v="5"/>
    <x v="0"/>
    <s v="No"/>
    <x v="197"/>
    <x v="134"/>
    <n v="2"/>
    <s v="No"/>
    <s v="No"/>
    <n v="1"/>
    <n v="144"/>
    <s v="C.O.D."/>
    <n v="21"/>
    <n v="140"/>
    <n v="140"/>
    <n v="140"/>
    <n v="144"/>
    <n v="280"/>
    <n v="284"/>
    <s v="Mon"/>
    <s v="Jul"/>
  </r>
  <r>
    <s v="A00965"/>
    <x v="1"/>
    <x v="3"/>
    <x v="2"/>
    <s v="No"/>
    <x v="197"/>
    <x v="183"/>
    <n v="2"/>
    <s v="No"/>
    <s v="No"/>
    <n v="0.25"/>
    <n v="178.36179999999999"/>
    <s v="Account"/>
    <n v="22"/>
    <n v="140"/>
    <n v="35"/>
    <n v="35"/>
    <n v="178.36179999999999"/>
    <n v="175"/>
    <n v="213.36179999999999"/>
    <s v="Mon"/>
    <s v="Jul"/>
  </r>
  <r>
    <s v="A00966"/>
    <x v="8"/>
    <x v="5"/>
    <x v="2"/>
    <s v="No"/>
    <x v="197"/>
    <x v="212"/>
    <n v="1"/>
    <s v="No"/>
    <s v="No"/>
    <n v="0.25"/>
    <n v="7.3140000000000001"/>
    <s v="P.O."/>
    <n v="23"/>
    <n v="80"/>
    <n v="20"/>
    <n v="20"/>
    <n v="7.3140000000000001"/>
    <n v="100"/>
    <n v="27.314"/>
    <s v="Mon"/>
    <s v="Jul"/>
  </r>
  <r>
    <s v="A00967"/>
    <x v="8"/>
    <x v="5"/>
    <x v="0"/>
    <s v="No"/>
    <x v="197"/>
    <x v="218"/>
    <n v="2"/>
    <s v="Yes"/>
    <s v="No"/>
    <n v="2.5"/>
    <n v="120"/>
    <s v="Account"/>
    <n v="18"/>
    <n v="140"/>
    <n v="350"/>
    <n v="0"/>
    <n v="120"/>
    <n v="490"/>
    <n v="120"/>
    <s v="Mon"/>
    <s v="Jul"/>
  </r>
  <r>
    <s v="A00968"/>
    <x v="3"/>
    <x v="2"/>
    <x v="0"/>
    <s v="Yes"/>
    <x v="197"/>
    <x v="195"/>
    <n v="1"/>
    <s v="Yes"/>
    <s v="No"/>
    <n v="3"/>
    <n v="193.8409"/>
    <s v="C.O.D."/>
    <n v="4"/>
    <n v="80"/>
    <n v="240"/>
    <n v="0"/>
    <n v="193.8409"/>
    <n v="320"/>
    <n v="193.8409"/>
    <s v="Mon"/>
    <s v="Jun"/>
  </r>
  <r>
    <s v="A00969"/>
    <x v="3"/>
    <x v="2"/>
    <x v="0"/>
    <s v="Yes"/>
    <x v="197"/>
    <x v="195"/>
    <n v="1"/>
    <s v="Yes"/>
    <s v="No"/>
    <n v="4.5"/>
    <n v="901.5"/>
    <s v="P.O."/>
    <n v="4"/>
    <n v="80"/>
    <n v="360"/>
    <n v="0"/>
    <n v="901.5"/>
    <n v="440"/>
    <n v="901.5"/>
    <s v="Mon"/>
    <s v="Jun"/>
  </r>
  <r>
    <s v="A00970"/>
    <x v="2"/>
    <x v="2"/>
    <x v="2"/>
    <s v="No"/>
    <x v="197"/>
    <x v="183"/>
    <n v="1"/>
    <s v="Yes"/>
    <s v="No"/>
    <n v="3"/>
    <n v="64.342100000000002"/>
    <s v="Account"/>
    <n v="22"/>
    <n v="80"/>
    <n v="240"/>
    <n v="0"/>
    <n v="64.342100000000002"/>
    <n v="320"/>
    <n v="64.342100000000002"/>
    <s v="Mon"/>
    <s v="Jul"/>
  </r>
  <r>
    <s v="A00971"/>
    <x v="2"/>
    <x v="2"/>
    <x v="2"/>
    <s v="No"/>
    <x v="197"/>
    <x v="218"/>
    <n v="1"/>
    <s v="Yes"/>
    <s v="No"/>
    <n v="0.75"/>
    <n v="64.342100000000002"/>
    <s v="Account"/>
    <n v="18"/>
    <n v="80"/>
    <n v="60"/>
    <n v="0"/>
    <n v="64.342100000000002"/>
    <n v="140"/>
    <n v="64.342100000000002"/>
    <s v="Mon"/>
    <s v="Jul"/>
  </r>
  <r>
    <s v="A00972"/>
    <x v="2"/>
    <x v="3"/>
    <x v="0"/>
    <s v="No"/>
    <x v="197"/>
    <x v="183"/>
    <n v="2"/>
    <s v="Yes"/>
    <s v="No"/>
    <n v="2"/>
    <n v="282"/>
    <s v="C.O.D."/>
    <n v="22"/>
    <n v="140"/>
    <n v="280"/>
    <n v="0"/>
    <n v="282"/>
    <n v="420"/>
    <n v="282"/>
    <s v="Mon"/>
    <s v="Jul"/>
  </r>
  <r>
    <s v="A00973"/>
    <x v="4"/>
    <x v="0"/>
    <x v="2"/>
    <s v="No"/>
    <x v="198"/>
    <x v="205"/>
    <n v="1"/>
    <s v="No"/>
    <s v="No"/>
    <n v="0.25"/>
    <n v="21.33"/>
    <s v="Account"/>
    <n v="24"/>
    <n v="80"/>
    <n v="20"/>
    <n v="20"/>
    <n v="21.33"/>
    <n v="100"/>
    <n v="41.33"/>
    <s v="Tue"/>
    <s v="Jul"/>
  </r>
  <r>
    <s v="A00974"/>
    <x v="0"/>
    <x v="5"/>
    <x v="0"/>
    <s v="No"/>
    <x v="198"/>
    <x v="209"/>
    <n v="2"/>
    <s v="No"/>
    <s v="No"/>
    <n v="0.25"/>
    <n v="55.89"/>
    <s v="Account"/>
    <n v="27"/>
    <n v="140"/>
    <n v="35"/>
    <n v="35"/>
    <n v="55.89"/>
    <n v="175"/>
    <n v="90.89"/>
    <s v="Tue"/>
    <s v="Jul"/>
  </r>
  <r>
    <s v="A00975"/>
    <x v="3"/>
    <x v="0"/>
    <x v="1"/>
    <s v="No"/>
    <x v="198"/>
    <x v="213"/>
    <n v="2"/>
    <s v="No"/>
    <s v="No"/>
    <n v="0.5"/>
    <n v="227.13"/>
    <s v="Account"/>
    <n v="29"/>
    <n v="140"/>
    <n v="70"/>
    <n v="70"/>
    <n v="227.13"/>
    <n v="210"/>
    <n v="297.13"/>
    <s v="Tue"/>
    <s v="Jul"/>
  </r>
  <r>
    <s v="A00976"/>
    <x v="3"/>
    <x v="2"/>
    <x v="1"/>
    <s v="Yes"/>
    <x v="198"/>
    <x v="195"/>
    <n v="2"/>
    <s v="Yes"/>
    <s v="Yes"/>
    <n v="0.5"/>
    <n v="593.44470000000001"/>
    <s v="Warranty"/>
    <n v="3"/>
    <n v="140"/>
    <n v="70"/>
    <n v="0"/>
    <n v="0"/>
    <n v="210"/>
    <n v="0"/>
    <s v="Tue"/>
    <s v="Jun"/>
  </r>
  <r>
    <s v="A00977"/>
    <x v="2"/>
    <x v="3"/>
    <x v="1"/>
    <s v="No"/>
    <x v="198"/>
    <x v="218"/>
    <n v="1"/>
    <s v="Yes"/>
    <s v="No"/>
    <n v="0.75"/>
    <n v="65.496899999999997"/>
    <s v="Account"/>
    <n v="17"/>
    <n v="80"/>
    <n v="60"/>
    <n v="0"/>
    <n v="65.496899999999997"/>
    <n v="140"/>
    <n v="65.496899999999997"/>
    <s v="Tue"/>
    <s v="Jul"/>
  </r>
  <r>
    <s v="A00978"/>
    <x v="8"/>
    <x v="5"/>
    <x v="1"/>
    <s v="No"/>
    <x v="198"/>
    <x v="211"/>
    <n v="2"/>
    <s v="Yes"/>
    <s v="No"/>
    <n v="0.25"/>
    <n v="1137.74"/>
    <s v="Account"/>
    <n v="32"/>
    <n v="140"/>
    <n v="35"/>
    <n v="0"/>
    <n v="1137.74"/>
    <n v="175"/>
    <n v="1137.74"/>
    <s v="Tue"/>
    <s v="Jul"/>
  </r>
  <r>
    <s v="A00979"/>
    <x v="2"/>
    <x v="2"/>
    <x v="3"/>
    <s v="No"/>
    <x v="198"/>
    <x v="183"/>
    <n v="1"/>
    <s v="Yes"/>
    <s v="No"/>
    <n v="1"/>
    <n v="272.99959999999999"/>
    <s v="C.O.D."/>
    <n v="21"/>
    <n v="80"/>
    <n v="80"/>
    <n v="0"/>
    <n v="272.99959999999999"/>
    <n v="160"/>
    <n v="272.99959999999999"/>
    <s v="Tue"/>
    <s v="Jul"/>
  </r>
  <r>
    <s v="A00980"/>
    <x v="1"/>
    <x v="1"/>
    <x v="2"/>
    <s v="Yes"/>
    <x v="199"/>
    <x v="195"/>
    <n v="1"/>
    <s v="No"/>
    <s v="No"/>
    <n v="0.25"/>
    <n v="270.44560000000001"/>
    <s v="Account"/>
    <n v="2"/>
    <n v="80"/>
    <n v="20"/>
    <n v="20"/>
    <n v="270.44560000000001"/>
    <n v="100"/>
    <n v="290.44560000000001"/>
    <s v="Wed"/>
    <s v="Jun"/>
  </r>
  <r>
    <s v="A00981"/>
    <x v="2"/>
    <x v="0"/>
    <x v="0"/>
    <s v="No"/>
    <x v="199"/>
    <x v="185"/>
    <n v="1"/>
    <s v="No"/>
    <s v="No"/>
    <n v="1"/>
    <n v="180"/>
    <s v="P.O."/>
    <n v="10"/>
    <n v="80"/>
    <n v="80"/>
    <n v="80"/>
    <n v="180"/>
    <n v="160"/>
    <n v="260"/>
    <s v="Wed"/>
    <s v="Jul"/>
  </r>
  <r>
    <s v="A00982"/>
    <x v="1"/>
    <x v="1"/>
    <x v="3"/>
    <s v="No"/>
    <x v="199"/>
    <x v="183"/>
    <n v="1"/>
    <s v="No"/>
    <s v="No"/>
    <n v="1"/>
    <n v="188.9469"/>
    <s v="Account"/>
    <n v="20"/>
    <n v="80"/>
    <n v="80"/>
    <n v="80"/>
    <n v="188.9469"/>
    <n v="160"/>
    <n v="268.94690000000003"/>
    <s v="Wed"/>
    <s v="Jul"/>
  </r>
  <r>
    <s v="A00983"/>
    <x v="7"/>
    <x v="5"/>
    <x v="2"/>
    <s v="No"/>
    <x v="199"/>
    <x v="213"/>
    <n v="1"/>
    <s v="No"/>
    <s v="No"/>
    <n v="0.25"/>
    <n v="37.582099999999997"/>
    <s v="Account"/>
    <n v="28"/>
    <n v="80"/>
    <n v="20"/>
    <n v="20"/>
    <n v="37.582099999999997"/>
    <n v="100"/>
    <n v="57.582099999999997"/>
    <s v="Wed"/>
    <s v="Jul"/>
  </r>
  <r>
    <s v="A00984"/>
    <x v="3"/>
    <x v="2"/>
    <x v="1"/>
    <s v="No"/>
    <x v="199"/>
    <x v="209"/>
    <n v="1"/>
    <s v="No"/>
    <s v="No"/>
    <n v="0.5"/>
    <n v="20"/>
    <s v="Account"/>
    <n v="26"/>
    <n v="80"/>
    <n v="40"/>
    <n v="40"/>
    <n v="20"/>
    <n v="120"/>
    <n v="60"/>
    <s v="Wed"/>
    <s v="Jul"/>
  </r>
  <r>
    <s v="A00985"/>
    <x v="1"/>
    <x v="3"/>
    <x v="2"/>
    <s v="No"/>
    <x v="199"/>
    <x v="209"/>
    <n v="1"/>
    <s v="No"/>
    <s v="No"/>
    <n v="0.25"/>
    <n v="78.278999999999996"/>
    <s v="C.O.D."/>
    <n v="26"/>
    <n v="80"/>
    <n v="20"/>
    <n v="20"/>
    <n v="78.278999999999996"/>
    <n v="100"/>
    <n v="98.278999999999996"/>
    <s v="Wed"/>
    <s v="Jul"/>
  </r>
  <r>
    <s v="A00986"/>
    <x v="1"/>
    <x v="5"/>
    <x v="2"/>
    <s v="No"/>
    <x v="199"/>
    <x v="200"/>
    <n v="1"/>
    <s v="No"/>
    <s v="No"/>
    <n v="0.25"/>
    <n v="37.293500000000002"/>
    <s v="Account"/>
    <n v="29"/>
    <n v="80"/>
    <n v="20"/>
    <n v="20"/>
    <n v="37.293500000000002"/>
    <n v="100"/>
    <n v="57.293500000000002"/>
    <s v="Wed"/>
    <s v="Jul"/>
  </r>
  <r>
    <s v="A00987"/>
    <x v="0"/>
    <x v="5"/>
    <x v="2"/>
    <s v="No"/>
    <x v="199"/>
    <x v="218"/>
    <n v="1"/>
    <s v="Yes"/>
    <s v="No"/>
    <n v="1"/>
    <n v="48.586199999999998"/>
    <s v="C.O.D."/>
    <n v="16"/>
    <n v="80"/>
    <n v="80"/>
    <n v="0"/>
    <n v="48.586199999999998"/>
    <n v="160"/>
    <n v="48.586199999999998"/>
    <s v="Wed"/>
    <s v="Jul"/>
  </r>
  <r>
    <s v="A00988"/>
    <x v="2"/>
    <x v="3"/>
    <x v="0"/>
    <s v="No"/>
    <x v="199"/>
    <x v="211"/>
    <n v="2"/>
    <s v="Yes"/>
    <s v="No"/>
    <n v="2"/>
    <n v="164.4"/>
    <s v="C.O.D."/>
    <n v="31"/>
    <n v="140"/>
    <n v="280"/>
    <n v="0"/>
    <n v="164.4"/>
    <n v="420"/>
    <n v="164.4"/>
    <s v="Wed"/>
    <s v="Jul"/>
  </r>
  <r>
    <s v="A00989"/>
    <x v="0"/>
    <x v="5"/>
    <x v="2"/>
    <s v="No"/>
    <x v="200"/>
    <x v="208"/>
    <n v="2"/>
    <s v="No"/>
    <s v="No"/>
    <n v="0.25"/>
    <n v="268.05579999999998"/>
    <s v="Account"/>
    <n v="21"/>
    <n v="140"/>
    <n v="35"/>
    <n v="35"/>
    <n v="268.05579999999998"/>
    <n v="175"/>
    <n v="303.05579999999998"/>
    <s v="Thu"/>
    <s v="Jul"/>
  </r>
  <r>
    <s v="A00990"/>
    <x v="4"/>
    <x v="0"/>
    <x v="2"/>
    <s v="No"/>
    <x v="200"/>
    <x v="206"/>
    <n v="1"/>
    <s v="No"/>
    <s v="No"/>
    <n v="0.25"/>
    <n v="19.196999999999999"/>
    <s v="P.O."/>
    <n v="29"/>
    <n v="80"/>
    <n v="20"/>
    <n v="20"/>
    <n v="19.196999999999999"/>
    <n v="100"/>
    <n v="39.197000000000003"/>
    <s v="Thu"/>
    <s v="Jul"/>
  </r>
  <r>
    <s v="A00991"/>
    <x v="0"/>
    <x v="5"/>
    <x v="0"/>
    <s v="No"/>
    <x v="200"/>
    <x v="209"/>
    <n v="2"/>
    <s v="No"/>
    <s v="No"/>
    <n v="0.25"/>
    <n v="21.33"/>
    <s v="Account"/>
    <n v="25"/>
    <n v="140"/>
    <n v="35"/>
    <n v="35"/>
    <n v="21.33"/>
    <n v="175"/>
    <n v="56.33"/>
    <s v="Thu"/>
    <s v="Jul"/>
  </r>
  <r>
    <s v="A00992"/>
    <x v="0"/>
    <x v="3"/>
    <x v="1"/>
    <s v="No"/>
    <x v="200"/>
    <x v="218"/>
    <n v="1"/>
    <s v="Yes"/>
    <s v="No"/>
    <n v="3"/>
    <n v="7.5"/>
    <s v="C.O.D."/>
    <n v="15"/>
    <n v="80"/>
    <n v="240"/>
    <n v="0"/>
    <n v="7.5"/>
    <n v="320"/>
    <n v="7.5"/>
    <s v="Thu"/>
    <s v="Jul"/>
  </r>
  <r>
    <s v="A00993"/>
    <x v="0"/>
    <x v="5"/>
    <x v="2"/>
    <s v="No"/>
    <x v="200"/>
    <x v="211"/>
    <n v="1"/>
    <s v="Yes"/>
    <s v="No"/>
    <n v="2"/>
    <n v="115.1866"/>
    <s v="Account"/>
    <n v="30"/>
    <n v="80"/>
    <n v="160"/>
    <n v="0"/>
    <n v="115.1866"/>
    <n v="240"/>
    <n v="115.1866"/>
    <s v="Thu"/>
    <s v="Jul"/>
  </r>
  <r>
    <s v="A00994"/>
    <x v="0"/>
    <x v="5"/>
    <x v="2"/>
    <s v="No"/>
    <x v="200"/>
    <x v="211"/>
    <n v="1"/>
    <s v="Yes"/>
    <s v="No"/>
    <n v="0.75"/>
    <n v="120"/>
    <s v="Account"/>
    <n v="30"/>
    <n v="80"/>
    <n v="60"/>
    <n v="0"/>
    <n v="120"/>
    <n v="140"/>
    <n v="120"/>
    <s v="Thu"/>
    <s v="Jul"/>
  </r>
  <r>
    <s v="A00995"/>
    <x v="8"/>
    <x v="5"/>
    <x v="2"/>
    <s v="No"/>
    <x v="200"/>
    <x v="218"/>
    <n v="1"/>
    <s v="Yes"/>
    <s v="No"/>
    <n v="0.25"/>
    <n v="21"/>
    <s v="Account"/>
    <n v="15"/>
    <n v="80"/>
    <n v="20"/>
    <n v="0"/>
    <n v="21"/>
    <n v="100"/>
    <n v="21"/>
    <s v="Thu"/>
    <s v="Jul"/>
  </r>
  <r>
    <s v="A00996"/>
    <x v="8"/>
    <x v="5"/>
    <x v="0"/>
    <s v="No"/>
    <x v="200"/>
    <x v="218"/>
    <n v="1"/>
    <s v="Yes"/>
    <s v="No"/>
    <n v="1.25"/>
    <n v="58.89"/>
    <s v="C.O.D."/>
    <n v="15"/>
    <n v="80"/>
    <n v="100"/>
    <n v="0"/>
    <n v="58.89"/>
    <n v="180"/>
    <n v="58.89"/>
    <s v="Thu"/>
    <s v="Jul"/>
  </r>
  <r>
    <s v="A00997"/>
    <x v="2"/>
    <x v="3"/>
    <x v="2"/>
    <s v="No"/>
    <x v="200"/>
    <x v="206"/>
    <n v="1"/>
    <s v="Yes"/>
    <s v="No"/>
    <n v="2"/>
    <n v="32.6706"/>
    <s v="C.O.D."/>
    <n v="29"/>
    <n v="80"/>
    <n v="160"/>
    <n v="0"/>
    <n v="32.6706"/>
    <n v="240"/>
    <n v="32.6706"/>
    <s v="Thu"/>
    <s v="Jul"/>
  </r>
  <r>
    <s v="A00998"/>
    <x v="5"/>
    <x v="3"/>
    <x v="3"/>
    <s v="No"/>
    <x v="200"/>
    <x v="218"/>
    <n v="2"/>
    <s v="Yes"/>
    <s v="No"/>
    <n v="1.5"/>
    <n v="205.28129999999999"/>
    <s v="C.O.D."/>
    <n v="15"/>
    <n v="140"/>
    <n v="210"/>
    <n v="0"/>
    <n v="205.28129999999999"/>
    <n v="350"/>
    <n v="205.28129999999999"/>
    <s v="Thu"/>
    <s v="Jul"/>
  </r>
  <r>
    <s v="A00999"/>
    <x v="2"/>
    <x v="0"/>
    <x v="1"/>
    <s v="No"/>
    <x v="200"/>
    <x v="211"/>
    <n v="2"/>
    <s v="Yes"/>
    <s v="No"/>
    <n v="2.5"/>
    <n v="223.64769999999999"/>
    <s v="Account"/>
    <n v="30"/>
    <n v="140"/>
    <n v="350"/>
    <n v="0"/>
    <n v="223.64769999999999"/>
    <n v="490"/>
    <n v="223.64769999999999"/>
    <s v="Thu"/>
    <s v="Jul"/>
  </r>
  <r>
    <s v="A01000"/>
    <x v="3"/>
    <x v="0"/>
    <x v="3"/>
    <s v="No"/>
    <x v="201"/>
    <x v="205"/>
    <n v="1"/>
    <s v="No"/>
    <s v="No"/>
    <n v="6.25"/>
    <n v="20"/>
    <s v="C.O.D."/>
    <n v="21"/>
    <n v="80"/>
    <n v="500"/>
    <n v="500"/>
    <n v="20"/>
    <n v="580"/>
    <n v="520"/>
    <s v="Fri"/>
    <s v="Jul"/>
  </r>
  <r>
    <s v="A01001"/>
    <x v="3"/>
    <x v="0"/>
    <x v="3"/>
    <s v="No"/>
    <x v="201"/>
    <x v="218"/>
    <n v="1"/>
    <s v="Yes"/>
    <s v="No"/>
    <n v="1"/>
    <n v="415.28449999999998"/>
    <s v="P.O."/>
    <n v="14"/>
    <n v="80"/>
    <n v="80"/>
    <n v="0"/>
    <n v="415.28449999999998"/>
    <n v="160"/>
    <n v="415.28449999999998"/>
    <s v="Fri"/>
    <s v="Jul"/>
  </r>
  <r>
    <s v="A01002"/>
    <x v="5"/>
    <x v="0"/>
    <x v="0"/>
    <s v="No"/>
    <x v="202"/>
    <x v="211"/>
    <n v="2"/>
    <s v="No"/>
    <s v="No"/>
    <n v="0.25"/>
    <n v="237.208"/>
    <s v="C.O.D."/>
    <n v="28"/>
    <n v="140"/>
    <n v="35"/>
    <n v="35"/>
    <n v="237.208"/>
    <n v="175"/>
    <n v="272.20799999999997"/>
    <s v="Sat"/>
    <s v="Jul"/>
  </r>
  <r>
    <s v="A01003"/>
    <x v="0"/>
    <x v="5"/>
    <x v="1"/>
    <s v="No"/>
    <x v="203"/>
    <x v="209"/>
    <n v="2"/>
    <s v="No"/>
    <s v="No"/>
    <n v="2.5"/>
    <n v="106.65"/>
    <s v="Account"/>
    <n v="21"/>
    <n v="140"/>
    <n v="350"/>
    <n v="350"/>
    <n v="106.65"/>
    <n v="490"/>
    <n v="456.65"/>
    <s v="Mon"/>
    <s v="Jul"/>
  </r>
  <r>
    <s v="A01004"/>
    <x v="2"/>
    <x v="2"/>
    <x v="1"/>
    <s v="No"/>
    <x v="203"/>
    <x v="206"/>
    <n v="2"/>
    <s v="Yes"/>
    <s v="No"/>
    <n v="3"/>
    <n v="60"/>
    <s v="C.O.D."/>
    <n v="25"/>
    <n v="140"/>
    <n v="420"/>
    <n v="0"/>
    <n v="60"/>
    <n v="560"/>
    <n v="60"/>
    <s v="Mon"/>
    <s v="Jul"/>
  </r>
  <r>
    <s v="A01005"/>
    <x v="0"/>
    <x v="5"/>
    <x v="2"/>
    <s v="No"/>
    <x v="204"/>
    <x v="218"/>
    <n v="1"/>
    <s v="No"/>
    <s v="No"/>
    <n v="0.25"/>
    <n v="20.07"/>
    <s v="Account"/>
    <n v="10"/>
    <n v="80"/>
    <n v="20"/>
    <n v="20"/>
    <n v="20.07"/>
    <n v="100"/>
    <n v="40.07"/>
    <s v="Tue"/>
    <s v="Jul"/>
  </r>
  <r>
    <s v="A01006"/>
    <x v="1"/>
    <x v="3"/>
    <x v="1"/>
    <s v="No"/>
    <x v="204"/>
    <x v="208"/>
    <n v="2"/>
    <s v="No"/>
    <s v="No"/>
    <n v="0.5"/>
    <n v="215.99090000000001"/>
    <s v="Account"/>
    <n v="16"/>
    <n v="140"/>
    <n v="70"/>
    <n v="70"/>
    <n v="215.99090000000001"/>
    <n v="210"/>
    <n v="285.99090000000001"/>
    <s v="Tue"/>
    <s v="Jul"/>
  </r>
  <r>
    <s v="A01007"/>
    <x v="4"/>
    <x v="0"/>
    <x v="2"/>
    <s v="No"/>
    <x v="204"/>
    <x v="212"/>
    <n v="1"/>
    <s v="No"/>
    <s v="No"/>
    <n v="0.25"/>
    <n v="18"/>
    <s v="C.O.D."/>
    <n v="15"/>
    <n v="80"/>
    <n v="20"/>
    <n v="20"/>
    <n v="18"/>
    <n v="100"/>
    <n v="38"/>
    <s v="Tue"/>
    <s v="Jul"/>
  </r>
  <r>
    <s v="A01008"/>
    <x v="0"/>
    <x v="5"/>
    <x v="2"/>
    <s v="No"/>
    <x v="204"/>
    <x v="183"/>
    <n v="1"/>
    <s v="Yes"/>
    <s v="No"/>
    <n v="2"/>
    <n v="43.011800000000001"/>
    <s v="C.O.D."/>
    <n v="14"/>
    <n v="80"/>
    <n v="160"/>
    <n v="0"/>
    <n v="43.011800000000001"/>
    <n v="240"/>
    <n v="43.011800000000001"/>
    <s v="Tue"/>
    <s v="Jul"/>
  </r>
  <r>
    <s v="A01009"/>
    <x v="0"/>
    <x v="5"/>
    <x v="0"/>
    <s v="No"/>
    <x v="204"/>
    <x v="208"/>
    <n v="1"/>
    <s v="Yes"/>
    <s v="No"/>
    <n v="2.5"/>
    <n v="58.5"/>
    <s v="Account"/>
    <n v="16"/>
    <n v="80"/>
    <n v="200"/>
    <n v="0"/>
    <n v="58.5"/>
    <n v="280"/>
    <n v="58.5"/>
    <s v="Tue"/>
    <s v="Jul"/>
  </r>
  <r>
    <s v="A01010"/>
    <x v="5"/>
    <x v="0"/>
    <x v="1"/>
    <s v="No"/>
    <x v="204"/>
    <x v="208"/>
    <n v="1"/>
    <s v="Yes"/>
    <s v="No"/>
    <n v="0.75"/>
    <n v="146.7174"/>
    <s v="C.O.D."/>
    <n v="16"/>
    <n v="80"/>
    <n v="60"/>
    <n v="0"/>
    <n v="146.7174"/>
    <n v="140"/>
    <n v="146.7174"/>
    <s v="Tue"/>
    <s v="Jul"/>
  </r>
  <r>
    <s v="A01011"/>
    <x v="2"/>
    <x v="2"/>
    <x v="4"/>
    <s v="No"/>
    <x v="204"/>
    <x v="183"/>
    <n v="1"/>
    <s v="Yes"/>
    <s v="No"/>
    <n v="0.25"/>
    <n v="60"/>
    <s v="Account"/>
    <n v="14"/>
    <n v="80"/>
    <n v="20"/>
    <n v="0"/>
    <n v="60"/>
    <n v="100"/>
    <n v="60"/>
    <s v="Tue"/>
    <s v="Jul"/>
  </r>
  <r>
    <s v="A01012"/>
    <x v="5"/>
    <x v="3"/>
    <x v="0"/>
    <s v="No"/>
    <x v="204"/>
    <x v="206"/>
    <n v="2"/>
    <s v="Yes"/>
    <s v="No"/>
    <n v="1"/>
    <n v="180"/>
    <s v="C.O.D."/>
    <n v="24"/>
    <n v="140"/>
    <n v="140"/>
    <n v="0"/>
    <n v="180"/>
    <n v="280"/>
    <n v="180"/>
    <s v="Tue"/>
    <s v="Jul"/>
  </r>
  <r>
    <s v="A01013"/>
    <x v="8"/>
    <x v="5"/>
    <x v="4"/>
    <s v="No"/>
    <x v="204"/>
    <x v="208"/>
    <n v="2"/>
    <s v="Yes"/>
    <s v="No"/>
    <n v="3"/>
    <n v="165"/>
    <s v="Account"/>
    <n v="16"/>
    <n v="140"/>
    <n v="420"/>
    <n v="0"/>
    <n v="165"/>
    <n v="560"/>
    <n v="165"/>
    <s v="Tue"/>
    <s v="Jul"/>
  </r>
  <r>
    <s v="A01014"/>
    <x v="1"/>
    <x v="3"/>
    <x v="4"/>
    <s v="No"/>
    <x v="205"/>
    <x v="134"/>
    <n v="2"/>
    <s v="No"/>
    <s v="No"/>
    <n v="1"/>
    <n v="183.5419"/>
    <s v="Account"/>
    <n v="12"/>
    <n v="140"/>
    <n v="140"/>
    <n v="140"/>
    <n v="183.5419"/>
    <n v="280"/>
    <n v="323.5419"/>
    <s v="Wed"/>
    <s v="Jul"/>
  </r>
  <r>
    <s v="A01015"/>
    <x v="1"/>
    <x v="3"/>
    <x v="3"/>
    <s v="No"/>
    <x v="205"/>
    <x v="183"/>
    <n v="2"/>
    <s v="No"/>
    <s v="No"/>
    <n v="1.75"/>
    <n v="333.90350000000001"/>
    <s v="Account"/>
    <n v="13"/>
    <n v="140"/>
    <n v="245"/>
    <n v="245"/>
    <n v="333.90350000000001"/>
    <n v="385"/>
    <n v="578.90350000000001"/>
    <s v="Wed"/>
    <s v="Jul"/>
  </r>
  <r>
    <s v="A01016"/>
    <x v="3"/>
    <x v="0"/>
    <x v="0"/>
    <s v="No"/>
    <x v="205"/>
    <x v="213"/>
    <n v="2"/>
    <s v="No"/>
    <s v="No"/>
    <n v="0.5"/>
    <n v="23.899000000000001"/>
    <s v="Account"/>
    <n v="21"/>
    <n v="140"/>
    <n v="70"/>
    <n v="70"/>
    <n v="23.899000000000001"/>
    <n v="210"/>
    <n v="93.899000000000001"/>
    <s v="Wed"/>
    <s v="Jul"/>
  </r>
  <r>
    <s v="A01017"/>
    <x v="3"/>
    <x v="0"/>
    <x v="0"/>
    <s v="No"/>
    <x v="205"/>
    <x v="213"/>
    <n v="2"/>
    <s v="No"/>
    <s v="No"/>
    <n v="0.5"/>
    <n v="38.496899999999997"/>
    <s v="Account"/>
    <n v="21"/>
    <n v="140"/>
    <n v="70"/>
    <n v="70"/>
    <n v="38.496899999999997"/>
    <n v="210"/>
    <n v="108.4969"/>
    <s v="Wed"/>
    <s v="Jul"/>
  </r>
  <r>
    <s v="A01018"/>
    <x v="2"/>
    <x v="0"/>
    <x v="1"/>
    <s v="No"/>
    <x v="205"/>
    <x v="218"/>
    <n v="2"/>
    <s v="Yes"/>
    <s v="No"/>
    <n v="2"/>
    <n v="103.1811"/>
    <s v="C.O.D."/>
    <n v="9"/>
    <n v="140"/>
    <n v="280"/>
    <n v="0"/>
    <n v="103.1811"/>
    <n v="420"/>
    <n v="103.1811"/>
    <s v="Wed"/>
    <s v="Jul"/>
  </r>
  <r>
    <s v="A01019"/>
    <x v="3"/>
    <x v="0"/>
    <x v="0"/>
    <s v="No"/>
    <x v="205"/>
    <x v="200"/>
    <n v="1"/>
    <s v="Yes"/>
    <s v="No"/>
    <n v="1"/>
    <n v="68.496899999999997"/>
    <s v="Account"/>
    <n v="22"/>
    <n v="80"/>
    <n v="80"/>
    <n v="0"/>
    <n v="68.496899999999997"/>
    <n v="160"/>
    <n v="68.496899999999997"/>
    <s v="Wed"/>
    <s v="Jul"/>
  </r>
  <r>
    <s v="A01020"/>
    <x v="5"/>
    <x v="3"/>
    <x v="3"/>
    <s v="No"/>
    <x v="205"/>
    <x v="213"/>
    <n v="2"/>
    <s v="Yes"/>
    <s v="No"/>
    <n v="3.5"/>
    <n v="309.64389999999997"/>
    <s v="C.O.D."/>
    <n v="21"/>
    <n v="140"/>
    <n v="490"/>
    <n v="0"/>
    <n v="309.64389999999997"/>
    <n v="630"/>
    <n v="309.64389999999997"/>
    <s v="Wed"/>
    <s v="Jul"/>
  </r>
  <r>
    <s v="A01021"/>
    <x v="7"/>
    <x v="5"/>
    <x v="4"/>
    <s v="No"/>
    <x v="205"/>
    <x v="200"/>
    <n v="2"/>
    <s v="Yes"/>
    <s v="No"/>
    <n v="2.5"/>
    <n v="625.5"/>
    <s v="Account"/>
    <n v="22"/>
    <n v="140"/>
    <n v="350"/>
    <n v="0"/>
    <n v="625.5"/>
    <n v="490"/>
    <n v="625.5"/>
    <s v="Wed"/>
    <s v="Jul"/>
  </r>
  <r>
    <s v="A01022"/>
    <x v="0"/>
    <x v="5"/>
    <x v="3"/>
    <s v="No"/>
    <x v="205"/>
    <x v="183"/>
    <n v="2"/>
    <s v="Yes"/>
    <s v="No"/>
    <n v="0.75"/>
    <n v="687.92430000000002"/>
    <s v="C.O.D."/>
    <n v="13"/>
    <n v="140"/>
    <n v="105"/>
    <n v="0"/>
    <n v="687.92430000000002"/>
    <n v="245"/>
    <n v="687.92430000000002"/>
    <s v="Wed"/>
    <s v="Jul"/>
  </r>
  <r>
    <s v="A01023"/>
    <x v="4"/>
    <x v="0"/>
    <x v="0"/>
    <s v="No"/>
    <x v="205"/>
    <x v="208"/>
    <n v="1"/>
    <s v="Yes"/>
    <s v="No"/>
    <n v="2"/>
    <n v="110.6918"/>
    <s v="P.O."/>
    <n v="15"/>
    <n v="80"/>
    <n v="160"/>
    <n v="0"/>
    <n v="110.6918"/>
    <n v="240"/>
    <n v="110.6918"/>
    <s v="Wed"/>
    <s v="Jul"/>
  </r>
  <r>
    <s v="A01024"/>
    <x v="6"/>
    <x v="3"/>
    <x v="0"/>
    <s v="No"/>
    <x v="205"/>
    <x v="218"/>
    <n v="2"/>
    <s v="Yes"/>
    <s v="No"/>
    <n v="0.5"/>
    <n v="151.8099"/>
    <s v="C.O.D."/>
    <n v="9"/>
    <n v="140"/>
    <n v="70"/>
    <n v="0"/>
    <n v="151.8099"/>
    <n v="210"/>
    <n v="151.8099"/>
    <s v="Wed"/>
    <s v="Jul"/>
  </r>
  <r>
    <s v="A01025"/>
    <x v="0"/>
    <x v="5"/>
    <x v="0"/>
    <s v="No"/>
    <x v="206"/>
    <x v="218"/>
    <n v="2"/>
    <s v="Yes"/>
    <s v="No"/>
    <n v="0.25"/>
    <n v="120"/>
    <s v="Account"/>
    <n v="8"/>
    <n v="140"/>
    <n v="35"/>
    <n v="0"/>
    <n v="120"/>
    <n v="175"/>
    <n v="120"/>
    <s v="Thu"/>
    <s v="Jul"/>
  </r>
  <r>
    <s v="A01026"/>
    <x v="4"/>
    <x v="0"/>
    <x v="2"/>
    <s v="No"/>
    <x v="207"/>
    <x v="218"/>
    <n v="1"/>
    <s v="Yes"/>
    <s v="No"/>
    <n v="2"/>
    <n v="74.7804"/>
    <s v="Account"/>
    <n v="7"/>
    <n v="80"/>
    <n v="160"/>
    <n v="0"/>
    <n v="74.7804"/>
    <n v="240"/>
    <n v="74.7804"/>
    <s v="Fri"/>
    <s v="Jul"/>
  </r>
  <r>
    <s v="A01027"/>
    <x v="2"/>
    <x v="2"/>
    <x v="4"/>
    <s v="No"/>
    <x v="207"/>
    <x v="200"/>
    <n v="2"/>
    <s v="Yes"/>
    <s v="No"/>
    <n v="2"/>
    <n v="445.16059999999999"/>
    <s v="C.O.D."/>
    <n v="20"/>
    <n v="140"/>
    <n v="280"/>
    <n v="0"/>
    <n v="445.16059999999999"/>
    <n v="420"/>
    <n v="445.16059999999999"/>
    <s v="Fri"/>
    <s v="Jul"/>
  </r>
  <r>
    <s v="A01028"/>
    <x v="2"/>
    <x v="0"/>
    <x v="0"/>
    <s v="No"/>
    <x v="208"/>
    <x v="198"/>
    <n v="2"/>
    <s v="No"/>
    <s v="No"/>
    <n v="0.5"/>
    <n v="85.32"/>
    <s v="Account"/>
    <n v="15"/>
    <n v="140"/>
    <n v="70"/>
    <n v="70"/>
    <n v="85.32"/>
    <n v="210"/>
    <n v="155.32"/>
    <s v="Mon"/>
    <s v="Jul"/>
  </r>
  <r>
    <s v="A01029"/>
    <x v="4"/>
    <x v="0"/>
    <x v="0"/>
    <s v="No"/>
    <x v="208"/>
    <x v="208"/>
    <n v="2"/>
    <s v="Yes"/>
    <s v="No"/>
    <n v="0.5"/>
    <n v="180.33"/>
    <s v="Account"/>
    <n v="10"/>
    <n v="140"/>
    <n v="70"/>
    <n v="0"/>
    <n v="180.33"/>
    <n v="210"/>
    <n v="180.33"/>
    <s v="Mon"/>
    <s v="Jul"/>
  </r>
  <r>
    <s v="A01030"/>
    <x v="8"/>
    <x v="5"/>
    <x v="1"/>
    <s v="No"/>
    <x v="208"/>
    <x v="208"/>
    <n v="2"/>
    <s v="Yes"/>
    <s v="No"/>
    <n v="2"/>
    <n v="21.33"/>
    <s v="Account"/>
    <n v="10"/>
    <n v="140"/>
    <n v="280"/>
    <n v="0"/>
    <n v="21.33"/>
    <n v="420"/>
    <n v="21.33"/>
    <s v="Mon"/>
    <s v="Jul"/>
  </r>
  <r>
    <s v="A01031"/>
    <x v="3"/>
    <x v="1"/>
    <x v="4"/>
    <s v="No"/>
    <x v="208"/>
    <x v="208"/>
    <n v="2"/>
    <s v="Yes"/>
    <s v="No"/>
    <n v="0.75"/>
    <n v="1630.1239"/>
    <s v="C.O.D."/>
    <n v="10"/>
    <n v="140"/>
    <n v="105"/>
    <n v="0"/>
    <n v="1630.1239"/>
    <n v="245"/>
    <n v="1630.1239"/>
    <s v="Mon"/>
    <s v="Jul"/>
  </r>
  <r>
    <s v="A01032"/>
    <x v="1"/>
    <x v="3"/>
    <x v="2"/>
    <s v="No"/>
    <x v="209"/>
    <x v="183"/>
    <n v="1"/>
    <s v="No"/>
    <s v="No"/>
    <n v="0.25"/>
    <n v="122.3613"/>
    <s v="Account"/>
    <n v="7"/>
    <n v="80"/>
    <n v="20"/>
    <n v="20"/>
    <n v="122.3613"/>
    <n v="100"/>
    <n v="142.3613"/>
    <s v="Tue"/>
    <s v="Jul"/>
  </r>
  <r>
    <s v="A01033"/>
    <x v="3"/>
    <x v="2"/>
    <x v="0"/>
    <s v="No"/>
    <x v="209"/>
    <x v="200"/>
    <n v="1"/>
    <s v="No"/>
    <s v="No"/>
    <n v="0.5"/>
    <n v="120"/>
    <s v="Account"/>
    <n v="16"/>
    <n v="80"/>
    <n v="40"/>
    <n v="40"/>
    <n v="120"/>
    <n v="120"/>
    <n v="160"/>
    <s v="Tue"/>
    <s v="Jul"/>
  </r>
  <r>
    <s v="A01034"/>
    <x v="0"/>
    <x v="5"/>
    <x v="0"/>
    <s v="No"/>
    <x v="209"/>
    <x v="183"/>
    <n v="1"/>
    <s v="Yes"/>
    <s v="No"/>
    <n v="1"/>
    <n v="48.793799999999997"/>
    <s v="Account"/>
    <n v="7"/>
    <n v="80"/>
    <n v="80"/>
    <n v="0"/>
    <n v="48.793799999999997"/>
    <n v="160"/>
    <n v="48.793799999999997"/>
    <s v="Tue"/>
    <s v="Jul"/>
  </r>
  <r>
    <s v="A01035"/>
    <x v="0"/>
    <x v="5"/>
    <x v="1"/>
    <s v="No"/>
    <x v="209"/>
    <x v="206"/>
    <n v="2"/>
    <s v="Yes"/>
    <s v="No"/>
    <n v="1.75"/>
    <n v="94.630399999999995"/>
    <s v="C.O.D."/>
    <n v="17"/>
    <n v="140"/>
    <n v="245"/>
    <n v="0"/>
    <n v="94.630399999999995"/>
    <n v="385"/>
    <n v="94.630399999999995"/>
    <s v="Tue"/>
    <s v="Jul"/>
  </r>
  <r>
    <s v="A01036"/>
    <x v="5"/>
    <x v="2"/>
    <x v="1"/>
    <s v="No"/>
    <x v="209"/>
    <x v="208"/>
    <n v="1"/>
    <s v="Yes"/>
    <s v="No"/>
    <n v="2"/>
    <n v="142.3811"/>
    <s v="C.O.D."/>
    <n v="9"/>
    <n v="80"/>
    <n v="160"/>
    <n v="0"/>
    <n v="142.3811"/>
    <n v="240"/>
    <n v="142.3811"/>
    <s v="Tue"/>
    <s v="Jul"/>
  </r>
  <r>
    <s v="A01037"/>
    <x v="0"/>
    <x v="5"/>
    <x v="1"/>
    <s v="No"/>
    <x v="209"/>
    <x v="208"/>
    <n v="2"/>
    <s v="Yes"/>
    <s v="No"/>
    <n v="2"/>
    <n v="37.293500000000002"/>
    <s v="C.O.D."/>
    <n v="9"/>
    <n v="140"/>
    <n v="280"/>
    <n v="0"/>
    <n v="37.293500000000002"/>
    <n v="420"/>
    <n v="37.293500000000002"/>
    <s v="Tue"/>
    <s v="Jul"/>
  </r>
  <r>
    <s v="A01038"/>
    <x v="5"/>
    <x v="3"/>
    <x v="3"/>
    <s v="No"/>
    <x v="210"/>
    <x v="213"/>
    <n v="2"/>
    <s v="No"/>
    <s v="No"/>
    <n v="1"/>
    <n v="46.864899999999999"/>
    <s v="P.O."/>
    <n v="14"/>
    <n v="140"/>
    <n v="140"/>
    <n v="140"/>
    <n v="46.864899999999999"/>
    <n v="280"/>
    <n v="186.86490000000001"/>
    <s v="Wed"/>
    <s v="Jul"/>
  </r>
  <r>
    <s v="A01039"/>
    <x v="3"/>
    <x v="0"/>
    <x v="0"/>
    <s v="No"/>
    <x v="210"/>
    <x v="213"/>
    <n v="2"/>
    <s v="No"/>
    <s v="No"/>
    <n v="0.5"/>
    <n v="74.532399999999996"/>
    <s v="Account"/>
    <n v="14"/>
    <n v="140"/>
    <n v="70"/>
    <n v="70"/>
    <n v="74.532399999999996"/>
    <n v="210"/>
    <n v="144.5324"/>
    <s v="Wed"/>
    <s v="Jul"/>
  </r>
  <r>
    <s v="A01040"/>
    <x v="0"/>
    <x v="5"/>
    <x v="2"/>
    <s v="No"/>
    <x v="210"/>
    <x v="209"/>
    <n v="1"/>
    <s v="Yes"/>
    <s v="No"/>
    <n v="0.5"/>
    <n v="140.13"/>
    <s v="Account"/>
    <n v="12"/>
    <n v="80"/>
    <n v="40"/>
    <n v="0"/>
    <n v="140.13"/>
    <n v="120"/>
    <n v="140.13"/>
    <s v="Wed"/>
    <s v="Jul"/>
  </r>
  <r>
    <s v="A01041"/>
    <x v="8"/>
    <x v="5"/>
    <x v="1"/>
    <s v="No"/>
    <x v="210"/>
    <x v="208"/>
    <n v="2"/>
    <s v="Yes"/>
    <s v="No"/>
    <n v="2"/>
    <n v="191.69"/>
    <s v="Account"/>
    <n v="8"/>
    <n v="140"/>
    <n v="280"/>
    <n v="0"/>
    <n v="191.69"/>
    <n v="420"/>
    <n v="191.69"/>
    <s v="Wed"/>
    <s v="Jul"/>
  </r>
  <r>
    <s v="A01042"/>
    <x v="2"/>
    <x v="3"/>
    <x v="2"/>
    <s v="No"/>
    <x v="210"/>
    <x v="213"/>
    <n v="1"/>
    <s v="Yes"/>
    <s v="No"/>
    <n v="3"/>
    <n v="64.342100000000002"/>
    <s v="C.O.D."/>
    <n v="14"/>
    <n v="80"/>
    <n v="240"/>
    <n v="0"/>
    <n v="64.342100000000002"/>
    <n v="320"/>
    <n v="64.342100000000002"/>
    <s v="Wed"/>
    <s v="Jul"/>
  </r>
  <r>
    <s v="A01043"/>
    <x v="1"/>
    <x v="3"/>
    <x v="1"/>
    <s v="No"/>
    <x v="210"/>
    <x v="208"/>
    <n v="2"/>
    <s v="Yes"/>
    <s v="No"/>
    <n v="1.75"/>
    <n v="335.61649999999997"/>
    <s v="P.O."/>
    <n v="8"/>
    <n v="140"/>
    <n v="245"/>
    <n v="0"/>
    <n v="335.61649999999997"/>
    <n v="385"/>
    <n v="335.61649999999997"/>
    <s v="Wed"/>
    <s v="Jul"/>
  </r>
  <r>
    <s v="A01044"/>
    <x v="6"/>
    <x v="3"/>
    <x v="1"/>
    <s v="No"/>
    <x v="210"/>
    <x v="213"/>
    <n v="2"/>
    <s v="Yes"/>
    <s v="No"/>
    <n v="3"/>
    <n v="414.86259999999999"/>
    <s v="C.O.D."/>
    <n v="14"/>
    <n v="140"/>
    <n v="420"/>
    <n v="0"/>
    <n v="414.86259999999999"/>
    <n v="560"/>
    <n v="414.86259999999999"/>
    <s v="Wed"/>
    <s v="Jul"/>
  </r>
  <r>
    <s v="A01045"/>
    <x v="2"/>
    <x v="0"/>
    <x v="3"/>
    <s v="No"/>
    <x v="211"/>
    <x v="209"/>
    <n v="2"/>
    <s v="No"/>
    <s v="No"/>
    <n v="1"/>
    <n v="312.19"/>
    <s v="C.O.D."/>
    <n v="11"/>
    <n v="140"/>
    <n v="140"/>
    <n v="140"/>
    <n v="312.19"/>
    <n v="280"/>
    <n v="452.19"/>
    <s v="Thu"/>
    <s v="Jul"/>
  </r>
  <r>
    <s v="A01046"/>
    <x v="2"/>
    <x v="2"/>
    <x v="4"/>
    <s v="No"/>
    <x v="211"/>
    <x v="213"/>
    <n v="2"/>
    <s v="Yes"/>
    <s v="No"/>
    <n v="3"/>
    <n v="116.1046"/>
    <s v="C.O.D."/>
    <n v="13"/>
    <n v="140"/>
    <n v="420"/>
    <n v="0"/>
    <n v="116.1046"/>
    <n v="560"/>
    <n v="116.1046"/>
    <s v="Thu"/>
    <s v="Jul"/>
  </r>
  <r>
    <s v="A01047"/>
    <x v="8"/>
    <x v="5"/>
    <x v="3"/>
    <s v="No"/>
    <x v="211"/>
    <x v="208"/>
    <n v="2"/>
    <s v="Yes"/>
    <s v="No"/>
    <n v="3"/>
    <n v="187.55279999999999"/>
    <s v="C.O.D."/>
    <n v="7"/>
    <n v="140"/>
    <n v="420"/>
    <n v="0"/>
    <n v="187.55279999999999"/>
    <n v="560"/>
    <n v="187.55279999999999"/>
    <s v="Thu"/>
    <s v="Jul"/>
  </r>
  <r>
    <s v="A01048"/>
    <x v="2"/>
    <x v="3"/>
    <x v="4"/>
    <s v="Yes"/>
    <x v="211"/>
    <x v="218"/>
    <n v="2"/>
    <s v="Yes"/>
    <s v="Yes"/>
    <n v="2"/>
    <n v="3060.3402999999998"/>
    <s v="Warranty"/>
    <n v="1"/>
    <n v="140"/>
    <n v="280"/>
    <n v="0"/>
    <n v="0"/>
    <n v="420"/>
    <n v="0"/>
    <s v="Thu"/>
    <s v="Jul"/>
  </r>
  <r>
    <s v="A01049"/>
    <x v="2"/>
    <x v="3"/>
    <x v="0"/>
    <s v="No"/>
    <x v="212"/>
    <x v="208"/>
    <n v="2"/>
    <s v="Yes"/>
    <s v="No"/>
    <n v="0.5"/>
    <n v="250.83199999999999"/>
    <s v="C.O.D."/>
    <n v="6"/>
    <n v="140"/>
    <n v="70"/>
    <n v="0"/>
    <n v="250.83199999999999"/>
    <n v="210"/>
    <n v="250.83199999999999"/>
    <s v="Fri"/>
    <s v="Jul"/>
  </r>
  <r>
    <s v="A01050"/>
    <x v="1"/>
    <x v="3"/>
    <x v="0"/>
    <s v="No"/>
    <x v="213"/>
    <x v="209"/>
    <n v="1"/>
    <s v="Yes"/>
    <s v="No"/>
    <n v="1.75"/>
    <n v="320.7079"/>
    <s v="C.O.D."/>
    <n v="9"/>
    <n v="80"/>
    <n v="140"/>
    <n v="0"/>
    <n v="320.7079"/>
    <n v="220"/>
    <n v="320.7079"/>
    <s v="Sat"/>
    <s v="Jul"/>
  </r>
  <r>
    <s v="A01051"/>
    <x v="2"/>
    <x v="3"/>
    <x v="0"/>
    <s v="No"/>
    <x v="214"/>
    <x v="213"/>
    <n v="1"/>
    <s v="No"/>
    <s v="No"/>
    <n v="0.75"/>
    <n v="74.947000000000003"/>
    <s v="C.O.D."/>
    <n v="9"/>
    <n v="80"/>
    <n v="60"/>
    <n v="60"/>
    <n v="74.947000000000003"/>
    <n v="140"/>
    <n v="134.947"/>
    <s v="Mon"/>
    <s v="Jul"/>
  </r>
  <r>
    <s v="A01052"/>
    <x v="5"/>
    <x v="3"/>
    <x v="1"/>
    <s v="No"/>
    <x v="214"/>
    <x v="200"/>
    <n v="2"/>
    <s v="No"/>
    <s v="No"/>
    <n v="1.75"/>
    <n v="120"/>
    <s v="P.O."/>
    <n v="10"/>
    <n v="140"/>
    <n v="245"/>
    <n v="245"/>
    <n v="120"/>
    <n v="385"/>
    <n v="365"/>
    <s v="Mon"/>
    <s v="Jul"/>
  </r>
  <r>
    <s v="A01053"/>
    <x v="0"/>
    <x v="5"/>
    <x v="0"/>
    <s v="No"/>
    <x v="214"/>
    <x v="213"/>
    <n v="2"/>
    <s v="Yes"/>
    <s v="No"/>
    <n v="1.75"/>
    <n v="169.02"/>
    <s v="Account"/>
    <n v="9"/>
    <n v="140"/>
    <n v="245"/>
    <n v="0"/>
    <n v="169.02"/>
    <n v="385"/>
    <n v="169.02"/>
    <s v="Mon"/>
    <s v="Jul"/>
  </r>
  <r>
    <s v="A01054"/>
    <x v="8"/>
    <x v="5"/>
    <x v="2"/>
    <s v="No"/>
    <x v="214"/>
    <x v="200"/>
    <n v="2"/>
    <s v="Yes"/>
    <s v="No"/>
    <n v="0.25"/>
    <n v="145"/>
    <s v="C.O.D."/>
    <n v="10"/>
    <n v="140"/>
    <n v="35"/>
    <n v="0"/>
    <n v="145"/>
    <n v="175"/>
    <n v="145"/>
    <s v="Mon"/>
    <s v="Jul"/>
  </r>
  <r>
    <s v="A01055"/>
    <x v="2"/>
    <x v="2"/>
    <x v="4"/>
    <s v="No"/>
    <x v="214"/>
    <x v="200"/>
    <n v="1"/>
    <s v="Yes"/>
    <s v="No"/>
    <n v="0.75"/>
    <n v="399.84010000000001"/>
    <s v="Account"/>
    <n v="10"/>
    <n v="80"/>
    <n v="60"/>
    <n v="0"/>
    <n v="399.84010000000001"/>
    <n v="140"/>
    <n v="399.84010000000001"/>
    <s v="Mon"/>
    <s v="Jul"/>
  </r>
  <r>
    <s v="A01056"/>
    <x v="7"/>
    <x v="3"/>
    <x v="3"/>
    <s v="No"/>
    <x v="214"/>
    <x v="213"/>
    <n v="1"/>
    <s v="Yes"/>
    <s v="No"/>
    <n v="1.75"/>
    <n v="464.21109999999999"/>
    <s v="C.O.D."/>
    <n v="9"/>
    <n v="80"/>
    <n v="140"/>
    <n v="0"/>
    <n v="464.21109999999999"/>
    <n v="220"/>
    <n v="464.21109999999999"/>
    <s v="Mon"/>
    <s v="Jul"/>
  </r>
  <r>
    <s v="A01057"/>
    <x v="5"/>
    <x v="0"/>
    <x v="0"/>
    <s v="No"/>
    <x v="215"/>
    <x v="198"/>
    <n v="1"/>
    <s v="No"/>
    <s v="No"/>
    <n v="0.5"/>
    <n v="83.462900000000005"/>
    <s v="C.O.D."/>
    <n v="7"/>
    <n v="80"/>
    <n v="40"/>
    <n v="40"/>
    <n v="83.462900000000005"/>
    <n v="120"/>
    <n v="123.4629"/>
    <s v="Tue"/>
    <s v="Jul"/>
  </r>
  <r>
    <s v="A01058"/>
    <x v="0"/>
    <x v="5"/>
    <x v="0"/>
    <s v="No"/>
    <x v="215"/>
    <x v="209"/>
    <n v="2"/>
    <s v="Yes"/>
    <s v="No"/>
    <n v="1.75"/>
    <n v="58.5"/>
    <s v="Account"/>
    <n v="6"/>
    <n v="140"/>
    <n v="245"/>
    <n v="0"/>
    <n v="58.5"/>
    <n v="385"/>
    <n v="58.5"/>
    <s v="Tue"/>
    <s v="Jul"/>
  </r>
  <r>
    <s v="A01059"/>
    <x v="1"/>
    <x v="3"/>
    <x v="0"/>
    <s v="No"/>
    <x v="215"/>
    <x v="209"/>
    <n v="1"/>
    <s v="Yes"/>
    <s v="No"/>
    <n v="0.5"/>
    <n v="61.180599999999998"/>
    <s v="Account"/>
    <n v="6"/>
    <n v="80"/>
    <n v="40"/>
    <n v="0"/>
    <n v="61.180599999999998"/>
    <n v="120"/>
    <n v="61.180599999999998"/>
    <s v="Tue"/>
    <s v="Jul"/>
  </r>
  <r>
    <s v="A01060"/>
    <x v="1"/>
    <x v="3"/>
    <x v="0"/>
    <s v="Yes"/>
    <x v="215"/>
    <x v="208"/>
    <n v="1"/>
    <s v="Yes"/>
    <s v="No"/>
    <n v="0.5"/>
    <n v="220.72790000000001"/>
    <s v="C.O.D."/>
    <n v="2"/>
    <n v="80"/>
    <n v="40"/>
    <n v="0"/>
    <n v="220.72790000000001"/>
    <n v="120"/>
    <n v="220.72790000000001"/>
    <s v="Tue"/>
    <s v="Jul"/>
  </r>
  <r>
    <s v="A01061"/>
    <x v="7"/>
    <x v="5"/>
    <x v="1"/>
    <s v="Yes"/>
    <x v="215"/>
    <x v="208"/>
    <n v="2"/>
    <s v="Yes"/>
    <s v="No"/>
    <n v="1.5"/>
    <n v="66.864900000000006"/>
    <s v="C.O.D."/>
    <n v="2"/>
    <n v="140"/>
    <n v="210"/>
    <n v="0"/>
    <n v="66.864900000000006"/>
    <n v="350"/>
    <n v="66.864900000000006"/>
    <s v="Tue"/>
    <s v="Jul"/>
  </r>
  <r>
    <s v="A01062"/>
    <x v="3"/>
    <x v="2"/>
    <x v="1"/>
    <s v="No"/>
    <x v="216"/>
    <x v="209"/>
    <n v="1"/>
    <s v="Yes"/>
    <s v="No"/>
    <n v="0.75"/>
    <n v="120"/>
    <s v="P.O."/>
    <n v="5"/>
    <n v="80"/>
    <n v="60"/>
    <n v="0"/>
    <n v="120"/>
    <n v="140"/>
    <n v="120"/>
    <s v="Wed"/>
    <s v="Jul"/>
  </r>
  <r>
    <s v="A01063"/>
    <x v="3"/>
    <x v="2"/>
    <x v="1"/>
    <s v="No"/>
    <x v="216"/>
    <x v="200"/>
    <n v="1"/>
    <s v="Yes"/>
    <s v="No"/>
    <n v="0.75"/>
    <n v="120"/>
    <s v="P.O."/>
    <n v="8"/>
    <n v="80"/>
    <n v="60"/>
    <n v="0"/>
    <n v="120"/>
    <n v="140"/>
    <n v="120"/>
    <s v="Wed"/>
    <s v="Jul"/>
  </r>
  <r>
    <s v="A01064"/>
    <x v="3"/>
    <x v="2"/>
    <x v="1"/>
    <s v="No"/>
    <x v="216"/>
    <x v="200"/>
    <n v="1"/>
    <s v="Yes"/>
    <s v="No"/>
    <n v="0.5"/>
    <n v="120"/>
    <s v="P.O."/>
    <n v="8"/>
    <n v="80"/>
    <n v="40"/>
    <n v="0"/>
    <n v="120"/>
    <n v="120"/>
    <n v="120"/>
    <s v="Wed"/>
    <s v="Jul"/>
  </r>
  <r>
    <s v="A01065"/>
    <x v="6"/>
    <x v="3"/>
    <x v="0"/>
    <s v="No"/>
    <x v="216"/>
    <x v="200"/>
    <n v="1"/>
    <s v="Yes"/>
    <s v="No"/>
    <n v="1.5"/>
    <n v="166.62479999999999"/>
    <s v="C.O.D."/>
    <n v="8"/>
    <n v="80"/>
    <n v="120"/>
    <n v="0"/>
    <n v="166.62479999999999"/>
    <n v="200"/>
    <n v="166.62479999999999"/>
    <s v="Wed"/>
    <s v="Jul"/>
  </r>
  <r>
    <s v="A01066"/>
    <x v="7"/>
    <x v="5"/>
    <x v="1"/>
    <s v="No"/>
    <x v="216"/>
    <x v="209"/>
    <n v="2"/>
    <s v="Yes"/>
    <s v="No"/>
    <n v="0.75"/>
    <n v="336.2636"/>
    <s v="Account"/>
    <n v="5"/>
    <n v="140"/>
    <n v="105"/>
    <n v="0"/>
    <n v="336.2636"/>
    <n v="245"/>
    <n v="336.2636"/>
    <s v="Wed"/>
    <s v="Jul"/>
  </r>
  <r>
    <s v="A01067"/>
    <x v="3"/>
    <x v="0"/>
    <x v="3"/>
    <s v="No"/>
    <x v="216"/>
    <x v="209"/>
    <n v="2"/>
    <s v="Yes"/>
    <s v="No"/>
    <n v="0.25"/>
    <n v="1000.454"/>
    <s v="Account"/>
    <n v="5"/>
    <n v="140"/>
    <n v="35"/>
    <n v="0"/>
    <n v="1000.454"/>
    <n v="175"/>
    <n v="1000.454"/>
    <s v="Wed"/>
    <s v="Jul"/>
  </r>
  <r>
    <s v="A01068"/>
    <x v="2"/>
    <x v="3"/>
    <x v="4"/>
    <s v="Yes"/>
    <x v="217"/>
    <x v="208"/>
    <n v="1"/>
    <s v="No"/>
    <s v="No"/>
    <n v="1"/>
    <n v="310.93439999999998"/>
    <s v="C.O.D."/>
    <n v="0"/>
    <n v="80"/>
    <n v="80"/>
    <n v="80"/>
    <n v="310.93439999999998"/>
    <n v="160"/>
    <n v="390.93439999999998"/>
    <s v="Thu"/>
    <s v="Jul"/>
  </r>
  <r>
    <s v="A01069"/>
    <x v="7"/>
    <x v="5"/>
    <x v="1"/>
    <s v="No"/>
    <x v="217"/>
    <x v="200"/>
    <n v="2"/>
    <s v="Yes"/>
    <s v="No"/>
    <n v="1.75"/>
    <n v="450.2"/>
    <s v="Account"/>
    <n v="7"/>
    <n v="140"/>
    <n v="245"/>
    <n v="0"/>
    <n v="450.2"/>
    <n v="385"/>
    <n v="450.2"/>
    <s v="Thu"/>
    <s v="Jul"/>
  </r>
  <r>
    <s v="A01070"/>
    <x v="0"/>
    <x v="5"/>
    <x v="1"/>
    <s v="No"/>
    <x v="217"/>
    <x v="200"/>
    <n v="2"/>
    <s v="Yes"/>
    <s v="No"/>
    <n v="1.75"/>
    <n v="186"/>
    <s v="Account"/>
    <n v="7"/>
    <n v="140"/>
    <n v="245"/>
    <n v="0"/>
    <n v="186"/>
    <n v="385"/>
    <n v="186"/>
    <s v="Thu"/>
    <s v="Jul"/>
  </r>
  <r>
    <s v="A01071"/>
    <x v="2"/>
    <x v="0"/>
    <x v="1"/>
    <s v="No"/>
    <x v="218"/>
    <x v="219"/>
    <n v="1"/>
    <s v="No"/>
    <s v="No"/>
    <n v="1.5"/>
    <n v="1111.5"/>
    <s v="P.O."/>
    <n v="13"/>
    <n v="80"/>
    <n v="120"/>
    <n v="120"/>
    <n v="1111.5"/>
    <n v="200"/>
    <n v="1231.5"/>
    <s v="Fri"/>
    <s v="Jul"/>
  </r>
  <r>
    <s v="A01072"/>
    <x v="8"/>
    <x v="5"/>
    <x v="3"/>
    <s v="No"/>
    <x v="218"/>
    <x v="200"/>
    <n v="2"/>
    <s v="Yes"/>
    <s v="No"/>
    <n v="0.25"/>
    <n v="170"/>
    <s v="Account"/>
    <n v="6"/>
    <n v="140"/>
    <n v="35"/>
    <n v="0"/>
    <n v="170"/>
    <n v="175"/>
    <n v="170"/>
    <s v="Fri"/>
    <s v="Jul"/>
  </r>
  <r>
    <s v="A01073"/>
    <x v="0"/>
    <x v="5"/>
    <x v="1"/>
    <s v="No"/>
    <x v="218"/>
    <x v="200"/>
    <n v="2"/>
    <s v="Yes"/>
    <s v="No"/>
    <n v="0.5"/>
    <n v="180"/>
    <s v="Account"/>
    <n v="6"/>
    <n v="140"/>
    <n v="70"/>
    <n v="0"/>
    <n v="180"/>
    <n v="210"/>
    <n v="180"/>
    <s v="Fri"/>
    <s v="Jul"/>
  </r>
  <r>
    <s v="A01074"/>
    <x v="3"/>
    <x v="2"/>
    <x v="0"/>
    <s v="No"/>
    <x v="219"/>
    <x v="220"/>
    <n v="1"/>
    <s v="No"/>
    <s v="No"/>
    <n v="0.75"/>
    <n v="48"/>
    <s v="C.O.D."/>
    <n v="9"/>
    <n v="80"/>
    <n v="60"/>
    <n v="60"/>
    <n v="48"/>
    <n v="140"/>
    <n v="108"/>
    <s v="Sat"/>
    <s v="Jul"/>
  </r>
  <r>
    <s v="A01075"/>
    <x v="2"/>
    <x v="3"/>
    <x v="1"/>
    <s v="No"/>
    <x v="219"/>
    <x v="206"/>
    <n v="2"/>
    <s v="Yes"/>
    <s v="Yes"/>
    <n v="1.75"/>
    <n v="1019.9758"/>
    <s v="Warranty"/>
    <n v="6"/>
    <n v="140"/>
    <n v="245"/>
    <n v="0"/>
    <n v="0"/>
    <n v="385"/>
    <n v="0"/>
    <s v="Sat"/>
    <s v="Jul"/>
  </r>
  <r>
    <s v="A01076"/>
    <x v="5"/>
    <x v="3"/>
    <x v="0"/>
    <s v="Yes"/>
    <x v="220"/>
    <x v="209"/>
    <n v="1"/>
    <s v="No"/>
    <s v="No"/>
    <n v="0.5"/>
    <n v="161.79509999999999"/>
    <s v="C.O.D."/>
    <n v="0"/>
    <n v="80"/>
    <n v="40"/>
    <n v="40"/>
    <n v="161.79509999999999"/>
    <n v="120"/>
    <n v="201.79509999999999"/>
    <s v="Mon"/>
    <s v="Jul"/>
  </r>
  <r>
    <s v="A01077"/>
    <x v="0"/>
    <x v="5"/>
    <x v="0"/>
    <s v="Yes"/>
    <x v="220"/>
    <x v="206"/>
    <n v="2"/>
    <s v="Yes"/>
    <s v="No"/>
    <n v="2"/>
    <n v="61.237400000000001"/>
    <s v="C.O.D."/>
    <n v="4"/>
    <n v="140"/>
    <n v="280"/>
    <n v="0"/>
    <n v="61.237400000000001"/>
    <n v="420"/>
    <n v="61.237400000000001"/>
    <s v="Mon"/>
    <s v="Jul"/>
  </r>
  <r>
    <s v="A01078"/>
    <x v="4"/>
    <x v="0"/>
    <x v="1"/>
    <s v="No"/>
    <x v="220"/>
    <x v="220"/>
    <n v="2"/>
    <s v="Yes"/>
    <s v="No"/>
    <n v="1"/>
    <n v="440.03"/>
    <s v="C.O.D."/>
    <n v="7"/>
    <n v="140"/>
    <n v="140"/>
    <n v="0"/>
    <n v="440.03"/>
    <n v="280"/>
    <n v="440.03"/>
    <s v="Mon"/>
    <s v="Jul"/>
  </r>
  <r>
    <s v="A01079"/>
    <x v="4"/>
    <x v="0"/>
    <x v="3"/>
    <s v="No"/>
    <x v="220"/>
    <x v="220"/>
    <n v="2"/>
    <s v="Yes"/>
    <s v="No"/>
    <n v="0.25"/>
    <n v="351"/>
    <s v="Account"/>
    <n v="7"/>
    <n v="140"/>
    <n v="35"/>
    <n v="0"/>
    <n v="351"/>
    <n v="175"/>
    <n v="351"/>
    <s v="Mon"/>
    <s v="Jul"/>
  </r>
  <r>
    <s v="A01080"/>
    <x v="2"/>
    <x v="0"/>
    <x v="1"/>
    <s v="No"/>
    <x v="220"/>
    <x v="221"/>
    <n v="2"/>
    <s v="Yes"/>
    <s v="No"/>
    <n v="3"/>
    <n v="519.01"/>
    <s v="C.O.D."/>
    <n v="6"/>
    <n v="140"/>
    <n v="420"/>
    <n v="0"/>
    <n v="519.01"/>
    <n v="560"/>
    <n v="519.01"/>
    <s v="Mon"/>
    <s v="Jul"/>
  </r>
  <r>
    <s v="A01081"/>
    <x v="5"/>
    <x v="3"/>
    <x v="0"/>
    <s v="Yes"/>
    <x v="220"/>
    <x v="206"/>
    <n v="2"/>
    <s v="Yes"/>
    <s v="No"/>
    <n v="1.5"/>
    <n v="138.08170000000001"/>
    <s v="C.O.D."/>
    <n v="4"/>
    <n v="140"/>
    <n v="210"/>
    <n v="0"/>
    <n v="138.08170000000001"/>
    <n v="350"/>
    <n v="138.08170000000001"/>
    <s v="Mon"/>
    <s v="Jul"/>
  </r>
  <r>
    <s v="A01082"/>
    <x v="0"/>
    <x v="5"/>
    <x v="1"/>
    <s v="No"/>
    <x v="220"/>
    <x v="220"/>
    <n v="2"/>
    <s v="Yes"/>
    <s v="No"/>
    <n v="0.75"/>
    <n v="1073.46"/>
    <s v="Account"/>
    <n v="7"/>
    <n v="140"/>
    <n v="105"/>
    <n v="0"/>
    <n v="1073.46"/>
    <n v="245"/>
    <n v="1073.46"/>
    <s v="Mon"/>
    <s v="Jul"/>
  </r>
  <r>
    <s v="A01083"/>
    <x v="0"/>
    <x v="5"/>
    <x v="1"/>
    <s v="No"/>
    <x v="220"/>
    <x v="220"/>
    <n v="2"/>
    <s v="Yes"/>
    <s v="No"/>
    <n v="1.75"/>
    <n v="48.489800000000002"/>
    <s v="Account"/>
    <n v="7"/>
    <n v="140"/>
    <n v="245"/>
    <n v="0"/>
    <n v="48.489800000000002"/>
    <n v="385"/>
    <n v="48.489800000000002"/>
    <s v="Mon"/>
    <s v="Jul"/>
  </r>
  <r>
    <s v="A01084"/>
    <x v="4"/>
    <x v="0"/>
    <x v="1"/>
    <s v="Yes"/>
    <x v="220"/>
    <x v="200"/>
    <n v="1"/>
    <s v="Yes"/>
    <s v="No"/>
    <n v="1.75"/>
    <n v="45.237400000000001"/>
    <s v="Account"/>
    <n v="3"/>
    <n v="80"/>
    <n v="140"/>
    <n v="0"/>
    <n v="45.237400000000001"/>
    <n v="220"/>
    <n v="45.237400000000001"/>
    <s v="Mon"/>
    <s v="Jul"/>
  </r>
  <r>
    <s v="A01085"/>
    <x v="0"/>
    <x v="5"/>
    <x v="0"/>
    <s v="Yes"/>
    <x v="220"/>
    <x v="200"/>
    <n v="1"/>
    <s v="Yes"/>
    <s v="No"/>
    <n v="1.75"/>
    <n v="288.42"/>
    <s v="C.O.D."/>
    <n v="3"/>
    <n v="80"/>
    <n v="140"/>
    <n v="0"/>
    <n v="288.42"/>
    <n v="220"/>
    <n v="288.42"/>
    <s v="Mon"/>
    <s v="Jul"/>
  </r>
  <r>
    <s v="A01086"/>
    <x v="2"/>
    <x v="3"/>
    <x v="1"/>
    <s v="Yes"/>
    <x v="221"/>
    <x v="200"/>
    <n v="1"/>
    <s v="Yes"/>
    <s v="No"/>
    <n v="0.5"/>
    <n v="38.496899999999997"/>
    <s v="Account"/>
    <n v="2"/>
    <n v="80"/>
    <n v="40"/>
    <n v="0"/>
    <n v="38.496899999999997"/>
    <n v="120"/>
    <n v="38.496899999999997"/>
    <s v="Tue"/>
    <s v="Jul"/>
  </r>
  <r>
    <s v="A01087"/>
    <x v="1"/>
    <x v="3"/>
    <x v="2"/>
    <s v="No"/>
    <x v="221"/>
    <x v="219"/>
    <n v="1"/>
    <s v="Yes"/>
    <s v="No"/>
    <n v="0.75"/>
    <n v="107.99550000000001"/>
    <s v="Account"/>
    <n v="9"/>
    <n v="80"/>
    <n v="60"/>
    <n v="0"/>
    <n v="107.99550000000001"/>
    <n v="140"/>
    <n v="107.99550000000001"/>
    <s v="Tue"/>
    <s v="Jul"/>
  </r>
  <r>
    <s v="A01088"/>
    <x v="0"/>
    <x v="5"/>
    <x v="0"/>
    <s v="No"/>
    <x v="221"/>
    <x v="222"/>
    <n v="2"/>
    <s v="Yes"/>
    <s v="No"/>
    <n v="1.5"/>
    <n v="142.85319999999999"/>
    <s v="Account"/>
    <n v="7"/>
    <n v="140"/>
    <n v="210"/>
    <n v="0"/>
    <n v="142.85319999999999"/>
    <n v="350"/>
    <n v="142.85319999999999"/>
    <s v="Tue"/>
    <s v="Jul"/>
  </r>
  <r>
    <s v="A01089"/>
    <x v="2"/>
    <x v="2"/>
    <x v="0"/>
    <s v="No"/>
    <x v="222"/>
    <x v="219"/>
    <n v="1"/>
    <s v="Yes"/>
    <s v="No"/>
    <n v="0.5"/>
    <n v="85.942099999999996"/>
    <s v="Account"/>
    <n v="8"/>
    <n v="80"/>
    <n v="40"/>
    <n v="0"/>
    <n v="85.942099999999996"/>
    <n v="120"/>
    <n v="85.942099999999996"/>
    <s v="Wed"/>
    <s v="Jul"/>
  </r>
  <r>
    <s v="A01090"/>
    <x v="0"/>
    <x v="5"/>
    <x v="1"/>
    <s v="Yes"/>
    <x v="222"/>
    <x v="206"/>
    <n v="2"/>
    <s v="Yes"/>
    <s v="No"/>
    <n v="0.25"/>
    <n v="21.33"/>
    <s v="Account"/>
    <n v="2"/>
    <n v="140"/>
    <n v="35"/>
    <n v="0"/>
    <n v="21.33"/>
    <n v="175"/>
    <n v="21.33"/>
    <s v="Wed"/>
    <s v="Jul"/>
  </r>
  <r>
    <s v="A01091"/>
    <x v="3"/>
    <x v="2"/>
    <x v="1"/>
    <s v="No"/>
    <x v="222"/>
    <x v="219"/>
    <n v="2"/>
    <s v="Yes"/>
    <s v="No"/>
    <n v="0.5"/>
    <n v="602.66"/>
    <s v="C.O.D."/>
    <n v="8"/>
    <n v="140"/>
    <n v="70"/>
    <n v="0"/>
    <n v="602.66"/>
    <n v="210"/>
    <n v="602.66"/>
    <s v="Wed"/>
    <s v="Jul"/>
  </r>
  <r>
    <s v="A01092"/>
    <x v="3"/>
    <x v="2"/>
    <x v="0"/>
    <s v="Yes"/>
    <x v="223"/>
    <x v="206"/>
    <n v="2"/>
    <s v="Yes"/>
    <s v="No"/>
    <n v="1.75"/>
    <n v="66.8857"/>
    <s v="C.O.D."/>
    <n v="1"/>
    <n v="140"/>
    <n v="245"/>
    <n v="0"/>
    <n v="66.8857"/>
    <n v="385"/>
    <n v="66.8857"/>
    <s v="Thu"/>
    <s v="Jul"/>
  </r>
  <r>
    <s v="A01093"/>
    <x v="3"/>
    <x v="0"/>
    <x v="3"/>
    <s v="No"/>
    <x v="223"/>
    <x v="219"/>
    <n v="1"/>
    <s v="Yes"/>
    <s v="No"/>
    <n v="0.5"/>
    <n v="472.54539999999997"/>
    <s v="Account"/>
    <n v="7"/>
    <n v="80"/>
    <n v="40"/>
    <n v="0"/>
    <n v="472.54539999999997"/>
    <n v="120"/>
    <n v="472.54539999999997"/>
    <s v="Thu"/>
    <s v="Jul"/>
  </r>
  <r>
    <s v="A01094"/>
    <x v="5"/>
    <x v="2"/>
    <x v="0"/>
    <s v="Yes"/>
    <x v="223"/>
    <x v="206"/>
    <n v="1"/>
    <s v="Yes"/>
    <s v="No"/>
    <n v="0.75"/>
    <n v="147.69890000000001"/>
    <s v="C.O.D."/>
    <n v="1"/>
    <n v="80"/>
    <n v="60"/>
    <n v="0"/>
    <n v="147.69890000000001"/>
    <n v="140"/>
    <n v="147.69890000000001"/>
    <s v="Thu"/>
    <s v="Jul"/>
  </r>
  <r>
    <s v="A01095"/>
    <x v="5"/>
    <x v="3"/>
    <x v="0"/>
    <s v="Yes"/>
    <x v="223"/>
    <x v="206"/>
    <n v="2"/>
    <s v="Yes"/>
    <s v="No"/>
    <n v="0.25"/>
    <n v="237.21"/>
    <s v="C.O.D."/>
    <n v="1"/>
    <n v="140"/>
    <n v="35"/>
    <n v="0"/>
    <n v="237.21"/>
    <n v="175"/>
    <n v="237.21"/>
    <s v="Thu"/>
    <s v="Jul"/>
  </r>
  <r>
    <s v="A01096"/>
    <x v="3"/>
    <x v="2"/>
    <x v="3"/>
    <s v="No"/>
    <x v="223"/>
    <x v="219"/>
    <n v="1"/>
    <s v="Yes"/>
    <s v="No"/>
    <n v="0.5"/>
    <n v="128.8115"/>
    <s v="C.O.D."/>
    <n v="7"/>
    <n v="80"/>
    <n v="40"/>
    <n v="0"/>
    <n v="128.8115"/>
    <n v="120"/>
    <n v="128.8115"/>
    <s v="Thu"/>
    <s v="Jul"/>
  </r>
  <r>
    <s v="A01097"/>
    <x v="2"/>
    <x v="2"/>
    <x v="0"/>
    <s v="Yes"/>
    <x v="224"/>
    <x v="220"/>
    <n v="1"/>
    <s v="Yes"/>
    <s v="No"/>
    <n v="0.25"/>
    <n v="84.886200000000002"/>
    <s v="C.O.D."/>
    <n v="3"/>
    <n v="80"/>
    <n v="20"/>
    <n v="0"/>
    <n v="84.886200000000002"/>
    <n v="100"/>
    <n v="84.886200000000002"/>
    <s v="Fri"/>
    <s v="Jul"/>
  </r>
  <r>
    <s v="A01098"/>
    <x v="8"/>
    <x v="5"/>
    <x v="2"/>
    <s v="Yes"/>
    <x v="225"/>
    <x v="220"/>
    <n v="1"/>
    <s v="Yes"/>
    <s v="No"/>
    <n v="0.25"/>
    <n v="122.31950000000001"/>
    <s v="Account"/>
    <n v="2"/>
    <n v="80"/>
    <n v="20"/>
    <n v="0"/>
    <n v="122.31950000000001"/>
    <n v="100"/>
    <n v="122.31950000000001"/>
    <s v="Sat"/>
    <s v="Jul"/>
  </r>
  <r>
    <s v="A01100"/>
    <x v="8"/>
    <x v="5"/>
    <x v="0"/>
    <s v="Yes"/>
    <x v="226"/>
    <x v="223"/>
    <n v="2"/>
    <s v="Yes"/>
    <s v="No"/>
    <n v="1.75"/>
    <n v="210.4494"/>
    <s v="C.O.D."/>
    <n v="2"/>
    <n v="140"/>
    <n v="245"/>
    <n v="0"/>
    <n v="210.4494"/>
    <n v="385"/>
    <n v="210.4494"/>
    <s v="Thu"/>
    <s v="Ju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9DFC1-5B7E-4248-A142-F6A7A8CB781C}" name="PivotTable_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istrict">
  <location ref="A12:B22" firstHeaderRow="1" firstDataRow="1" firstDataCol="1"/>
  <pivotFields count="26">
    <pivotField showAll="0"/>
    <pivotField axis="axisRow" showAll="0">
      <items count="10">
        <item x="2"/>
        <item x="8"/>
        <item x="0"/>
        <item x="7"/>
        <item x="3"/>
        <item x="1"/>
        <item x="5"/>
        <item x="6"/>
        <item x="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i>
    <i>
      <x v="1"/>
    </i>
    <i>
      <x v="2"/>
    </i>
    <i>
      <x v="3"/>
    </i>
    <i>
      <x v="4"/>
    </i>
    <i>
      <x v="5"/>
    </i>
    <i>
      <x v="6"/>
    </i>
    <i>
      <x v="7"/>
    </i>
    <i>
      <x v="8"/>
    </i>
    <i t="grand">
      <x/>
    </i>
  </rowItems>
  <colItems count="1">
    <i/>
  </colItems>
  <dataFields count="1">
    <dataField name="Sum of LaborCost" fld="1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68521E-2A8A-48DB-ADB4-1EB8FB3BB785}" name="PivotTable_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ervice">
  <location ref="A3:B9" firstHeaderRow="1" firstDataRow="1" firstDataCol="1"/>
  <pivotFields count="26">
    <pivotField showAll="0"/>
    <pivotField showAll="0"/>
    <pivotField showAll="0"/>
    <pivotField axis="axisRow" showAll="0">
      <items count="6">
        <item x="0"/>
        <item x="2"/>
        <item x="4"/>
        <item x="3"/>
        <item x="1"/>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TotalCost" fld="18"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3" count="1" selected="0">
            <x v="0"/>
          </reference>
        </references>
      </pivotArea>
    </chartFormat>
    <chartFormat chart="1" format="8">
      <pivotArea type="data" outline="0" fieldPosition="0">
        <references count="2">
          <reference field="4294967294" count="1" selected="0">
            <x v="0"/>
          </reference>
          <reference field="3" count="1" selected="0">
            <x v="1"/>
          </reference>
        </references>
      </pivotArea>
    </chartFormat>
    <chartFormat chart="1" format="9">
      <pivotArea type="data" outline="0" fieldPosition="0">
        <references count="2">
          <reference field="4294967294" count="1" selected="0">
            <x v="0"/>
          </reference>
          <reference field="3" count="1" selected="0">
            <x v="2"/>
          </reference>
        </references>
      </pivotArea>
    </chartFormat>
    <chartFormat chart="1" format="10">
      <pivotArea type="data" outline="0" fieldPosition="0">
        <references count="2">
          <reference field="4294967294" count="1" selected="0">
            <x v="0"/>
          </reference>
          <reference field="3" count="1" selected="0">
            <x v="3"/>
          </reference>
        </references>
      </pivotArea>
    </chartFormat>
    <chartFormat chart="1" format="11">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D2C21-12FC-48C6-8DC2-80E179FFB65F}" name="PivotTable_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LeadTech">
  <location ref="A25:B32" firstHeaderRow="1" firstDataRow="1" firstDataCol="1"/>
  <pivotFields count="26">
    <pivotField showAll="0"/>
    <pivotField showAll="0"/>
    <pivotField axis="axisRow" showAll="0">
      <items count="7">
        <item x="3"/>
        <item x="2"/>
        <item x="0"/>
        <item x="5"/>
        <item x="1"/>
        <item x="4"/>
        <item t="default"/>
      </items>
    </pivotField>
    <pivotField dataField="1"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Count of Service" fld="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09D236FE-E7AB-4991-9AA8-B54D8E72CF90}" sourceName="District">
  <pivotTables>
    <pivotTable tabId="4" name="PivotTable_2"/>
  </pivotTables>
  <data>
    <tabular pivotCacheId="966510667">
      <items count="9">
        <i x="2" s="1"/>
        <i x="8" s="1"/>
        <i x="0" s="1"/>
        <i x="7" s="1"/>
        <i x="3" s="1"/>
        <i x="1" s="1"/>
        <i x="5"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8DFD5DD4-EA1B-46FF-8292-53001D2F9C77}" cache="Slicer_District" caption="District"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C3AC01-63A5-486E-8E7E-769D4D629D77}" name="Table_Main" displayName="Table_Main" ref="A1:V1001" totalsRowShown="0" headerRowDxfId="43">
  <autoFilter ref="A1:V1001" xr:uid="{10C3AC01-63A5-486E-8E7E-769D4D629D77}">
    <filterColumn colId="2">
      <customFilters>
        <customFilter val="c*"/>
        <customFilter val="*z"/>
      </customFilters>
    </filterColumn>
    <filterColumn colId="3">
      <filters>
        <filter val="Deliver"/>
        <filter val="Install"/>
      </filters>
    </filterColumn>
  </autoFilter>
  <tableColumns count="22">
    <tableColumn id="1" xr3:uid="{CCE317C7-34BC-40C3-B3B5-F43F660DC809}" name="WO ID" dataDxfId="42"/>
    <tableColumn id="2" xr3:uid="{4ADF47E1-39A3-4415-8CEE-9CE02FABE8A7}" name="District" dataDxfId="41"/>
    <tableColumn id="3" xr3:uid="{89F3C822-664B-4922-B81A-C89B9350B2B1}" name="LeadTech" dataDxfId="40"/>
    <tableColumn id="4" xr3:uid="{A11476DC-D8C1-4DE2-9D9D-DBA2789F64A5}" name="Service" dataDxfId="39"/>
    <tableColumn id="5" xr3:uid="{2832B7F8-364F-4243-8EC7-41ADCE76FD62}" name="Rush" dataDxfId="38">
      <calculatedColumnFormula>IF(Table_Main[[#This Row],[Wait]]&lt;=4, "Yes", "No")</calculatedColumnFormula>
    </tableColumn>
    <tableColumn id="6" xr3:uid="{D4AB4F81-290B-483B-9B5D-43F944E376DA}" name="ReqDate" dataDxfId="37"/>
    <tableColumn id="7" xr3:uid="{A390862F-B21F-46AC-95B8-B84856FBC273}" name="WorkDate" dataDxfId="36"/>
    <tableColumn id="8" xr3:uid="{D3C4CF17-8900-4F11-AD2C-CA0A5992A1C1}" name="Techs" dataDxfId="35"/>
    <tableColumn id="9" xr3:uid="{7A205CEB-F84F-4973-99A8-29CD27A05A43}" name="WarrantyLabor" dataDxfId="34">
      <calculatedColumnFormula>IF(Table_Main[[#This Row],[LaborFee]]=0,"Yes", "No")</calculatedColumnFormula>
    </tableColumn>
    <tableColumn id="10" xr3:uid="{EEB84E54-D68F-4561-845F-26E482C9016F}" name="WarrantyParts">
      <calculatedColumnFormula>IF(Table_Main[[#This Row],[PartsFee]]=0,"Yes", "No")</calculatedColumnFormula>
    </tableColumn>
    <tableColumn id="11" xr3:uid="{7FF10AC0-209F-4289-AF04-DC29DF1CBE75}" name="LaborHours" dataDxfId="33"/>
    <tableColumn id="12" xr3:uid="{C61BEE57-FEF5-4BFA-8AE6-3F092BBEB80A}" name="PartsCost" dataDxfId="32"/>
    <tableColumn id="13" xr3:uid="{19B7849E-C8A8-40E4-8D25-C22854D8707D}" name="Payment" dataDxfId="31"/>
    <tableColumn id="14" xr3:uid="{A4A9045F-65C1-4E6A-A959-5498128A6BEE}" name="Wait" dataDxfId="30">
      <calculatedColumnFormula>Table_Main[[#This Row],[WorkDate]]-Table_Main[[#This Row],[ReqDate]]</calculatedColumnFormula>
    </tableColumn>
    <tableColumn id="15" xr3:uid="{D1B18DBB-22DE-4039-B22C-89A9F4D8A234}" name="LaborRate" dataDxfId="29">
      <calculatedColumnFormula>VLOOKUP(Table_Main[[#This Row],[Techs]],$AA$2:$AB$4,2,0)</calculatedColumnFormula>
    </tableColumn>
    <tableColumn id="16" xr3:uid="{D408E485-00E0-4D32-9EF5-4DA012E3F1F2}" name="LaborCost" dataDxfId="28">
      <calculatedColumnFormula>Table_Main[[#This Row],[LaborHours]]*Table_Main[[#This Row],[LaborRate]]</calculatedColumnFormula>
    </tableColumn>
    <tableColumn id="17" xr3:uid="{524F0216-0C80-4B15-90DE-0AEE7AB56D35}" name="LaborFee" dataDxfId="27"/>
    <tableColumn id="18" xr3:uid="{2C3B5400-B066-4F92-9990-FBE5612903B2}" name="PartsFee" dataDxfId="26"/>
    <tableColumn id="19" xr3:uid="{F2D0DC01-0EBC-4E78-9A7C-765B398428AE}" name="TotalCost" dataDxfId="25">
      <calculatedColumnFormula>Table_Main[[#This Row],[LaborRate]]+Table_Main[[#This Row],[LaborCost]]</calculatedColumnFormula>
    </tableColumn>
    <tableColumn id="20" xr3:uid="{860A4CB1-F061-4AA2-84E8-FB10C38B065F}" name="TotalFee" dataDxfId="24">
      <calculatedColumnFormula>Table_Main[[#This Row],[LaborFee]]+Table_Main[[#This Row],[PartsFee]]</calculatedColumnFormula>
    </tableColumn>
    <tableColumn id="21" xr3:uid="{1E79576D-D33E-4F65-92EE-77EABE6B5551}" name="ReqDay" dataDxfId="23">
      <calculatedColumnFormula>LEFT(TEXT(Table_Main[[#This Row],[ReqDate]],"dddd"),3)</calculatedColumnFormula>
    </tableColumn>
    <tableColumn id="22" xr3:uid="{32765E20-B1A6-482F-BD84-8DDF04362865}" name="WorkDay" dataDxfId="22">
      <calculatedColumnFormula>LEFT(TEXT(Table_Main[[#This Row],[WorkDate]],"dddd"),3)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B37C4E-A310-44B5-8826-2267C8AD8BB7}" name="Table_New" displayName="Table_New" ref="A1:V1001" totalsRowShown="0" headerRowDxfId="21">
  <autoFilter ref="A1:V1001" xr:uid="{DDB37C4E-A310-44B5-8826-2267C8AD8BB7}"/>
  <tableColumns count="22">
    <tableColumn id="1" xr3:uid="{246458A4-B841-4767-8E25-076ED773619C}" name="WO ID" dataDxfId="20"/>
    <tableColumn id="2" xr3:uid="{31A2B24C-5E86-4DD6-B873-CF1A6F5FF7AE}" name="District" dataDxfId="19"/>
    <tableColumn id="3" xr3:uid="{9AE1C89F-DAE3-43BD-91BE-C11F0C37BE5E}" name="LeadTech" dataDxfId="18"/>
    <tableColumn id="4" xr3:uid="{88FD1889-B64D-404D-BA0F-90E6B0E07D49}" name="Service" dataDxfId="17"/>
    <tableColumn id="5" xr3:uid="{F89EE8BC-569B-4984-8360-36C99F9BA6DC}" name="Rush" dataDxfId="16">
      <calculatedColumnFormula>IF(Table_New[[#This Row],[Wait]]&lt;=4, "Yes", "No")</calculatedColumnFormula>
    </tableColumn>
    <tableColumn id="6" xr3:uid="{D4E9C240-868A-4849-85A5-BB799D7EC87F}" name="ReqDate" dataDxfId="15"/>
    <tableColumn id="7" xr3:uid="{D26C48D8-28B1-477D-BB7E-53E24D8E6A48}" name="WorkDate" dataDxfId="14"/>
    <tableColumn id="8" xr3:uid="{80C4BB55-9395-4A39-8C3C-AE5DF9C9AD29}" name="Techs" dataDxfId="13"/>
    <tableColumn id="9" xr3:uid="{A16F9B49-AD24-46DA-AC7D-25CD314ADFC4}" name="WarrantyLabor" dataDxfId="12">
      <calculatedColumnFormula>IF(Table_New[[#This Row],[LaborFee]]=0,"Yes", "No")</calculatedColumnFormula>
    </tableColumn>
    <tableColumn id="10" xr3:uid="{FE70C620-BBEA-425F-BCF4-C98AB935CF6D}" name="WarrantyParts">
      <calculatedColumnFormula>IF(Table_New[[#This Row],[PartsFee]]=0,"Yes", "No")</calculatedColumnFormula>
    </tableColumn>
    <tableColumn id="11" xr3:uid="{13E80BDF-01C3-447F-9826-56E34ECE1F83}" name="LaborHours" dataDxfId="11"/>
    <tableColumn id="12" xr3:uid="{88F4EFC5-1051-4D1B-9593-B3812ED6575F}" name="PartsCost" dataDxfId="10"/>
    <tableColumn id="13" xr3:uid="{951DAEE6-CCE1-4499-ACBE-C4FD764490A9}" name="Payment" dataDxfId="9"/>
    <tableColumn id="14" xr3:uid="{8983634E-E12D-46ED-A51C-5D6D0797DA1A}" name="Wait" dataDxfId="8">
      <calculatedColumnFormula>Table_New[[#This Row],[WorkDate]]-Table_New[[#This Row],[ReqDate]]</calculatedColumnFormula>
    </tableColumn>
    <tableColumn id="15" xr3:uid="{A3E493C0-7D25-4142-A77A-7EECF563C366}" name="LaborRate" dataDxfId="7">
      <calculatedColumnFormula>VLOOKUP(Table_New[[#This Row],[Techs]],$AA$2:$AB$4,2,0)</calculatedColumnFormula>
    </tableColumn>
    <tableColumn id="16" xr3:uid="{A01577CC-C130-40FC-91B2-E09CE18EEC9A}" name="LaborCost" dataDxfId="6">
      <calculatedColumnFormula>Table_New[[#This Row],[LaborHours]]*Table_New[[#This Row],[LaborRate]]</calculatedColumnFormula>
    </tableColumn>
    <tableColumn id="17" xr3:uid="{D848CB8E-9DCB-49F8-92F4-B118659689D8}" name="LaborFee" dataDxfId="5"/>
    <tableColumn id="18" xr3:uid="{6E94EFA0-0B06-4FE1-BB32-11575FA8BD15}" name="PartsFee" dataDxfId="4"/>
    <tableColumn id="19" xr3:uid="{CF585618-40F8-4F78-B1CE-39E09DA3F92D}" name="TotalCost" dataDxfId="3">
      <calculatedColumnFormula>Table_New[[#This Row],[LaborRate]]+Table_New[[#This Row],[LaborCost]]</calculatedColumnFormula>
    </tableColumn>
    <tableColumn id="20" xr3:uid="{66C91B3D-B0DE-474E-AAD5-34B13DF53A1B}" name="TotalFee" dataDxfId="2">
      <calculatedColumnFormula>Table_New[[#This Row],[LaborFee]]+Table_New[[#This Row],[PartsFee]]</calculatedColumnFormula>
    </tableColumn>
    <tableColumn id="21" xr3:uid="{D47064DB-BED4-486D-89EB-77CF16109499}" name="ReqDay" dataDxfId="1">
      <calculatedColumnFormula>LEFT(TEXT(Table_New[[#This Row],[ReqDate]],"dddd"),3)</calculatedColumnFormula>
    </tableColumn>
    <tableColumn id="22" xr3:uid="{450E751A-A0CF-4243-8FBC-63F8B1E1BB28}" name="WorkDay" dataDxfId="0">
      <calculatedColumnFormula>LEFT(TEXT(Table_New[[#This Row],[WorkDate]],"mmmm"),3)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50B406E8-88CD-4ACD-9260-EADC994B0468}" sourceName="ReqDate">
  <pivotTables>
    <pivotTable tabId="4" name="PivotTable_3"/>
  </pivotTables>
  <state minimalRefreshVersion="6" lastRefreshVersion="6" pivotCacheId="966510667"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846EFB36-4737-4D9C-8D2E-B18FF30FC007}" sourceName="WorkDate">
  <pivotTables>
    <pivotTable tabId="4" name="PivotTable_3"/>
  </pivotTables>
  <state minimalRefreshVersion="6" lastRefreshVersion="6" pivotCacheId="966510667"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A7FABFF9-D8D4-4B4F-BEFD-607A19D1A17C}" cache="NativeTimeline_ReqDate" caption="ReqDate" level="0" selectionLevel="0" scrollPosition="2020-01-01T00:00:00" style="TimeSlicerStyleDark1"/>
  <timeline name="WorkDate" xr10:uid="{B81C1F97-1E95-41D0-A002-E674E42D2466}" cache="NativeTimeline_WorkDate" caption="WorkDate" level="0" selectionLevel="0" scrollPosition="2020-01-01T00:00:00" style="TimeSlicerStyleDark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selection activeCell="F7" sqref="F7"/>
    </sheetView>
  </sheetViews>
  <sheetFormatPr defaultColWidth="14.42578125" defaultRowHeight="15" customHeight="1" x14ac:dyDescent="0.25"/>
  <cols>
    <col min="1" max="1" width="8.7109375" style="11" customWidth="1"/>
    <col min="2" max="26" width="8.7109375" customWidth="1"/>
  </cols>
  <sheetData>
    <row r="1" spans="1:22" ht="14.25" customHeight="1" x14ac:dyDescent="0.25">
      <c r="A1" s="10"/>
      <c r="B1" s="1"/>
      <c r="C1" s="1"/>
      <c r="D1" s="1"/>
      <c r="E1" s="1"/>
      <c r="F1" s="1"/>
      <c r="G1" s="1"/>
      <c r="H1" s="1"/>
      <c r="I1" s="1"/>
      <c r="J1" s="1"/>
      <c r="K1" s="1"/>
      <c r="L1" s="1"/>
      <c r="M1" s="1"/>
      <c r="N1" s="1"/>
      <c r="O1" s="1"/>
      <c r="P1" s="1"/>
      <c r="Q1" s="1"/>
      <c r="R1" s="1"/>
      <c r="S1" s="1"/>
      <c r="T1" s="1"/>
      <c r="U1" s="1"/>
      <c r="V1" s="1"/>
    </row>
    <row r="2" spans="1:22" ht="14.25" customHeight="1" x14ac:dyDescent="0.25">
      <c r="A2" s="10"/>
      <c r="B2" s="1"/>
      <c r="C2" s="1"/>
      <c r="D2" s="1"/>
      <c r="E2" s="1"/>
      <c r="F2" s="1"/>
      <c r="G2" s="1"/>
      <c r="H2" s="1"/>
      <c r="I2" s="1"/>
      <c r="J2" s="1"/>
      <c r="K2" s="1"/>
      <c r="L2" s="1"/>
      <c r="M2" s="1"/>
      <c r="N2" s="1"/>
      <c r="O2" s="1"/>
      <c r="P2" s="1"/>
      <c r="Q2" s="1"/>
      <c r="R2" s="1"/>
      <c r="S2" s="1"/>
      <c r="T2" s="1"/>
      <c r="U2" s="1"/>
      <c r="V2" s="1"/>
    </row>
    <row r="3" spans="1:22" ht="14.25" customHeight="1" x14ac:dyDescent="0.35">
      <c r="A3" s="10"/>
      <c r="B3" s="2" t="s">
        <v>0</v>
      </c>
      <c r="C3" s="3"/>
      <c r="D3" s="1"/>
      <c r="E3" s="1"/>
      <c r="F3" s="1"/>
      <c r="G3" s="1"/>
      <c r="H3" s="1"/>
      <c r="I3" s="1"/>
      <c r="J3" s="1"/>
      <c r="K3" s="1"/>
      <c r="L3" s="1"/>
      <c r="M3" s="1"/>
      <c r="N3" s="1"/>
      <c r="O3" s="1"/>
      <c r="P3" s="1"/>
      <c r="Q3" s="1"/>
      <c r="R3" s="1"/>
      <c r="S3" s="1"/>
      <c r="T3" s="1"/>
      <c r="U3" s="1"/>
      <c r="V3" s="1"/>
    </row>
    <row r="4" spans="1:22" ht="14.25" customHeight="1" x14ac:dyDescent="0.25">
      <c r="A4" s="10" t="s">
        <v>1083</v>
      </c>
      <c r="B4" s="1" t="s">
        <v>1082</v>
      </c>
      <c r="C4" s="1"/>
      <c r="D4" s="1"/>
      <c r="E4" s="1"/>
      <c r="F4" s="1"/>
      <c r="G4" s="1"/>
      <c r="H4" s="1"/>
      <c r="I4" s="1"/>
      <c r="J4" s="1"/>
      <c r="K4" s="1"/>
      <c r="L4" s="1"/>
      <c r="M4" s="1"/>
      <c r="N4" s="1"/>
      <c r="O4" s="1"/>
      <c r="P4" s="1"/>
      <c r="Q4" s="1"/>
      <c r="R4" s="1"/>
      <c r="S4" s="1"/>
      <c r="T4" s="1"/>
      <c r="U4" s="1"/>
      <c r="V4" s="1"/>
    </row>
    <row r="5" spans="1:22" ht="14.25" customHeight="1" x14ac:dyDescent="0.25">
      <c r="A5" s="10" t="s">
        <v>1083</v>
      </c>
      <c r="B5" s="1" t="s">
        <v>1</v>
      </c>
      <c r="C5" s="1"/>
      <c r="D5" s="1"/>
      <c r="E5" s="1"/>
      <c r="F5" s="1"/>
      <c r="G5" s="1"/>
      <c r="H5" s="1"/>
      <c r="I5" s="1"/>
      <c r="J5" s="1"/>
      <c r="K5" s="1"/>
      <c r="L5" s="1"/>
      <c r="M5" s="1"/>
      <c r="N5" s="1"/>
      <c r="O5" s="1"/>
      <c r="P5" s="1"/>
      <c r="Q5" s="1"/>
      <c r="R5" s="1"/>
      <c r="S5" s="1"/>
      <c r="T5" s="1"/>
      <c r="U5" s="1"/>
      <c r="V5" s="1"/>
    </row>
    <row r="6" spans="1:22" ht="14.25" customHeight="1" x14ac:dyDescent="0.25">
      <c r="A6" s="10" t="s">
        <v>1083</v>
      </c>
      <c r="B6" s="1" t="s">
        <v>2</v>
      </c>
      <c r="C6" s="1"/>
      <c r="D6" s="1"/>
      <c r="E6" s="1"/>
      <c r="F6" s="1"/>
      <c r="G6" s="1"/>
      <c r="H6" s="1"/>
      <c r="I6" s="1"/>
      <c r="J6" s="1"/>
      <c r="K6" s="1"/>
      <c r="L6" s="1"/>
      <c r="M6" s="1"/>
      <c r="N6" s="1"/>
      <c r="O6" s="1"/>
      <c r="P6" s="1"/>
      <c r="Q6" s="1"/>
      <c r="R6" s="1"/>
      <c r="S6" s="1"/>
      <c r="T6" s="1"/>
      <c r="U6" s="1"/>
      <c r="V6" s="1"/>
    </row>
    <row r="7" spans="1:22" ht="14.25" customHeight="1" x14ac:dyDescent="0.25">
      <c r="A7" s="10" t="s">
        <v>1083</v>
      </c>
      <c r="B7" s="1" t="s">
        <v>3</v>
      </c>
      <c r="C7" s="1"/>
      <c r="D7" s="1"/>
      <c r="E7" s="1"/>
      <c r="F7" s="1"/>
      <c r="G7" s="1"/>
      <c r="H7" s="1"/>
      <c r="I7" s="1"/>
      <c r="J7" s="1"/>
      <c r="K7" s="1"/>
      <c r="L7" s="1"/>
      <c r="M7" s="1"/>
      <c r="N7" s="1"/>
      <c r="O7" s="1"/>
      <c r="P7" s="1"/>
      <c r="Q7" s="1"/>
      <c r="R7" s="1"/>
      <c r="S7" s="1"/>
      <c r="T7" s="1"/>
      <c r="U7" s="1"/>
      <c r="V7" s="1"/>
    </row>
    <row r="8" spans="1:22" ht="14.25" customHeight="1" x14ac:dyDescent="0.25">
      <c r="A8" s="10" t="s">
        <v>1083</v>
      </c>
      <c r="B8" s="1" t="s">
        <v>4</v>
      </c>
      <c r="C8" s="1"/>
      <c r="D8" s="1"/>
      <c r="E8" s="1"/>
      <c r="F8" s="1"/>
      <c r="G8" s="1"/>
      <c r="H8" s="1"/>
      <c r="I8" s="1"/>
      <c r="J8" s="1"/>
      <c r="K8" s="1"/>
      <c r="L8" s="1"/>
      <c r="M8" s="1"/>
      <c r="N8" s="1"/>
      <c r="O8" s="1"/>
      <c r="P8" s="1"/>
      <c r="Q8" s="1"/>
      <c r="R8" s="1"/>
      <c r="S8" s="1"/>
      <c r="T8" s="1"/>
      <c r="U8" s="1"/>
      <c r="V8" s="1"/>
    </row>
    <row r="9" spans="1:22" ht="14.25" customHeight="1" x14ac:dyDescent="0.25">
      <c r="A9" s="10" t="s">
        <v>1083</v>
      </c>
      <c r="B9" s="1" t="s">
        <v>5</v>
      </c>
      <c r="C9" s="1"/>
      <c r="D9" s="1"/>
      <c r="E9" s="1"/>
      <c r="F9" s="1"/>
      <c r="G9" s="1"/>
      <c r="H9" s="1"/>
      <c r="I9" s="1"/>
      <c r="J9" s="1"/>
      <c r="K9" s="1"/>
      <c r="L9" s="1"/>
      <c r="M9" s="1"/>
      <c r="N9" s="1"/>
      <c r="O9" s="1"/>
      <c r="P9" s="1"/>
      <c r="Q9" s="1"/>
      <c r="R9" s="1"/>
      <c r="S9" s="1"/>
      <c r="T9" s="1"/>
      <c r="U9" s="1"/>
      <c r="V9" s="1"/>
    </row>
    <row r="10" spans="1:22" ht="14.25" customHeight="1" x14ac:dyDescent="0.25">
      <c r="A10" s="10" t="s">
        <v>1083</v>
      </c>
      <c r="B10" s="1" t="s">
        <v>6</v>
      </c>
      <c r="C10" s="1"/>
      <c r="D10" s="1"/>
      <c r="E10" s="1"/>
      <c r="F10" s="1"/>
      <c r="G10" s="1"/>
      <c r="H10" s="1"/>
      <c r="I10" s="1"/>
      <c r="J10" s="1"/>
      <c r="K10" s="1"/>
      <c r="L10" s="1"/>
      <c r="M10" s="1"/>
      <c r="N10" s="1"/>
      <c r="O10" s="1"/>
      <c r="P10" s="1"/>
      <c r="Q10" s="1"/>
      <c r="R10" s="1"/>
      <c r="S10" s="1"/>
      <c r="T10" s="1"/>
      <c r="U10" s="1"/>
      <c r="V10" s="1"/>
    </row>
    <row r="11" spans="1:22" ht="14.25" customHeight="1" x14ac:dyDescent="0.25">
      <c r="A11" s="10" t="s">
        <v>1083</v>
      </c>
      <c r="B11" s="1" t="s">
        <v>7</v>
      </c>
      <c r="C11" s="1"/>
      <c r="D11" s="1"/>
      <c r="E11" s="1"/>
      <c r="F11" s="1"/>
      <c r="G11" s="1"/>
      <c r="H11" s="1"/>
      <c r="I11" s="1"/>
      <c r="J11" s="1"/>
      <c r="K11" s="1"/>
      <c r="L11" s="1"/>
      <c r="M11" s="1"/>
      <c r="N11" s="1"/>
      <c r="O11" s="1"/>
      <c r="P11" s="1"/>
      <c r="Q11" s="1"/>
      <c r="R11" s="1"/>
      <c r="S11" s="1"/>
      <c r="T11" s="1"/>
      <c r="U11" s="1"/>
      <c r="V11" s="1"/>
    </row>
    <row r="12" spans="1:22" ht="14.25" customHeight="1" x14ac:dyDescent="0.25">
      <c r="A12" s="10" t="s">
        <v>1083</v>
      </c>
      <c r="B12" s="1" t="s">
        <v>8</v>
      </c>
      <c r="C12" s="1"/>
      <c r="D12" s="1"/>
      <c r="E12" s="1"/>
      <c r="F12" s="1"/>
      <c r="G12" s="1"/>
      <c r="H12" s="1"/>
      <c r="I12" s="1"/>
      <c r="J12" s="1"/>
      <c r="K12" s="1"/>
      <c r="L12" s="1"/>
      <c r="M12" s="1"/>
      <c r="N12" s="1"/>
      <c r="O12" s="1"/>
      <c r="P12" s="1"/>
      <c r="Q12" s="1"/>
      <c r="R12" s="1"/>
      <c r="S12" s="1"/>
      <c r="T12" s="1"/>
      <c r="U12" s="1"/>
      <c r="V12" s="1"/>
    </row>
    <row r="13" spans="1:22" ht="14.25" customHeight="1" x14ac:dyDescent="0.25">
      <c r="A13" s="10" t="s">
        <v>1083</v>
      </c>
      <c r="B13" s="1" t="s">
        <v>1084</v>
      </c>
      <c r="C13" s="1"/>
      <c r="D13" s="1"/>
      <c r="E13" s="1"/>
      <c r="F13" s="1"/>
      <c r="G13" s="1"/>
      <c r="H13" s="1"/>
      <c r="I13" s="1"/>
      <c r="J13" s="1"/>
      <c r="K13" s="1"/>
      <c r="L13" s="1"/>
      <c r="M13" s="1"/>
      <c r="N13" s="1"/>
      <c r="O13" s="1"/>
      <c r="P13" s="1"/>
      <c r="Q13" s="1"/>
      <c r="R13" s="1"/>
      <c r="S13" s="1"/>
      <c r="T13" s="1"/>
      <c r="U13" s="1"/>
      <c r="V13" s="1"/>
    </row>
    <row r="14" spans="1:22" ht="14.25" customHeight="1" x14ac:dyDescent="0.25">
      <c r="A14" s="10"/>
      <c r="B14" s="1" t="s">
        <v>9</v>
      </c>
      <c r="C14" s="1"/>
      <c r="D14" s="1"/>
      <c r="E14" s="1"/>
      <c r="F14" s="1"/>
      <c r="G14" s="1"/>
      <c r="H14" s="1"/>
      <c r="I14" s="1"/>
      <c r="J14" s="1"/>
      <c r="K14" s="1"/>
      <c r="L14" s="1"/>
      <c r="M14" s="1"/>
      <c r="N14" s="1"/>
      <c r="O14" s="1"/>
      <c r="P14" s="1"/>
      <c r="Q14" s="1"/>
      <c r="R14" s="1"/>
      <c r="S14" s="1"/>
      <c r="T14" s="1"/>
      <c r="U14" s="1"/>
      <c r="V14" s="1"/>
    </row>
    <row r="15" spans="1:22" ht="14.25" customHeight="1" x14ac:dyDescent="0.25">
      <c r="A15" s="10"/>
      <c r="B15" s="1"/>
      <c r="C15" s="1"/>
      <c r="D15" s="1"/>
      <c r="E15" s="1"/>
      <c r="F15" s="1"/>
      <c r="G15" s="1"/>
      <c r="H15" s="1"/>
      <c r="I15" s="1"/>
      <c r="J15" s="1"/>
      <c r="K15" s="1"/>
      <c r="L15" s="1"/>
      <c r="M15" s="1"/>
      <c r="N15" s="1"/>
      <c r="O15" s="1"/>
      <c r="P15" s="1"/>
      <c r="Q15" s="1"/>
      <c r="R15" s="1"/>
      <c r="S15" s="1"/>
      <c r="T15" s="1"/>
      <c r="U15" s="1"/>
      <c r="V15" s="1"/>
    </row>
    <row r="16" spans="1:22" ht="14.25" customHeight="1" x14ac:dyDescent="0.25">
      <c r="A16" s="10"/>
      <c r="B16" s="1"/>
      <c r="C16" s="1"/>
      <c r="D16" s="1"/>
      <c r="E16" s="1"/>
      <c r="F16" s="1"/>
      <c r="G16" s="1"/>
      <c r="H16" s="1"/>
      <c r="I16" s="1"/>
      <c r="J16" s="1"/>
      <c r="K16" s="1"/>
      <c r="L16" s="1"/>
      <c r="M16" s="1"/>
      <c r="N16" s="1"/>
      <c r="O16" s="1"/>
      <c r="P16" s="1"/>
      <c r="Q16" s="1"/>
      <c r="R16" s="1"/>
      <c r="S16" s="1"/>
      <c r="T16" s="1"/>
      <c r="U16" s="1"/>
      <c r="V16" s="1"/>
    </row>
    <row r="17" spans="1:22" ht="14.25" customHeight="1" x14ac:dyDescent="0.35">
      <c r="A17" s="10"/>
      <c r="B17" s="2" t="s">
        <v>10</v>
      </c>
      <c r="C17" s="3"/>
      <c r="D17" s="1"/>
      <c r="E17" s="1"/>
      <c r="F17" s="1"/>
      <c r="G17" s="1"/>
      <c r="H17" s="1"/>
      <c r="I17" s="1"/>
      <c r="J17" s="1"/>
      <c r="K17" s="1"/>
      <c r="L17" s="1"/>
      <c r="M17" s="1"/>
      <c r="N17" s="1"/>
      <c r="O17" s="1"/>
      <c r="P17" s="1"/>
      <c r="Q17" s="1"/>
      <c r="R17" s="1"/>
      <c r="S17" s="1"/>
      <c r="T17" s="1"/>
      <c r="U17" s="1"/>
      <c r="V17" s="1"/>
    </row>
    <row r="18" spans="1:22" ht="14.25" customHeight="1" x14ac:dyDescent="0.25">
      <c r="A18" s="10" t="s">
        <v>1083</v>
      </c>
      <c r="B18" s="1" t="s">
        <v>11</v>
      </c>
      <c r="C18" s="1"/>
      <c r="D18" s="1"/>
      <c r="E18" s="1"/>
      <c r="F18" s="1"/>
      <c r="G18" s="1"/>
      <c r="H18" s="1"/>
      <c r="I18" s="1"/>
      <c r="J18" s="1"/>
      <c r="K18" s="1"/>
      <c r="L18" s="1"/>
      <c r="M18" s="1"/>
      <c r="N18" s="1"/>
      <c r="O18" s="1"/>
      <c r="P18" s="1"/>
      <c r="Q18" s="1"/>
      <c r="R18" s="1"/>
      <c r="S18" s="1"/>
      <c r="T18" s="1"/>
      <c r="U18" s="1"/>
      <c r="V18" s="1"/>
    </row>
    <row r="19" spans="1:22" ht="14.25" customHeight="1" x14ac:dyDescent="0.25">
      <c r="A19" s="10" t="s">
        <v>1083</v>
      </c>
      <c r="B19" s="1" t="s">
        <v>1085</v>
      </c>
      <c r="C19" s="1"/>
      <c r="D19" s="1"/>
      <c r="E19" s="1"/>
      <c r="F19" s="1"/>
      <c r="G19" s="1"/>
      <c r="H19" s="1"/>
      <c r="I19" s="1"/>
      <c r="J19" s="1"/>
      <c r="K19" s="1"/>
      <c r="L19" s="1"/>
      <c r="M19" s="1"/>
      <c r="N19" s="1"/>
      <c r="O19" s="1"/>
      <c r="P19" s="1"/>
      <c r="Q19" s="1"/>
      <c r="R19" s="1"/>
      <c r="S19" s="1"/>
      <c r="T19" s="1"/>
      <c r="U19" s="1"/>
      <c r="V19" s="1"/>
    </row>
    <row r="20" spans="1:22" ht="14.25" customHeight="1" x14ac:dyDescent="0.25">
      <c r="A20" s="10" t="s">
        <v>1083</v>
      </c>
      <c r="B20" s="1" t="s">
        <v>12</v>
      </c>
      <c r="C20" s="1"/>
      <c r="D20" s="1"/>
      <c r="E20" s="1"/>
      <c r="F20" s="1"/>
      <c r="G20" s="1"/>
      <c r="H20" s="1"/>
      <c r="I20" s="1"/>
      <c r="J20" s="1"/>
      <c r="K20" s="1"/>
      <c r="L20" s="1"/>
      <c r="M20" s="1"/>
      <c r="N20" s="1"/>
      <c r="O20" s="1"/>
      <c r="P20" s="1"/>
      <c r="Q20" s="1"/>
      <c r="R20" s="1"/>
      <c r="S20" s="1"/>
      <c r="T20" s="1"/>
      <c r="U20" s="1"/>
      <c r="V20" s="1"/>
    </row>
    <row r="21" spans="1:22" ht="14.25" customHeight="1" x14ac:dyDescent="0.25">
      <c r="A21" s="10" t="s">
        <v>1083</v>
      </c>
      <c r="B21" s="1" t="s">
        <v>13</v>
      </c>
      <c r="C21" s="1"/>
      <c r="D21" s="1"/>
      <c r="E21" s="1"/>
      <c r="F21" s="1"/>
      <c r="G21" s="1"/>
      <c r="H21" s="1"/>
      <c r="I21" s="1"/>
      <c r="J21" s="1"/>
      <c r="K21" s="1"/>
      <c r="L21" s="1"/>
      <c r="M21" s="1"/>
      <c r="N21" s="1"/>
      <c r="O21" s="1"/>
      <c r="P21" s="1"/>
      <c r="Q21" s="1"/>
      <c r="R21" s="1"/>
      <c r="S21" s="1"/>
      <c r="T21" s="1"/>
      <c r="U21" s="1"/>
      <c r="V21" s="1"/>
    </row>
    <row r="22" spans="1:22" ht="14.25" customHeight="1" x14ac:dyDescent="0.25">
      <c r="A22" s="10" t="s">
        <v>1083</v>
      </c>
      <c r="B22" s="1" t="s">
        <v>14</v>
      </c>
      <c r="C22" s="1"/>
      <c r="D22" s="1"/>
      <c r="E22" s="1"/>
      <c r="F22" s="1"/>
      <c r="G22" s="1"/>
      <c r="H22" s="1"/>
      <c r="I22" s="1"/>
      <c r="J22" s="1"/>
      <c r="K22" s="1"/>
      <c r="L22" s="1"/>
      <c r="M22" s="1"/>
      <c r="N22" s="1"/>
      <c r="O22" s="1"/>
      <c r="P22" s="1"/>
      <c r="Q22" s="1"/>
      <c r="R22" s="1"/>
      <c r="S22" s="1"/>
      <c r="T22" s="1"/>
      <c r="U22" s="1"/>
      <c r="V22" s="1"/>
    </row>
    <row r="23" spans="1:22" ht="14.25" customHeight="1" x14ac:dyDescent="0.25">
      <c r="A23" s="10" t="s">
        <v>1083</v>
      </c>
      <c r="B23" s="1" t="s">
        <v>15</v>
      </c>
      <c r="C23" s="1"/>
      <c r="D23" s="1"/>
      <c r="E23" s="1"/>
      <c r="F23" s="1"/>
      <c r="G23" s="1"/>
      <c r="H23" s="1"/>
      <c r="I23" s="1"/>
      <c r="J23" s="1"/>
      <c r="K23" s="1"/>
      <c r="L23" s="1"/>
      <c r="M23" s="1"/>
      <c r="N23" s="1"/>
      <c r="O23" s="1"/>
      <c r="P23" s="1"/>
      <c r="Q23" s="1"/>
      <c r="R23" s="1"/>
      <c r="S23" s="1"/>
      <c r="T23" s="1"/>
      <c r="U23" s="1"/>
      <c r="V23" s="1"/>
    </row>
    <row r="24" spans="1:22" ht="14.25" customHeight="1" x14ac:dyDescent="0.25">
      <c r="A24" s="21" t="s">
        <v>1083</v>
      </c>
      <c r="B24" s="1" t="s">
        <v>16</v>
      </c>
      <c r="C24" s="1"/>
      <c r="D24" s="1"/>
      <c r="E24" s="1"/>
      <c r="F24" s="1"/>
      <c r="G24" s="1"/>
      <c r="H24" s="1"/>
      <c r="I24" s="1"/>
      <c r="J24" s="1"/>
      <c r="K24" s="1"/>
      <c r="L24" s="1"/>
      <c r="M24" s="1"/>
      <c r="N24" s="1"/>
      <c r="O24" s="1"/>
      <c r="P24" s="1"/>
      <c r="Q24" s="1"/>
      <c r="R24" s="1"/>
      <c r="S24" s="1"/>
      <c r="T24" s="1"/>
      <c r="U24" s="1"/>
      <c r="V24" s="1"/>
    </row>
    <row r="25" spans="1:22" ht="14.25" customHeight="1" x14ac:dyDescent="0.25">
      <c r="A25" s="21" t="s">
        <v>1083</v>
      </c>
      <c r="B25" s="1" t="s">
        <v>17</v>
      </c>
      <c r="C25" s="1"/>
      <c r="D25" s="1"/>
      <c r="E25" s="1"/>
      <c r="F25" s="1"/>
      <c r="G25" s="1"/>
      <c r="H25" s="1"/>
      <c r="I25" s="1"/>
      <c r="J25" s="1"/>
      <c r="K25" s="1"/>
      <c r="L25" s="1"/>
      <c r="M25" s="1"/>
      <c r="N25" s="1"/>
      <c r="O25" s="1"/>
      <c r="P25" s="1"/>
      <c r="Q25" s="1"/>
      <c r="R25" s="1"/>
      <c r="S25" s="1"/>
      <c r="T25" s="1"/>
      <c r="U25" s="1"/>
      <c r="V25" s="1"/>
    </row>
    <row r="26" spans="1:22" ht="14.25" customHeight="1" x14ac:dyDescent="0.25">
      <c r="A26" s="21" t="s">
        <v>1083</v>
      </c>
      <c r="B26" s="1" t="s">
        <v>18</v>
      </c>
      <c r="C26" s="1"/>
      <c r="D26" s="1"/>
      <c r="E26" s="1"/>
      <c r="F26" s="1"/>
      <c r="G26" s="1"/>
      <c r="H26" s="1"/>
      <c r="I26" s="1"/>
      <c r="J26" s="1"/>
      <c r="K26" s="1"/>
      <c r="L26" s="1"/>
      <c r="M26" s="1"/>
      <c r="N26" s="1"/>
      <c r="O26" s="1"/>
      <c r="P26" s="1"/>
      <c r="Q26" s="1"/>
      <c r="R26" s="1"/>
      <c r="S26" s="1"/>
      <c r="T26" s="1"/>
      <c r="U26" s="1"/>
      <c r="V26" s="1"/>
    </row>
    <row r="27" spans="1:22" ht="14.25" customHeight="1" x14ac:dyDescent="0.25">
      <c r="A27" s="21" t="s">
        <v>1083</v>
      </c>
      <c r="B27" s="1" t="s">
        <v>19</v>
      </c>
      <c r="C27" s="1"/>
      <c r="D27" s="1"/>
      <c r="E27" s="1"/>
      <c r="F27" s="1"/>
      <c r="G27" s="1"/>
      <c r="H27" s="1"/>
      <c r="I27" s="1"/>
      <c r="J27" s="1"/>
      <c r="K27" s="1"/>
      <c r="L27" s="1"/>
      <c r="M27" s="1"/>
      <c r="N27" s="1"/>
      <c r="O27" s="1"/>
      <c r="P27" s="1"/>
      <c r="Q27" s="1"/>
      <c r="R27" s="1"/>
      <c r="S27" s="1"/>
      <c r="T27" s="1"/>
      <c r="U27" s="1"/>
      <c r="V27" s="1"/>
    </row>
    <row r="28" spans="1:22" ht="14.25" customHeight="1" x14ac:dyDescent="0.25">
      <c r="A28" s="21" t="s">
        <v>1083</v>
      </c>
      <c r="B28" s="1" t="s">
        <v>20</v>
      </c>
      <c r="C28" s="1"/>
      <c r="D28" s="1"/>
      <c r="E28" s="1"/>
      <c r="F28" s="1"/>
      <c r="G28" s="1"/>
      <c r="H28" s="1"/>
      <c r="I28" s="1"/>
      <c r="J28" s="1"/>
      <c r="K28" s="1"/>
      <c r="L28" s="1"/>
      <c r="M28" s="1"/>
      <c r="N28" s="1"/>
      <c r="O28" s="1"/>
      <c r="P28" s="1"/>
      <c r="Q28" s="1"/>
      <c r="R28" s="1"/>
      <c r="S28" s="1"/>
      <c r="T28" s="1"/>
      <c r="U28" s="1"/>
      <c r="V28" s="1"/>
    </row>
    <row r="29" spans="1:22" ht="14.25" customHeight="1" x14ac:dyDescent="0.25">
      <c r="A29" s="10"/>
      <c r="B29" s="1"/>
      <c r="C29" s="1"/>
      <c r="D29" s="1"/>
      <c r="E29" s="1"/>
      <c r="F29" s="1"/>
      <c r="G29" s="1"/>
      <c r="H29" s="1"/>
      <c r="I29" s="1"/>
      <c r="J29" s="1"/>
      <c r="K29" s="1"/>
      <c r="L29" s="1"/>
      <c r="M29" s="1"/>
      <c r="N29" s="1"/>
      <c r="O29" s="1"/>
      <c r="P29" s="1"/>
      <c r="Q29" s="1"/>
      <c r="R29" s="1"/>
      <c r="S29" s="1"/>
      <c r="T29" s="1"/>
      <c r="U29" s="1"/>
      <c r="V29" s="1"/>
    </row>
    <row r="30" spans="1:22" ht="14.25" customHeight="1" x14ac:dyDescent="0.25">
      <c r="A30" s="10"/>
      <c r="B30" s="1"/>
      <c r="C30" s="1"/>
      <c r="D30" s="1"/>
      <c r="E30" s="1"/>
      <c r="F30" s="1"/>
      <c r="G30" s="1"/>
      <c r="H30" s="1"/>
      <c r="I30" s="1"/>
      <c r="J30" s="1"/>
      <c r="K30" s="1"/>
      <c r="L30" s="1"/>
      <c r="M30" s="1"/>
      <c r="N30" s="1"/>
      <c r="O30" s="1"/>
      <c r="P30" s="1"/>
      <c r="Q30" s="1"/>
      <c r="R30" s="1"/>
      <c r="S30" s="1"/>
      <c r="T30" s="1"/>
      <c r="U30" s="1"/>
      <c r="V30" s="1"/>
    </row>
    <row r="31" spans="1:22" ht="14.25" customHeight="1" x14ac:dyDescent="0.35">
      <c r="A31" s="10"/>
      <c r="B31" s="2" t="s">
        <v>21</v>
      </c>
      <c r="C31" s="3"/>
      <c r="D31" s="1"/>
      <c r="E31" s="1"/>
      <c r="F31" s="1"/>
      <c r="G31" s="1"/>
      <c r="H31" s="1"/>
      <c r="I31" s="1"/>
      <c r="J31" s="1"/>
      <c r="K31" s="1"/>
      <c r="L31" s="1"/>
      <c r="M31" s="1"/>
      <c r="N31" s="1"/>
      <c r="O31" s="1"/>
      <c r="P31" s="1"/>
      <c r="Q31" s="1"/>
      <c r="R31" s="1"/>
      <c r="S31" s="1"/>
      <c r="T31" s="1"/>
      <c r="U31" s="1"/>
      <c r="V31" s="1"/>
    </row>
    <row r="32" spans="1:22" ht="14.25" customHeight="1" x14ac:dyDescent="0.25">
      <c r="A32" s="10" t="s">
        <v>1083</v>
      </c>
      <c r="B32" s="1" t="s">
        <v>22</v>
      </c>
      <c r="C32" s="1"/>
      <c r="D32" s="1"/>
      <c r="E32" s="1"/>
      <c r="F32" s="1"/>
      <c r="G32" s="1"/>
      <c r="H32" s="1"/>
      <c r="I32" s="1"/>
      <c r="J32" s="1"/>
      <c r="K32" s="1"/>
      <c r="L32" s="1"/>
      <c r="M32" s="1"/>
      <c r="N32" s="1"/>
      <c r="O32" s="1"/>
      <c r="P32" s="1"/>
      <c r="Q32" s="1"/>
      <c r="R32" s="1"/>
      <c r="S32" s="1"/>
      <c r="T32" s="1"/>
      <c r="U32" s="1"/>
      <c r="V32" s="1"/>
    </row>
    <row r="33" spans="1:22" ht="14.25" customHeight="1" x14ac:dyDescent="0.25">
      <c r="A33" s="10" t="s">
        <v>1083</v>
      </c>
      <c r="B33" s="1" t="s">
        <v>23</v>
      </c>
      <c r="C33" s="1"/>
      <c r="D33" s="1"/>
      <c r="E33" s="1"/>
      <c r="F33" s="1"/>
      <c r="G33" s="1"/>
      <c r="H33" s="1"/>
      <c r="I33" s="1"/>
      <c r="J33" s="1"/>
      <c r="K33" s="1"/>
      <c r="L33" s="1"/>
      <c r="M33" s="1"/>
      <c r="N33" s="1"/>
      <c r="O33" s="1"/>
      <c r="P33" s="1"/>
      <c r="Q33" s="1"/>
      <c r="R33" s="1"/>
      <c r="S33" s="1"/>
      <c r="T33" s="1"/>
      <c r="U33" s="1"/>
      <c r="V33" s="1"/>
    </row>
    <row r="34" spans="1:22" ht="14.25" customHeight="1" x14ac:dyDescent="0.25">
      <c r="A34" s="10" t="s">
        <v>1083</v>
      </c>
      <c r="B34" s="1" t="s">
        <v>24</v>
      </c>
      <c r="C34" s="1"/>
      <c r="D34" s="1"/>
      <c r="E34" s="1"/>
      <c r="F34" s="1"/>
      <c r="G34" s="1"/>
      <c r="H34" s="1"/>
      <c r="I34" s="1"/>
      <c r="J34" s="1"/>
      <c r="K34" s="1"/>
      <c r="L34" s="1"/>
      <c r="M34" s="1"/>
      <c r="N34" s="1"/>
      <c r="O34" s="1"/>
      <c r="P34" s="1"/>
      <c r="Q34" s="1"/>
      <c r="R34" s="1"/>
      <c r="S34" s="1"/>
      <c r="T34" s="1"/>
      <c r="U34" s="1"/>
      <c r="V34" s="1"/>
    </row>
    <row r="35" spans="1:22" ht="14.25" customHeight="1" x14ac:dyDescent="0.25">
      <c r="A35" s="10" t="s">
        <v>1083</v>
      </c>
      <c r="B35" s="1" t="s">
        <v>25</v>
      </c>
      <c r="C35" s="1"/>
      <c r="D35" s="1"/>
      <c r="E35" s="1"/>
      <c r="F35" s="1"/>
      <c r="G35" s="1"/>
      <c r="H35" s="1"/>
      <c r="I35" s="1"/>
      <c r="J35" s="1"/>
      <c r="K35" s="1"/>
      <c r="L35" s="1"/>
      <c r="M35" s="1"/>
      <c r="N35" s="1"/>
      <c r="O35" s="1"/>
      <c r="P35" s="1"/>
      <c r="Q35" s="1"/>
      <c r="R35" s="1"/>
      <c r="S35" s="1"/>
      <c r="T35" s="1"/>
      <c r="U35" s="1"/>
      <c r="V35" s="1"/>
    </row>
    <row r="36" spans="1:22" ht="14.25" customHeight="1" x14ac:dyDescent="0.25">
      <c r="A36" s="10" t="s">
        <v>1083</v>
      </c>
      <c r="B36" s="1" t="s">
        <v>26</v>
      </c>
      <c r="C36" s="1"/>
      <c r="D36" s="1"/>
      <c r="E36" s="1"/>
      <c r="F36" s="1"/>
      <c r="G36" s="1"/>
      <c r="H36" s="1"/>
      <c r="I36" s="1"/>
      <c r="J36" s="1"/>
      <c r="K36" s="1"/>
      <c r="L36" s="1"/>
      <c r="M36" s="1"/>
      <c r="N36" s="1"/>
      <c r="O36" s="1"/>
      <c r="P36" s="1"/>
      <c r="Q36" s="1"/>
      <c r="R36" s="1"/>
      <c r="S36" s="1"/>
      <c r="T36" s="1"/>
      <c r="U36" s="1"/>
      <c r="V36" s="1"/>
    </row>
    <row r="37" spans="1:22" ht="14.25" customHeight="1" x14ac:dyDescent="0.25">
      <c r="A37" s="10" t="s">
        <v>1083</v>
      </c>
      <c r="B37" s="1" t="s">
        <v>27</v>
      </c>
      <c r="C37" s="1"/>
      <c r="D37" s="1"/>
      <c r="E37" s="1"/>
      <c r="F37" s="1"/>
      <c r="G37" s="1"/>
      <c r="H37" s="1"/>
      <c r="I37" s="1"/>
      <c r="J37" s="1"/>
      <c r="K37" s="1"/>
      <c r="L37" s="1"/>
      <c r="M37" s="1"/>
      <c r="N37" s="1"/>
      <c r="O37" s="1"/>
      <c r="P37" s="1"/>
      <c r="Q37" s="1"/>
      <c r="R37" s="1"/>
      <c r="S37" s="1"/>
      <c r="T37" s="1"/>
      <c r="U37" s="1"/>
      <c r="V37" s="1"/>
    </row>
    <row r="38" spans="1:22" ht="14.25" customHeight="1" x14ac:dyDescent="0.25">
      <c r="A38" s="10" t="s">
        <v>1083</v>
      </c>
      <c r="B38" s="1" t="s">
        <v>28</v>
      </c>
      <c r="C38" s="1"/>
      <c r="D38" s="1"/>
      <c r="E38" s="1"/>
      <c r="F38" s="1"/>
      <c r="G38" s="1"/>
      <c r="H38" s="1"/>
      <c r="I38" s="1"/>
      <c r="J38" s="1"/>
      <c r="K38" s="1"/>
      <c r="L38" s="1"/>
      <c r="M38" s="1"/>
      <c r="N38" s="1"/>
      <c r="O38" s="1"/>
      <c r="P38" s="1"/>
      <c r="Q38" s="1"/>
      <c r="R38" s="1"/>
      <c r="S38" s="1"/>
      <c r="T38" s="1"/>
      <c r="U38" s="1"/>
      <c r="V38" s="1"/>
    </row>
    <row r="39" spans="1:22" ht="14.25" customHeight="1" x14ac:dyDescent="0.25">
      <c r="A39" s="10" t="s">
        <v>1083</v>
      </c>
      <c r="B39" s="1" t="s">
        <v>29</v>
      </c>
      <c r="C39" s="1"/>
      <c r="D39" s="1"/>
      <c r="E39" s="1"/>
      <c r="F39" s="1"/>
      <c r="G39" s="1"/>
      <c r="H39" s="1"/>
      <c r="I39" s="1"/>
      <c r="J39" s="1"/>
      <c r="K39" s="1"/>
      <c r="L39" s="1"/>
      <c r="M39" s="1"/>
      <c r="N39" s="1"/>
      <c r="O39" s="1"/>
      <c r="P39" s="1"/>
      <c r="Q39" s="1"/>
      <c r="R39" s="1"/>
      <c r="S39" s="1"/>
      <c r="T39" s="1"/>
      <c r="U39" s="1"/>
      <c r="V39" s="1"/>
    </row>
    <row r="40" spans="1:22" ht="14.25" customHeight="1" x14ac:dyDescent="0.25">
      <c r="A40" s="10" t="s">
        <v>1083</v>
      </c>
      <c r="B40" s="1" t="s">
        <v>30</v>
      </c>
      <c r="C40" s="1"/>
      <c r="D40" s="1"/>
      <c r="E40" s="1"/>
      <c r="F40" s="1"/>
      <c r="G40" s="1"/>
      <c r="H40" s="1"/>
      <c r="I40" s="1"/>
      <c r="J40" s="1"/>
      <c r="K40" s="1"/>
      <c r="L40" s="1"/>
      <c r="M40" s="1"/>
      <c r="N40" s="1"/>
      <c r="O40" s="1"/>
      <c r="P40" s="1"/>
      <c r="Q40" s="1"/>
      <c r="R40" s="1"/>
      <c r="S40" s="1"/>
      <c r="T40" s="1"/>
      <c r="U40" s="1"/>
      <c r="V40" s="1"/>
    </row>
    <row r="41" spans="1:22" ht="14.25" customHeight="1" x14ac:dyDescent="0.25">
      <c r="A41" s="10" t="s">
        <v>1083</v>
      </c>
      <c r="B41" s="1" t="s">
        <v>31</v>
      </c>
      <c r="C41" s="1"/>
      <c r="D41" s="1"/>
      <c r="E41" s="1"/>
      <c r="F41" s="1"/>
      <c r="G41" s="1"/>
      <c r="H41" s="1"/>
      <c r="I41" s="1"/>
      <c r="J41" s="1"/>
      <c r="K41" s="1"/>
      <c r="L41" s="1"/>
      <c r="M41" s="1"/>
      <c r="N41" s="1"/>
      <c r="O41" s="1"/>
      <c r="P41" s="1"/>
      <c r="Q41" s="1"/>
      <c r="R41" s="1"/>
      <c r="S41" s="1"/>
      <c r="T41" s="1"/>
      <c r="U41" s="1"/>
      <c r="V41" s="1"/>
    </row>
    <row r="42" spans="1:22" ht="14.25" customHeight="1" x14ac:dyDescent="0.25">
      <c r="A42" s="10" t="s">
        <v>1083</v>
      </c>
      <c r="B42" s="1" t="s">
        <v>32</v>
      </c>
      <c r="C42" s="1"/>
      <c r="D42" s="1"/>
      <c r="E42" s="1"/>
      <c r="F42" s="1"/>
      <c r="G42" s="1"/>
      <c r="H42" s="1"/>
      <c r="I42" s="1"/>
      <c r="J42" s="1"/>
      <c r="K42" s="1"/>
      <c r="L42" s="1"/>
      <c r="M42" s="1"/>
      <c r="N42" s="1"/>
      <c r="O42" s="1"/>
      <c r="P42" s="1"/>
      <c r="Q42" s="1"/>
      <c r="R42" s="1"/>
      <c r="S42" s="1"/>
      <c r="T42" s="1"/>
      <c r="U42" s="1"/>
      <c r="V42" s="1"/>
    </row>
    <row r="43" spans="1:22" ht="14.25" customHeight="1" x14ac:dyDescent="0.25">
      <c r="A43" s="10"/>
      <c r="B43" s="1"/>
      <c r="C43" s="1"/>
      <c r="D43" s="1"/>
      <c r="E43" s="1"/>
      <c r="F43" s="1"/>
      <c r="G43" s="1"/>
      <c r="H43" s="1"/>
      <c r="I43" s="1"/>
      <c r="J43" s="1"/>
      <c r="K43" s="1"/>
      <c r="L43" s="1"/>
      <c r="M43" s="1"/>
      <c r="N43" s="1"/>
      <c r="O43" s="1"/>
      <c r="P43" s="1"/>
      <c r="Q43" s="1"/>
      <c r="R43" s="1"/>
      <c r="S43" s="1"/>
      <c r="T43" s="1"/>
      <c r="U43" s="1"/>
      <c r="V43" s="1"/>
    </row>
    <row r="44" spans="1:22" ht="14.25" customHeight="1" x14ac:dyDescent="0.25">
      <c r="A44" s="10"/>
      <c r="B44" s="1"/>
      <c r="C44" s="1"/>
      <c r="D44" s="1"/>
      <c r="E44" s="1"/>
      <c r="F44" s="1"/>
      <c r="G44" s="1"/>
      <c r="H44" s="1"/>
      <c r="I44" s="1"/>
      <c r="J44" s="1"/>
      <c r="K44" s="1"/>
      <c r="L44" s="1"/>
      <c r="M44" s="1"/>
      <c r="N44" s="1"/>
      <c r="O44" s="1"/>
      <c r="P44" s="1"/>
      <c r="Q44" s="1"/>
      <c r="R44" s="1"/>
      <c r="S44" s="1"/>
      <c r="T44" s="1"/>
      <c r="U44" s="1"/>
      <c r="V44" s="1"/>
    </row>
    <row r="45" spans="1:22" ht="14.25" customHeight="1" x14ac:dyDescent="0.25">
      <c r="A45" s="10"/>
      <c r="B45" s="1"/>
      <c r="C45" s="1"/>
      <c r="D45" s="1"/>
      <c r="E45" s="1"/>
      <c r="F45" s="1"/>
      <c r="G45" s="1"/>
      <c r="H45" s="1"/>
      <c r="I45" s="1"/>
      <c r="J45" s="1"/>
      <c r="K45" s="1"/>
      <c r="L45" s="1"/>
      <c r="M45" s="1"/>
      <c r="N45" s="1"/>
      <c r="O45" s="1"/>
      <c r="P45" s="1"/>
      <c r="Q45" s="1"/>
      <c r="R45" s="1"/>
      <c r="S45" s="1"/>
      <c r="T45" s="1"/>
      <c r="U45" s="1"/>
      <c r="V45" s="1"/>
    </row>
    <row r="46" spans="1:22" ht="14.25" customHeight="1" x14ac:dyDescent="0.25">
      <c r="A46" s="10"/>
      <c r="B46" s="1"/>
      <c r="C46" s="1"/>
      <c r="D46" s="1"/>
      <c r="E46" s="1"/>
      <c r="F46" s="1"/>
      <c r="G46" s="1"/>
      <c r="H46" s="1"/>
      <c r="I46" s="1"/>
      <c r="J46" s="1"/>
      <c r="K46" s="1"/>
      <c r="L46" s="1"/>
      <c r="M46" s="1"/>
      <c r="N46" s="1"/>
      <c r="O46" s="1"/>
      <c r="P46" s="1"/>
      <c r="Q46" s="1"/>
      <c r="R46" s="1"/>
      <c r="S46" s="1"/>
      <c r="T46" s="1"/>
      <c r="U46" s="1"/>
      <c r="V46" s="1"/>
    </row>
    <row r="47" spans="1:22" ht="14.25" customHeight="1" x14ac:dyDescent="0.25">
      <c r="A47" s="10"/>
      <c r="B47" s="1"/>
      <c r="C47" s="1"/>
      <c r="D47" s="1"/>
      <c r="E47" s="1"/>
      <c r="F47" s="1"/>
      <c r="G47" s="1"/>
      <c r="H47" s="1"/>
      <c r="I47" s="1"/>
      <c r="J47" s="1"/>
      <c r="K47" s="1"/>
      <c r="L47" s="1"/>
      <c r="M47" s="1"/>
      <c r="N47" s="1"/>
      <c r="O47" s="1"/>
      <c r="P47" s="1"/>
      <c r="Q47" s="1"/>
      <c r="R47" s="1"/>
      <c r="S47" s="1"/>
      <c r="T47" s="1"/>
      <c r="U47" s="1"/>
      <c r="V47" s="1"/>
    </row>
    <row r="48" spans="1:22" ht="14.25" customHeight="1" x14ac:dyDescent="0.25">
      <c r="A48" s="10"/>
      <c r="B48" s="1"/>
      <c r="C48" s="1"/>
      <c r="D48" s="1"/>
      <c r="E48" s="1"/>
      <c r="F48" s="1"/>
      <c r="G48" s="1"/>
      <c r="H48" s="1"/>
      <c r="I48" s="1"/>
      <c r="J48" s="1"/>
      <c r="K48" s="1"/>
      <c r="L48" s="1"/>
      <c r="M48" s="1"/>
      <c r="N48" s="1"/>
      <c r="O48" s="1"/>
      <c r="P48" s="1"/>
      <c r="Q48" s="1"/>
      <c r="R48" s="1"/>
      <c r="S48" s="1"/>
      <c r="T48" s="1"/>
      <c r="U48" s="1"/>
      <c r="V48" s="1"/>
    </row>
    <row r="49" spans="1:22" ht="14.25" customHeight="1" x14ac:dyDescent="0.25">
      <c r="A49" s="10"/>
      <c r="B49" s="1"/>
      <c r="C49" s="1"/>
      <c r="D49" s="1"/>
      <c r="E49" s="1"/>
      <c r="F49" s="1"/>
      <c r="G49" s="1"/>
      <c r="H49" s="1"/>
      <c r="I49" s="1"/>
      <c r="J49" s="1"/>
      <c r="K49" s="1"/>
      <c r="L49" s="1"/>
      <c r="M49" s="1"/>
      <c r="N49" s="1"/>
      <c r="O49" s="1"/>
      <c r="P49" s="1"/>
      <c r="Q49" s="1"/>
      <c r="R49" s="1"/>
      <c r="S49" s="1"/>
      <c r="T49" s="1"/>
      <c r="U49" s="1"/>
      <c r="V49" s="1"/>
    </row>
    <row r="50" spans="1:22" ht="14.25" customHeight="1" x14ac:dyDescent="0.25">
      <c r="A50" s="10"/>
      <c r="B50" s="1"/>
      <c r="C50" s="1"/>
      <c r="D50" s="1"/>
      <c r="E50" s="1"/>
      <c r="F50" s="1"/>
      <c r="G50" s="1"/>
      <c r="H50" s="1"/>
      <c r="I50" s="1"/>
      <c r="J50" s="1"/>
      <c r="K50" s="1"/>
      <c r="L50" s="1"/>
      <c r="M50" s="1"/>
      <c r="N50" s="1"/>
      <c r="O50" s="1"/>
      <c r="P50" s="1"/>
      <c r="Q50" s="1"/>
      <c r="R50" s="1"/>
      <c r="S50" s="1"/>
      <c r="T50" s="1"/>
      <c r="U50" s="1"/>
      <c r="V50" s="1"/>
    </row>
    <row r="51" spans="1:22" ht="14.25" customHeight="1" x14ac:dyDescent="0.25">
      <c r="A51" s="10"/>
      <c r="B51" s="1"/>
      <c r="C51" s="1"/>
      <c r="D51" s="1"/>
      <c r="E51" s="1"/>
      <c r="F51" s="1"/>
      <c r="G51" s="1"/>
      <c r="H51" s="1"/>
      <c r="I51" s="1"/>
      <c r="J51" s="1"/>
      <c r="K51" s="1"/>
      <c r="L51" s="1"/>
      <c r="M51" s="1"/>
      <c r="N51" s="1"/>
      <c r="O51" s="1"/>
      <c r="P51" s="1"/>
      <c r="Q51" s="1"/>
      <c r="R51" s="1"/>
      <c r="S51" s="1"/>
      <c r="T51" s="1"/>
      <c r="U51" s="1"/>
      <c r="V51" s="1"/>
    </row>
    <row r="52" spans="1:22" ht="14.25" customHeight="1" x14ac:dyDescent="0.25">
      <c r="A52" s="10"/>
      <c r="B52" s="1"/>
      <c r="C52" s="1"/>
      <c r="D52" s="1"/>
      <c r="E52" s="1"/>
      <c r="F52" s="1"/>
      <c r="G52" s="1"/>
      <c r="H52" s="1"/>
      <c r="I52" s="1"/>
      <c r="J52" s="1"/>
      <c r="K52" s="1"/>
      <c r="L52" s="1"/>
      <c r="M52" s="1"/>
      <c r="N52" s="1"/>
      <c r="O52" s="1"/>
      <c r="P52" s="1"/>
      <c r="Q52" s="1"/>
      <c r="R52" s="1"/>
      <c r="S52" s="1"/>
      <c r="T52" s="1"/>
      <c r="U52" s="1"/>
      <c r="V52" s="1"/>
    </row>
    <row r="53" spans="1:22" ht="14.25" customHeight="1" x14ac:dyDescent="0.25">
      <c r="A53" s="10"/>
      <c r="B53" s="1"/>
      <c r="C53" s="1"/>
      <c r="D53" s="1"/>
      <c r="E53" s="1"/>
      <c r="F53" s="1"/>
      <c r="G53" s="1"/>
      <c r="H53" s="1"/>
      <c r="I53" s="1"/>
      <c r="J53" s="1"/>
      <c r="K53" s="1"/>
      <c r="L53" s="1"/>
      <c r="M53" s="1"/>
      <c r="N53" s="1"/>
      <c r="O53" s="1"/>
      <c r="P53" s="1"/>
      <c r="Q53" s="1"/>
      <c r="R53" s="1"/>
      <c r="S53" s="1"/>
      <c r="T53" s="1"/>
      <c r="U53" s="1"/>
      <c r="V53" s="1"/>
    </row>
    <row r="54" spans="1:22" ht="14.25" customHeight="1" x14ac:dyDescent="0.25">
      <c r="A54" s="10"/>
      <c r="B54" s="1"/>
      <c r="C54" s="1"/>
      <c r="D54" s="1"/>
      <c r="E54" s="1"/>
      <c r="F54" s="1"/>
      <c r="G54" s="1"/>
      <c r="H54" s="1"/>
      <c r="I54" s="1"/>
      <c r="J54" s="1"/>
      <c r="K54" s="1"/>
      <c r="L54" s="1"/>
      <c r="M54" s="1"/>
      <c r="N54" s="1"/>
      <c r="O54" s="1"/>
      <c r="P54" s="1"/>
      <c r="Q54" s="1"/>
      <c r="R54" s="1"/>
      <c r="S54" s="1"/>
      <c r="T54" s="1"/>
      <c r="U54" s="1"/>
      <c r="V54" s="1"/>
    </row>
    <row r="55" spans="1:22" ht="14.25" customHeight="1" x14ac:dyDescent="0.25">
      <c r="A55" s="10"/>
      <c r="B55" s="1"/>
      <c r="C55" s="1"/>
      <c r="D55" s="1"/>
      <c r="E55" s="1"/>
      <c r="F55" s="1"/>
      <c r="G55" s="1"/>
      <c r="H55" s="1"/>
      <c r="I55" s="1"/>
      <c r="J55" s="1"/>
      <c r="K55" s="1"/>
      <c r="L55" s="1"/>
      <c r="M55" s="1"/>
      <c r="N55" s="1"/>
      <c r="O55" s="1"/>
      <c r="P55" s="1"/>
      <c r="Q55" s="1"/>
      <c r="R55" s="1"/>
      <c r="S55" s="1"/>
      <c r="T55" s="1"/>
      <c r="U55" s="1"/>
      <c r="V55" s="1"/>
    </row>
    <row r="56" spans="1:22" ht="14.25" customHeight="1" x14ac:dyDescent="0.25">
      <c r="A56" s="10"/>
      <c r="B56" s="1"/>
      <c r="C56" s="1"/>
      <c r="D56" s="1"/>
      <c r="E56" s="1"/>
      <c r="F56" s="1"/>
      <c r="G56" s="1"/>
      <c r="H56" s="1"/>
      <c r="I56" s="1"/>
      <c r="J56" s="1"/>
      <c r="K56" s="1"/>
      <c r="L56" s="1"/>
      <c r="M56" s="1"/>
      <c r="N56" s="1"/>
      <c r="O56" s="1"/>
      <c r="P56" s="1"/>
      <c r="Q56" s="1"/>
      <c r="R56" s="1"/>
      <c r="S56" s="1"/>
      <c r="T56" s="1"/>
      <c r="U56" s="1"/>
      <c r="V56" s="1"/>
    </row>
    <row r="57" spans="1:22" ht="14.25" customHeight="1" x14ac:dyDescent="0.25">
      <c r="A57" s="10"/>
      <c r="B57" s="1"/>
      <c r="C57" s="1"/>
      <c r="D57" s="1"/>
      <c r="E57" s="1"/>
      <c r="F57" s="1"/>
      <c r="G57" s="1"/>
      <c r="H57" s="1"/>
      <c r="I57" s="1"/>
      <c r="J57" s="1"/>
      <c r="K57" s="1"/>
      <c r="L57" s="1"/>
      <c r="M57" s="1"/>
      <c r="N57" s="1"/>
      <c r="O57" s="1"/>
      <c r="P57" s="1"/>
      <c r="Q57" s="1"/>
      <c r="R57" s="1"/>
      <c r="S57" s="1"/>
      <c r="T57" s="1"/>
      <c r="U57" s="1"/>
      <c r="V57" s="1"/>
    </row>
    <row r="58" spans="1:22" ht="14.25" customHeight="1" x14ac:dyDescent="0.25">
      <c r="A58" s="10"/>
      <c r="B58" s="1"/>
      <c r="C58" s="1"/>
      <c r="D58" s="1"/>
      <c r="E58" s="1"/>
      <c r="F58" s="1"/>
      <c r="G58" s="1"/>
      <c r="H58" s="1"/>
      <c r="I58" s="1"/>
      <c r="J58" s="1"/>
      <c r="K58" s="1"/>
      <c r="L58" s="1"/>
      <c r="M58" s="1"/>
      <c r="N58" s="1"/>
      <c r="O58" s="1"/>
      <c r="P58" s="1"/>
      <c r="Q58" s="1"/>
      <c r="R58" s="1"/>
      <c r="S58" s="1"/>
      <c r="T58" s="1"/>
      <c r="U58" s="1"/>
      <c r="V58" s="1"/>
    </row>
    <row r="59" spans="1:22" ht="14.25" customHeight="1" x14ac:dyDescent="0.25">
      <c r="A59" s="10"/>
      <c r="B59" s="1"/>
      <c r="C59" s="1"/>
      <c r="D59" s="1"/>
      <c r="E59" s="1"/>
      <c r="F59" s="1"/>
      <c r="G59" s="1"/>
      <c r="H59" s="1"/>
      <c r="I59" s="1"/>
      <c r="J59" s="1"/>
      <c r="K59" s="1"/>
      <c r="L59" s="1"/>
      <c r="M59" s="1"/>
      <c r="N59" s="1"/>
      <c r="O59" s="1"/>
      <c r="P59" s="1"/>
      <c r="Q59" s="1"/>
      <c r="R59" s="1"/>
      <c r="S59" s="1"/>
      <c r="T59" s="1"/>
      <c r="U59" s="1"/>
      <c r="V59" s="1"/>
    </row>
    <row r="60" spans="1:22" ht="14.25" customHeight="1" x14ac:dyDescent="0.25">
      <c r="A60" s="10"/>
      <c r="B60" s="1"/>
      <c r="C60" s="1"/>
      <c r="D60" s="1"/>
      <c r="E60" s="1"/>
      <c r="F60" s="1"/>
      <c r="G60" s="1"/>
      <c r="H60" s="1"/>
      <c r="I60" s="1"/>
      <c r="J60" s="1"/>
      <c r="K60" s="1"/>
      <c r="L60" s="1"/>
      <c r="M60" s="1"/>
      <c r="N60" s="1"/>
      <c r="O60" s="1"/>
      <c r="P60" s="1"/>
      <c r="Q60" s="1"/>
      <c r="R60" s="1"/>
      <c r="S60" s="1"/>
      <c r="T60" s="1"/>
      <c r="U60" s="1"/>
      <c r="V60" s="1"/>
    </row>
    <row r="61" spans="1:22" ht="14.25" customHeight="1" x14ac:dyDescent="0.25">
      <c r="A61" s="10"/>
      <c r="B61" s="1"/>
      <c r="C61" s="1"/>
      <c r="D61" s="1"/>
      <c r="E61" s="1"/>
      <c r="F61" s="1"/>
      <c r="G61" s="1"/>
      <c r="H61" s="1"/>
      <c r="I61" s="1"/>
      <c r="J61" s="1"/>
      <c r="K61" s="1"/>
      <c r="L61" s="1"/>
      <c r="M61" s="1"/>
      <c r="N61" s="1"/>
      <c r="O61" s="1"/>
      <c r="P61" s="1"/>
      <c r="Q61" s="1"/>
      <c r="R61" s="1"/>
      <c r="S61" s="1"/>
      <c r="T61" s="1"/>
      <c r="U61" s="1"/>
      <c r="V61" s="1"/>
    </row>
    <row r="62" spans="1:22" ht="14.25" customHeight="1" x14ac:dyDescent="0.25">
      <c r="A62" s="10"/>
      <c r="B62" s="1"/>
      <c r="C62" s="1"/>
      <c r="D62" s="1"/>
      <c r="E62" s="1"/>
      <c r="F62" s="1"/>
      <c r="G62" s="1"/>
      <c r="H62" s="1"/>
      <c r="I62" s="1"/>
      <c r="J62" s="1"/>
      <c r="K62" s="1"/>
      <c r="L62" s="1"/>
      <c r="M62" s="1"/>
      <c r="N62" s="1"/>
      <c r="O62" s="1"/>
      <c r="P62" s="1"/>
      <c r="Q62" s="1"/>
      <c r="R62" s="1"/>
      <c r="S62" s="1"/>
      <c r="T62" s="1"/>
      <c r="U62" s="1"/>
      <c r="V62" s="1"/>
    </row>
    <row r="63" spans="1:22" ht="14.25" customHeight="1" x14ac:dyDescent="0.25">
      <c r="A63" s="10"/>
      <c r="B63" s="1"/>
      <c r="C63" s="1"/>
      <c r="D63" s="1"/>
      <c r="E63" s="1"/>
      <c r="F63" s="1"/>
      <c r="G63" s="1"/>
      <c r="H63" s="1"/>
      <c r="I63" s="1"/>
      <c r="J63" s="1"/>
      <c r="K63" s="1"/>
      <c r="L63" s="1"/>
      <c r="M63" s="1"/>
      <c r="N63" s="1"/>
      <c r="O63" s="1"/>
      <c r="P63" s="1"/>
      <c r="Q63" s="1"/>
      <c r="R63" s="1"/>
      <c r="S63" s="1"/>
      <c r="T63" s="1"/>
      <c r="U63" s="1"/>
      <c r="V63" s="1"/>
    </row>
    <row r="64" spans="1:22" ht="14.25" customHeight="1" x14ac:dyDescent="0.25">
      <c r="A64" s="10"/>
      <c r="B64" s="1"/>
      <c r="C64" s="1"/>
      <c r="D64" s="1"/>
      <c r="E64" s="1"/>
      <c r="F64" s="1"/>
      <c r="G64" s="1"/>
      <c r="H64" s="1"/>
      <c r="I64" s="1"/>
      <c r="J64" s="1"/>
      <c r="K64" s="1"/>
      <c r="L64" s="1"/>
      <c r="M64" s="1"/>
      <c r="N64" s="1"/>
      <c r="O64" s="1"/>
      <c r="P64" s="1"/>
      <c r="Q64" s="1"/>
      <c r="R64" s="1"/>
      <c r="S64" s="1"/>
      <c r="T64" s="1"/>
      <c r="U64" s="1"/>
      <c r="V64" s="1"/>
    </row>
    <row r="65" spans="1:22" ht="14.25" customHeight="1" x14ac:dyDescent="0.25">
      <c r="A65" s="10"/>
      <c r="B65" s="1"/>
      <c r="C65" s="1"/>
      <c r="D65" s="1"/>
      <c r="E65" s="1"/>
      <c r="F65" s="1"/>
      <c r="G65" s="1"/>
      <c r="H65" s="1"/>
      <c r="I65" s="1"/>
      <c r="J65" s="1"/>
      <c r="K65" s="1"/>
      <c r="L65" s="1"/>
      <c r="M65" s="1"/>
      <c r="N65" s="1"/>
      <c r="O65" s="1"/>
      <c r="P65" s="1"/>
      <c r="Q65" s="1"/>
      <c r="R65" s="1"/>
      <c r="S65" s="1"/>
      <c r="T65" s="1"/>
      <c r="U65" s="1"/>
      <c r="V65" s="1"/>
    </row>
    <row r="66" spans="1:22" ht="14.25" customHeight="1" x14ac:dyDescent="0.25">
      <c r="A66" s="10"/>
      <c r="B66" s="1"/>
      <c r="C66" s="1"/>
      <c r="D66" s="1"/>
      <c r="E66" s="1"/>
      <c r="F66" s="1"/>
      <c r="G66" s="1"/>
      <c r="H66" s="1"/>
      <c r="I66" s="1"/>
      <c r="J66" s="1"/>
      <c r="K66" s="1"/>
      <c r="L66" s="1"/>
      <c r="M66" s="1"/>
      <c r="N66" s="1"/>
      <c r="O66" s="1"/>
      <c r="P66" s="1"/>
      <c r="Q66" s="1"/>
      <c r="R66" s="1"/>
      <c r="S66" s="1"/>
      <c r="T66" s="1"/>
      <c r="U66" s="1"/>
      <c r="V66" s="1"/>
    </row>
    <row r="67" spans="1:22" ht="14.25" customHeight="1" x14ac:dyDescent="0.25">
      <c r="A67" s="10"/>
      <c r="B67" s="1"/>
      <c r="C67" s="1"/>
      <c r="D67" s="1"/>
      <c r="E67" s="1"/>
      <c r="F67" s="1"/>
      <c r="G67" s="1"/>
      <c r="H67" s="1"/>
      <c r="I67" s="1"/>
      <c r="J67" s="1"/>
      <c r="K67" s="1"/>
      <c r="L67" s="1"/>
      <c r="M67" s="1"/>
      <c r="N67" s="1"/>
      <c r="O67" s="1"/>
      <c r="P67" s="1"/>
      <c r="Q67" s="1"/>
      <c r="R67" s="1"/>
      <c r="S67" s="1"/>
      <c r="T67" s="1"/>
      <c r="U67" s="1"/>
      <c r="V67" s="1"/>
    </row>
    <row r="68" spans="1:22" ht="14.25" customHeight="1" x14ac:dyDescent="0.25">
      <c r="A68" s="10"/>
      <c r="B68" s="1"/>
      <c r="C68" s="1"/>
      <c r="D68" s="1"/>
      <c r="E68" s="1"/>
      <c r="F68" s="1"/>
      <c r="G68" s="1"/>
      <c r="H68" s="1"/>
      <c r="I68" s="1"/>
      <c r="J68" s="1"/>
      <c r="K68" s="1"/>
      <c r="L68" s="1"/>
      <c r="M68" s="1"/>
      <c r="N68" s="1"/>
      <c r="O68" s="1"/>
      <c r="P68" s="1"/>
      <c r="Q68" s="1"/>
      <c r="R68" s="1"/>
      <c r="S68" s="1"/>
      <c r="T68" s="1"/>
      <c r="U68" s="1"/>
      <c r="V68" s="1"/>
    </row>
    <row r="69" spans="1:22" ht="14.25" customHeight="1" x14ac:dyDescent="0.25">
      <c r="A69" s="10"/>
      <c r="B69" s="1"/>
      <c r="C69" s="1"/>
      <c r="D69" s="1"/>
      <c r="E69" s="1"/>
      <c r="F69" s="1"/>
      <c r="G69" s="1"/>
      <c r="H69" s="1"/>
      <c r="I69" s="1"/>
      <c r="J69" s="1"/>
      <c r="K69" s="1"/>
      <c r="L69" s="1"/>
      <c r="M69" s="1"/>
      <c r="N69" s="1"/>
      <c r="O69" s="1"/>
      <c r="P69" s="1"/>
      <c r="Q69" s="1"/>
      <c r="R69" s="1"/>
      <c r="S69" s="1"/>
      <c r="T69" s="1"/>
      <c r="U69" s="1"/>
      <c r="V69" s="1"/>
    </row>
    <row r="70" spans="1:22" ht="14.25" customHeight="1" x14ac:dyDescent="0.25">
      <c r="A70" s="10"/>
      <c r="B70" s="1"/>
      <c r="C70" s="1"/>
      <c r="D70" s="1"/>
      <c r="E70" s="1"/>
      <c r="F70" s="1"/>
      <c r="G70" s="1"/>
      <c r="H70" s="1"/>
      <c r="I70" s="1"/>
      <c r="J70" s="1"/>
      <c r="K70" s="1"/>
      <c r="L70" s="1"/>
      <c r="M70" s="1"/>
      <c r="N70" s="1"/>
      <c r="O70" s="1"/>
      <c r="P70" s="1"/>
      <c r="Q70" s="1"/>
      <c r="R70" s="1"/>
      <c r="S70" s="1"/>
      <c r="T70" s="1"/>
      <c r="U70" s="1"/>
      <c r="V70" s="1"/>
    </row>
    <row r="71" spans="1:22" ht="14.25" customHeight="1" x14ac:dyDescent="0.25">
      <c r="A71" s="10"/>
      <c r="B71" s="1"/>
      <c r="C71" s="1"/>
      <c r="D71" s="1"/>
      <c r="E71" s="1"/>
      <c r="F71" s="1"/>
      <c r="G71" s="1"/>
      <c r="H71" s="1"/>
      <c r="I71" s="1"/>
      <c r="J71" s="1"/>
      <c r="K71" s="1"/>
      <c r="L71" s="1"/>
      <c r="M71" s="1"/>
      <c r="N71" s="1"/>
      <c r="O71" s="1"/>
      <c r="P71" s="1"/>
      <c r="Q71" s="1"/>
      <c r="R71" s="1"/>
      <c r="S71" s="1"/>
      <c r="T71" s="1"/>
      <c r="U71" s="1"/>
      <c r="V71" s="1"/>
    </row>
    <row r="72" spans="1:22" ht="14.25" customHeight="1" x14ac:dyDescent="0.25">
      <c r="A72" s="10"/>
      <c r="B72" s="1"/>
      <c r="C72" s="1"/>
      <c r="D72" s="1"/>
      <c r="E72" s="1"/>
      <c r="F72" s="1"/>
      <c r="G72" s="1"/>
      <c r="H72" s="1"/>
      <c r="I72" s="1"/>
      <c r="J72" s="1"/>
      <c r="K72" s="1"/>
      <c r="L72" s="1"/>
      <c r="M72" s="1"/>
      <c r="N72" s="1"/>
      <c r="O72" s="1"/>
      <c r="P72" s="1"/>
      <c r="Q72" s="1"/>
      <c r="R72" s="1"/>
      <c r="S72" s="1"/>
      <c r="T72" s="1"/>
      <c r="U72" s="1"/>
      <c r="V72" s="1"/>
    </row>
    <row r="73" spans="1:22" ht="14.25" customHeight="1" x14ac:dyDescent="0.25">
      <c r="A73" s="10"/>
      <c r="B73" s="1"/>
      <c r="C73" s="1"/>
      <c r="D73" s="1"/>
      <c r="E73" s="1"/>
      <c r="F73" s="1"/>
      <c r="G73" s="1"/>
      <c r="H73" s="1"/>
      <c r="I73" s="1"/>
      <c r="J73" s="1"/>
      <c r="K73" s="1"/>
      <c r="L73" s="1"/>
      <c r="M73" s="1"/>
      <c r="N73" s="1"/>
      <c r="O73" s="1"/>
      <c r="P73" s="1"/>
      <c r="Q73" s="1"/>
      <c r="R73" s="1"/>
      <c r="S73" s="1"/>
      <c r="T73" s="1"/>
      <c r="U73" s="1"/>
      <c r="V73" s="1"/>
    </row>
    <row r="74" spans="1:22" ht="14.25" customHeight="1" x14ac:dyDescent="0.25"/>
    <row r="75" spans="1:22" ht="14.25" customHeight="1" x14ac:dyDescent="0.25"/>
    <row r="76" spans="1:22" ht="14.25" customHeight="1" x14ac:dyDescent="0.25"/>
    <row r="77" spans="1:22" ht="14.25" customHeight="1" x14ac:dyDescent="0.25"/>
    <row r="78" spans="1:22" ht="14.25" customHeight="1" x14ac:dyDescent="0.25"/>
    <row r="79" spans="1:22" ht="14.25" customHeight="1" x14ac:dyDescent="0.25"/>
    <row r="80" spans="1:22"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1"/>
  <sheetViews>
    <sheetView zoomScale="70" zoomScaleNormal="70" workbookViewId="0">
      <pane xSplit="1" ySplit="1" topLeftCell="D2" activePane="bottomRight" state="frozen"/>
      <selection pane="topRight" activeCell="B1" sqref="B1"/>
      <selection pane="bottomLeft" activeCell="A2" sqref="A2"/>
      <selection pane="bottomRight" activeCell="K148" sqref="K148"/>
    </sheetView>
  </sheetViews>
  <sheetFormatPr defaultColWidth="14.42578125" defaultRowHeight="15" customHeight="1" x14ac:dyDescent="0.25"/>
  <cols>
    <col min="1" max="1" width="10.42578125" customWidth="1"/>
    <col min="2" max="2" width="11.5703125" customWidth="1"/>
    <col min="3" max="3" width="13.7109375" customWidth="1"/>
    <col min="4" max="4" width="11.42578125" customWidth="1"/>
    <col min="5" max="5" width="9.140625" bestFit="1" customWidth="1"/>
    <col min="6" max="6" width="13" customWidth="1"/>
    <col min="7" max="7" width="14.7109375" customWidth="1"/>
    <col min="8" max="8" width="9.5703125" customWidth="1"/>
    <col min="9" max="9" width="20.140625" customWidth="1"/>
    <col min="10" max="10" width="19.7109375" customWidth="1"/>
    <col min="11" max="11" width="16.7109375" customWidth="1"/>
    <col min="12" max="12" width="14.42578125" style="13" customWidth="1"/>
    <col min="13" max="13" width="13.140625" customWidth="1"/>
    <col min="14" max="14" width="8.7109375" customWidth="1"/>
    <col min="15" max="15" width="14.7109375" customWidth="1"/>
    <col min="16" max="16" width="14.42578125" style="13" customWidth="1"/>
    <col min="17" max="17" width="13.5703125" style="13" customWidth="1"/>
    <col min="18" max="18" width="13.140625" style="13" customWidth="1"/>
    <col min="19" max="19" width="15" style="13" customWidth="1"/>
    <col min="20" max="20" width="14.140625" customWidth="1"/>
    <col min="21" max="21" width="11.85546875" customWidth="1"/>
    <col min="22" max="22" width="13.5703125" customWidth="1"/>
    <col min="23" max="25" width="8.7109375" customWidth="1"/>
    <col min="26" max="26" width="17" customWidth="1"/>
    <col min="27" max="27" width="16.140625" bestFit="1" customWidth="1"/>
    <col min="28" max="28" width="12.85546875" bestFit="1" customWidth="1"/>
  </cols>
  <sheetData>
    <row r="1" spans="1:29" ht="14.25" customHeight="1" x14ac:dyDescent="0.3">
      <c r="A1" s="4" t="s">
        <v>33</v>
      </c>
      <c r="B1" s="4" t="s">
        <v>34</v>
      </c>
      <c r="C1" s="4" t="s">
        <v>35</v>
      </c>
      <c r="D1" s="4" t="s">
        <v>36</v>
      </c>
      <c r="E1" s="4" t="s">
        <v>37</v>
      </c>
      <c r="F1" s="8" t="s">
        <v>38</v>
      </c>
      <c r="G1" s="8" t="s">
        <v>39</v>
      </c>
      <c r="H1" s="4" t="s">
        <v>40</v>
      </c>
      <c r="I1" s="4" t="s">
        <v>41</v>
      </c>
      <c r="J1" s="4" t="s">
        <v>42</v>
      </c>
      <c r="K1" s="4" t="s">
        <v>43</v>
      </c>
      <c r="L1" s="12" t="s">
        <v>44</v>
      </c>
      <c r="M1" s="4" t="s">
        <v>45</v>
      </c>
      <c r="N1" s="4" t="s">
        <v>46</v>
      </c>
      <c r="O1" s="4" t="s">
        <v>47</v>
      </c>
      <c r="P1" s="12" t="s">
        <v>48</v>
      </c>
      <c r="Q1" s="12" t="s">
        <v>49</v>
      </c>
      <c r="R1" s="12" t="s">
        <v>50</v>
      </c>
      <c r="S1" s="12" t="s">
        <v>51</v>
      </c>
      <c r="T1" s="4" t="s">
        <v>52</v>
      </c>
      <c r="U1" s="4" t="s">
        <v>53</v>
      </c>
      <c r="V1" s="4" t="s">
        <v>54</v>
      </c>
      <c r="AA1" s="5" t="s">
        <v>40</v>
      </c>
      <c r="AB1" s="5" t="s">
        <v>47</v>
      </c>
    </row>
    <row r="2" spans="1:29" ht="14.25" hidden="1" customHeight="1" x14ac:dyDescent="0.25">
      <c r="A2" s="6" t="s">
        <v>55</v>
      </c>
      <c r="B2" s="6" t="s">
        <v>56</v>
      </c>
      <c r="C2" s="6" t="s">
        <v>57</v>
      </c>
      <c r="D2" s="6" t="s">
        <v>58</v>
      </c>
      <c r="E2" t="str">
        <f>IF(Table_Main[[#This Row],[Wait]]&lt;=4, "Yes", "No")</f>
        <v>No</v>
      </c>
      <c r="F2" s="9">
        <v>44075</v>
      </c>
      <c r="G2" s="9">
        <v>44089</v>
      </c>
      <c r="H2" s="6">
        <v>2</v>
      </c>
      <c r="I2" t="str">
        <f>IF(Table_Main[[#This Row],[LaborFee]]=0,"Yes", "No")</f>
        <v>No</v>
      </c>
      <c r="J2" t="str">
        <f>IF(Table_Main[[#This Row],[PartsFee]]=0,"Yes", "No")</f>
        <v>No</v>
      </c>
      <c r="K2" s="6">
        <v>0.5</v>
      </c>
      <c r="L2" s="14">
        <v>360</v>
      </c>
      <c r="M2" s="6" t="s">
        <v>59</v>
      </c>
      <c r="N2">
        <f>Table_Main[[#This Row],[WorkDate]]-Table_Main[[#This Row],[ReqDate]]</f>
        <v>14</v>
      </c>
      <c r="O2">
        <f>VLOOKUP(Table_Main[[#This Row],[Techs]],$AA$2:$AB$4,2,0)</f>
        <v>140</v>
      </c>
      <c r="P2" s="13">
        <f>Table_Main[[#This Row],[LaborHours]]*Table_Main[[#This Row],[LaborRate]]</f>
        <v>70</v>
      </c>
      <c r="Q2" s="14">
        <v>70</v>
      </c>
      <c r="R2" s="14">
        <v>360</v>
      </c>
      <c r="S2" s="13">
        <f>Table_Main[[#This Row],[LaborRate]]+Table_Main[[#This Row],[LaborCost]]</f>
        <v>210</v>
      </c>
      <c r="T2">
        <f>Table_Main[[#This Row],[LaborFee]]+Table_Main[[#This Row],[PartsFee]]</f>
        <v>430</v>
      </c>
      <c r="U2" t="str">
        <f>LEFT(TEXT(Table_Main[[#This Row],[ReqDate]],"dddd"),3)</f>
        <v>Tue</v>
      </c>
      <c r="V2" t="str">
        <f>LEFT(TEXT(Table_Main[[#This Row],[WorkDate]],"dddd"),3)</f>
        <v>Tue</v>
      </c>
      <c r="AA2" s="7">
        <v>1</v>
      </c>
      <c r="AB2" s="7">
        <v>80</v>
      </c>
    </row>
    <row r="3" spans="1:29" ht="14.25" hidden="1" customHeight="1" x14ac:dyDescent="0.25">
      <c r="A3" s="6" t="s">
        <v>60</v>
      </c>
      <c r="B3" s="6" t="s">
        <v>61</v>
      </c>
      <c r="C3" s="6" t="s">
        <v>62</v>
      </c>
      <c r="D3" s="6" t="s">
        <v>63</v>
      </c>
      <c r="E3" t="str">
        <f>IF(Table_Main[[#This Row],[Wait]]&lt;=4, "Yes", "No")</f>
        <v>Yes</v>
      </c>
      <c r="F3" s="9">
        <v>44075</v>
      </c>
      <c r="G3" s="9">
        <v>44078</v>
      </c>
      <c r="H3" s="6">
        <v>1</v>
      </c>
      <c r="I3" t="str">
        <f>IF(Table_Main[[#This Row],[LaborFee]]=0,"Yes", "No")</f>
        <v>No</v>
      </c>
      <c r="J3" t="str">
        <f>IF(Table_Main[[#This Row],[PartsFee]]=0,"Yes", "No")</f>
        <v>No</v>
      </c>
      <c r="K3" s="6">
        <v>0.5</v>
      </c>
      <c r="L3" s="14">
        <v>90.041600000000003</v>
      </c>
      <c r="M3" s="6" t="s">
        <v>59</v>
      </c>
      <c r="N3">
        <f>Table_Main[[#This Row],[WorkDate]]-Table_Main[[#This Row],[ReqDate]]</f>
        <v>3</v>
      </c>
      <c r="O3">
        <f>VLOOKUP(Table_Main[[#This Row],[Techs]],$AA$2:$AB$4,2,0)</f>
        <v>80</v>
      </c>
      <c r="P3" s="13">
        <f>Table_Main[[#This Row],[LaborHours]]*Table_Main[[#This Row],[LaborRate]]</f>
        <v>40</v>
      </c>
      <c r="Q3" s="14">
        <v>40</v>
      </c>
      <c r="R3" s="14">
        <v>90.041600000000003</v>
      </c>
      <c r="S3" s="13">
        <f>Table_Main[[#This Row],[LaborRate]]+Table_Main[[#This Row],[LaborCost]]</f>
        <v>120</v>
      </c>
      <c r="T3">
        <f>Table_Main[[#This Row],[LaborFee]]+Table_Main[[#This Row],[PartsFee]]</f>
        <v>130.04160000000002</v>
      </c>
      <c r="U3" t="str">
        <f>LEFT(TEXT(Table_Main[[#This Row],[ReqDate]],"dddd"),3)</f>
        <v>Tue</v>
      </c>
      <c r="V3" t="str">
        <f>LEFT(TEXT(Table_Main[[#This Row],[WorkDate]],"dddd"),3)</f>
        <v>Fri</v>
      </c>
      <c r="AA3" s="7">
        <v>2</v>
      </c>
      <c r="AB3" s="7">
        <v>140</v>
      </c>
    </row>
    <row r="4" spans="1:29" ht="14.25" customHeight="1" x14ac:dyDescent="0.25">
      <c r="A4" s="6" t="s">
        <v>64</v>
      </c>
      <c r="B4" s="6" t="s">
        <v>65</v>
      </c>
      <c r="C4" s="6" t="s">
        <v>66</v>
      </c>
      <c r="D4" s="6" t="s">
        <v>67</v>
      </c>
      <c r="E4" t="str">
        <f>IF(Table_Main[[#This Row],[Wait]]&lt;=4, "Yes", "No")</f>
        <v>No</v>
      </c>
      <c r="F4" s="9">
        <v>44075</v>
      </c>
      <c r="G4" s="9">
        <v>44091</v>
      </c>
      <c r="H4" s="6">
        <v>1</v>
      </c>
      <c r="I4" t="str">
        <f>IF(Table_Main[[#This Row],[LaborFee]]=0,"Yes", "No")</f>
        <v>No</v>
      </c>
      <c r="J4" t="str">
        <f>IF(Table_Main[[#This Row],[PartsFee]]=0,"Yes", "No")</f>
        <v>No</v>
      </c>
      <c r="K4" s="6">
        <v>0.25</v>
      </c>
      <c r="L4" s="14">
        <v>120</v>
      </c>
      <c r="M4" s="6" t="s">
        <v>68</v>
      </c>
      <c r="N4">
        <f>Table_Main[[#This Row],[WorkDate]]-Table_Main[[#This Row],[ReqDate]]</f>
        <v>16</v>
      </c>
      <c r="O4">
        <f>VLOOKUP(Table_Main[[#This Row],[Techs]],$AA$2:$AB$4,2,0)</f>
        <v>80</v>
      </c>
      <c r="P4" s="13">
        <f>Table_Main[[#This Row],[LaborHours]]*Table_Main[[#This Row],[LaborRate]]</f>
        <v>20</v>
      </c>
      <c r="Q4" s="14">
        <v>20</v>
      </c>
      <c r="R4" s="14">
        <v>120</v>
      </c>
      <c r="S4" s="13">
        <f>Table_Main[[#This Row],[LaborRate]]+Table_Main[[#This Row],[LaborCost]]</f>
        <v>100</v>
      </c>
      <c r="T4">
        <f>Table_Main[[#This Row],[LaborFee]]+Table_Main[[#This Row],[PartsFee]]</f>
        <v>140</v>
      </c>
      <c r="U4" t="str">
        <f>LEFT(TEXT(Table_Main[[#This Row],[ReqDate]],"dddd"),3)</f>
        <v>Tue</v>
      </c>
      <c r="V4" t="str">
        <f>LEFT(TEXT(Table_Main[[#This Row],[WorkDate]],"dddd"),3)</f>
        <v>Thu</v>
      </c>
      <c r="AA4" s="7">
        <v>3</v>
      </c>
      <c r="AB4" s="7">
        <v>195</v>
      </c>
    </row>
    <row r="5" spans="1:29" ht="14.25" customHeight="1" x14ac:dyDescent="0.25">
      <c r="A5" s="6" t="s">
        <v>69</v>
      </c>
      <c r="B5" s="6" t="s">
        <v>61</v>
      </c>
      <c r="C5" s="6" t="s">
        <v>62</v>
      </c>
      <c r="D5" s="6" t="s">
        <v>67</v>
      </c>
      <c r="E5" t="str">
        <f>IF(Table_Main[[#This Row],[Wait]]&lt;=4, "Yes", "No")</f>
        <v>No</v>
      </c>
      <c r="F5" s="9">
        <v>44075</v>
      </c>
      <c r="G5" s="9">
        <v>44091</v>
      </c>
      <c r="H5" s="6">
        <v>1</v>
      </c>
      <c r="I5" t="str">
        <f>IF(Table_Main[[#This Row],[LaborFee]]=0,"Yes", "No")</f>
        <v>No</v>
      </c>
      <c r="J5" t="str">
        <f>IF(Table_Main[[#This Row],[PartsFee]]=0,"Yes", "No")</f>
        <v>No</v>
      </c>
      <c r="K5" s="6">
        <v>0.25</v>
      </c>
      <c r="L5" s="14">
        <v>16.25</v>
      </c>
      <c r="M5" s="6" t="s">
        <v>59</v>
      </c>
      <c r="N5">
        <f>Table_Main[[#This Row],[WorkDate]]-Table_Main[[#This Row],[ReqDate]]</f>
        <v>16</v>
      </c>
      <c r="O5">
        <f>VLOOKUP(Table_Main[[#This Row],[Techs]],$AA$2:$AB$4,2,0)</f>
        <v>80</v>
      </c>
      <c r="P5" s="13">
        <f>Table_Main[[#This Row],[LaborHours]]*Table_Main[[#This Row],[LaborRate]]</f>
        <v>20</v>
      </c>
      <c r="Q5" s="14">
        <v>20</v>
      </c>
      <c r="R5" s="14">
        <v>16.25</v>
      </c>
      <c r="S5" s="13">
        <f>Table_Main[[#This Row],[LaborRate]]+Table_Main[[#This Row],[LaborCost]]</f>
        <v>100</v>
      </c>
      <c r="T5">
        <f>Table_Main[[#This Row],[LaborFee]]+Table_Main[[#This Row],[PartsFee]]</f>
        <v>36.25</v>
      </c>
      <c r="U5" t="str">
        <f>LEFT(TEXT(Table_Main[[#This Row],[ReqDate]],"dddd"),3)</f>
        <v>Tue</v>
      </c>
      <c r="V5" t="str">
        <f>LEFT(TEXT(Table_Main[[#This Row],[WorkDate]],"dddd"),3)</f>
        <v>Thu</v>
      </c>
    </row>
    <row r="6" spans="1:29" ht="14.25" customHeight="1" x14ac:dyDescent="0.25">
      <c r="A6" s="6" t="s">
        <v>70</v>
      </c>
      <c r="B6" s="6" t="s">
        <v>71</v>
      </c>
      <c r="C6" s="6" t="s">
        <v>66</v>
      </c>
      <c r="D6" s="6" t="s">
        <v>67</v>
      </c>
      <c r="E6" t="str">
        <f>IF(Table_Main[[#This Row],[Wait]]&lt;=4, "Yes", "No")</f>
        <v>No</v>
      </c>
      <c r="F6" s="9">
        <v>44075</v>
      </c>
      <c r="G6" s="9">
        <v>44091</v>
      </c>
      <c r="H6" s="6">
        <v>1</v>
      </c>
      <c r="I6" t="str">
        <f>IF(Table_Main[[#This Row],[LaborFee]]=0,"Yes", "No")</f>
        <v>No</v>
      </c>
      <c r="J6" t="str">
        <f>IF(Table_Main[[#This Row],[PartsFee]]=0,"Yes", "No")</f>
        <v>No</v>
      </c>
      <c r="K6" s="6">
        <v>0.25</v>
      </c>
      <c r="L6" s="14">
        <v>45.237400000000001</v>
      </c>
      <c r="M6" s="6" t="s">
        <v>59</v>
      </c>
      <c r="N6">
        <f>Table_Main[[#This Row],[WorkDate]]-Table_Main[[#This Row],[ReqDate]]</f>
        <v>16</v>
      </c>
      <c r="O6">
        <f>VLOOKUP(Table_Main[[#This Row],[Techs]],$AA$2:$AB$4,2,0)</f>
        <v>80</v>
      </c>
      <c r="P6" s="13">
        <f>Table_Main[[#This Row],[LaborHours]]*Table_Main[[#This Row],[LaborRate]]</f>
        <v>20</v>
      </c>
      <c r="Q6" s="14">
        <v>20</v>
      </c>
      <c r="R6" s="14">
        <v>45.237400000000001</v>
      </c>
      <c r="S6" s="13">
        <f>Table_Main[[#This Row],[LaborRate]]+Table_Main[[#This Row],[LaborCost]]</f>
        <v>100</v>
      </c>
      <c r="T6">
        <f>Table_Main[[#This Row],[LaborFee]]+Table_Main[[#This Row],[PartsFee]]</f>
        <v>65.237400000000008</v>
      </c>
      <c r="U6" t="str">
        <f>LEFT(TEXT(Table_Main[[#This Row],[ReqDate]],"dddd"),3)</f>
        <v>Tue</v>
      </c>
      <c r="V6" t="str">
        <f>LEFT(TEXT(Table_Main[[#This Row],[WorkDate]],"dddd"),3)</f>
        <v>Thu</v>
      </c>
    </row>
    <row r="7" spans="1:29" ht="14.25" hidden="1" customHeight="1" x14ac:dyDescent="0.25">
      <c r="A7" s="6" t="s">
        <v>72</v>
      </c>
      <c r="B7" s="6" t="s">
        <v>61</v>
      </c>
      <c r="C7" s="6" t="s">
        <v>62</v>
      </c>
      <c r="D7" s="6" t="s">
        <v>58</v>
      </c>
      <c r="E7" t="str">
        <f>IF(Table_Main[[#This Row],[Wait]]&lt;=4, "Yes", "No")</f>
        <v>No</v>
      </c>
      <c r="F7" s="9">
        <v>44075</v>
      </c>
      <c r="G7" s="9">
        <v>44089</v>
      </c>
      <c r="H7" s="6">
        <v>1</v>
      </c>
      <c r="I7" t="str">
        <f>IF(Table_Main[[#This Row],[LaborFee]]=0,"Yes", "No")</f>
        <v>No</v>
      </c>
      <c r="J7" t="str">
        <f>IF(Table_Main[[#This Row],[PartsFee]]=0,"Yes", "No")</f>
        <v>No</v>
      </c>
      <c r="K7" s="6">
        <v>0.25</v>
      </c>
      <c r="L7" s="14">
        <v>97.626300000000001</v>
      </c>
      <c r="M7" s="6" t="s">
        <v>59</v>
      </c>
      <c r="N7">
        <f>Table_Main[[#This Row],[WorkDate]]-Table_Main[[#This Row],[ReqDate]]</f>
        <v>14</v>
      </c>
      <c r="O7">
        <f>VLOOKUP(Table_Main[[#This Row],[Techs]],$AA$2:$AB$4,2,0)</f>
        <v>80</v>
      </c>
      <c r="P7" s="13">
        <f>Table_Main[[#This Row],[LaborHours]]*Table_Main[[#This Row],[LaborRate]]</f>
        <v>20</v>
      </c>
      <c r="Q7" s="14">
        <v>20</v>
      </c>
      <c r="R7" s="14">
        <v>97.626300000000001</v>
      </c>
      <c r="S7" s="13">
        <f>Table_Main[[#This Row],[LaborRate]]+Table_Main[[#This Row],[LaborCost]]</f>
        <v>100</v>
      </c>
      <c r="T7">
        <f>Table_Main[[#This Row],[LaborFee]]+Table_Main[[#This Row],[PartsFee]]</f>
        <v>117.6263</v>
      </c>
      <c r="U7" t="str">
        <f>LEFT(TEXT(Table_Main[[#This Row],[ReqDate]],"dddd"),3)</f>
        <v>Tue</v>
      </c>
      <c r="V7" t="str">
        <f>LEFT(TEXT(Table_Main[[#This Row],[WorkDate]],"dddd"),3)</f>
        <v>Tue</v>
      </c>
      <c r="AA7">
        <f>SUM(Table_Main[TotalCost])-SUM(Table_Main[TotalFee])</f>
        <v>-35874.479099999968</v>
      </c>
    </row>
    <row r="8" spans="1:29" ht="14.25" hidden="1" customHeight="1" x14ac:dyDescent="0.25">
      <c r="A8" s="6" t="s">
        <v>73</v>
      </c>
      <c r="B8" s="6" t="s">
        <v>65</v>
      </c>
      <c r="C8" s="6" t="s">
        <v>66</v>
      </c>
      <c r="D8" s="6" t="s">
        <v>58</v>
      </c>
      <c r="E8" t="str">
        <f>IF(Table_Main[[#This Row],[Wait]]&lt;=4, "Yes", "No")</f>
        <v>No</v>
      </c>
      <c r="F8" s="9">
        <v>44076</v>
      </c>
      <c r="G8" s="9">
        <v>44090</v>
      </c>
      <c r="H8" s="6">
        <v>2</v>
      </c>
      <c r="I8" t="str">
        <f>IF(Table_Main[[#This Row],[LaborFee]]=0,"Yes", "No")</f>
        <v>No</v>
      </c>
      <c r="J8" t="str">
        <f>IF(Table_Main[[#This Row],[PartsFee]]=0,"Yes", "No")</f>
        <v>No</v>
      </c>
      <c r="K8" s="6">
        <v>0.25</v>
      </c>
      <c r="L8" s="14">
        <v>29.13</v>
      </c>
      <c r="M8" s="6" t="s">
        <v>59</v>
      </c>
      <c r="N8">
        <f>Table_Main[[#This Row],[WorkDate]]-Table_Main[[#This Row],[ReqDate]]</f>
        <v>14</v>
      </c>
      <c r="O8">
        <f>VLOOKUP(Table_Main[[#This Row],[Techs]],$AA$2:$AB$4,2,0)</f>
        <v>140</v>
      </c>
      <c r="P8" s="13">
        <f>Table_Main[[#This Row],[LaborHours]]*Table_Main[[#This Row],[LaborRate]]</f>
        <v>35</v>
      </c>
      <c r="Q8" s="14">
        <v>35</v>
      </c>
      <c r="R8" s="14">
        <v>29.13</v>
      </c>
      <c r="S8" s="13">
        <f>Table_Main[[#This Row],[LaborRate]]+Table_Main[[#This Row],[LaborCost]]</f>
        <v>175</v>
      </c>
      <c r="T8">
        <f>Table_Main[[#This Row],[LaborFee]]+Table_Main[[#This Row],[PartsFee]]</f>
        <v>64.13</v>
      </c>
      <c r="U8" t="str">
        <f>LEFT(TEXT(Table_Main[[#This Row],[ReqDate]],"dddd"),3)</f>
        <v>Wed</v>
      </c>
      <c r="V8" t="str">
        <f>LEFT(TEXT(Table_Main[[#This Row],[WorkDate]],"dddd"),3)</f>
        <v>Wed</v>
      </c>
      <c r="Z8" s="6" t="s">
        <v>41</v>
      </c>
      <c r="AA8" s="6" t="s">
        <v>74</v>
      </c>
      <c r="AB8" s="20">
        <f>SUMIF(Table_Main[WarrantyLabor],AA8,Table_Main[LaborCost])</f>
        <v>25130</v>
      </c>
      <c r="AC8" t="s">
        <v>1083</v>
      </c>
    </row>
    <row r="9" spans="1:29" ht="14.25" hidden="1" customHeight="1" x14ac:dyDescent="0.25">
      <c r="A9" s="6" t="s">
        <v>75</v>
      </c>
      <c r="B9" s="6" t="s">
        <v>61</v>
      </c>
      <c r="C9" s="6" t="s">
        <v>62</v>
      </c>
      <c r="D9" s="6" t="s">
        <v>63</v>
      </c>
      <c r="E9" t="str">
        <f>IF(Table_Main[[#This Row],[Wait]]&lt;=4, "Yes", "No")</f>
        <v>No</v>
      </c>
      <c r="F9" s="9">
        <v>44076</v>
      </c>
      <c r="G9" s="9">
        <v>44106</v>
      </c>
      <c r="H9" s="6">
        <v>1</v>
      </c>
      <c r="I9" t="str">
        <f>IF(Table_Main[[#This Row],[LaborFee]]=0,"Yes", "No")</f>
        <v>No</v>
      </c>
      <c r="J9" t="str">
        <f>IF(Table_Main[[#This Row],[PartsFee]]=0,"Yes", "No")</f>
        <v>No</v>
      </c>
      <c r="K9" s="6">
        <v>0.75</v>
      </c>
      <c r="L9" s="14">
        <v>35.1</v>
      </c>
      <c r="M9" s="6" t="s">
        <v>59</v>
      </c>
      <c r="N9">
        <f>Table_Main[[#This Row],[WorkDate]]-Table_Main[[#This Row],[ReqDate]]</f>
        <v>30</v>
      </c>
      <c r="O9">
        <f>VLOOKUP(Table_Main[[#This Row],[Techs]],$AA$2:$AB$4,2,0)</f>
        <v>80</v>
      </c>
      <c r="P9" s="13">
        <f>Table_Main[[#This Row],[LaborHours]]*Table_Main[[#This Row],[LaborRate]]</f>
        <v>60</v>
      </c>
      <c r="Q9" s="14">
        <v>60</v>
      </c>
      <c r="R9" s="14">
        <v>35.1</v>
      </c>
      <c r="S9" s="13">
        <f>Table_Main[[#This Row],[LaborRate]]+Table_Main[[#This Row],[LaborCost]]</f>
        <v>140</v>
      </c>
      <c r="T9">
        <f>Table_Main[[#This Row],[LaborFee]]+Table_Main[[#This Row],[PartsFee]]</f>
        <v>95.1</v>
      </c>
      <c r="U9" t="str">
        <f>LEFT(TEXT(Table_Main[[#This Row],[ReqDate]],"dddd"),3)</f>
        <v>Wed</v>
      </c>
      <c r="V9" t="str">
        <f>LEFT(TEXT(Table_Main[[#This Row],[WorkDate]],"dddd"),3)</f>
        <v>Fri</v>
      </c>
      <c r="Z9" s="6" t="s">
        <v>41</v>
      </c>
      <c r="AA9" s="6" t="s">
        <v>76</v>
      </c>
      <c r="AB9" s="20">
        <f>SUMIF(Table_Main[WarrantyLabor],AA9,Table_Main[LaborCost])</f>
        <v>69647.5</v>
      </c>
      <c r="AC9" t="s">
        <v>1083</v>
      </c>
    </row>
    <row r="10" spans="1:29" ht="14.25" hidden="1" customHeight="1" x14ac:dyDescent="0.25">
      <c r="A10" s="6" t="s">
        <v>77</v>
      </c>
      <c r="B10" s="6" t="s">
        <v>71</v>
      </c>
      <c r="C10" s="6" t="s">
        <v>78</v>
      </c>
      <c r="D10" s="6" t="s">
        <v>67</v>
      </c>
      <c r="E10" t="str">
        <f>IF(Table_Main[[#This Row],[Wait]]&lt;=4, "Yes", "No")</f>
        <v>No</v>
      </c>
      <c r="F10" s="9">
        <v>44076</v>
      </c>
      <c r="G10" s="9">
        <v>44105</v>
      </c>
      <c r="H10" s="6">
        <v>1</v>
      </c>
      <c r="I10" t="str">
        <f>IF(Table_Main[[#This Row],[LaborFee]]=0,"Yes", "No")</f>
        <v>No</v>
      </c>
      <c r="J10" t="str">
        <f>IF(Table_Main[[#This Row],[PartsFee]]=0,"Yes", "No")</f>
        <v>No</v>
      </c>
      <c r="K10" s="6">
        <v>0.25</v>
      </c>
      <c r="L10" s="14">
        <v>76.7</v>
      </c>
      <c r="M10" s="6" t="s">
        <v>79</v>
      </c>
      <c r="N10">
        <f>Table_Main[[#This Row],[WorkDate]]-Table_Main[[#This Row],[ReqDate]]</f>
        <v>29</v>
      </c>
      <c r="O10">
        <f>VLOOKUP(Table_Main[[#This Row],[Techs]],$AA$2:$AB$4,2,0)</f>
        <v>80</v>
      </c>
      <c r="P10" s="13">
        <f>Table_Main[[#This Row],[LaborHours]]*Table_Main[[#This Row],[LaborRate]]</f>
        <v>20</v>
      </c>
      <c r="Q10" s="14">
        <v>20</v>
      </c>
      <c r="R10" s="14">
        <v>76.7</v>
      </c>
      <c r="S10" s="13">
        <f>Table_Main[[#This Row],[LaborRate]]+Table_Main[[#This Row],[LaborCost]]</f>
        <v>100</v>
      </c>
      <c r="T10">
        <f>Table_Main[[#This Row],[LaborFee]]+Table_Main[[#This Row],[PartsFee]]</f>
        <v>96.7</v>
      </c>
      <c r="U10" t="str">
        <f>LEFT(TEXT(Table_Main[[#This Row],[ReqDate]],"dddd"),3)</f>
        <v>Wed</v>
      </c>
      <c r="V10" t="str">
        <f>LEFT(TEXT(Table_Main[[#This Row],[WorkDate]],"dddd"),3)</f>
        <v>Thu</v>
      </c>
    </row>
    <row r="11" spans="1:29" ht="14.25" hidden="1" customHeight="1" x14ac:dyDescent="0.25">
      <c r="A11" s="6" t="s">
        <v>80</v>
      </c>
      <c r="B11" s="6" t="s">
        <v>65</v>
      </c>
      <c r="C11" s="6" t="s">
        <v>57</v>
      </c>
      <c r="D11" s="6" t="s">
        <v>81</v>
      </c>
      <c r="E11" t="str">
        <f>IF(Table_Main[[#This Row],[Wait]]&lt;=4, "Yes", "No")</f>
        <v>No</v>
      </c>
      <c r="F11" s="9">
        <v>44076</v>
      </c>
      <c r="G11" s="9">
        <v>44110</v>
      </c>
      <c r="H11" s="6">
        <v>1</v>
      </c>
      <c r="I11" t="str">
        <f>IF(Table_Main[[#This Row],[LaborFee]]=0,"Yes", "No")</f>
        <v>No</v>
      </c>
      <c r="J11" t="str">
        <f>IF(Table_Main[[#This Row],[PartsFee]]=0,"Yes", "No")</f>
        <v>No</v>
      </c>
      <c r="K11" s="6">
        <v>1.5</v>
      </c>
      <c r="L11" s="14">
        <v>374.07940000000002</v>
      </c>
      <c r="M11" s="6" t="s">
        <v>79</v>
      </c>
      <c r="N11">
        <f>Table_Main[[#This Row],[WorkDate]]-Table_Main[[#This Row],[ReqDate]]</f>
        <v>34</v>
      </c>
      <c r="O11">
        <f>VLOOKUP(Table_Main[[#This Row],[Techs]],$AA$2:$AB$4,2,0)</f>
        <v>80</v>
      </c>
      <c r="P11" s="13">
        <f>Table_Main[[#This Row],[LaborHours]]*Table_Main[[#This Row],[LaborRate]]</f>
        <v>120</v>
      </c>
      <c r="Q11" s="14">
        <v>120</v>
      </c>
      <c r="R11" s="14">
        <v>374.07940000000002</v>
      </c>
      <c r="S11" s="13">
        <f>Table_Main[[#This Row],[LaborRate]]+Table_Main[[#This Row],[LaborCost]]</f>
        <v>200</v>
      </c>
      <c r="T11">
        <f>Table_Main[[#This Row],[LaborFee]]+Table_Main[[#This Row],[PartsFee]]</f>
        <v>494.07940000000002</v>
      </c>
      <c r="U11" t="str">
        <f>LEFT(TEXT(Table_Main[[#This Row],[ReqDate]],"dddd"),3)</f>
        <v>Wed</v>
      </c>
      <c r="V11" t="str">
        <f>LEFT(TEXT(Table_Main[[#This Row],[WorkDate]],"dddd"),3)</f>
        <v>Tue</v>
      </c>
      <c r="Z11" s="16" t="s">
        <v>1088</v>
      </c>
      <c r="AA11" s="15" t="s">
        <v>74</v>
      </c>
      <c r="AB11">
        <f>COUNTIF(Table_Main[WarrantyLabor],AA11)</f>
        <v>180</v>
      </c>
    </row>
    <row r="12" spans="1:29" ht="14.25" hidden="1" customHeight="1" x14ac:dyDescent="0.25">
      <c r="A12" s="6" t="s">
        <v>82</v>
      </c>
      <c r="B12" s="6" t="s">
        <v>83</v>
      </c>
      <c r="C12" s="6" t="s">
        <v>78</v>
      </c>
      <c r="D12" s="6" t="s">
        <v>63</v>
      </c>
      <c r="E12" t="str">
        <f>IF(Table_Main[[#This Row],[Wait]]&lt;=4, "Yes", "No")</f>
        <v>No</v>
      </c>
      <c r="F12" s="9">
        <v>44076</v>
      </c>
      <c r="G12" s="9">
        <v>44173</v>
      </c>
      <c r="H12" s="6">
        <v>2</v>
      </c>
      <c r="I12" t="str">
        <f>IF(Table_Main[[#This Row],[LaborFee]]=0,"Yes", "No")</f>
        <v>No</v>
      </c>
      <c r="J12" t="str">
        <f>IF(Table_Main[[#This Row],[PartsFee]]=0,"Yes", "No")</f>
        <v>No</v>
      </c>
      <c r="K12" s="6">
        <v>4.75</v>
      </c>
      <c r="L12" s="14">
        <v>832.15830000000005</v>
      </c>
      <c r="M12" s="6" t="s">
        <v>59</v>
      </c>
      <c r="N12">
        <f>Table_Main[[#This Row],[WorkDate]]-Table_Main[[#This Row],[ReqDate]]</f>
        <v>97</v>
      </c>
      <c r="O12">
        <f>VLOOKUP(Table_Main[[#This Row],[Techs]],$AA$2:$AB$4,2,0)</f>
        <v>140</v>
      </c>
      <c r="P12" s="13">
        <f>Table_Main[[#This Row],[LaborHours]]*Table_Main[[#This Row],[LaborRate]]</f>
        <v>665</v>
      </c>
      <c r="Q12" s="14">
        <v>665</v>
      </c>
      <c r="R12" s="14">
        <v>832.15830000000005</v>
      </c>
      <c r="S12" s="13">
        <f>Table_Main[[#This Row],[LaborRate]]+Table_Main[[#This Row],[LaborCost]]</f>
        <v>805</v>
      </c>
      <c r="T12">
        <f>Table_Main[[#This Row],[LaborFee]]+Table_Main[[#This Row],[PartsFee]]</f>
        <v>1497.1583000000001</v>
      </c>
      <c r="U12" t="str">
        <f>LEFT(TEXT(Table_Main[[#This Row],[ReqDate]],"dddd"),3)</f>
        <v>Wed</v>
      </c>
      <c r="V12" t="str">
        <f>LEFT(TEXT(Table_Main[[#This Row],[WorkDate]],"dddd"),3)</f>
        <v>Tue</v>
      </c>
      <c r="Z12" s="16" t="s">
        <v>1088</v>
      </c>
      <c r="AA12" s="15" t="s">
        <v>76</v>
      </c>
      <c r="AB12">
        <f>COUNTIF(Table_Main[WarrantyLabor],AA12)</f>
        <v>820</v>
      </c>
    </row>
    <row r="13" spans="1:29" ht="14.25" customHeight="1" x14ac:dyDescent="0.25">
      <c r="A13" s="6" t="s">
        <v>84</v>
      </c>
      <c r="B13" s="6" t="s">
        <v>61</v>
      </c>
      <c r="C13" s="6" t="s">
        <v>62</v>
      </c>
      <c r="D13" s="6" t="s">
        <v>67</v>
      </c>
      <c r="E13" t="str">
        <f>IF(Table_Main[[#This Row],[Wait]]&lt;=4, "Yes", "No")</f>
        <v>No</v>
      </c>
      <c r="F13" s="9">
        <v>44077</v>
      </c>
      <c r="G13" s="9">
        <v>44097</v>
      </c>
      <c r="H13" s="6">
        <v>1</v>
      </c>
      <c r="I13" t="str">
        <f>IF(Table_Main[[#This Row],[LaborFee]]=0,"Yes", "No")</f>
        <v>No</v>
      </c>
      <c r="J13" t="str">
        <f>IF(Table_Main[[#This Row],[PartsFee]]=0,"Yes", "No")</f>
        <v>No</v>
      </c>
      <c r="K13" s="6">
        <v>0.25</v>
      </c>
      <c r="L13" s="14">
        <v>70.212999999999994</v>
      </c>
      <c r="M13" s="6" t="s">
        <v>59</v>
      </c>
      <c r="N13">
        <f>Table_Main[[#This Row],[WorkDate]]-Table_Main[[#This Row],[ReqDate]]</f>
        <v>20</v>
      </c>
      <c r="O13">
        <f>VLOOKUP(Table_Main[[#This Row],[Techs]],$AA$2:$AB$4,2,0)</f>
        <v>80</v>
      </c>
      <c r="P13" s="13">
        <f>Table_Main[[#This Row],[LaborHours]]*Table_Main[[#This Row],[LaborRate]]</f>
        <v>20</v>
      </c>
      <c r="Q13" s="14">
        <v>20</v>
      </c>
      <c r="R13" s="14">
        <v>70.212999999999994</v>
      </c>
      <c r="S13" s="13">
        <f>Table_Main[[#This Row],[LaborRate]]+Table_Main[[#This Row],[LaborCost]]</f>
        <v>100</v>
      </c>
      <c r="T13">
        <f>Table_Main[[#This Row],[LaborFee]]+Table_Main[[#This Row],[PartsFee]]</f>
        <v>90.212999999999994</v>
      </c>
      <c r="U13" t="str">
        <f>LEFT(TEXT(Table_Main[[#This Row],[ReqDate]],"dddd"),3)</f>
        <v>Thu</v>
      </c>
      <c r="V13" t="str">
        <f>LEFT(TEXT(Table_Main[[#This Row],[WorkDate]],"dddd"),3)</f>
        <v>Wed</v>
      </c>
    </row>
    <row r="14" spans="1:29" ht="14.25" hidden="1" customHeight="1" x14ac:dyDescent="0.25">
      <c r="A14" s="6" t="s">
        <v>85</v>
      </c>
      <c r="B14" s="6" t="s">
        <v>83</v>
      </c>
      <c r="C14" s="6" t="s">
        <v>78</v>
      </c>
      <c r="D14" s="6" t="s">
        <v>58</v>
      </c>
      <c r="E14" t="str">
        <f>IF(Table_Main[[#This Row],[Wait]]&lt;=4, "Yes", "No")</f>
        <v>No</v>
      </c>
      <c r="F14" s="9">
        <v>44078</v>
      </c>
      <c r="G14" s="9">
        <v>44104</v>
      </c>
      <c r="H14" s="6">
        <v>1</v>
      </c>
      <c r="I14" t="str">
        <f>IF(Table_Main[[#This Row],[LaborFee]]=0,"Yes", "No")</f>
        <v>No</v>
      </c>
      <c r="J14" t="str">
        <f>IF(Table_Main[[#This Row],[PartsFee]]=0,"Yes", "No")</f>
        <v>No</v>
      </c>
      <c r="K14" s="6">
        <v>0.5</v>
      </c>
      <c r="L14" s="14">
        <v>150</v>
      </c>
      <c r="M14" s="6" t="s">
        <v>68</v>
      </c>
      <c r="N14">
        <f>Table_Main[[#This Row],[WorkDate]]-Table_Main[[#This Row],[ReqDate]]</f>
        <v>26</v>
      </c>
      <c r="O14">
        <f>VLOOKUP(Table_Main[[#This Row],[Techs]],$AA$2:$AB$4,2,0)</f>
        <v>80</v>
      </c>
      <c r="P14" s="13">
        <f>Table_Main[[#This Row],[LaborHours]]*Table_Main[[#This Row],[LaborRate]]</f>
        <v>40</v>
      </c>
      <c r="Q14" s="14">
        <v>40</v>
      </c>
      <c r="R14" s="14">
        <v>150</v>
      </c>
      <c r="S14" s="13">
        <f>Table_Main[[#This Row],[LaborRate]]+Table_Main[[#This Row],[LaborCost]]</f>
        <v>120</v>
      </c>
      <c r="T14">
        <f>Table_Main[[#This Row],[LaborFee]]+Table_Main[[#This Row],[PartsFee]]</f>
        <v>190</v>
      </c>
      <c r="U14" t="str">
        <f>LEFT(TEXT(Table_Main[[#This Row],[ReqDate]],"dddd"),3)</f>
        <v>Fri</v>
      </c>
      <c r="V14" t="str">
        <f>LEFT(TEXT(Table_Main[[#This Row],[WorkDate]],"dddd"),3)</f>
        <v>Wed</v>
      </c>
    </row>
    <row r="15" spans="1:29" ht="14.25" hidden="1" customHeight="1" x14ac:dyDescent="0.25">
      <c r="A15" s="6" t="s">
        <v>86</v>
      </c>
      <c r="B15" s="6" t="s">
        <v>65</v>
      </c>
      <c r="C15" s="6" t="s">
        <v>87</v>
      </c>
      <c r="D15" s="6" t="s">
        <v>58</v>
      </c>
      <c r="E15" t="str">
        <f>IF(Table_Main[[#This Row],[Wait]]&lt;=4, "Yes", "No")</f>
        <v>No</v>
      </c>
      <c r="F15" s="9">
        <v>44078</v>
      </c>
      <c r="G15" s="9">
        <v>44128</v>
      </c>
      <c r="H15" s="6">
        <v>2</v>
      </c>
      <c r="I15" t="str">
        <f>IF(Table_Main[[#This Row],[LaborFee]]=0,"Yes", "No")</f>
        <v>No</v>
      </c>
      <c r="J15" t="str">
        <f>IF(Table_Main[[#This Row],[PartsFee]]=0,"Yes", "No")</f>
        <v>No</v>
      </c>
      <c r="K15" s="6">
        <v>1.5</v>
      </c>
      <c r="L15" s="14">
        <v>275</v>
      </c>
      <c r="M15" s="6" t="s">
        <v>79</v>
      </c>
      <c r="N15">
        <f>Table_Main[[#This Row],[WorkDate]]-Table_Main[[#This Row],[ReqDate]]</f>
        <v>50</v>
      </c>
      <c r="O15">
        <f>VLOOKUP(Table_Main[[#This Row],[Techs]],$AA$2:$AB$4,2,0)</f>
        <v>140</v>
      </c>
      <c r="P15" s="13">
        <f>Table_Main[[#This Row],[LaborHours]]*Table_Main[[#This Row],[LaborRate]]</f>
        <v>210</v>
      </c>
      <c r="Q15" s="14">
        <v>210</v>
      </c>
      <c r="R15" s="14">
        <v>275</v>
      </c>
      <c r="S15" s="13">
        <f>Table_Main[[#This Row],[LaborRate]]+Table_Main[[#This Row],[LaborCost]]</f>
        <v>350</v>
      </c>
      <c r="T15">
        <f>Table_Main[[#This Row],[LaborFee]]+Table_Main[[#This Row],[PartsFee]]</f>
        <v>485</v>
      </c>
      <c r="U15" t="str">
        <f>LEFT(TEXT(Table_Main[[#This Row],[ReqDate]],"dddd"),3)</f>
        <v>Fri</v>
      </c>
      <c r="V15" t="str">
        <f>LEFT(TEXT(Table_Main[[#This Row],[WorkDate]],"dddd"),3)</f>
        <v>Sat</v>
      </c>
      <c r="Z15" s="16" t="s">
        <v>1087</v>
      </c>
      <c r="AB15" s="20">
        <f>SUMIFS(Table_Main[TotalCost],Table_Main[Payment],"Account",Table_Main[LaborRate],"80",Table_Main[ReqDay],"Wed",Table_Main[WorkDay],"Wed")</f>
        <v>1520</v>
      </c>
      <c r="AC15" t="s">
        <v>1083</v>
      </c>
    </row>
    <row r="16" spans="1:29" ht="14.25" hidden="1" customHeight="1" x14ac:dyDescent="0.25">
      <c r="A16" s="6" t="s">
        <v>88</v>
      </c>
      <c r="B16" s="6" t="s">
        <v>71</v>
      </c>
      <c r="C16" s="6" t="s">
        <v>57</v>
      </c>
      <c r="D16" s="6" t="s">
        <v>63</v>
      </c>
      <c r="E16" t="str">
        <f>IF(Table_Main[[#This Row],[Wait]]&lt;=4, "Yes", "No")</f>
        <v>No</v>
      </c>
      <c r="F16" s="9">
        <v>44078</v>
      </c>
      <c r="G16" s="9">
        <v>44145</v>
      </c>
      <c r="H16" s="6">
        <v>1</v>
      </c>
      <c r="I16" t="str">
        <f>IF(Table_Main[[#This Row],[LaborFee]]=0,"Yes", "No")</f>
        <v>No</v>
      </c>
      <c r="J16" t="str">
        <f>IF(Table_Main[[#This Row],[PartsFee]]=0,"Yes", "No")</f>
        <v>No</v>
      </c>
      <c r="K16" s="6">
        <v>0.75</v>
      </c>
      <c r="L16" s="14">
        <v>938</v>
      </c>
      <c r="M16" s="6" t="s">
        <v>79</v>
      </c>
      <c r="N16">
        <f>Table_Main[[#This Row],[WorkDate]]-Table_Main[[#This Row],[ReqDate]]</f>
        <v>67</v>
      </c>
      <c r="O16">
        <f>VLOOKUP(Table_Main[[#This Row],[Techs]],$AA$2:$AB$4,2,0)</f>
        <v>80</v>
      </c>
      <c r="P16" s="13">
        <f>Table_Main[[#This Row],[LaborHours]]*Table_Main[[#This Row],[LaborRate]]</f>
        <v>60</v>
      </c>
      <c r="Q16" s="14">
        <v>60</v>
      </c>
      <c r="R16" s="14">
        <v>938</v>
      </c>
      <c r="S16" s="13">
        <f>Table_Main[[#This Row],[LaborRate]]+Table_Main[[#This Row],[LaborCost]]</f>
        <v>140</v>
      </c>
      <c r="T16">
        <f>Table_Main[[#This Row],[LaborFee]]+Table_Main[[#This Row],[PartsFee]]</f>
        <v>998</v>
      </c>
      <c r="U16" t="str">
        <f>LEFT(TEXT(Table_Main[[#This Row],[ReqDate]],"dddd"),3)</f>
        <v>Fri</v>
      </c>
      <c r="V16" t="str">
        <f>LEFT(TEXT(Table_Main[[#This Row],[WorkDate]],"dddd"),3)</f>
        <v>Tue</v>
      </c>
      <c r="Z16" s="16" t="s">
        <v>1086</v>
      </c>
      <c r="AB16" s="16">
        <f>COUNTIFS(Table_Main[District],"West",Table_Main[LeadTech],"Burton")</f>
        <v>11</v>
      </c>
    </row>
    <row r="17" spans="1:29" ht="14.25" hidden="1" customHeight="1" x14ac:dyDescent="0.25">
      <c r="A17" s="6" t="s">
        <v>89</v>
      </c>
      <c r="B17" s="6" t="s">
        <v>61</v>
      </c>
      <c r="C17" s="6" t="s">
        <v>62</v>
      </c>
      <c r="D17" s="6" t="s">
        <v>58</v>
      </c>
      <c r="E17" t="str">
        <f>IF(Table_Main[[#This Row],[Wait]]&lt;=4, "Yes", "No")</f>
        <v>No</v>
      </c>
      <c r="F17" s="9">
        <v>44079</v>
      </c>
      <c r="G17" s="9">
        <v>44095</v>
      </c>
      <c r="H17" s="6">
        <v>1</v>
      </c>
      <c r="I17" t="str">
        <f>IF(Table_Main[[#This Row],[LaborFee]]=0,"Yes", "No")</f>
        <v>No</v>
      </c>
      <c r="J17" t="str">
        <f>IF(Table_Main[[#This Row],[PartsFee]]=0,"Yes", "No")</f>
        <v>No</v>
      </c>
      <c r="K17" s="6">
        <v>0.25</v>
      </c>
      <c r="L17" s="14">
        <v>61.249699999999997</v>
      </c>
      <c r="M17" s="6" t="s">
        <v>59</v>
      </c>
      <c r="N17">
        <f>Table_Main[[#This Row],[WorkDate]]-Table_Main[[#This Row],[ReqDate]]</f>
        <v>16</v>
      </c>
      <c r="O17">
        <f>VLOOKUP(Table_Main[[#This Row],[Techs]],$AA$2:$AB$4,2,0)</f>
        <v>80</v>
      </c>
      <c r="P17" s="13">
        <f>Table_Main[[#This Row],[LaborHours]]*Table_Main[[#This Row],[LaborRate]]</f>
        <v>20</v>
      </c>
      <c r="Q17" s="14">
        <v>20</v>
      </c>
      <c r="R17" s="14">
        <v>61.249699999999997</v>
      </c>
      <c r="S17" s="13">
        <f>Table_Main[[#This Row],[LaborRate]]+Table_Main[[#This Row],[LaborCost]]</f>
        <v>100</v>
      </c>
      <c r="T17">
        <f>Table_Main[[#This Row],[LaborFee]]+Table_Main[[#This Row],[PartsFee]]</f>
        <v>81.24969999999999</v>
      </c>
      <c r="U17" t="str">
        <f>LEFT(TEXT(Table_Main[[#This Row],[ReqDate]],"dddd"),3)</f>
        <v>Sat</v>
      </c>
      <c r="V17" t="str">
        <f>LEFT(TEXT(Table_Main[[#This Row],[WorkDate]],"dddd"),3)</f>
        <v>Mon</v>
      </c>
      <c r="Z17" s="16" t="s">
        <v>1089</v>
      </c>
      <c r="AA17" s="16"/>
      <c r="AB17" s="18">
        <f>AVERAGEIF(Table_Main[TotalCost],"&gt;100",Table_Main[TotalCost])</f>
        <v>234.24624829467939</v>
      </c>
      <c r="AC17" t="s">
        <v>1083</v>
      </c>
    </row>
    <row r="18" spans="1:29" ht="14.25" hidden="1" customHeight="1" x14ac:dyDescent="0.25">
      <c r="A18" s="6" t="s">
        <v>90</v>
      </c>
      <c r="B18" s="6" t="s">
        <v>83</v>
      </c>
      <c r="C18" s="6" t="s">
        <v>78</v>
      </c>
      <c r="D18" s="6" t="s">
        <v>58</v>
      </c>
      <c r="E18" t="str">
        <f>IF(Table_Main[[#This Row],[Wait]]&lt;=4, "Yes", "No")</f>
        <v>No</v>
      </c>
      <c r="F18" s="9">
        <v>44079</v>
      </c>
      <c r="G18" s="9">
        <v>44096</v>
      </c>
      <c r="H18" s="6">
        <v>1</v>
      </c>
      <c r="I18" t="str">
        <f>IF(Table_Main[[#This Row],[LaborFee]]=0,"Yes", "No")</f>
        <v>No</v>
      </c>
      <c r="J18" t="str">
        <f>IF(Table_Main[[#This Row],[PartsFee]]=0,"Yes", "No")</f>
        <v>No</v>
      </c>
      <c r="K18" s="6">
        <v>1.5</v>
      </c>
      <c r="L18" s="14">
        <v>48</v>
      </c>
      <c r="M18" s="6" t="s">
        <v>79</v>
      </c>
      <c r="N18">
        <f>Table_Main[[#This Row],[WorkDate]]-Table_Main[[#This Row],[ReqDate]]</f>
        <v>17</v>
      </c>
      <c r="O18">
        <f>VLOOKUP(Table_Main[[#This Row],[Techs]],$AA$2:$AB$4,2,0)</f>
        <v>80</v>
      </c>
      <c r="P18" s="13">
        <f>Table_Main[[#This Row],[LaborHours]]*Table_Main[[#This Row],[LaborRate]]</f>
        <v>120</v>
      </c>
      <c r="Q18" s="14">
        <v>120</v>
      </c>
      <c r="R18" s="14">
        <v>48</v>
      </c>
      <c r="S18" s="13">
        <f>Table_Main[[#This Row],[LaborRate]]+Table_Main[[#This Row],[LaborCost]]</f>
        <v>200</v>
      </c>
      <c r="T18">
        <f>Table_Main[[#This Row],[LaborFee]]+Table_Main[[#This Row],[PartsFee]]</f>
        <v>168</v>
      </c>
      <c r="U18" t="str">
        <f>LEFT(TEXT(Table_Main[[#This Row],[ReqDate]],"dddd"),3)</f>
        <v>Sat</v>
      </c>
      <c r="V18" t="str">
        <f>LEFT(TEXT(Table_Main[[#This Row],[WorkDate]],"dddd"),3)</f>
        <v>Tue</v>
      </c>
      <c r="Z18" s="16" t="s">
        <v>1090</v>
      </c>
      <c r="AA18" s="16"/>
      <c r="AB18" s="18">
        <f>AVERAGEIFS(Table_Main[LaborCost],Table_Main[Payment],"C.O.D.",Table_Main[LaborRate],80)</f>
        <v>60</v>
      </c>
      <c r="AC18" t="s">
        <v>1083</v>
      </c>
    </row>
    <row r="19" spans="1:29" ht="14.25" hidden="1" customHeight="1" x14ac:dyDescent="0.25">
      <c r="A19" s="6" t="s">
        <v>91</v>
      </c>
      <c r="B19" s="6" t="s">
        <v>71</v>
      </c>
      <c r="C19" s="6" t="s">
        <v>78</v>
      </c>
      <c r="D19" s="6" t="s">
        <v>58</v>
      </c>
      <c r="E19" t="str">
        <f>IF(Table_Main[[#This Row],[Wait]]&lt;=4, "Yes", "No")</f>
        <v>Yes</v>
      </c>
      <c r="F19" s="9">
        <v>44081</v>
      </c>
      <c r="G19" s="9">
        <v>44084</v>
      </c>
      <c r="H19" s="6">
        <v>2</v>
      </c>
      <c r="I19" t="str">
        <f>IF(Table_Main[[#This Row],[LaborFee]]=0,"Yes", "No")</f>
        <v>No</v>
      </c>
      <c r="J19" t="str">
        <f>IF(Table_Main[[#This Row],[PartsFee]]=0,"Yes", "No")</f>
        <v>No</v>
      </c>
      <c r="K19" s="6">
        <v>0.25</v>
      </c>
      <c r="L19" s="14">
        <v>204.28399999999999</v>
      </c>
      <c r="M19" s="6" t="s">
        <v>59</v>
      </c>
      <c r="N19">
        <f>Table_Main[[#This Row],[WorkDate]]-Table_Main[[#This Row],[ReqDate]]</f>
        <v>3</v>
      </c>
      <c r="O19">
        <f>VLOOKUP(Table_Main[[#This Row],[Techs]],$AA$2:$AB$4,2,0)</f>
        <v>140</v>
      </c>
      <c r="P19" s="13">
        <f>Table_Main[[#This Row],[LaborHours]]*Table_Main[[#This Row],[LaborRate]]</f>
        <v>35</v>
      </c>
      <c r="Q19" s="14">
        <v>35</v>
      </c>
      <c r="R19" s="14">
        <v>204.28399999999999</v>
      </c>
      <c r="S19" s="13">
        <f>Table_Main[[#This Row],[LaborRate]]+Table_Main[[#This Row],[LaborCost]]</f>
        <v>175</v>
      </c>
      <c r="T19">
        <f>Table_Main[[#This Row],[LaborFee]]+Table_Main[[#This Row],[PartsFee]]</f>
        <v>239.28399999999999</v>
      </c>
      <c r="U19" t="str">
        <f>LEFT(TEXT(Table_Main[[#This Row],[ReqDate]],"dddd"),3)</f>
        <v>Mon</v>
      </c>
      <c r="V19" t="str">
        <f>LEFT(TEXT(Table_Main[[#This Row],[WorkDate]],"dddd"),3)</f>
        <v>Thu</v>
      </c>
      <c r="Z19" s="16" t="s">
        <v>1091</v>
      </c>
      <c r="AA19" s="16"/>
      <c r="AB19" s="16" t="str">
        <f>IFERROR(AVERAGEIFS(Table_Main[TotalCost],Table_Main[Payment],"C.O.D.",Table_Main[Wait],3,Table_Main[ReqDay],"Wednesday"),"------")</f>
        <v>------</v>
      </c>
    </row>
    <row r="20" spans="1:29" ht="14.25" hidden="1" customHeight="1" x14ac:dyDescent="0.25">
      <c r="A20" s="6" t="s">
        <v>92</v>
      </c>
      <c r="B20" s="6" t="s">
        <v>71</v>
      </c>
      <c r="C20" s="6" t="s">
        <v>66</v>
      </c>
      <c r="D20" s="6" t="s">
        <v>63</v>
      </c>
      <c r="E20" t="str">
        <f>IF(Table_Main[[#This Row],[Wait]]&lt;=4, "Yes", "No")</f>
        <v>No</v>
      </c>
      <c r="F20" s="9">
        <v>44082</v>
      </c>
      <c r="G20" s="9">
        <v>44089</v>
      </c>
      <c r="H20" s="6">
        <v>2</v>
      </c>
      <c r="I20" t="str">
        <f>IF(Table_Main[[#This Row],[LaborFee]]=0,"Yes", "No")</f>
        <v>No</v>
      </c>
      <c r="J20" t="str">
        <f>IF(Table_Main[[#This Row],[PartsFee]]=0,"Yes", "No")</f>
        <v>No</v>
      </c>
      <c r="K20" s="6">
        <v>0.5</v>
      </c>
      <c r="L20" s="14">
        <v>240</v>
      </c>
      <c r="M20" s="6" t="s">
        <v>59</v>
      </c>
      <c r="N20">
        <f>Table_Main[[#This Row],[WorkDate]]-Table_Main[[#This Row],[ReqDate]]</f>
        <v>7</v>
      </c>
      <c r="O20">
        <f>VLOOKUP(Table_Main[[#This Row],[Techs]],$AA$2:$AB$4,2,0)</f>
        <v>140</v>
      </c>
      <c r="P20" s="13">
        <f>Table_Main[[#This Row],[LaborHours]]*Table_Main[[#This Row],[LaborRate]]</f>
        <v>70</v>
      </c>
      <c r="Q20" s="14">
        <v>70</v>
      </c>
      <c r="R20" s="14">
        <v>240</v>
      </c>
      <c r="S20" s="13">
        <f>Table_Main[[#This Row],[LaborRate]]+Table_Main[[#This Row],[LaborCost]]</f>
        <v>210</v>
      </c>
      <c r="T20">
        <f>Table_Main[[#This Row],[LaborFee]]+Table_Main[[#This Row],[PartsFee]]</f>
        <v>310</v>
      </c>
      <c r="U20" t="str">
        <f>LEFT(TEXT(Table_Main[[#This Row],[ReqDate]],"dddd"),3)</f>
        <v>Tue</v>
      </c>
      <c r="V20" t="str">
        <f>LEFT(TEXT(Table_Main[[#This Row],[WorkDate]],"dddd"),3)</f>
        <v>Tue</v>
      </c>
      <c r="Z20" s="16"/>
      <c r="AA20" s="16"/>
      <c r="AB20" s="16"/>
    </row>
    <row r="21" spans="1:29" ht="14.25" hidden="1" customHeight="1" x14ac:dyDescent="0.25">
      <c r="A21" s="6" t="s">
        <v>93</v>
      </c>
      <c r="B21" s="6" t="s">
        <v>94</v>
      </c>
      <c r="C21" s="6" t="s">
        <v>57</v>
      </c>
      <c r="D21" s="6" t="s">
        <v>63</v>
      </c>
      <c r="E21" t="str">
        <f>IF(Table_Main[[#This Row],[Wait]]&lt;=4, "Yes", "No")</f>
        <v>No</v>
      </c>
      <c r="F21" s="9">
        <v>44082</v>
      </c>
      <c r="G21" s="9">
        <v>44091</v>
      </c>
      <c r="H21" s="6">
        <v>2</v>
      </c>
      <c r="I21" t="str">
        <f>IF(Table_Main[[#This Row],[LaborFee]]=0,"Yes", "No")</f>
        <v>No</v>
      </c>
      <c r="J21" t="str">
        <f>IF(Table_Main[[#This Row],[PartsFee]]=0,"Yes", "No")</f>
        <v>No</v>
      </c>
      <c r="K21" s="6">
        <v>0.5</v>
      </c>
      <c r="L21" s="14">
        <v>120</v>
      </c>
      <c r="M21" s="6" t="s">
        <v>59</v>
      </c>
      <c r="N21">
        <f>Table_Main[[#This Row],[WorkDate]]-Table_Main[[#This Row],[ReqDate]]</f>
        <v>9</v>
      </c>
      <c r="O21">
        <f>VLOOKUP(Table_Main[[#This Row],[Techs]],$AA$2:$AB$4,2,0)</f>
        <v>140</v>
      </c>
      <c r="P21" s="13">
        <f>Table_Main[[#This Row],[LaborHours]]*Table_Main[[#This Row],[LaborRate]]</f>
        <v>70</v>
      </c>
      <c r="Q21" s="14">
        <v>70</v>
      </c>
      <c r="R21" s="14">
        <v>120</v>
      </c>
      <c r="S21" s="13">
        <f>Table_Main[[#This Row],[LaborRate]]+Table_Main[[#This Row],[LaborCost]]</f>
        <v>210</v>
      </c>
      <c r="T21">
        <f>Table_Main[[#This Row],[LaborFee]]+Table_Main[[#This Row],[PartsFee]]</f>
        <v>190</v>
      </c>
      <c r="U21" t="str">
        <f>LEFT(TEXT(Table_Main[[#This Row],[ReqDate]],"dddd"),3)</f>
        <v>Tue</v>
      </c>
      <c r="V21" t="str">
        <f>LEFT(TEXT(Table_Main[[#This Row],[WorkDate]],"dddd"),3)</f>
        <v>Thu</v>
      </c>
      <c r="Z21" s="16"/>
      <c r="AA21" s="16"/>
      <c r="AB21" s="16"/>
    </row>
    <row r="22" spans="1:29" ht="14.25" hidden="1" customHeight="1" x14ac:dyDescent="0.25">
      <c r="A22" s="6" t="s">
        <v>95</v>
      </c>
      <c r="B22" s="6" t="s">
        <v>65</v>
      </c>
      <c r="C22" s="6" t="s">
        <v>66</v>
      </c>
      <c r="D22" s="6" t="s">
        <v>81</v>
      </c>
      <c r="E22" t="str">
        <f>IF(Table_Main[[#This Row],[Wait]]&lt;=4, "Yes", "No")</f>
        <v>No</v>
      </c>
      <c r="F22" s="9">
        <v>44082</v>
      </c>
      <c r="G22" s="9">
        <v>44095</v>
      </c>
      <c r="H22" s="6">
        <v>1</v>
      </c>
      <c r="I22" t="str">
        <f>IF(Table_Main[[#This Row],[LaborFee]]=0,"Yes", "No")</f>
        <v>No</v>
      </c>
      <c r="J22" t="str">
        <f>IF(Table_Main[[#This Row],[PartsFee]]=0,"Yes", "No")</f>
        <v>No</v>
      </c>
      <c r="K22" s="6">
        <v>1.75</v>
      </c>
      <c r="L22" s="14">
        <v>475</v>
      </c>
      <c r="M22" s="6" t="s">
        <v>59</v>
      </c>
      <c r="N22">
        <f>Table_Main[[#This Row],[WorkDate]]-Table_Main[[#This Row],[ReqDate]]</f>
        <v>13</v>
      </c>
      <c r="O22">
        <f>VLOOKUP(Table_Main[[#This Row],[Techs]],$AA$2:$AB$4,2,0)</f>
        <v>80</v>
      </c>
      <c r="P22" s="13">
        <f>Table_Main[[#This Row],[LaborHours]]*Table_Main[[#This Row],[LaborRate]]</f>
        <v>140</v>
      </c>
      <c r="Q22" s="14">
        <v>140</v>
      </c>
      <c r="R22" s="14">
        <v>475</v>
      </c>
      <c r="S22" s="13">
        <f>Table_Main[[#This Row],[LaborRate]]+Table_Main[[#This Row],[LaborCost]]</f>
        <v>220</v>
      </c>
      <c r="T22">
        <f>Table_Main[[#This Row],[LaborFee]]+Table_Main[[#This Row],[PartsFee]]</f>
        <v>615</v>
      </c>
      <c r="U22" t="str">
        <f>LEFT(TEXT(Table_Main[[#This Row],[ReqDate]],"dddd"),3)</f>
        <v>Tue</v>
      </c>
      <c r="V22" t="str">
        <f>LEFT(TEXT(Table_Main[[#This Row],[WorkDate]],"dddd"),3)</f>
        <v>Mon</v>
      </c>
      <c r="Z22" s="16"/>
      <c r="AA22" s="16"/>
      <c r="AB22" s="16"/>
    </row>
    <row r="23" spans="1:29" ht="14.25" hidden="1" customHeight="1" x14ac:dyDescent="0.25">
      <c r="A23" s="6" t="s">
        <v>96</v>
      </c>
      <c r="B23" s="6" t="s">
        <v>94</v>
      </c>
      <c r="C23" s="6" t="s">
        <v>57</v>
      </c>
      <c r="D23" s="6" t="s">
        <v>63</v>
      </c>
      <c r="E23" t="str">
        <f>IF(Table_Main[[#This Row],[Wait]]&lt;=4, "Yes", "No")</f>
        <v>No</v>
      </c>
      <c r="F23" s="9">
        <v>44082</v>
      </c>
      <c r="G23" s="9">
        <v>44096</v>
      </c>
      <c r="H23" s="6">
        <v>1</v>
      </c>
      <c r="I23" t="str">
        <f>IF(Table_Main[[#This Row],[LaborFee]]=0,"Yes", "No")</f>
        <v>No</v>
      </c>
      <c r="J23" t="str">
        <f>IF(Table_Main[[#This Row],[PartsFee]]=0,"Yes", "No")</f>
        <v>No</v>
      </c>
      <c r="K23" s="6">
        <v>1.75</v>
      </c>
      <c r="L23" s="14">
        <v>341</v>
      </c>
      <c r="M23" s="6" t="s">
        <v>79</v>
      </c>
      <c r="N23">
        <f>Table_Main[[#This Row],[WorkDate]]-Table_Main[[#This Row],[ReqDate]]</f>
        <v>14</v>
      </c>
      <c r="O23">
        <f>VLOOKUP(Table_Main[[#This Row],[Techs]],$AA$2:$AB$4,2,0)</f>
        <v>80</v>
      </c>
      <c r="P23" s="13">
        <f>Table_Main[[#This Row],[LaborHours]]*Table_Main[[#This Row],[LaborRate]]</f>
        <v>140</v>
      </c>
      <c r="Q23" s="14">
        <v>140</v>
      </c>
      <c r="R23" s="14">
        <v>341</v>
      </c>
      <c r="S23" s="13">
        <f>Table_Main[[#This Row],[LaborRate]]+Table_Main[[#This Row],[LaborCost]]</f>
        <v>220</v>
      </c>
      <c r="T23">
        <f>Table_Main[[#This Row],[LaborFee]]+Table_Main[[#This Row],[PartsFee]]</f>
        <v>481</v>
      </c>
      <c r="U23" t="str">
        <f>LEFT(TEXT(Table_Main[[#This Row],[ReqDate]],"dddd"),3)</f>
        <v>Tue</v>
      </c>
      <c r="V23" t="str">
        <f>LEFT(TEXT(Table_Main[[#This Row],[WorkDate]],"dddd"),3)</f>
        <v>Tue</v>
      </c>
      <c r="Z23" s="16"/>
      <c r="AA23" s="16"/>
      <c r="AB23" s="16"/>
    </row>
    <row r="24" spans="1:29" ht="14.25" hidden="1" customHeight="1" x14ac:dyDescent="0.25">
      <c r="A24" s="6" t="s">
        <v>97</v>
      </c>
      <c r="B24" s="6" t="s">
        <v>71</v>
      </c>
      <c r="C24" s="6" t="s">
        <v>57</v>
      </c>
      <c r="D24" s="6" t="s">
        <v>58</v>
      </c>
      <c r="E24" t="str">
        <f>IF(Table_Main[[#This Row],[Wait]]&lt;=4, "Yes", "No")</f>
        <v>No</v>
      </c>
      <c r="F24" s="9">
        <v>44082</v>
      </c>
      <c r="G24" s="9">
        <v>44132</v>
      </c>
      <c r="H24" s="6">
        <v>1</v>
      </c>
      <c r="I24" t="str">
        <f>IF(Table_Main[[#This Row],[LaborFee]]=0,"Yes", "No")</f>
        <v>No</v>
      </c>
      <c r="J24" t="str">
        <f>IF(Table_Main[[#This Row],[PartsFee]]=0,"Yes", "No")</f>
        <v>No</v>
      </c>
      <c r="K24" s="6">
        <v>0.75</v>
      </c>
      <c r="L24" s="14">
        <v>61.180599999999998</v>
      </c>
      <c r="M24" s="6" t="s">
        <v>79</v>
      </c>
      <c r="N24">
        <f>Table_Main[[#This Row],[WorkDate]]-Table_Main[[#This Row],[ReqDate]]</f>
        <v>50</v>
      </c>
      <c r="O24">
        <f>VLOOKUP(Table_Main[[#This Row],[Techs]],$AA$2:$AB$4,2,0)</f>
        <v>80</v>
      </c>
      <c r="P24" s="13">
        <f>Table_Main[[#This Row],[LaborHours]]*Table_Main[[#This Row],[LaborRate]]</f>
        <v>60</v>
      </c>
      <c r="Q24" s="14">
        <v>60</v>
      </c>
      <c r="R24" s="14">
        <v>61.180599999999998</v>
      </c>
      <c r="S24" s="13">
        <f>Table_Main[[#This Row],[LaborRate]]+Table_Main[[#This Row],[LaborCost]]</f>
        <v>140</v>
      </c>
      <c r="T24">
        <f>Table_Main[[#This Row],[LaborFee]]+Table_Main[[#This Row],[PartsFee]]</f>
        <v>121.1806</v>
      </c>
      <c r="U24" t="str">
        <f>LEFT(TEXT(Table_Main[[#This Row],[ReqDate]],"dddd"),3)</f>
        <v>Tue</v>
      </c>
      <c r="V24" t="str">
        <f>LEFT(TEXT(Table_Main[[#This Row],[WorkDate]],"dddd"),3)</f>
        <v>Wed</v>
      </c>
      <c r="Z24" s="16"/>
      <c r="AA24" s="16"/>
      <c r="AB24" s="16"/>
    </row>
    <row r="25" spans="1:29" ht="14.25" hidden="1" customHeight="1" x14ac:dyDescent="0.25">
      <c r="A25" s="6" t="s">
        <v>98</v>
      </c>
      <c r="B25" s="6" t="s">
        <v>61</v>
      </c>
      <c r="C25" s="6" t="s">
        <v>62</v>
      </c>
      <c r="D25" s="6" t="s">
        <v>63</v>
      </c>
      <c r="E25" t="str">
        <f>IF(Table_Main[[#This Row],[Wait]]&lt;=4, "Yes", "No")</f>
        <v>No</v>
      </c>
      <c r="F25" s="9">
        <v>44082</v>
      </c>
      <c r="G25" s="9">
        <v>44152</v>
      </c>
      <c r="H25" s="6">
        <v>1</v>
      </c>
      <c r="I25" t="str">
        <f>IF(Table_Main[[#This Row],[LaborFee]]=0,"Yes", "No")</f>
        <v>No</v>
      </c>
      <c r="J25" t="str">
        <f>IF(Table_Main[[#This Row],[PartsFee]]=0,"Yes", "No")</f>
        <v>No</v>
      </c>
      <c r="K25" s="6">
        <v>0.5</v>
      </c>
      <c r="L25" s="14">
        <v>155.3931</v>
      </c>
      <c r="M25" s="6" t="s">
        <v>59</v>
      </c>
      <c r="N25">
        <f>Table_Main[[#This Row],[WorkDate]]-Table_Main[[#This Row],[ReqDate]]</f>
        <v>70</v>
      </c>
      <c r="O25">
        <f>VLOOKUP(Table_Main[[#This Row],[Techs]],$AA$2:$AB$4,2,0)</f>
        <v>80</v>
      </c>
      <c r="P25" s="13">
        <f>Table_Main[[#This Row],[LaborHours]]*Table_Main[[#This Row],[LaborRate]]</f>
        <v>40</v>
      </c>
      <c r="Q25" s="14">
        <v>40</v>
      </c>
      <c r="R25" s="14">
        <v>155.3931</v>
      </c>
      <c r="S25" s="13">
        <f>Table_Main[[#This Row],[LaborRate]]+Table_Main[[#This Row],[LaborCost]]</f>
        <v>120</v>
      </c>
      <c r="T25">
        <f>Table_Main[[#This Row],[LaborFee]]+Table_Main[[#This Row],[PartsFee]]</f>
        <v>195.3931</v>
      </c>
      <c r="U25" t="str">
        <f>LEFT(TEXT(Table_Main[[#This Row],[ReqDate]],"dddd"),3)</f>
        <v>Tue</v>
      </c>
      <c r="V25" t="str">
        <f>LEFT(TEXT(Table_Main[[#This Row],[WorkDate]],"dddd"),3)</f>
        <v>Tue</v>
      </c>
      <c r="Z25" s="16" t="s">
        <v>19</v>
      </c>
      <c r="AA25" s="16"/>
      <c r="AB25" s="16"/>
    </row>
    <row r="26" spans="1:29" ht="14.25" hidden="1" customHeight="1" x14ac:dyDescent="0.25">
      <c r="A26" s="6" t="s">
        <v>99</v>
      </c>
      <c r="B26" s="6" t="s">
        <v>71</v>
      </c>
      <c r="C26" s="6" t="s">
        <v>87</v>
      </c>
      <c r="D26" s="6" t="s">
        <v>63</v>
      </c>
      <c r="E26" t="str">
        <f>IF(Table_Main[[#This Row],[Wait]]&lt;=4, "Yes", "No")</f>
        <v>No</v>
      </c>
      <c r="F26" s="9">
        <v>44083</v>
      </c>
      <c r="G26" s="9">
        <v>44098</v>
      </c>
      <c r="H26" s="6">
        <v>2</v>
      </c>
      <c r="I26" t="str">
        <f>IF(Table_Main[[#This Row],[LaborFee]]=0,"Yes", "No")</f>
        <v>No</v>
      </c>
      <c r="J26" t="str">
        <f>IF(Table_Main[[#This Row],[PartsFee]]=0,"Yes", "No")</f>
        <v>No</v>
      </c>
      <c r="K26" s="6">
        <v>0.5</v>
      </c>
      <c r="L26" s="14">
        <v>204.28399999999999</v>
      </c>
      <c r="M26" s="6" t="s">
        <v>79</v>
      </c>
      <c r="N26">
        <f>Table_Main[[#This Row],[WorkDate]]-Table_Main[[#This Row],[ReqDate]]</f>
        <v>15</v>
      </c>
      <c r="O26">
        <f>VLOOKUP(Table_Main[[#This Row],[Techs]],$AA$2:$AB$4,2,0)</f>
        <v>140</v>
      </c>
      <c r="P26" s="13">
        <f>Table_Main[[#This Row],[LaborHours]]*Table_Main[[#This Row],[LaborRate]]</f>
        <v>70</v>
      </c>
      <c r="Q26" s="14">
        <v>70</v>
      </c>
      <c r="R26" s="14">
        <v>204.28399999999999</v>
      </c>
      <c r="S26" s="13">
        <f>Table_Main[[#This Row],[LaborRate]]+Table_Main[[#This Row],[LaborCost]]</f>
        <v>210</v>
      </c>
      <c r="T26">
        <f>Table_Main[[#This Row],[LaborFee]]+Table_Main[[#This Row],[PartsFee]]</f>
        <v>274.28399999999999</v>
      </c>
      <c r="U26" t="str">
        <f>LEFT(TEXT(Table_Main[[#This Row],[ReqDate]],"dddd"),3)</f>
        <v>Wed</v>
      </c>
      <c r="V26" t="str">
        <f>LEFT(TEXT(Table_Main[[#This Row],[WorkDate]],"dddd"),3)</f>
        <v>Thu</v>
      </c>
      <c r="Z26" s="16" t="s">
        <v>20</v>
      </c>
      <c r="AA26" s="16"/>
      <c r="AB26" s="16"/>
    </row>
    <row r="27" spans="1:29" ht="14.25" hidden="1" customHeight="1" x14ac:dyDescent="0.25">
      <c r="A27" s="6" t="s">
        <v>100</v>
      </c>
      <c r="B27" s="6" t="s">
        <v>61</v>
      </c>
      <c r="C27" s="6" t="s">
        <v>62</v>
      </c>
      <c r="D27" s="6" t="s">
        <v>58</v>
      </c>
      <c r="E27" t="str">
        <f>IF(Table_Main[[#This Row],[Wait]]&lt;=4, "Yes", "No")</f>
        <v>No</v>
      </c>
      <c r="F27" s="9">
        <v>44083</v>
      </c>
      <c r="G27" s="9">
        <v>44103</v>
      </c>
      <c r="H27" s="6">
        <v>1</v>
      </c>
      <c r="I27" t="str">
        <f>IF(Table_Main[[#This Row],[LaborFee]]=0,"Yes", "No")</f>
        <v>No</v>
      </c>
      <c r="J27" t="str">
        <f>IF(Table_Main[[#This Row],[PartsFee]]=0,"Yes", "No")</f>
        <v>No</v>
      </c>
      <c r="K27" s="6">
        <v>0.5</v>
      </c>
      <c r="L27" s="14">
        <v>37.917400000000001</v>
      </c>
      <c r="M27" s="6" t="s">
        <v>59</v>
      </c>
      <c r="N27">
        <f>Table_Main[[#This Row],[WorkDate]]-Table_Main[[#This Row],[ReqDate]]</f>
        <v>20</v>
      </c>
      <c r="O27">
        <f>VLOOKUP(Table_Main[[#This Row],[Techs]],$AA$2:$AB$4,2,0)</f>
        <v>80</v>
      </c>
      <c r="P27" s="13">
        <f>Table_Main[[#This Row],[LaborHours]]*Table_Main[[#This Row],[LaborRate]]</f>
        <v>40</v>
      </c>
      <c r="Q27" s="14">
        <v>40</v>
      </c>
      <c r="R27" s="14">
        <v>37.917400000000001</v>
      </c>
      <c r="S27" s="13">
        <f>Table_Main[[#This Row],[LaborRate]]+Table_Main[[#This Row],[LaborCost]]</f>
        <v>120</v>
      </c>
      <c r="T27">
        <f>Table_Main[[#This Row],[LaborFee]]+Table_Main[[#This Row],[PartsFee]]</f>
        <v>77.917400000000001</v>
      </c>
      <c r="U27" t="str">
        <f>LEFT(TEXT(Table_Main[[#This Row],[ReqDate]],"dddd"),3)</f>
        <v>Wed</v>
      </c>
      <c r="V27" t="str">
        <f>LEFT(TEXT(Table_Main[[#This Row],[WorkDate]],"dddd"),3)</f>
        <v>Tue</v>
      </c>
      <c r="Z27" s="17"/>
      <c r="AA27" s="17"/>
      <c r="AB27" s="17"/>
    </row>
    <row r="28" spans="1:29" ht="14.25" hidden="1" customHeight="1" x14ac:dyDescent="0.25">
      <c r="A28" s="6" t="s">
        <v>101</v>
      </c>
      <c r="B28" s="6" t="s">
        <v>71</v>
      </c>
      <c r="C28" s="6" t="s">
        <v>78</v>
      </c>
      <c r="D28" s="6" t="s">
        <v>67</v>
      </c>
      <c r="E28" t="str">
        <f>IF(Table_Main[[#This Row],[Wait]]&lt;=4, "Yes", "No")</f>
        <v>No</v>
      </c>
      <c r="F28" s="9">
        <v>44083</v>
      </c>
      <c r="G28" s="9">
        <v>44103</v>
      </c>
      <c r="H28" s="6">
        <v>1</v>
      </c>
      <c r="I28" t="str">
        <f>IF(Table_Main[[#This Row],[LaborFee]]=0,"Yes", "No")</f>
        <v>No</v>
      </c>
      <c r="J28" t="str">
        <f>IF(Table_Main[[#This Row],[PartsFee]]=0,"Yes", "No")</f>
        <v>No</v>
      </c>
      <c r="K28" s="6">
        <v>0.25</v>
      </c>
      <c r="L28" s="14">
        <v>88.405699999999996</v>
      </c>
      <c r="M28" s="6" t="s">
        <v>59</v>
      </c>
      <c r="N28">
        <f>Table_Main[[#This Row],[WorkDate]]-Table_Main[[#This Row],[ReqDate]]</f>
        <v>20</v>
      </c>
      <c r="O28">
        <f>VLOOKUP(Table_Main[[#This Row],[Techs]],$AA$2:$AB$4,2,0)</f>
        <v>80</v>
      </c>
      <c r="P28" s="13">
        <f>Table_Main[[#This Row],[LaborHours]]*Table_Main[[#This Row],[LaborRate]]</f>
        <v>20</v>
      </c>
      <c r="Q28" s="14">
        <v>20</v>
      </c>
      <c r="R28" s="14">
        <v>88.405699999999996</v>
      </c>
      <c r="S28" s="13">
        <f>Table_Main[[#This Row],[LaborRate]]+Table_Main[[#This Row],[LaborCost]]</f>
        <v>100</v>
      </c>
      <c r="T28">
        <f>Table_Main[[#This Row],[LaborFee]]+Table_Main[[#This Row],[PartsFee]]</f>
        <v>108.4057</v>
      </c>
      <c r="U28" t="str">
        <f>LEFT(TEXT(Table_Main[[#This Row],[ReqDate]],"dddd"),3)</f>
        <v>Wed</v>
      </c>
      <c r="V28" t="str">
        <f>LEFT(TEXT(Table_Main[[#This Row],[WorkDate]],"dddd"),3)</f>
        <v>Tue</v>
      </c>
      <c r="Z28" s="17"/>
      <c r="AA28" s="17"/>
      <c r="AB28" s="17"/>
    </row>
    <row r="29" spans="1:29" ht="14.25" customHeight="1" x14ac:dyDescent="0.25">
      <c r="A29" s="6" t="s">
        <v>102</v>
      </c>
      <c r="B29" s="6" t="s">
        <v>61</v>
      </c>
      <c r="C29" s="6" t="s">
        <v>62</v>
      </c>
      <c r="D29" s="6" t="s">
        <v>67</v>
      </c>
      <c r="E29" t="str">
        <f>IF(Table_Main[[#This Row],[Wait]]&lt;=4, "Yes", "No")</f>
        <v>No</v>
      </c>
      <c r="F29" s="9">
        <v>44083</v>
      </c>
      <c r="G29" s="9">
        <v>44103</v>
      </c>
      <c r="H29" s="6">
        <v>1</v>
      </c>
      <c r="I29" t="str">
        <f>IF(Table_Main[[#This Row],[LaborFee]]=0,"Yes", "No")</f>
        <v>No</v>
      </c>
      <c r="J29" t="str">
        <f>IF(Table_Main[[#This Row],[PartsFee]]=0,"Yes", "No")</f>
        <v>No</v>
      </c>
      <c r="K29" s="6">
        <v>0.25</v>
      </c>
      <c r="L29" s="14">
        <v>202.28639999999999</v>
      </c>
      <c r="M29" s="6" t="s">
        <v>59</v>
      </c>
      <c r="N29">
        <f>Table_Main[[#This Row],[WorkDate]]-Table_Main[[#This Row],[ReqDate]]</f>
        <v>20</v>
      </c>
      <c r="O29">
        <f>VLOOKUP(Table_Main[[#This Row],[Techs]],$AA$2:$AB$4,2,0)</f>
        <v>80</v>
      </c>
      <c r="P29" s="13">
        <f>Table_Main[[#This Row],[LaborHours]]*Table_Main[[#This Row],[LaborRate]]</f>
        <v>20</v>
      </c>
      <c r="Q29" s="14">
        <v>20</v>
      </c>
      <c r="R29" s="14">
        <v>202.28639999999999</v>
      </c>
      <c r="S29" s="13">
        <f>Table_Main[[#This Row],[LaborRate]]+Table_Main[[#This Row],[LaborCost]]</f>
        <v>100</v>
      </c>
      <c r="T29">
        <f>Table_Main[[#This Row],[LaborFee]]+Table_Main[[#This Row],[PartsFee]]</f>
        <v>222.28639999999999</v>
      </c>
      <c r="U29" t="str">
        <f>LEFT(TEXT(Table_Main[[#This Row],[ReqDate]],"dddd"),3)</f>
        <v>Wed</v>
      </c>
      <c r="V29" t="str">
        <f>LEFT(TEXT(Table_Main[[#This Row],[WorkDate]],"dddd"),3)</f>
        <v>Tue</v>
      </c>
      <c r="Z29" s="16"/>
      <c r="AA29" s="17"/>
      <c r="AB29" s="17"/>
    </row>
    <row r="30" spans="1:29" ht="14.25" hidden="1" customHeight="1" x14ac:dyDescent="0.25">
      <c r="A30" s="6" t="s">
        <v>103</v>
      </c>
      <c r="B30" s="6" t="s">
        <v>83</v>
      </c>
      <c r="C30" s="6" t="s">
        <v>57</v>
      </c>
      <c r="D30" s="6" t="s">
        <v>58</v>
      </c>
      <c r="E30" t="str">
        <f>IF(Table_Main[[#This Row],[Wait]]&lt;=4, "Yes", "No")</f>
        <v>No</v>
      </c>
      <c r="F30" s="9">
        <v>44084</v>
      </c>
      <c r="G30" s="9">
        <v>44102</v>
      </c>
      <c r="H30" s="6">
        <v>1</v>
      </c>
      <c r="I30" t="str">
        <f>IF(Table_Main[[#This Row],[LaborFee]]=0,"Yes", "No")</f>
        <v>No</v>
      </c>
      <c r="J30" t="str">
        <f>IF(Table_Main[[#This Row],[PartsFee]]=0,"Yes", "No")</f>
        <v>No</v>
      </c>
      <c r="K30" s="6">
        <v>0.5</v>
      </c>
      <c r="L30" s="14">
        <v>120</v>
      </c>
      <c r="M30" s="6" t="s">
        <v>68</v>
      </c>
      <c r="N30">
        <f>Table_Main[[#This Row],[WorkDate]]-Table_Main[[#This Row],[ReqDate]]</f>
        <v>18</v>
      </c>
      <c r="O30">
        <f>VLOOKUP(Table_Main[[#This Row],[Techs]],$AA$2:$AB$4,2,0)</f>
        <v>80</v>
      </c>
      <c r="P30" s="13">
        <f>Table_Main[[#This Row],[LaborHours]]*Table_Main[[#This Row],[LaborRate]]</f>
        <v>40</v>
      </c>
      <c r="Q30" s="14">
        <v>40</v>
      </c>
      <c r="R30" s="14">
        <v>120</v>
      </c>
      <c r="S30" s="13">
        <f>Table_Main[[#This Row],[LaborRate]]+Table_Main[[#This Row],[LaborCost]]</f>
        <v>120</v>
      </c>
      <c r="T30">
        <f>Table_Main[[#This Row],[LaborFee]]+Table_Main[[#This Row],[PartsFee]]</f>
        <v>160</v>
      </c>
      <c r="U30" t="str">
        <f>LEFT(TEXT(Table_Main[[#This Row],[ReqDate]],"dddd"),3)</f>
        <v>Thu</v>
      </c>
      <c r="V30" t="str">
        <f>LEFT(TEXT(Table_Main[[#This Row],[WorkDate]],"dddd"),3)</f>
        <v>Mon</v>
      </c>
      <c r="Z30" s="17"/>
      <c r="AA30" s="17"/>
      <c r="AB30" s="17"/>
    </row>
    <row r="31" spans="1:29" ht="14.25" hidden="1" customHeight="1" x14ac:dyDescent="0.25">
      <c r="A31" s="6" t="s">
        <v>104</v>
      </c>
      <c r="B31" s="6" t="s">
        <v>71</v>
      </c>
      <c r="C31" s="6" t="s">
        <v>87</v>
      </c>
      <c r="D31" s="6" t="s">
        <v>67</v>
      </c>
      <c r="E31" t="str">
        <f>IF(Table_Main[[#This Row],[Wait]]&lt;=4, "Yes", "No")</f>
        <v>Yes</v>
      </c>
      <c r="F31" s="9">
        <v>44085</v>
      </c>
      <c r="G31" s="9">
        <v>44088</v>
      </c>
      <c r="H31" s="6">
        <v>1</v>
      </c>
      <c r="I31" t="str">
        <f>IF(Table_Main[[#This Row],[LaborFee]]=0,"Yes", "No")</f>
        <v>No</v>
      </c>
      <c r="J31" t="str">
        <f>IF(Table_Main[[#This Row],[PartsFee]]=0,"Yes", "No")</f>
        <v>No</v>
      </c>
      <c r="K31" s="6">
        <v>0.25</v>
      </c>
      <c r="L31" s="14">
        <v>120</v>
      </c>
      <c r="M31" s="6" t="s">
        <v>59</v>
      </c>
      <c r="N31">
        <f>Table_Main[[#This Row],[WorkDate]]-Table_Main[[#This Row],[ReqDate]]</f>
        <v>3</v>
      </c>
      <c r="O31">
        <f>VLOOKUP(Table_Main[[#This Row],[Techs]],$AA$2:$AB$4,2,0)</f>
        <v>80</v>
      </c>
      <c r="P31" s="13">
        <f>Table_Main[[#This Row],[LaborHours]]*Table_Main[[#This Row],[LaborRate]]</f>
        <v>20</v>
      </c>
      <c r="Q31" s="14">
        <v>20</v>
      </c>
      <c r="R31" s="14">
        <v>120</v>
      </c>
      <c r="S31" s="13">
        <f>Table_Main[[#This Row],[LaborRate]]+Table_Main[[#This Row],[LaborCost]]</f>
        <v>100</v>
      </c>
      <c r="T31">
        <f>Table_Main[[#This Row],[LaborFee]]+Table_Main[[#This Row],[PartsFee]]</f>
        <v>140</v>
      </c>
      <c r="U31" t="str">
        <f>LEFT(TEXT(Table_Main[[#This Row],[ReqDate]],"dddd"),3)</f>
        <v>Fri</v>
      </c>
      <c r="V31" t="str">
        <f>LEFT(TEXT(Table_Main[[#This Row],[WorkDate]],"dddd"),3)</f>
        <v>Mon</v>
      </c>
      <c r="Z31" s="17"/>
      <c r="AA31" s="17"/>
      <c r="AB31" s="17"/>
    </row>
    <row r="32" spans="1:29" ht="14.25" hidden="1" customHeight="1" x14ac:dyDescent="0.25">
      <c r="A32" s="6" t="s">
        <v>105</v>
      </c>
      <c r="B32" s="6" t="s">
        <v>106</v>
      </c>
      <c r="C32" s="6" t="s">
        <v>66</v>
      </c>
      <c r="D32" s="6" t="s">
        <v>63</v>
      </c>
      <c r="E32" t="str">
        <f>IF(Table_Main[[#This Row],[Wait]]&lt;=4, "Yes", "No")</f>
        <v>Yes</v>
      </c>
      <c r="F32" s="9">
        <v>44085</v>
      </c>
      <c r="G32" s="9">
        <v>44089</v>
      </c>
      <c r="H32" s="6">
        <v>2</v>
      </c>
      <c r="I32" t="str">
        <f>IF(Table_Main[[#This Row],[LaborFee]]=0,"Yes", "No")</f>
        <v>No</v>
      </c>
      <c r="J32" t="str">
        <f>IF(Table_Main[[#This Row],[PartsFee]]=0,"Yes", "No")</f>
        <v>No</v>
      </c>
      <c r="K32" s="6">
        <v>0.5</v>
      </c>
      <c r="L32" s="14">
        <v>535.62480000000005</v>
      </c>
      <c r="M32" s="6" t="s">
        <v>79</v>
      </c>
      <c r="N32">
        <f>Table_Main[[#This Row],[WorkDate]]-Table_Main[[#This Row],[ReqDate]]</f>
        <v>4</v>
      </c>
      <c r="O32">
        <f>VLOOKUP(Table_Main[[#This Row],[Techs]],$AA$2:$AB$4,2,0)</f>
        <v>140</v>
      </c>
      <c r="P32" s="13">
        <f>Table_Main[[#This Row],[LaborHours]]*Table_Main[[#This Row],[LaborRate]]</f>
        <v>70</v>
      </c>
      <c r="Q32" s="14">
        <v>70</v>
      </c>
      <c r="R32" s="14">
        <v>535.62480000000005</v>
      </c>
      <c r="S32" s="13">
        <f>Table_Main[[#This Row],[LaborRate]]+Table_Main[[#This Row],[LaborCost]]</f>
        <v>210</v>
      </c>
      <c r="T32">
        <f>Table_Main[[#This Row],[LaborFee]]+Table_Main[[#This Row],[PartsFee]]</f>
        <v>605.62480000000005</v>
      </c>
      <c r="U32" t="str">
        <f>LEFT(TEXT(Table_Main[[#This Row],[ReqDate]],"dddd"),3)</f>
        <v>Fri</v>
      </c>
      <c r="V32" t="str">
        <f>LEFT(TEXT(Table_Main[[#This Row],[WorkDate]],"dddd"),3)</f>
        <v>Tue</v>
      </c>
    </row>
    <row r="33" spans="1:22" ht="14.25" hidden="1" customHeight="1" x14ac:dyDescent="0.25">
      <c r="A33" s="6" t="s">
        <v>107</v>
      </c>
      <c r="B33" s="6" t="s">
        <v>71</v>
      </c>
      <c r="C33" s="6" t="s">
        <v>57</v>
      </c>
      <c r="D33" s="6" t="s">
        <v>58</v>
      </c>
      <c r="E33" t="str">
        <f>IF(Table_Main[[#This Row],[Wait]]&lt;=4, "Yes", "No")</f>
        <v>No</v>
      </c>
      <c r="F33" s="9">
        <v>44085</v>
      </c>
      <c r="G33" s="9">
        <v>44097</v>
      </c>
      <c r="H33" s="6">
        <v>2</v>
      </c>
      <c r="I33" t="str">
        <f>IF(Table_Main[[#This Row],[LaborFee]]=0,"Yes", "No")</f>
        <v>No</v>
      </c>
      <c r="J33" t="str">
        <f>IF(Table_Main[[#This Row],[PartsFee]]=0,"Yes", "No")</f>
        <v>No</v>
      </c>
      <c r="K33" s="6">
        <v>0.25</v>
      </c>
      <c r="L33" s="14">
        <v>24.63</v>
      </c>
      <c r="M33" s="6" t="s">
        <v>59</v>
      </c>
      <c r="N33">
        <f>Table_Main[[#This Row],[WorkDate]]-Table_Main[[#This Row],[ReqDate]]</f>
        <v>12</v>
      </c>
      <c r="O33">
        <f>VLOOKUP(Table_Main[[#This Row],[Techs]],$AA$2:$AB$4,2,0)</f>
        <v>140</v>
      </c>
      <c r="P33" s="13">
        <f>Table_Main[[#This Row],[LaborHours]]*Table_Main[[#This Row],[LaborRate]]</f>
        <v>35</v>
      </c>
      <c r="Q33" s="14">
        <v>35</v>
      </c>
      <c r="R33" s="14">
        <v>24.63</v>
      </c>
      <c r="S33" s="13">
        <f>Table_Main[[#This Row],[LaborRate]]+Table_Main[[#This Row],[LaborCost]]</f>
        <v>175</v>
      </c>
      <c r="T33">
        <f>Table_Main[[#This Row],[LaborFee]]+Table_Main[[#This Row],[PartsFee]]</f>
        <v>59.629999999999995</v>
      </c>
      <c r="U33" t="str">
        <f>LEFT(TEXT(Table_Main[[#This Row],[ReqDate]],"dddd"),3)</f>
        <v>Fri</v>
      </c>
      <c r="V33" t="str">
        <f>LEFT(TEXT(Table_Main[[#This Row],[WorkDate]],"dddd"),3)</f>
        <v>Wed</v>
      </c>
    </row>
    <row r="34" spans="1:22" ht="14.25" hidden="1" customHeight="1" x14ac:dyDescent="0.25">
      <c r="A34" s="6" t="s">
        <v>108</v>
      </c>
      <c r="B34" s="6" t="s">
        <v>71</v>
      </c>
      <c r="C34" s="6" t="s">
        <v>57</v>
      </c>
      <c r="D34" s="6" t="s">
        <v>63</v>
      </c>
      <c r="E34" t="str">
        <f>IF(Table_Main[[#This Row],[Wait]]&lt;=4, "Yes", "No")</f>
        <v>No</v>
      </c>
      <c r="F34" s="9">
        <v>44085</v>
      </c>
      <c r="G34" s="9">
        <v>44100</v>
      </c>
      <c r="H34" s="6">
        <v>2</v>
      </c>
      <c r="I34" t="str">
        <f>IF(Table_Main[[#This Row],[LaborFee]]=0,"Yes", "No")</f>
        <v>No</v>
      </c>
      <c r="J34" t="str">
        <f>IF(Table_Main[[#This Row],[PartsFee]]=0,"Yes", "No")</f>
        <v>No</v>
      </c>
      <c r="K34" s="6">
        <v>0.5</v>
      </c>
      <c r="L34" s="14">
        <v>43.26</v>
      </c>
      <c r="M34" s="6" t="s">
        <v>59</v>
      </c>
      <c r="N34">
        <f>Table_Main[[#This Row],[WorkDate]]-Table_Main[[#This Row],[ReqDate]]</f>
        <v>15</v>
      </c>
      <c r="O34">
        <f>VLOOKUP(Table_Main[[#This Row],[Techs]],$AA$2:$AB$4,2,0)</f>
        <v>140</v>
      </c>
      <c r="P34" s="13">
        <f>Table_Main[[#This Row],[LaborHours]]*Table_Main[[#This Row],[LaborRate]]</f>
        <v>70</v>
      </c>
      <c r="Q34" s="14">
        <v>70</v>
      </c>
      <c r="R34" s="14">
        <v>43.26</v>
      </c>
      <c r="S34" s="13">
        <f>Table_Main[[#This Row],[LaborRate]]+Table_Main[[#This Row],[LaborCost]]</f>
        <v>210</v>
      </c>
      <c r="T34">
        <f>Table_Main[[#This Row],[LaborFee]]+Table_Main[[#This Row],[PartsFee]]</f>
        <v>113.25999999999999</v>
      </c>
      <c r="U34" t="str">
        <f>LEFT(TEXT(Table_Main[[#This Row],[ReqDate]],"dddd"),3)</f>
        <v>Fri</v>
      </c>
      <c r="V34" t="str">
        <f>LEFT(TEXT(Table_Main[[#This Row],[WorkDate]],"dddd"),3)</f>
        <v>Sat</v>
      </c>
    </row>
    <row r="35" spans="1:22" ht="14.25" hidden="1" customHeight="1" x14ac:dyDescent="0.25">
      <c r="A35" s="6" t="s">
        <v>109</v>
      </c>
      <c r="B35" s="6" t="s">
        <v>83</v>
      </c>
      <c r="C35" s="6" t="s">
        <v>57</v>
      </c>
      <c r="D35" s="6" t="s">
        <v>58</v>
      </c>
      <c r="E35" t="str">
        <f>IF(Table_Main[[#This Row],[Wait]]&lt;=4, "Yes", "No")</f>
        <v>No</v>
      </c>
      <c r="F35" s="9">
        <v>44085</v>
      </c>
      <c r="G35" s="9">
        <v>44110</v>
      </c>
      <c r="H35" s="6">
        <v>1</v>
      </c>
      <c r="I35" t="str">
        <f>IF(Table_Main[[#This Row],[LaborFee]]=0,"Yes", "No")</f>
        <v>No</v>
      </c>
      <c r="J35" t="str">
        <f>IF(Table_Main[[#This Row],[PartsFee]]=0,"Yes", "No")</f>
        <v>No</v>
      </c>
      <c r="K35" s="6">
        <v>0.25</v>
      </c>
      <c r="L35" s="14">
        <v>21.33</v>
      </c>
      <c r="M35" s="6" t="s">
        <v>59</v>
      </c>
      <c r="N35">
        <f>Table_Main[[#This Row],[WorkDate]]-Table_Main[[#This Row],[ReqDate]]</f>
        <v>25</v>
      </c>
      <c r="O35">
        <f>VLOOKUP(Table_Main[[#This Row],[Techs]],$AA$2:$AB$4,2,0)</f>
        <v>80</v>
      </c>
      <c r="P35" s="13">
        <f>Table_Main[[#This Row],[LaborHours]]*Table_Main[[#This Row],[LaborRate]]</f>
        <v>20</v>
      </c>
      <c r="Q35" s="14">
        <v>20</v>
      </c>
      <c r="R35" s="14">
        <v>21.33</v>
      </c>
      <c r="S35" s="13">
        <f>Table_Main[[#This Row],[LaborRate]]+Table_Main[[#This Row],[LaborCost]]</f>
        <v>100</v>
      </c>
      <c r="T35">
        <f>Table_Main[[#This Row],[LaborFee]]+Table_Main[[#This Row],[PartsFee]]</f>
        <v>41.33</v>
      </c>
      <c r="U35" t="str">
        <f>LEFT(TEXT(Table_Main[[#This Row],[ReqDate]],"dddd"),3)</f>
        <v>Fri</v>
      </c>
      <c r="V35" t="str">
        <f>LEFT(TEXT(Table_Main[[#This Row],[WorkDate]],"dddd"),3)</f>
        <v>Tue</v>
      </c>
    </row>
    <row r="36" spans="1:22" ht="14.25" hidden="1" customHeight="1" x14ac:dyDescent="0.25">
      <c r="A36" s="6" t="s">
        <v>110</v>
      </c>
      <c r="B36" s="6" t="s">
        <v>83</v>
      </c>
      <c r="C36" s="6" t="s">
        <v>57</v>
      </c>
      <c r="D36" s="6" t="s">
        <v>63</v>
      </c>
      <c r="E36" t="str">
        <f>IF(Table_Main[[#This Row],[Wait]]&lt;=4, "Yes", "No")</f>
        <v>No</v>
      </c>
      <c r="F36" s="9">
        <v>44086</v>
      </c>
      <c r="G36" s="9">
        <v>44102</v>
      </c>
      <c r="H36" s="6">
        <v>1</v>
      </c>
      <c r="I36" t="str">
        <f>IF(Table_Main[[#This Row],[LaborFee]]=0,"Yes", "No")</f>
        <v>No</v>
      </c>
      <c r="J36" t="str">
        <f>IF(Table_Main[[#This Row],[PartsFee]]=0,"Yes", "No")</f>
        <v>No</v>
      </c>
      <c r="K36" s="6">
        <v>1</v>
      </c>
      <c r="L36" s="14">
        <v>0.45600000000000002</v>
      </c>
      <c r="M36" s="6" t="s">
        <v>79</v>
      </c>
      <c r="N36">
        <f>Table_Main[[#This Row],[WorkDate]]-Table_Main[[#This Row],[ReqDate]]</f>
        <v>16</v>
      </c>
      <c r="O36">
        <f>VLOOKUP(Table_Main[[#This Row],[Techs]],$AA$2:$AB$4,2,0)</f>
        <v>80</v>
      </c>
      <c r="P36" s="13">
        <f>Table_Main[[#This Row],[LaborHours]]*Table_Main[[#This Row],[LaborRate]]</f>
        <v>80</v>
      </c>
      <c r="Q36" s="14">
        <v>80</v>
      </c>
      <c r="R36" s="14">
        <v>0.45600000000000002</v>
      </c>
      <c r="S36" s="13">
        <f>Table_Main[[#This Row],[LaborRate]]+Table_Main[[#This Row],[LaborCost]]</f>
        <v>160</v>
      </c>
      <c r="T36">
        <f>Table_Main[[#This Row],[LaborFee]]+Table_Main[[#This Row],[PartsFee]]</f>
        <v>80.456000000000003</v>
      </c>
      <c r="U36" t="str">
        <f>LEFT(TEXT(Table_Main[[#This Row],[ReqDate]],"dddd"),3)</f>
        <v>Sat</v>
      </c>
      <c r="V36" t="str">
        <f>LEFT(TEXT(Table_Main[[#This Row],[WorkDate]],"dddd"),3)</f>
        <v>Mon</v>
      </c>
    </row>
    <row r="37" spans="1:22" ht="14.25" hidden="1" customHeight="1" x14ac:dyDescent="0.25">
      <c r="A37" s="6" t="s">
        <v>111</v>
      </c>
      <c r="B37" s="6" t="s">
        <v>71</v>
      </c>
      <c r="C37" s="6" t="s">
        <v>57</v>
      </c>
      <c r="D37" s="6" t="s">
        <v>58</v>
      </c>
      <c r="E37" t="str">
        <f>IF(Table_Main[[#This Row],[Wait]]&lt;=4, "Yes", "No")</f>
        <v>No</v>
      </c>
      <c r="F37" s="9">
        <v>44088</v>
      </c>
      <c r="G37" s="9">
        <v>44098</v>
      </c>
      <c r="H37" s="6">
        <v>2</v>
      </c>
      <c r="I37" t="str">
        <f>IF(Table_Main[[#This Row],[LaborFee]]=0,"Yes", "No")</f>
        <v>No</v>
      </c>
      <c r="J37" t="str">
        <f>IF(Table_Main[[#This Row],[PartsFee]]=0,"Yes", "No")</f>
        <v>No</v>
      </c>
      <c r="K37" s="6">
        <v>0.25</v>
      </c>
      <c r="L37" s="14">
        <v>126.62309999999999</v>
      </c>
      <c r="M37" s="6" t="s">
        <v>79</v>
      </c>
      <c r="N37">
        <f>Table_Main[[#This Row],[WorkDate]]-Table_Main[[#This Row],[ReqDate]]</f>
        <v>10</v>
      </c>
      <c r="O37">
        <f>VLOOKUP(Table_Main[[#This Row],[Techs]],$AA$2:$AB$4,2,0)</f>
        <v>140</v>
      </c>
      <c r="P37" s="13">
        <f>Table_Main[[#This Row],[LaborHours]]*Table_Main[[#This Row],[LaborRate]]</f>
        <v>35</v>
      </c>
      <c r="Q37" s="14">
        <v>35</v>
      </c>
      <c r="R37" s="14">
        <v>126.62309999999999</v>
      </c>
      <c r="S37" s="13">
        <f>Table_Main[[#This Row],[LaborRate]]+Table_Main[[#This Row],[LaborCost]]</f>
        <v>175</v>
      </c>
      <c r="T37">
        <f>Table_Main[[#This Row],[LaborFee]]+Table_Main[[#This Row],[PartsFee]]</f>
        <v>161.62309999999999</v>
      </c>
      <c r="U37" t="str">
        <f>LEFT(TEXT(Table_Main[[#This Row],[ReqDate]],"dddd"),3)</f>
        <v>Mon</v>
      </c>
      <c r="V37" t="str">
        <f>LEFT(TEXT(Table_Main[[#This Row],[WorkDate]],"dddd"),3)</f>
        <v>Thu</v>
      </c>
    </row>
    <row r="38" spans="1:22" ht="14.25" hidden="1" customHeight="1" x14ac:dyDescent="0.25">
      <c r="A38" s="6" t="s">
        <v>112</v>
      </c>
      <c r="B38" s="6" t="s">
        <v>83</v>
      </c>
      <c r="C38" s="6" t="s">
        <v>57</v>
      </c>
      <c r="D38" s="6" t="s">
        <v>63</v>
      </c>
      <c r="E38" t="str">
        <f>IF(Table_Main[[#This Row],[Wait]]&lt;=4, "Yes", "No")</f>
        <v>No</v>
      </c>
      <c r="F38" s="9">
        <v>44088</v>
      </c>
      <c r="G38" s="9">
        <v>44102</v>
      </c>
      <c r="H38" s="6">
        <v>1</v>
      </c>
      <c r="I38" t="str">
        <f>IF(Table_Main[[#This Row],[LaborFee]]=0,"Yes", "No")</f>
        <v>No</v>
      </c>
      <c r="J38" t="str">
        <f>IF(Table_Main[[#This Row],[PartsFee]]=0,"Yes", "No")</f>
        <v>No</v>
      </c>
      <c r="K38" s="6">
        <v>1.5</v>
      </c>
      <c r="L38" s="14">
        <v>251.0033</v>
      </c>
      <c r="M38" s="6" t="s">
        <v>59</v>
      </c>
      <c r="N38">
        <f>Table_Main[[#This Row],[WorkDate]]-Table_Main[[#This Row],[ReqDate]]</f>
        <v>14</v>
      </c>
      <c r="O38">
        <f>VLOOKUP(Table_Main[[#This Row],[Techs]],$AA$2:$AB$4,2,0)</f>
        <v>80</v>
      </c>
      <c r="P38" s="13">
        <f>Table_Main[[#This Row],[LaborHours]]*Table_Main[[#This Row],[LaborRate]]</f>
        <v>120</v>
      </c>
      <c r="Q38" s="14">
        <v>120</v>
      </c>
      <c r="R38" s="14">
        <v>251.0033</v>
      </c>
      <c r="S38" s="13">
        <f>Table_Main[[#This Row],[LaborRate]]+Table_Main[[#This Row],[LaborCost]]</f>
        <v>200</v>
      </c>
      <c r="T38">
        <f>Table_Main[[#This Row],[LaborFee]]+Table_Main[[#This Row],[PartsFee]]</f>
        <v>371.00329999999997</v>
      </c>
      <c r="U38" t="str">
        <f>LEFT(TEXT(Table_Main[[#This Row],[ReqDate]],"dddd"),3)</f>
        <v>Mon</v>
      </c>
      <c r="V38" t="str">
        <f>LEFT(TEXT(Table_Main[[#This Row],[WorkDate]],"dddd"),3)</f>
        <v>Mon</v>
      </c>
    </row>
    <row r="39" spans="1:22" ht="14.25" hidden="1" customHeight="1" x14ac:dyDescent="0.25">
      <c r="A39" s="6" t="s">
        <v>113</v>
      </c>
      <c r="B39" s="6" t="s">
        <v>94</v>
      </c>
      <c r="C39" s="6" t="s">
        <v>66</v>
      </c>
      <c r="D39" s="6" t="s">
        <v>58</v>
      </c>
      <c r="E39" t="str">
        <f>IF(Table_Main[[#This Row],[Wait]]&lt;=4, "Yes", "No")</f>
        <v>No</v>
      </c>
      <c r="F39" s="9">
        <v>44088</v>
      </c>
      <c r="G39" s="9">
        <v>44109</v>
      </c>
      <c r="H39" s="6">
        <v>1</v>
      </c>
      <c r="I39" t="str">
        <f>IF(Table_Main[[#This Row],[LaborFee]]=0,"Yes", "No")</f>
        <v>No</v>
      </c>
      <c r="J39" t="str">
        <f>IF(Table_Main[[#This Row],[PartsFee]]=0,"Yes", "No")</f>
        <v>No</v>
      </c>
      <c r="K39" s="6">
        <v>0.5</v>
      </c>
      <c r="L39" s="14">
        <v>395.28</v>
      </c>
      <c r="M39" s="6" t="s">
        <v>68</v>
      </c>
      <c r="N39">
        <f>Table_Main[[#This Row],[WorkDate]]-Table_Main[[#This Row],[ReqDate]]</f>
        <v>21</v>
      </c>
      <c r="O39">
        <f>VLOOKUP(Table_Main[[#This Row],[Techs]],$AA$2:$AB$4,2,0)</f>
        <v>80</v>
      </c>
      <c r="P39" s="13">
        <f>Table_Main[[#This Row],[LaborHours]]*Table_Main[[#This Row],[LaborRate]]</f>
        <v>40</v>
      </c>
      <c r="Q39" s="14">
        <v>40</v>
      </c>
      <c r="R39" s="14">
        <v>395.28</v>
      </c>
      <c r="S39" s="13">
        <f>Table_Main[[#This Row],[LaborRate]]+Table_Main[[#This Row],[LaborCost]]</f>
        <v>120</v>
      </c>
      <c r="T39">
        <f>Table_Main[[#This Row],[LaborFee]]+Table_Main[[#This Row],[PartsFee]]</f>
        <v>435.28</v>
      </c>
      <c r="U39" t="str">
        <f>LEFT(TEXT(Table_Main[[#This Row],[ReqDate]],"dddd"),3)</f>
        <v>Mon</v>
      </c>
      <c r="V39" t="str">
        <f>LEFT(TEXT(Table_Main[[#This Row],[WorkDate]],"dddd"),3)</f>
        <v>Mon</v>
      </c>
    </row>
    <row r="40" spans="1:22" ht="14.25" hidden="1" customHeight="1" x14ac:dyDescent="0.25">
      <c r="A40" s="6" t="s">
        <v>114</v>
      </c>
      <c r="B40" s="6" t="s">
        <v>71</v>
      </c>
      <c r="C40" s="6" t="s">
        <v>87</v>
      </c>
      <c r="D40" s="6" t="s">
        <v>67</v>
      </c>
      <c r="E40" t="str">
        <f>IF(Table_Main[[#This Row],[Wait]]&lt;=4, "Yes", "No")</f>
        <v>No</v>
      </c>
      <c r="F40" s="9">
        <v>44088</v>
      </c>
      <c r="G40" s="9">
        <v>44111</v>
      </c>
      <c r="H40" s="6">
        <v>1</v>
      </c>
      <c r="I40" t="str">
        <f>IF(Table_Main[[#This Row],[LaborFee]]=0,"Yes", "No")</f>
        <v>No</v>
      </c>
      <c r="J40" t="str">
        <f>IF(Table_Main[[#This Row],[PartsFee]]=0,"Yes", "No")</f>
        <v>No</v>
      </c>
      <c r="K40" s="6">
        <v>0.25</v>
      </c>
      <c r="L40" s="14">
        <v>36</v>
      </c>
      <c r="M40" s="6" t="s">
        <v>59</v>
      </c>
      <c r="N40">
        <f>Table_Main[[#This Row],[WorkDate]]-Table_Main[[#This Row],[ReqDate]]</f>
        <v>23</v>
      </c>
      <c r="O40">
        <f>VLOOKUP(Table_Main[[#This Row],[Techs]],$AA$2:$AB$4,2,0)</f>
        <v>80</v>
      </c>
      <c r="P40" s="13">
        <f>Table_Main[[#This Row],[LaborHours]]*Table_Main[[#This Row],[LaborRate]]</f>
        <v>20</v>
      </c>
      <c r="Q40" s="14">
        <v>20</v>
      </c>
      <c r="R40" s="14">
        <v>36</v>
      </c>
      <c r="S40" s="13">
        <f>Table_Main[[#This Row],[LaborRate]]+Table_Main[[#This Row],[LaborCost]]</f>
        <v>100</v>
      </c>
      <c r="T40">
        <f>Table_Main[[#This Row],[LaborFee]]+Table_Main[[#This Row],[PartsFee]]</f>
        <v>56</v>
      </c>
      <c r="U40" t="str">
        <f>LEFT(TEXT(Table_Main[[#This Row],[ReqDate]],"dddd"),3)</f>
        <v>Mon</v>
      </c>
      <c r="V40" t="str">
        <f>LEFT(TEXT(Table_Main[[#This Row],[WorkDate]],"dddd"),3)</f>
        <v>Wed</v>
      </c>
    </row>
    <row r="41" spans="1:22" ht="14.25" hidden="1" customHeight="1" x14ac:dyDescent="0.25">
      <c r="A41" s="6" t="s">
        <v>115</v>
      </c>
      <c r="B41" s="6" t="s">
        <v>61</v>
      </c>
      <c r="C41" s="6" t="s">
        <v>62</v>
      </c>
      <c r="D41" s="6" t="s">
        <v>58</v>
      </c>
      <c r="E41" t="str">
        <f>IF(Table_Main[[#This Row],[Wait]]&lt;=4, "Yes", "No")</f>
        <v>No</v>
      </c>
      <c r="F41" s="9">
        <v>44088</v>
      </c>
      <c r="G41" s="9">
        <v>44158</v>
      </c>
      <c r="H41" s="6">
        <v>1</v>
      </c>
      <c r="I41" t="str">
        <f>IF(Table_Main[[#This Row],[LaborFee]]=0,"Yes", "No")</f>
        <v>No</v>
      </c>
      <c r="J41" t="str">
        <f>IF(Table_Main[[#This Row],[PartsFee]]=0,"Yes", "No")</f>
        <v>No</v>
      </c>
      <c r="K41" s="6">
        <v>1.75</v>
      </c>
      <c r="L41" s="14">
        <v>510.67529999999999</v>
      </c>
      <c r="M41" s="6" t="s">
        <v>68</v>
      </c>
      <c r="N41">
        <f>Table_Main[[#This Row],[WorkDate]]-Table_Main[[#This Row],[ReqDate]]</f>
        <v>70</v>
      </c>
      <c r="O41">
        <f>VLOOKUP(Table_Main[[#This Row],[Techs]],$AA$2:$AB$4,2,0)</f>
        <v>80</v>
      </c>
      <c r="P41" s="13">
        <f>Table_Main[[#This Row],[LaborHours]]*Table_Main[[#This Row],[LaborRate]]</f>
        <v>140</v>
      </c>
      <c r="Q41" s="14">
        <v>140</v>
      </c>
      <c r="R41" s="14">
        <v>510.67529999999999</v>
      </c>
      <c r="S41" s="13">
        <f>Table_Main[[#This Row],[LaborRate]]+Table_Main[[#This Row],[LaborCost]]</f>
        <v>220</v>
      </c>
      <c r="T41">
        <f>Table_Main[[#This Row],[LaborFee]]+Table_Main[[#This Row],[PartsFee]]</f>
        <v>650.67529999999999</v>
      </c>
      <c r="U41" t="str">
        <f>LEFT(TEXT(Table_Main[[#This Row],[ReqDate]],"dddd"),3)</f>
        <v>Mon</v>
      </c>
      <c r="V41" t="str">
        <f>LEFT(TEXT(Table_Main[[#This Row],[WorkDate]],"dddd"),3)</f>
        <v>Mon</v>
      </c>
    </row>
    <row r="42" spans="1:22" ht="14.25" hidden="1" customHeight="1" x14ac:dyDescent="0.25">
      <c r="A42" s="6" t="s">
        <v>116</v>
      </c>
      <c r="B42" s="6" t="s">
        <v>71</v>
      </c>
      <c r="C42" s="6" t="s">
        <v>87</v>
      </c>
      <c r="D42" s="6" t="s">
        <v>63</v>
      </c>
      <c r="E42" t="str">
        <f>IF(Table_Main[[#This Row],[Wait]]&lt;=4, "Yes", "No")</f>
        <v>No</v>
      </c>
      <c r="F42" s="9">
        <v>44089</v>
      </c>
      <c r="G42" s="9">
        <v>44111</v>
      </c>
      <c r="H42" s="6">
        <v>2</v>
      </c>
      <c r="I42" t="str">
        <f>IF(Table_Main[[#This Row],[LaborFee]]=0,"Yes", "No")</f>
        <v>No</v>
      </c>
      <c r="J42" t="str">
        <f>IF(Table_Main[[#This Row],[PartsFee]]=0,"Yes", "No")</f>
        <v>No</v>
      </c>
      <c r="K42" s="6">
        <v>0.5</v>
      </c>
      <c r="L42" s="14">
        <v>42.66</v>
      </c>
      <c r="M42" s="6" t="s">
        <v>59</v>
      </c>
      <c r="N42">
        <f>Table_Main[[#This Row],[WorkDate]]-Table_Main[[#This Row],[ReqDate]]</f>
        <v>22</v>
      </c>
      <c r="O42">
        <f>VLOOKUP(Table_Main[[#This Row],[Techs]],$AA$2:$AB$4,2,0)</f>
        <v>140</v>
      </c>
      <c r="P42" s="13">
        <f>Table_Main[[#This Row],[LaborHours]]*Table_Main[[#This Row],[LaborRate]]</f>
        <v>70</v>
      </c>
      <c r="Q42" s="14">
        <v>70</v>
      </c>
      <c r="R42" s="14">
        <v>42.66</v>
      </c>
      <c r="S42" s="13">
        <f>Table_Main[[#This Row],[LaborRate]]+Table_Main[[#This Row],[LaborCost]]</f>
        <v>210</v>
      </c>
      <c r="T42">
        <f>Table_Main[[#This Row],[LaborFee]]+Table_Main[[#This Row],[PartsFee]]</f>
        <v>112.66</v>
      </c>
      <c r="U42" t="str">
        <f>LEFT(TEXT(Table_Main[[#This Row],[ReqDate]],"dddd"),3)</f>
        <v>Tue</v>
      </c>
      <c r="V42" t="str">
        <f>LEFT(TEXT(Table_Main[[#This Row],[WorkDate]],"dddd"),3)</f>
        <v>Wed</v>
      </c>
    </row>
    <row r="43" spans="1:22" ht="14.25" hidden="1" customHeight="1" x14ac:dyDescent="0.25">
      <c r="A43" s="6" t="s">
        <v>117</v>
      </c>
      <c r="B43" s="6" t="s">
        <v>83</v>
      </c>
      <c r="C43" s="6" t="s">
        <v>57</v>
      </c>
      <c r="D43" s="6" t="s">
        <v>63</v>
      </c>
      <c r="E43" t="str">
        <f>IF(Table_Main[[#This Row],[Wait]]&lt;=4, "Yes", "No")</f>
        <v>No</v>
      </c>
      <c r="F43" s="9">
        <v>44090</v>
      </c>
      <c r="G43" s="9">
        <v>44102</v>
      </c>
      <c r="H43" s="6">
        <v>1</v>
      </c>
      <c r="I43" t="str">
        <f>IF(Table_Main[[#This Row],[LaborFee]]=0,"Yes", "No")</f>
        <v>No</v>
      </c>
      <c r="J43" t="str">
        <f>IF(Table_Main[[#This Row],[PartsFee]]=0,"Yes", "No")</f>
        <v>No</v>
      </c>
      <c r="K43" s="6">
        <v>1</v>
      </c>
      <c r="L43" s="14">
        <v>5.4720000000000004</v>
      </c>
      <c r="M43" s="6" t="s">
        <v>79</v>
      </c>
      <c r="N43">
        <f>Table_Main[[#This Row],[WorkDate]]-Table_Main[[#This Row],[ReqDate]]</f>
        <v>12</v>
      </c>
      <c r="O43">
        <f>VLOOKUP(Table_Main[[#This Row],[Techs]],$AA$2:$AB$4,2,0)</f>
        <v>80</v>
      </c>
      <c r="P43" s="13">
        <f>Table_Main[[#This Row],[LaborHours]]*Table_Main[[#This Row],[LaborRate]]</f>
        <v>80</v>
      </c>
      <c r="Q43" s="14">
        <v>80</v>
      </c>
      <c r="R43" s="14">
        <v>5.4720000000000004</v>
      </c>
      <c r="S43" s="13">
        <f>Table_Main[[#This Row],[LaborRate]]+Table_Main[[#This Row],[LaborCost]]</f>
        <v>160</v>
      </c>
      <c r="T43">
        <f>Table_Main[[#This Row],[LaborFee]]+Table_Main[[#This Row],[PartsFee]]</f>
        <v>85.471999999999994</v>
      </c>
      <c r="U43" t="str">
        <f>LEFT(TEXT(Table_Main[[#This Row],[ReqDate]],"dddd"),3)</f>
        <v>Wed</v>
      </c>
      <c r="V43" t="str">
        <f>LEFT(TEXT(Table_Main[[#This Row],[WorkDate]],"dddd"),3)</f>
        <v>Mon</v>
      </c>
    </row>
    <row r="44" spans="1:22" ht="14.25" hidden="1" customHeight="1" x14ac:dyDescent="0.25">
      <c r="A44" s="6" t="s">
        <v>118</v>
      </c>
      <c r="B44" s="6" t="s">
        <v>71</v>
      </c>
      <c r="C44" s="6" t="s">
        <v>57</v>
      </c>
      <c r="D44" s="6" t="s">
        <v>58</v>
      </c>
      <c r="E44" t="str">
        <f>IF(Table_Main[[#This Row],[Wait]]&lt;=4, "Yes", "No")</f>
        <v>No</v>
      </c>
      <c r="F44" s="9">
        <v>44090</v>
      </c>
      <c r="G44" s="9">
        <v>44102</v>
      </c>
      <c r="H44" s="6">
        <v>1</v>
      </c>
      <c r="I44" t="str">
        <f>IF(Table_Main[[#This Row],[LaborFee]]=0,"Yes", "No")</f>
        <v>No</v>
      </c>
      <c r="J44" t="str">
        <f>IF(Table_Main[[#This Row],[PartsFee]]=0,"Yes", "No")</f>
        <v>No</v>
      </c>
      <c r="K44" s="6">
        <v>0.25</v>
      </c>
      <c r="L44" s="14">
        <v>45.237400000000001</v>
      </c>
      <c r="M44" s="6" t="s">
        <v>59</v>
      </c>
      <c r="N44">
        <f>Table_Main[[#This Row],[WorkDate]]-Table_Main[[#This Row],[ReqDate]]</f>
        <v>12</v>
      </c>
      <c r="O44">
        <f>VLOOKUP(Table_Main[[#This Row],[Techs]],$AA$2:$AB$4,2,0)</f>
        <v>80</v>
      </c>
      <c r="P44" s="13">
        <f>Table_Main[[#This Row],[LaborHours]]*Table_Main[[#This Row],[LaborRate]]</f>
        <v>20</v>
      </c>
      <c r="Q44" s="14">
        <v>20</v>
      </c>
      <c r="R44" s="14">
        <v>45.237400000000001</v>
      </c>
      <c r="S44" s="13">
        <f>Table_Main[[#This Row],[LaborRate]]+Table_Main[[#This Row],[LaborCost]]</f>
        <v>100</v>
      </c>
      <c r="T44">
        <f>Table_Main[[#This Row],[LaborFee]]+Table_Main[[#This Row],[PartsFee]]</f>
        <v>65.237400000000008</v>
      </c>
      <c r="U44" t="str">
        <f>LEFT(TEXT(Table_Main[[#This Row],[ReqDate]],"dddd"),3)</f>
        <v>Wed</v>
      </c>
      <c r="V44" t="str">
        <f>LEFT(TEXT(Table_Main[[#This Row],[WorkDate]],"dddd"),3)</f>
        <v>Mon</v>
      </c>
    </row>
    <row r="45" spans="1:22" ht="14.25" hidden="1" customHeight="1" x14ac:dyDescent="0.25">
      <c r="A45" s="6" t="s">
        <v>119</v>
      </c>
      <c r="B45" s="6" t="s">
        <v>71</v>
      </c>
      <c r="C45" s="6" t="s">
        <v>78</v>
      </c>
      <c r="D45" s="6" t="s">
        <v>58</v>
      </c>
      <c r="E45" t="str">
        <f>IF(Table_Main[[#This Row],[Wait]]&lt;=4, "Yes", "No")</f>
        <v>No</v>
      </c>
      <c r="F45" s="9">
        <v>44090</v>
      </c>
      <c r="G45" s="9">
        <v>44105</v>
      </c>
      <c r="H45" s="6">
        <v>2</v>
      </c>
      <c r="I45" t="str">
        <f>IF(Table_Main[[#This Row],[LaborFee]]=0,"Yes", "No")</f>
        <v>No</v>
      </c>
      <c r="J45" t="str">
        <f>IF(Table_Main[[#This Row],[PartsFee]]=0,"Yes", "No")</f>
        <v>No</v>
      </c>
      <c r="K45" s="6">
        <v>0.75</v>
      </c>
      <c r="L45" s="14">
        <v>199.452</v>
      </c>
      <c r="M45" s="6" t="s">
        <v>79</v>
      </c>
      <c r="N45">
        <f>Table_Main[[#This Row],[WorkDate]]-Table_Main[[#This Row],[ReqDate]]</f>
        <v>15</v>
      </c>
      <c r="O45">
        <f>VLOOKUP(Table_Main[[#This Row],[Techs]],$AA$2:$AB$4,2,0)</f>
        <v>140</v>
      </c>
      <c r="P45" s="13">
        <f>Table_Main[[#This Row],[LaborHours]]*Table_Main[[#This Row],[LaborRate]]</f>
        <v>105</v>
      </c>
      <c r="Q45" s="14">
        <v>105</v>
      </c>
      <c r="R45" s="14">
        <v>199.452</v>
      </c>
      <c r="S45" s="13">
        <f>Table_Main[[#This Row],[LaborRate]]+Table_Main[[#This Row],[LaborCost]]</f>
        <v>245</v>
      </c>
      <c r="T45">
        <f>Table_Main[[#This Row],[LaborFee]]+Table_Main[[#This Row],[PartsFee]]</f>
        <v>304.452</v>
      </c>
      <c r="U45" t="str">
        <f>LEFT(TEXT(Table_Main[[#This Row],[ReqDate]],"dddd"),3)</f>
        <v>Wed</v>
      </c>
      <c r="V45" t="str">
        <f>LEFT(TEXT(Table_Main[[#This Row],[WorkDate]],"dddd"),3)</f>
        <v>Thu</v>
      </c>
    </row>
    <row r="46" spans="1:22" ht="14.25" hidden="1" customHeight="1" x14ac:dyDescent="0.25">
      <c r="A46" s="6" t="s">
        <v>120</v>
      </c>
      <c r="B46" s="6" t="s">
        <v>94</v>
      </c>
      <c r="C46" s="6" t="s">
        <v>78</v>
      </c>
      <c r="D46" s="6" t="s">
        <v>58</v>
      </c>
      <c r="E46" t="str">
        <f>IF(Table_Main[[#This Row],[Wait]]&lt;=4, "Yes", "No")</f>
        <v>No</v>
      </c>
      <c r="F46" s="9">
        <v>44090</v>
      </c>
      <c r="G46" s="9">
        <v>44109</v>
      </c>
      <c r="H46" s="6">
        <v>2</v>
      </c>
      <c r="I46" t="str">
        <f>IF(Table_Main[[#This Row],[LaborFee]]=0,"Yes", "No")</f>
        <v>No</v>
      </c>
      <c r="J46" t="str">
        <f>IF(Table_Main[[#This Row],[PartsFee]]=0,"Yes", "No")</f>
        <v>No</v>
      </c>
      <c r="K46" s="6">
        <v>0.5</v>
      </c>
      <c r="L46" s="14">
        <v>144</v>
      </c>
      <c r="M46" s="6" t="s">
        <v>79</v>
      </c>
      <c r="N46">
        <f>Table_Main[[#This Row],[WorkDate]]-Table_Main[[#This Row],[ReqDate]]</f>
        <v>19</v>
      </c>
      <c r="O46">
        <f>VLOOKUP(Table_Main[[#This Row],[Techs]],$AA$2:$AB$4,2,0)</f>
        <v>140</v>
      </c>
      <c r="P46" s="13">
        <f>Table_Main[[#This Row],[LaborHours]]*Table_Main[[#This Row],[LaborRate]]</f>
        <v>70</v>
      </c>
      <c r="Q46" s="14">
        <v>70</v>
      </c>
      <c r="R46" s="14">
        <v>144</v>
      </c>
      <c r="S46" s="13">
        <f>Table_Main[[#This Row],[LaborRate]]+Table_Main[[#This Row],[LaborCost]]</f>
        <v>210</v>
      </c>
      <c r="T46">
        <f>Table_Main[[#This Row],[LaborFee]]+Table_Main[[#This Row],[PartsFee]]</f>
        <v>214</v>
      </c>
      <c r="U46" t="str">
        <f>LEFT(TEXT(Table_Main[[#This Row],[ReqDate]],"dddd"),3)</f>
        <v>Wed</v>
      </c>
      <c r="V46" t="str">
        <f>LEFT(TEXT(Table_Main[[#This Row],[WorkDate]],"dddd"),3)</f>
        <v>Mon</v>
      </c>
    </row>
    <row r="47" spans="1:22" ht="14.25" hidden="1" customHeight="1" x14ac:dyDescent="0.25">
      <c r="A47" s="6" t="s">
        <v>121</v>
      </c>
      <c r="B47" s="6" t="s">
        <v>94</v>
      </c>
      <c r="C47" s="6" t="s">
        <v>78</v>
      </c>
      <c r="D47" s="6" t="s">
        <v>67</v>
      </c>
      <c r="E47" t="str">
        <f>IF(Table_Main[[#This Row],[Wait]]&lt;=4, "Yes", "No")</f>
        <v>No</v>
      </c>
      <c r="F47" s="9">
        <v>44091</v>
      </c>
      <c r="G47" s="9">
        <v>44110</v>
      </c>
      <c r="H47" s="6">
        <v>1</v>
      </c>
      <c r="I47" t="str">
        <f>IF(Table_Main[[#This Row],[LaborFee]]=0,"Yes", "No")</f>
        <v>No</v>
      </c>
      <c r="J47" t="str">
        <f>IF(Table_Main[[#This Row],[PartsFee]]=0,"Yes", "No")</f>
        <v>No</v>
      </c>
      <c r="K47" s="6">
        <v>0.25</v>
      </c>
      <c r="L47" s="14">
        <v>6.2160000000000002</v>
      </c>
      <c r="M47" s="6" t="s">
        <v>79</v>
      </c>
      <c r="N47">
        <f>Table_Main[[#This Row],[WorkDate]]-Table_Main[[#This Row],[ReqDate]]</f>
        <v>19</v>
      </c>
      <c r="O47">
        <f>VLOOKUP(Table_Main[[#This Row],[Techs]],$AA$2:$AB$4,2,0)</f>
        <v>80</v>
      </c>
      <c r="P47" s="13">
        <f>Table_Main[[#This Row],[LaborHours]]*Table_Main[[#This Row],[LaborRate]]</f>
        <v>20</v>
      </c>
      <c r="Q47" s="14">
        <v>20</v>
      </c>
      <c r="R47" s="14">
        <v>6.2160000000000002</v>
      </c>
      <c r="S47" s="13">
        <f>Table_Main[[#This Row],[LaborRate]]+Table_Main[[#This Row],[LaborCost]]</f>
        <v>100</v>
      </c>
      <c r="T47">
        <f>Table_Main[[#This Row],[LaborFee]]+Table_Main[[#This Row],[PartsFee]]</f>
        <v>26.216000000000001</v>
      </c>
      <c r="U47" t="str">
        <f>LEFT(TEXT(Table_Main[[#This Row],[ReqDate]],"dddd"),3)</f>
        <v>Thu</v>
      </c>
      <c r="V47" t="str">
        <f>LEFT(TEXT(Table_Main[[#This Row],[WorkDate]],"dddd"),3)</f>
        <v>Tue</v>
      </c>
    </row>
    <row r="48" spans="1:22" ht="14.25" hidden="1" customHeight="1" x14ac:dyDescent="0.25">
      <c r="A48" s="6" t="s">
        <v>122</v>
      </c>
      <c r="B48" s="6" t="s">
        <v>71</v>
      </c>
      <c r="C48" s="6" t="s">
        <v>87</v>
      </c>
      <c r="D48" s="6" t="s">
        <v>63</v>
      </c>
      <c r="E48" t="str">
        <f>IF(Table_Main[[#This Row],[Wait]]&lt;=4, "Yes", "No")</f>
        <v>No</v>
      </c>
      <c r="F48" s="9">
        <v>44091</v>
      </c>
      <c r="G48" s="9">
        <v>44116</v>
      </c>
      <c r="H48" s="6">
        <v>2</v>
      </c>
      <c r="I48" t="str">
        <f>IF(Table_Main[[#This Row],[LaborFee]]=0,"Yes", "No")</f>
        <v>No</v>
      </c>
      <c r="J48" t="str">
        <f>IF(Table_Main[[#This Row],[PartsFee]]=0,"Yes", "No")</f>
        <v>No</v>
      </c>
      <c r="K48" s="6">
        <v>1</v>
      </c>
      <c r="L48" s="14">
        <v>36</v>
      </c>
      <c r="M48" s="6" t="s">
        <v>59</v>
      </c>
      <c r="N48">
        <f>Table_Main[[#This Row],[WorkDate]]-Table_Main[[#This Row],[ReqDate]]</f>
        <v>25</v>
      </c>
      <c r="O48">
        <f>VLOOKUP(Table_Main[[#This Row],[Techs]],$AA$2:$AB$4,2,0)</f>
        <v>140</v>
      </c>
      <c r="P48" s="13">
        <f>Table_Main[[#This Row],[LaborHours]]*Table_Main[[#This Row],[LaborRate]]</f>
        <v>140</v>
      </c>
      <c r="Q48" s="14">
        <v>140</v>
      </c>
      <c r="R48" s="14">
        <v>36</v>
      </c>
      <c r="S48" s="13">
        <f>Table_Main[[#This Row],[LaborRate]]+Table_Main[[#This Row],[LaborCost]]</f>
        <v>280</v>
      </c>
      <c r="T48">
        <f>Table_Main[[#This Row],[LaborFee]]+Table_Main[[#This Row],[PartsFee]]</f>
        <v>176</v>
      </c>
      <c r="U48" t="str">
        <f>LEFT(TEXT(Table_Main[[#This Row],[ReqDate]],"dddd"),3)</f>
        <v>Thu</v>
      </c>
      <c r="V48" t="str">
        <f>LEFT(TEXT(Table_Main[[#This Row],[WorkDate]],"dddd"),3)</f>
        <v>Mon</v>
      </c>
    </row>
    <row r="49" spans="1:22" ht="14.25" hidden="1" customHeight="1" x14ac:dyDescent="0.25">
      <c r="A49" s="6" t="s">
        <v>123</v>
      </c>
      <c r="B49" s="6" t="s">
        <v>65</v>
      </c>
      <c r="C49" s="6" t="s">
        <v>66</v>
      </c>
      <c r="D49" s="6" t="s">
        <v>58</v>
      </c>
      <c r="E49" t="str">
        <f>IF(Table_Main[[#This Row],[Wait]]&lt;=4, "Yes", "No")</f>
        <v>No</v>
      </c>
      <c r="F49" s="9">
        <v>44091</v>
      </c>
      <c r="G49" s="9">
        <v>44116</v>
      </c>
      <c r="H49" s="6">
        <v>2</v>
      </c>
      <c r="I49" t="str">
        <f>IF(Table_Main[[#This Row],[LaborFee]]=0,"Yes", "No")</f>
        <v>No</v>
      </c>
      <c r="J49" t="str">
        <f>IF(Table_Main[[#This Row],[PartsFee]]=0,"Yes", "No")</f>
        <v>No</v>
      </c>
      <c r="K49" s="6">
        <v>0.75</v>
      </c>
      <c r="L49" s="14">
        <v>40</v>
      </c>
      <c r="M49" s="6" t="s">
        <v>79</v>
      </c>
      <c r="N49">
        <f>Table_Main[[#This Row],[WorkDate]]-Table_Main[[#This Row],[ReqDate]]</f>
        <v>25</v>
      </c>
      <c r="O49">
        <f>VLOOKUP(Table_Main[[#This Row],[Techs]],$AA$2:$AB$4,2,0)</f>
        <v>140</v>
      </c>
      <c r="P49" s="13">
        <f>Table_Main[[#This Row],[LaborHours]]*Table_Main[[#This Row],[LaborRate]]</f>
        <v>105</v>
      </c>
      <c r="Q49" s="14">
        <v>105</v>
      </c>
      <c r="R49" s="14">
        <v>40</v>
      </c>
      <c r="S49" s="13">
        <f>Table_Main[[#This Row],[LaborRate]]+Table_Main[[#This Row],[LaborCost]]</f>
        <v>245</v>
      </c>
      <c r="T49">
        <f>Table_Main[[#This Row],[LaborFee]]+Table_Main[[#This Row],[PartsFee]]</f>
        <v>145</v>
      </c>
      <c r="U49" t="str">
        <f>LEFT(TEXT(Table_Main[[#This Row],[ReqDate]],"dddd"),3)</f>
        <v>Thu</v>
      </c>
      <c r="V49" t="str">
        <f>LEFT(TEXT(Table_Main[[#This Row],[WorkDate]],"dddd"),3)</f>
        <v>Mon</v>
      </c>
    </row>
    <row r="50" spans="1:22" ht="14.25" hidden="1" customHeight="1" x14ac:dyDescent="0.25">
      <c r="A50" s="6" t="s">
        <v>124</v>
      </c>
      <c r="B50" s="6" t="s">
        <v>61</v>
      </c>
      <c r="C50" s="6" t="s">
        <v>62</v>
      </c>
      <c r="D50" s="6" t="s">
        <v>58</v>
      </c>
      <c r="E50" t="str">
        <f>IF(Table_Main[[#This Row],[Wait]]&lt;=4, "Yes", "No")</f>
        <v>No</v>
      </c>
      <c r="F50" s="9">
        <v>44091</v>
      </c>
      <c r="G50" s="9">
        <v>44152</v>
      </c>
      <c r="H50" s="6">
        <v>1</v>
      </c>
      <c r="I50" t="str">
        <f>IF(Table_Main[[#This Row],[LaborFee]]=0,"Yes", "No")</f>
        <v>No</v>
      </c>
      <c r="J50" t="str">
        <f>IF(Table_Main[[#This Row],[PartsFee]]=0,"Yes", "No")</f>
        <v>No</v>
      </c>
      <c r="K50" s="6">
        <v>0.25</v>
      </c>
      <c r="L50" s="14">
        <v>87.581299999999999</v>
      </c>
      <c r="M50" s="6" t="s">
        <v>59</v>
      </c>
      <c r="N50">
        <f>Table_Main[[#This Row],[WorkDate]]-Table_Main[[#This Row],[ReqDate]]</f>
        <v>61</v>
      </c>
      <c r="O50">
        <f>VLOOKUP(Table_Main[[#This Row],[Techs]],$AA$2:$AB$4,2,0)</f>
        <v>80</v>
      </c>
      <c r="P50" s="13">
        <f>Table_Main[[#This Row],[LaborHours]]*Table_Main[[#This Row],[LaborRate]]</f>
        <v>20</v>
      </c>
      <c r="Q50" s="14">
        <v>20</v>
      </c>
      <c r="R50" s="14">
        <v>87.581299999999999</v>
      </c>
      <c r="S50" s="13">
        <f>Table_Main[[#This Row],[LaborRate]]+Table_Main[[#This Row],[LaborCost]]</f>
        <v>100</v>
      </c>
      <c r="T50">
        <f>Table_Main[[#This Row],[LaborFee]]+Table_Main[[#This Row],[PartsFee]]</f>
        <v>107.5813</v>
      </c>
      <c r="U50" t="str">
        <f>LEFT(TEXT(Table_Main[[#This Row],[ReqDate]],"dddd"),3)</f>
        <v>Thu</v>
      </c>
      <c r="V50" t="str">
        <f>LEFT(TEXT(Table_Main[[#This Row],[WorkDate]],"dddd"),3)</f>
        <v>Tue</v>
      </c>
    </row>
    <row r="51" spans="1:22" ht="14.25" hidden="1" customHeight="1" x14ac:dyDescent="0.25">
      <c r="A51" s="6" t="s">
        <v>125</v>
      </c>
      <c r="B51" s="6" t="s">
        <v>83</v>
      </c>
      <c r="C51" s="6" t="s">
        <v>57</v>
      </c>
      <c r="D51" s="6" t="s">
        <v>63</v>
      </c>
      <c r="E51" t="str">
        <f>IF(Table_Main[[#This Row],[Wait]]&lt;=4, "Yes", "No")</f>
        <v>No</v>
      </c>
      <c r="F51" s="9">
        <v>44095</v>
      </c>
      <c r="G51" s="9">
        <v>44102</v>
      </c>
      <c r="H51" s="6">
        <v>1</v>
      </c>
      <c r="I51" t="str">
        <f>IF(Table_Main[[#This Row],[LaborFee]]=0,"Yes", "No")</f>
        <v>No</v>
      </c>
      <c r="J51" t="str">
        <f>IF(Table_Main[[#This Row],[PartsFee]]=0,"Yes", "No")</f>
        <v>No</v>
      </c>
      <c r="K51" s="6">
        <v>0.5</v>
      </c>
      <c r="L51" s="14">
        <v>30</v>
      </c>
      <c r="M51" s="6" t="s">
        <v>79</v>
      </c>
      <c r="N51">
        <f>Table_Main[[#This Row],[WorkDate]]-Table_Main[[#This Row],[ReqDate]]</f>
        <v>7</v>
      </c>
      <c r="O51">
        <f>VLOOKUP(Table_Main[[#This Row],[Techs]],$AA$2:$AB$4,2,0)</f>
        <v>80</v>
      </c>
      <c r="P51" s="13">
        <f>Table_Main[[#This Row],[LaborHours]]*Table_Main[[#This Row],[LaborRate]]</f>
        <v>40</v>
      </c>
      <c r="Q51" s="14">
        <v>40</v>
      </c>
      <c r="R51" s="14">
        <v>30</v>
      </c>
      <c r="S51" s="13">
        <f>Table_Main[[#This Row],[LaborRate]]+Table_Main[[#This Row],[LaborCost]]</f>
        <v>120</v>
      </c>
      <c r="T51">
        <f>Table_Main[[#This Row],[LaborFee]]+Table_Main[[#This Row],[PartsFee]]</f>
        <v>70</v>
      </c>
      <c r="U51" t="str">
        <f>LEFT(TEXT(Table_Main[[#This Row],[ReqDate]],"dddd"),3)</f>
        <v>Mon</v>
      </c>
      <c r="V51" t="str">
        <f>LEFT(TEXT(Table_Main[[#This Row],[WorkDate]],"dddd"),3)</f>
        <v>Mon</v>
      </c>
    </row>
    <row r="52" spans="1:22" ht="14.25" hidden="1" customHeight="1" x14ac:dyDescent="0.25">
      <c r="A52" s="6" t="s">
        <v>126</v>
      </c>
      <c r="B52" s="6" t="s">
        <v>94</v>
      </c>
      <c r="C52" s="6" t="s">
        <v>87</v>
      </c>
      <c r="D52" s="6" t="s">
        <v>67</v>
      </c>
      <c r="E52" t="str">
        <f>IF(Table_Main[[#This Row],[Wait]]&lt;=4, "Yes", "No")</f>
        <v>No</v>
      </c>
      <c r="F52" s="9">
        <v>44095</v>
      </c>
      <c r="G52" s="9">
        <v>44123</v>
      </c>
      <c r="H52" s="6">
        <v>1</v>
      </c>
      <c r="I52" t="str">
        <f>IF(Table_Main[[#This Row],[LaborFee]]=0,"Yes", "No")</f>
        <v>No</v>
      </c>
      <c r="J52" t="str">
        <f>IF(Table_Main[[#This Row],[PartsFee]]=0,"Yes", "No")</f>
        <v>No</v>
      </c>
      <c r="K52" s="6">
        <v>0.25</v>
      </c>
      <c r="L52" s="14">
        <v>144</v>
      </c>
      <c r="M52" s="6" t="s">
        <v>68</v>
      </c>
      <c r="N52">
        <f>Table_Main[[#This Row],[WorkDate]]-Table_Main[[#This Row],[ReqDate]]</f>
        <v>28</v>
      </c>
      <c r="O52">
        <f>VLOOKUP(Table_Main[[#This Row],[Techs]],$AA$2:$AB$4,2,0)</f>
        <v>80</v>
      </c>
      <c r="P52" s="13">
        <f>Table_Main[[#This Row],[LaborHours]]*Table_Main[[#This Row],[LaborRate]]</f>
        <v>20</v>
      </c>
      <c r="Q52" s="14">
        <v>20</v>
      </c>
      <c r="R52" s="14">
        <v>144</v>
      </c>
      <c r="S52" s="13">
        <f>Table_Main[[#This Row],[LaborRate]]+Table_Main[[#This Row],[LaborCost]]</f>
        <v>100</v>
      </c>
      <c r="T52">
        <f>Table_Main[[#This Row],[LaborFee]]+Table_Main[[#This Row],[PartsFee]]</f>
        <v>164</v>
      </c>
      <c r="U52" t="str">
        <f>LEFT(TEXT(Table_Main[[#This Row],[ReqDate]],"dddd"),3)</f>
        <v>Mon</v>
      </c>
      <c r="V52" t="str">
        <f>LEFT(TEXT(Table_Main[[#This Row],[WorkDate]],"dddd"),3)</f>
        <v>Mon</v>
      </c>
    </row>
    <row r="53" spans="1:22" ht="14.25" hidden="1" customHeight="1" x14ac:dyDescent="0.25">
      <c r="A53" s="6" t="s">
        <v>127</v>
      </c>
      <c r="B53" s="6" t="s">
        <v>83</v>
      </c>
      <c r="C53" s="6" t="s">
        <v>57</v>
      </c>
      <c r="D53" s="6" t="s">
        <v>63</v>
      </c>
      <c r="E53" t="str">
        <f>IF(Table_Main[[#This Row],[Wait]]&lt;=4, "Yes", "No")</f>
        <v>No</v>
      </c>
      <c r="F53" s="9">
        <v>44095</v>
      </c>
      <c r="G53" s="9">
        <v>44139</v>
      </c>
      <c r="H53" s="6">
        <v>1</v>
      </c>
      <c r="I53" t="str">
        <f>IF(Table_Main[[#This Row],[LaborFee]]=0,"Yes", "No")</f>
        <v>No</v>
      </c>
      <c r="J53" t="str">
        <f>IF(Table_Main[[#This Row],[PartsFee]]=0,"Yes", "No")</f>
        <v>No</v>
      </c>
      <c r="K53" s="6">
        <v>0.75</v>
      </c>
      <c r="L53" s="14">
        <v>297.51229999999998</v>
      </c>
      <c r="M53" s="6" t="s">
        <v>59</v>
      </c>
      <c r="N53">
        <f>Table_Main[[#This Row],[WorkDate]]-Table_Main[[#This Row],[ReqDate]]</f>
        <v>44</v>
      </c>
      <c r="O53">
        <f>VLOOKUP(Table_Main[[#This Row],[Techs]],$AA$2:$AB$4,2,0)</f>
        <v>80</v>
      </c>
      <c r="P53" s="13">
        <f>Table_Main[[#This Row],[LaborHours]]*Table_Main[[#This Row],[LaborRate]]</f>
        <v>60</v>
      </c>
      <c r="Q53" s="14">
        <v>60</v>
      </c>
      <c r="R53" s="14">
        <v>297.51229999999998</v>
      </c>
      <c r="S53" s="13">
        <f>Table_Main[[#This Row],[LaborRate]]+Table_Main[[#This Row],[LaborCost]]</f>
        <v>140</v>
      </c>
      <c r="T53">
        <f>Table_Main[[#This Row],[LaborFee]]+Table_Main[[#This Row],[PartsFee]]</f>
        <v>357.51229999999998</v>
      </c>
      <c r="U53" t="str">
        <f>LEFT(TEXT(Table_Main[[#This Row],[ReqDate]],"dddd"),3)</f>
        <v>Mon</v>
      </c>
      <c r="V53" t="str">
        <f>LEFT(TEXT(Table_Main[[#This Row],[WorkDate]],"dddd"),3)</f>
        <v>Wed</v>
      </c>
    </row>
    <row r="54" spans="1:22" ht="14.25" hidden="1" customHeight="1" x14ac:dyDescent="0.25">
      <c r="A54" s="6" t="s">
        <v>128</v>
      </c>
      <c r="B54" s="6" t="s">
        <v>83</v>
      </c>
      <c r="C54" s="6" t="s">
        <v>87</v>
      </c>
      <c r="D54" s="6" t="s">
        <v>58</v>
      </c>
      <c r="E54" t="str">
        <f>IF(Table_Main[[#This Row],[Wait]]&lt;=4, "Yes", "No")</f>
        <v>No</v>
      </c>
      <c r="F54" s="9">
        <v>44095</v>
      </c>
      <c r="G54" s="9">
        <v>44160</v>
      </c>
      <c r="H54" s="6">
        <v>1</v>
      </c>
      <c r="I54" t="str">
        <f>IF(Table_Main[[#This Row],[LaborFee]]=0,"Yes", "No")</f>
        <v>No</v>
      </c>
      <c r="J54" t="str">
        <f>IF(Table_Main[[#This Row],[PartsFee]]=0,"Yes", "No")</f>
        <v>No</v>
      </c>
      <c r="K54" s="6">
        <v>0.5</v>
      </c>
      <c r="L54" s="14">
        <v>64.171000000000006</v>
      </c>
      <c r="M54" s="6" t="s">
        <v>68</v>
      </c>
      <c r="N54">
        <f>Table_Main[[#This Row],[WorkDate]]-Table_Main[[#This Row],[ReqDate]]</f>
        <v>65</v>
      </c>
      <c r="O54">
        <f>VLOOKUP(Table_Main[[#This Row],[Techs]],$AA$2:$AB$4,2,0)</f>
        <v>80</v>
      </c>
      <c r="P54" s="13">
        <f>Table_Main[[#This Row],[LaborHours]]*Table_Main[[#This Row],[LaborRate]]</f>
        <v>40</v>
      </c>
      <c r="Q54" s="14">
        <v>40</v>
      </c>
      <c r="R54" s="14">
        <v>64.171000000000006</v>
      </c>
      <c r="S54" s="13">
        <f>Table_Main[[#This Row],[LaborRate]]+Table_Main[[#This Row],[LaborCost]]</f>
        <v>120</v>
      </c>
      <c r="T54">
        <f>Table_Main[[#This Row],[LaborFee]]+Table_Main[[#This Row],[PartsFee]]</f>
        <v>104.17100000000001</v>
      </c>
      <c r="U54" t="str">
        <f>LEFT(TEXT(Table_Main[[#This Row],[ReqDate]],"dddd"),3)</f>
        <v>Mon</v>
      </c>
      <c r="V54" t="str">
        <f>LEFT(TEXT(Table_Main[[#This Row],[WorkDate]],"dddd"),3)</f>
        <v>Wed</v>
      </c>
    </row>
    <row r="55" spans="1:22" ht="14.25" customHeight="1" x14ac:dyDescent="0.25">
      <c r="A55" s="6" t="s">
        <v>129</v>
      </c>
      <c r="B55" s="6" t="s">
        <v>61</v>
      </c>
      <c r="C55" s="6" t="s">
        <v>62</v>
      </c>
      <c r="D55" s="6" t="s">
        <v>67</v>
      </c>
      <c r="E55" t="str">
        <f>IF(Table_Main[[#This Row],[Wait]]&lt;=4, "Yes", "No")</f>
        <v>No</v>
      </c>
      <c r="F55" s="9">
        <v>44096</v>
      </c>
      <c r="G55" s="9">
        <v>44105</v>
      </c>
      <c r="H55" s="6">
        <v>1</v>
      </c>
      <c r="I55" t="str">
        <f>IF(Table_Main[[#This Row],[LaborFee]]=0,"Yes", "No")</f>
        <v>No</v>
      </c>
      <c r="J55" t="str">
        <f>IF(Table_Main[[#This Row],[PartsFee]]=0,"Yes", "No")</f>
        <v>No</v>
      </c>
      <c r="K55" s="6">
        <v>0.25</v>
      </c>
      <c r="L55" s="14">
        <v>20.475000000000001</v>
      </c>
      <c r="M55" s="6" t="s">
        <v>59</v>
      </c>
      <c r="N55">
        <f>Table_Main[[#This Row],[WorkDate]]-Table_Main[[#This Row],[ReqDate]]</f>
        <v>9</v>
      </c>
      <c r="O55">
        <f>VLOOKUP(Table_Main[[#This Row],[Techs]],$AA$2:$AB$4,2,0)</f>
        <v>80</v>
      </c>
      <c r="P55" s="13">
        <f>Table_Main[[#This Row],[LaborHours]]*Table_Main[[#This Row],[LaborRate]]</f>
        <v>20</v>
      </c>
      <c r="Q55" s="14">
        <v>20</v>
      </c>
      <c r="R55" s="14">
        <v>20.475000000000001</v>
      </c>
      <c r="S55" s="13">
        <f>Table_Main[[#This Row],[LaborRate]]+Table_Main[[#This Row],[LaborCost]]</f>
        <v>100</v>
      </c>
      <c r="T55">
        <f>Table_Main[[#This Row],[LaborFee]]+Table_Main[[#This Row],[PartsFee]]</f>
        <v>40.475000000000001</v>
      </c>
      <c r="U55" t="str">
        <f>LEFT(TEXT(Table_Main[[#This Row],[ReqDate]],"dddd"),3)</f>
        <v>Tue</v>
      </c>
      <c r="V55" t="str">
        <f>LEFT(TEXT(Table_Main[[#This Row],[WorkDate]],"dddd"),3)</f>
        <v>Thu</v>
      </c>
    </row>
    <row r="56" spans="1:22" ht="14.25" hidden="1" customHeight="1" x14ac:dyDescent="0.25">
      <c r="A56" s="6" t="s">
        <v>130</v>
      </c>
      <c r="B56" s="6" t="s">
        <v>83</v>
      </c>
      <c r="C56" s="6" t="s">
        <v>57</v>
      </c>
      <c r="D56" s="6" t="s">
        <v>81</v>
      </c>
      <c r="E56" t="str">
        <f>IF(Table_Main[[#This Row],[Wait]]&lt;=4, "Yes", "No")</f>
        <v>No</v>
      </c>
      <c r="F56" s="9">
        <v>44097</v>
      </c>
      <c r="G56" s="9">
        <v>44111</v>
      </c>
      <c r="H56" s="6">
        <v>1</v>
      </c>
      <c r="I56" t="str">
        <f>IF(Table_Main[[#This Row],[LaborFee]]=0,"Yes", "No")</f>
        <v>No</v>
      </c>
      <c r="J56" t="str">
        <f>IF(Table_Main[[#This Row],[PartsFee]]=0,"Yes", "No")</f>
        <v>No</v>
      </c>
      <c r="K56" s="6">
        <v>1</v>
      </c>
      <c r="L56" s="14">
        <v>200</v>
      </c>
      <c r="M56" s="6" t="s">
        <v>79</v>
      </c>
      <c r="N56">
        <f>Table_Main[[#This Row],[WorkDate]]-Table_Main[[#This Row],[ReqDate]]</f>
        <v>14</v>
      </c>
      <c r="O56">
        <f>VLOOKUP(Table_Main[[#This Row],[Techs]],$AA$2:$AB$4,2,0)</f>
        <v>80</v>
      </c>
      <c r="P56" s="13">
        <f>Table_Main[[#This Row],[LaborHours]]*Table_Main[[#This Row],[LaborRate]]</f>
        <v>80</v>
      </c>
      <c r="Q56" s="14">
        <v>80</v>
      </c>
      <c r="R56" s="14">
        <v>200</v>
      </c>
      <c r="S56" s="13">
        <f>Table_Main[[#This Row],[LaborRate]]+Table_Main[[#This Row],[LaborCost]]</f>
        <v>160</v>
      </c>
      <c r="T56">
        <f>Table_Main[[#This Row],[LaborFee]]+Table_Main[[#This Row],[PartsFee]]</f>
        <v>280</v>
      </c>
      <c r="U56" t="str">
        <f>LEFT(TEXT(Table_Main[[#This Row],[ReqDate]],"dddd"),3)</f>
        <v>Wed</v>
      </c>
      <c r="V56" t="str">
        <f>LEFT(TEXT(Table_Main[[#This Row],[WorkDate]],"dddd"),3)</f>
        <v>Wed</v>
      </c>
    </row>
    <row r="57" spans="1:22" ht="14.25" hidden="1" customHeight="1" x14ac:dyDescent="0.25">
      <c r="A57" s="6" t="s">
        <v>131</v>
      </c>
      <c r="B57" s="6" t="s">
        <v>94</v>
      </c>
      <c r="C57" s="6" t="s">
        <v>78</v>
      </c>
      <c r="D57" s="6" t="s">
        <v>81</v>
      </c>
      <c r="E57" t="str">
        <f>IF(Table_Main[[#This Row],[Wait]]&lt;=4, "Yes", "No")</f>
        <v>No</v>
      </c>
      <c r="F57" s="9">
        <v>44097</v>
      </c>
      <c r="G57" s="9">
        <v>44119</v>
      </c>
      <c r="H57" s="6">
        <v>1</v>
      </c>
      <c r="I57" t="str">
        <f>IF(Table_Main[[#This Row],[LaborFee]]=0,"Yes", "No")</f>
        <v>No</v>
      </c>
      <c r="J57" t="str">
        <f>IF(Table_Main[[#This Row],[PartsFee]]=0,"Yes", "No")</f>
        <v>No</v>
      </c>
      <c r="K57" s="6">
        <v>1.5</v>
      </c>
      <c r="L57" s="14">
        <v>123.9555</v>
      </c>
      <c r="M57" s="6" t="s">
        <v>79</v>
      </c>
      <c r="N57">
        <f>Table_Main[[#This Row],[WorkDate]]-Table_Main[[#This Row],[ReqDate]]</f>
        <v>22</v>
      </c>
      <c r="O57">
        <f>VLOOKUP(Table_Main[[#This Row],[Techs]],$AA$2:$AB$4,2,0)</f>
        <v>80</v>
      </c>
      <c r="P57" s="13">
        <f>Table_Main[[#This Row],[LaborHours]]*Table_Main[[#This Row],[LaborRate]]</f>
        <v>120</v>
      </c>
      <c r="Q57" s="14">
        <v>120</v>
      </c>
      <c r="R57" s="14">
        <v>123.9555</v>
      </c>
      <c r="S57" s="13">
        <f>Table_Main[[#This Row],[LaborRate]]+Table_Main[[#This Row],[LaborCost]]</f>
        <v>200</v>
      </c>
      <c r="T57">
        <f>Table_Main[[#This Row],[LaborFee]]+Table_Main[[#This Row],[PartsFee]]</f>
        <v>243.9555</v>
      </c>
      <c r="U57" t="str">
        <f>LEFT(TEXT(Table_Main[[#This Row],[ReqDate]],"dddd"),3)</f>
        <v>Wed</v>
      </c>
      <c r="V57" t="str">
        <f>LEFT(TEXT(Table_Main[[#This Row],[WorkDate]],"dddd"),3)</f>
        <v>Thu</v>
      </c>
    </row>
    <row r="58" spans="1:22" ht="14.25" hidden="1" customHeight="1" x14ac:dyDescent="0.25">
      <c r="A58" s="6" t="s">
        <v>132</v>
      </c>
      <c r="B58" s="6" t="s">
        <v>65</v>
      </c>
      <c r="C58" s="6" t="s">
        <v>66</v>
      </c>
      <c r="D58" s="6" t="s">
        <v>63</v>
      </c>
      <c r="E58" t="str">
        <f>IF(Table_Main[[#This Row],[Wait]]&lt;=4, "Yes", "No")</f>
        <v>No</v>
      </c>
      <c r="F58" s="9">
        <v>44097</v>
      </c>
      <c r="G58" s="9">
        <v>44128</v>
      </c>
      <c r="H58" s="6">
        <v>1</v>
      </c>
      <c r="I58" t="str">
        <f>IF(Table_Main[[#This Row],[LaborFee]]=0,"Yes", "No")</f>
        <v>No</v>
      </c>
      <c r="J58" t="str">
        <f>IF(Table_Main[[#This Row],[PartsFee]]=0,"Yes", "No")</f>
        <v>No</v>
      </c>
      <c r="K58" s="6">
        <v>0.5</v>
      </c>
      <c r="L58" s="14">
        <v>193.88310000000001</v>
      </c>
      <c r="M58" s="6" t="s">
        <v>59</v>
      </c>
      <c r="N58">
        <f>Table_Main[[#This Row],[WorkDate]]-Table_Main[[#This Row],[ReqDate]]</f>
        <v>31</v>
      </c>
      <c r="O58">
        <f>VLOOKUP(Table_Main[[#This Row],[Techs]],$AA$2:$AB$4,2,0)</f>
        <v>80</v>
      </c>
      <c r="P58" s="13">
        <f>Table_Main[[#This Row],[LaborHours]]*Table_Main[[#This Row],[LaborRate]]</f>
        <v>40</v>
      </c>
      <c r="Q58" s="14">
        <v>40</v>
      </c>
      <c r="R58" s="14">
        <v>193.88310000000001</v>
      </c>
      <c r="S58" s="13">
        <f>Table_Main[[#This Row],[LaborRate]]+Table_Main[[#This Row],[LaborCost]]</f>
        <v>120</v>
      </c>
      <c r="T58">
        <f>Table_Main[[#This Row],[LaborFee]]+Table_Main[[#This Row],[PartsFee]]</f>
        <v>233.88310000000001</v>
      </c>
      <c r="U58" t="str">
        <f>LEFT(TEXT(Table_Main[[#This Row],[ReqDate]],"dddd"),3)</f>
        <v>Wed</v>
      </c>
      <c r="V58" t="str">
        <f>LEFT(TEXT(Table_Main[[#This Row],[WorkDate]],"dddd"),3)</f>
        <v>Sat</v>
      </c>
    </row>
    <row r="59" spans="1:22" ht="14.25" hidden="1" customHeight="1" x14ac:dyDescent="0.25">
      <c r="A59" s="6" t="s">
        <v>133</v>
      </c>
      <c r="B59" s="6" t="s">
        <v>94</v>
      </c>
      <c r="C59" s="6" t="s">
        <v>57</v>
      </c>
      <c r="D59" s="6" t="s">
        <v>58</v>
      </c>
      <c r="E59" t="str">
        <f>IF(Table_Main[[#This Row],[Wait]]&lt;=4, "Yes", "No")</f>
        <v>No</v>
      </c>
      <c r="F59" s="9">
        <v>44097</v>
      </c>
      <c r="G59" s="9">
        <v>44132</v>
      </c>
      <c r="H59" s="6">
        <v>2</v>
      </c>
      <c r="I59" t="str">
        <f>IF(Table_Main[[#This Row],[LaborFee]]=0,"Yes", "No")</f>
        <v>No</v>
      </c>
      <c r="J59" t="str">
        <f>IF(Table_Main[[#This Row],[PartsFee]]=0,"Yes", "No")</f>
        <v>No</v>
      </c>
      <c r="K59" s="6">
        <v>0.5</v>
      </c>
      <c r="L59" s="14">
        <v>1.173</v>
      </c>
      <c r="M59" s="6" t="s">
        <v>79</v>
      </c>
      <c r="N59">
        <f>Table_Main[[#This Row],[WorkDate]]-Table_Main[[#This Row],[ReqDate]]</f>
        <v>35</v>
      </c>
      <c r="O59">
        <f>VLOOKUP(Table_Main[[#This Row],[Techs]],$AA$2:$AB$4,2,0)</f>
        <v>140</v>
      </c>
      <c r="P59" s="13">
        <f>Table_Main[[#This Row],[LaborHours]]*Table_Main[[#This Row],[LaborRate]]</f>
        <v>70</v>
      </c>
      <c r="Q59" s="14">
        <v>70</v>
      </c>
      <c r="R59" s="14">
        <v>1.173</v>
      </c>
      <c r="S59" s="13">
        <f>Table_Main[[#This Row],[LaborRate]]+Table_Main[[#This Row],[LaborCost]]</f>
        <v>210</v>
      </c>
      <c r="T59">
        <f>Table_Main[[#This Row],[LaborFee]]+Table_Main[[#This Row],[PartsFee]]</f>
        <v>71.173000000000002</v>
      </c>
      <c r="U59" t="str">
        <f>LEFT(TEXT(Table_Main[[#This Row],[ReqDate]],"dddd"),3)</f>
        <v>Wed</v>
      </c>
      <c r="V59" t="str">
        <f>LEFT(TEXT(Table_Main[[#This Row],[WorkDate]],"dddd"),3)</f>
        <v>Wed</v>
      </c>
    </row>
    <row r="60" spans="1:22" ht="14.25" hidden="1" customHeight="1" x14ac:dyDescent="0.25">
      <c r="A60" s="6" t="s">
        <v>134</v>
      </c>
      <c r="B60" s="6" t="s">
        <v>65</v>
      </c>
      <c r="C60" s="6" t="s">
        <v>87</v>
      </c>
      <c r="D60" s="6" t="s">
        <v>58</v>
      </c>
      <c r="E60" t="str">
        <f>IF(Table_Main[[#This Row],[Wait]]&lt;=4, "Yes", "No")</f>
        <v>No</v>
      </c>
      <c r="F60" s="9">
        <v>44098</v>
      </c>
      <c r="G60" s="9">
        <v>44109</v>
      </c>
      <c r="H60" s="6">
        <v>2</v>
      </c>
      <c r="I60" t="str">
        <f>IF(Table_Main[[#This Row],[LaborFee]]=0,"Yes", "No")</f>
        <v>No</v>
      </c>
      <c r="J60" t="str">
        <f>IF(Table_Main[[#This Row],[PartsFee]]=0,"Yes", "No")</f>
        <v>No</v>
      </c>
      <c r="K60" s="6">
        <v>0.75</v>
      </c>
      <c r="L60" s="14">
        <v>664.78880000000004</v>
      </c>
      <c r="M60" s="6" t="s">
        <v>59</v>
      </c>
      <c r="N60">
        <f>Table_Main[[#This Row],[WorkDate]]-Table_Main[[#This Row],[ReqDate]]</f>
        <v>11</v>
      </c>
      <c r="O60">
        <f>VLOOKUP(Table_Main[[#This Row],[Techs]],$AA$2:$AB$4,2,0)</f>
        <v>140</v>
      </c>
      <c r="P60" s="13">
        <f>Table_Main[[#This Row],[LaborHours]]*Table_Main[[#This Row],[LaborRate]]</f>
        <v>105</v>
      </c>
      <c r="Q60" s="14">
        <v>105</v>
      </c>
      <c r="R60" s="14">
        <v>664.78880000000004</v>
      </c>
      <c r="S60" s="13">
        <f>Table_Main[[#This Row],[LaborRate]]+Table_Main[[#This Row],[LaborCost]]</f>
        <v>245</v>
      </c>
      <c r="T60">
        <f>Table_Main[[#This Row],[LaborFee]]+Table_Main[[#This Row],[PartsFee]]</f>
        <v>769.78880000000004</v>
      </c>
      <c r="U60" t="str">
        <f>LEFT(TEXT(Table_Main[[#This Row],[ReqDate]],"dddd"),3)</f>
        <v>Thu</v>
      </c>
      <c r="V60" t="str">
        <f>LEFT(TEXT(Table_Main[[#This Row],[WorkDate]],"dddd"),3)</f>
        <v>Mon</v>
      </c>
    </row>
    <row r="61" spans="1:22" ht="14.25" hidden="1" customHeight="1" x14ac:dyDescent="0.25">
      <c r="A61" s="6" t="s">
        <v>135</v>
      </c>
      <c r="B61" s="6" t="s">
        <v>71</v>
      </c>
      <c r="C61" s="6" t="s">
        <v>57</v>
      </c>
      <c r="D61" s="6" t="s">
        <v>67</v>
      </c>
      <c r="E61" t="str">
        <f>IF(Table_Main[[#This Row],[Wait]]&lt;=4, "Yes", "No")</f>
        <v>No</v>
      </c>
      <c r="F61" s="9">
        <v>44098</v>
      </c>
      <c r="G61" s="9">
        <v>44119</v>
      </c>
      <c r="H61" s="6">
        <v>1</v>
      </c>
      <c r="I61" t="str">
        <f>IF(Table_Main[[#This Row],[LaborFee]]=0,"Yes", "No")</f>
        <v>No</v>
      </c>
      <c r="J61" t="str">
        <f>IF(Table_Main[[#This Row],[PartsFee]]=0,"Yes", "No")</f>
        <v>No</v>
      </c>
      <c r="K61" s="6">
        <v>0.25</v>
      </c>
      <c r="L61" s="14">
        <v>160</v>
      </c>
      <c r="M61" s="6" t="s">
        <v>59</v>
      </c>
      <c r="N61">
        <f>Table_Main[[#This Row],[WorkDate]]-Table_Main[[#This Row],[ReqDate]]</f>
        <v>21</v>
      </c>
      <c r="O61">
        <f>VLOOKUP(Table_Main[[#This Row],[Techs]],$AA$2:$AB$4,2,0)</f>
        <v>80</v>
      </c>
      <c r="P61" s="13">
        <f>Table_Main[[#This Row],[LaborHours]]*Table_Main[[#This Row],[LaborRate]]</f>
        <v>20</v>
      </c>
      <c r="Q61" s="14">
        <v>20</v>
      </c>
      <c r="R61" s="14">
        <v>160</v>
      </c>
      <c r="S61" s="13">
        <f>Table_Main[[#This Row],[LaborRate]]+Table_Main[[#This Row],[LaborCost]]</f>
        <v>100</v>
      </c>
      <c r="T61">
        <f>Table_Main[[#This Row],[LaborFee]]+Table_Main[[#This Row],[PartsFee]]</f>
        <v>180</v>
      </c>
      <c r="U61" t="str">
        <f>LEFT(TEXT(Table_Main[[#This Row],[ReqDate]],"dddd"),3)</f>
        <v>Thu</v>
      </c>
      <c r="V61" t="str">
        <f>LEFT(TEXT(Table_Main[[#This Row],[WorkDate]],"dddd"),3)</f>
        <v>Thu</v>
      </c>
    </row>
    <row r="62" spans="1:22" ht="14.25" hidden="1" customHeight="1" x14ac:dyDescent="0.25">
      <c r="A62" s="6" t="s">
        <v>136</v>
      </c>
      <c r="B62" s="6" t="s">
        <v>71</v>
      </c>
      <c r="C62" s="6" t="s">
        <v>78</v>
      </c>
      <c r="D62" s="6" t="s">
        <v>63</v>
      </c>
      <c r="E62" t="str">
        <f>IF(Table_Main[[#This Row],[Wait]]&lt;=4, "Yes", "No")</f>
        <v>No</v>
      </c>
      <c r="F62" s="9">
        <v>44098</v>
      </c>
      <c r="G62" s="9">
        <v>44140</v>
      </c>
      <c r="H62" s="6">
        <v>2</v>
      </c>
      <c r="I62" t="str">
        <f>IF(Table_Main[[#This Row],[LaborFee]]=0,"Yes", "No")</f>
        <v>No</v>
      </c>
      <c r="J62" t="str">
        <f>IF(Table_Main[[#This Row],[PartsFee]]=0,"Yes", "No")</f>
        <v>No</v>
      </c>
      <c r="K62" s="6">
        <v>0.75</v>
      </c>
      <c r="L62" s="14">
        <v>159.50489999999999</v>
      </c>
      <c r="M62" s="6" t="s">
        <v>59</v>
      </c>
      <c r="N62">
        <f>Table_Main[[#This Row],[WorkDate]]-Table_Main[[#This Row],[ReqDate]]</f>
        <v>42</v>
      </c>
      <c r="O62">
        <f>VLOOKUP(Table_Main[[#This Row],[Techs]],$AA$2:$AB$4,2,0)</f>
        <v>140</v>
      </c>
      <c r="P62" s="13">
        <f>Table_Main[[#This Row],[LaborHours]]*Table_Main[[#This Row],[LaborRate]]</f>
        <v>105</v>
      </c>
      <c r="Q62" s="14">
        <v>105</v>
      </c>
      <c r="R62" s="14">
        <v>159.50489999999999</v>
      </c>
      <c r="S62" s="13">
        <f>Table_Main[[#This Row],[LaborRate]]+Table_Main[[#This Row],[LaborCost]]</f>
        <v>245</v>
      </c>
      <c r="T62">
        <f>Table_Main[[#This Row],[LaborFee]]+Table_Main[[#This Row],[PartsFee]]</f>
        <v>264.50490000000002</v>
      </c>
      <c r="U62" t="str">
        <f>LEFT(TEXT(Table_Main[[#This Row],[ReqDate]],"dddd"),3)</f>
        <v>Thu</v>
      </c>
      <c r="V62" t="str">
        <f>LEFT(TEXT(Table_Main[[#This Row],[WorkDate]],"dddd"),3)</f>
        <v>Thu</v>
      </c>
    </row>
    <row r="63" spans="1:22" ht="14.25" hidden="1" customHeight="1" x14ac:dyDescent="0.25">
      <c r="A63" s="6" t="s">
        <v>137</v>
      </c>
      <c r="B63" s="6" t="s">
        <v>56</v>
      </c>
      <c r="C63" s="6" t="s">
        <v>66</v>
      </c>
      <c r="D63" s="6" t="s">
        <v>58</v>
      </c>
      <c r="E63" t="str">
        <f>IF(Table_Main[[#This Row],[Wait]]&lt;=4, "Yes", "No")</f>
        <v>No</v>
      </c>
      <c r="F63" s="9">
        <v>44098</v>
      </c>
      <c r="G63" s="9">
        <v>44152</v>
      </c>
      <c r="H63" s="6">
        <v>2</v>
      </c>
      <c r="I63" t="str">
        <f>IF(Table_Main[[#This Row],[LaborFee]]=0,"Yes", "No")</f>
        <v>No</v>
      </c>
      <c r="J63" t="str">
        <f>IF(Table_Main[[#This Row],[PartsFee]]=0,"Yes", "No")</f>
        <v>No</v>
      </c>
      <c r="K63" s="6">
        <v>0.75</v>
      </c>
      <c r="L63" s="14">
        <v>169.63499999999999</v>
      </c>
      <c r="M63" s="6" t="s">
        <v>68</v>
      </c>
      <c r="N63">
        <f>Table_Main[[#This Row],[WorkDate]]-Table_Main[[#This Row],[ReqDate]]</f>
        <v>54</v>
      </c>
      <c r="O63">
        <f>VLOOKUP(Table_Main[[#This Row],[Techs]],$AA$2:$AB$4,2,0)</f>
        <v>140</v>
      </c>
      <c r="P63" s="13">
        <f>Table_Main[[#This Row],[LaborHours]]*Table_Main[[#This Row],[LaborRate]]</f>
        <v>105</v>
      </c>
      <c r="Q63" s="14">
        <v>105</v>
      </c>
      <c r="R63" s="14">
        <v>169.63499999999999</v>
      </c>
      <c r="S63" s="13">
        <f>Table_Main[[#This Row],[LaborRate]]+Table_Main[[#This Row],[LaborCost]]</f>
        <v>245</v>
      </c>
      <c r="T63">
        <f>Table_Main[[#This Row],[LaborFee]]+Table_Main[[#This Row],[PartsFee]]</f>
        <v>274.63499999999999</v>
      </c>
      <c r="U63" t="str">
        <f>LEFT(TEXT(Table_Main[[#This Row],[ReqDate]],"dddd"),3)</f>
        <v>Thu</v>
      </c>
      <c r="V63" t="str">
        <f>LEFT(TEXT(Table_Main[[#This Row],[WorkDate]],"dddd"),3)</f>
        <v>Tue</v>
      </c>
    </row>
    <row r="64" spans="1:22" ht="14.25" hidden="1" customHeight="1" x14ac:dyDescent="0.25">
      <c r="A64" s="6" t="s">
        <v>138</v>
      </c>
      <c r="B64" s="6" t="s">
        <v>106</v>
      </c>
      <c r="C64" s="6" t="s">
        <v>78</v>
      </c>
      <c r="D64" s="6" t="s">
        <v>63</v>
      </c>
      <c r="E64" t="str">
        <f>IF(Table_Main[[#This Row],[Wait]]&lt;=4, "Yes", "No")</f>
        <v>Yes</v>
      </c>
      <c r="F64" s="9">
        <v>44102</v>
      </c>
      <c r="G64" s="9">
        <v>44104</v>
      </c>
      <c r="H64" s="6">
        <v>2</v>
      </c>
      <c r="I64" t="str">
        <f>IF(Table_Main[[#This Row],[LaborFee]]=0,"Yes", "No")</f>
        <v>No</v>
      </c>
      <c r="J64" t="str">
        <f>IF(Table_Main[[#This Row],[PartsFee]]=0,"Yes", "No")</f>
        <v>No</v>
      </c>
      <c r="K64" s="6">
        <v>0.5</v>
      </c>
      <c r="L64" s="14">
        <v>202.86</v>
      </c>
      <c r="M64" s="6" t="s">
        <v>59</v>
      </c>
      <c r="N64">
        <f>Table_Main[[#This Row],[WorkDate]]-Table_Main[[#This Row],[ReqDate]]</f>
        <v>2</v>
      </c>
      <c r="O64">
        <f>VLOOKUP(Table_Main[[#This Row],[Techs]],$AA$2:$AB$4,2,0)</f>
        <v>140</v>
      </c>
      <c r="P64" s="13">
        <f>Table_Main[[#This Row],[LaborHours]]*Table_Main[[#This Row],[LaborRate]]</f>
        <v>70</v>
      </c>
      <c r="Q64" s="14">
        <v>70</v>
      </c>
      <c r="R64" s="14">
        <v>202.86</v>
      </c>
      <c r="S64" s="13">
        <f>Table_Main[[#This Row],[LaborRate]]+Table_Main[[#This Row],[LaborCost]]</f>
        <v>210</v>
      </c>
      <c r="T64">
        <f>Table_Main[[#This Row],[LaborFee]]+Table_Main[[#This Row],[PartsFee]]</f>
        <v>272.86</v>
      </c>
      <c r="U64" t="str">
        <f>LEFT(TEXT(Table_Main[[#This Row],[ReqDate]],"dddd"),3)</f>
        <v>Mon</v>
      </c>
      <c r="V64" t="str">
        <f>LEFT(TEXT(Table_Main[[#This Row],[WorkDate]],"dddd"),3)</f>
        <v>Wed</v>
      </c>
    </row>
    <row r="65" spans="1:22" ht="14.25" hidden="1" customHeight="1" x14ac:dyDescent="0.25">
      <c r="A65" s="6" t="s">
        <v>139</v>
      </c>
      <c r="B65" s="6" t="s">
        <v>61</v>
      </c>
      <c r="C65" s="6" t="s">
        <v>62</v>
      </c>
      <c r="D65" s="6" t="s">
        <v>58</v>
      </c>
      <c r="E65" t="str">
        <f>IF(Table_Main[[#This Row],[Wait]]&lt;=4, "Yes", "No")</f>
        <v>No</v>
      </c>
      <c r="F65" s="9">
        <v>44102</v>
      </c>
      <c r="G65" s="9">
        <v>44111</v>
      </c>
      <c r="H65" s="6">
        <v>1</v>
      </c>
      <c r="I65" t="str">
        <f>IF(Table_Main[[#This Row],[LaborFee]]=0,"Yes", "No")</f>
        <v>No</v>
      </c>
      <c r="J65" t="str">
        <f>IF(Table_Main[[#This Row],[PartsFee]]=0,"Yes", "No")</f>
        <v>No</v>
      </c>
      <c r="K65" s="6">
        <v>0.5</v>
      </c>
      <c r="L65" s="14">
        <v>10.53</v>
      </c>
      <c r="M65" s="6" t="s">
        <v>68</v>
      </c>
      <c r="N65">
        <f>Table_Main[[#This Row],[WorkDate]]-Table_Main[[#This Row],[ReqDate]]</f>
        <v>9</v>
      </c>
      <c r="O65">
        <f>VLOOKUP(Table_Main[[#This Row],[Techs]],$AA$2:$AB$4,2,0)</f>
        <v>80</v>
      </c>
      <c r="P65" s="13">
        <f>Table_Main[[#This Row],[LaborHours]]*Table_Main[[#This Row],[LaborRate]]</f>
        <v>40</v>
      </c>
      <c r="Q65" s="14">
        <v>40</v>
      </c>
      <c r="R65" s="14">
        <v>10.53</v>
      </c>
      <c r="S65" s="13">
        <f>Table_Main[[#This Row],[LaborRate]]+Table_Main[[#This Row],[LaborCost]]</f>
        <v>120</v>
      </c>
      <c r="T65">
        <f>Table_Main[[#This Row],[LaborFee]]+Table_Main[[#This Row],[PartsFee]]</f>
        <v>50.53</v>
      </c>
      <c r="U65" t="str">
        <f>LEFT(TEXT(Table_Main[[#This Row],[ReqDate]],"dddd"),3)</f>
        <v>Mon</v>
      </c>
      <c r="V65" t="str">
        <f>LEFT(TEXT(Table_Main[[#This Row],[WorkDate]],"dddd"),3)</f>
        <v>Wed</v>
      </c>
    </row>
    <row r="66" spans="1:22" ht="14.25" hidden="1" customHeight="1" x14ac:dyDescent="0.25">
      <c r="A66" s="6" t="s">
        <v>140</v>
      </c>
      <c r="B66" s="6" t="s">
        <v>65</v>
      </c>
      <c r="C66" s="6" t="s">
        <v>87</v>
      </c>
      <c r="D66" s="6" t="s">
        <v>63</v>
      </c>
      <c r="E66" t="str">
        <f>IF(Table_Main[[#This Row],[Wait]]&lt;=4, "Yes", "No")</f>
        <v>No</v>
      </c>
      <c r="F66" s="9">
        <v>44102</v>
      </c>
      <c r="G66" s="9">
        <v>44131</v>
      </c>
      <c r="H66" s="6">
        <v>2</v>
      </c>
      <c r="I66" t="str">
        <f>IF(Table_Main[[#This Row],[LaborFee]]=0,"Yes", "No")</f>
        <v>No</v>
      </c>
      <c r="J66" t="str">
        <f>IF(Table_Main[[#This Row],[PartsFee]]=0,"Yes", "No")</f>
        <v>No</v>
      </c>
      <c r="K66" s="6">
        <v>0.75</v>
      </c>
      <c r="L66" s="14">
        <v>1.8240000000000001</v>
      </c>
      <c r="M66" s="6" t="s">
        <v>79</v>
      </c>
      <c r="N66">
        <f>Table_Main[[#This Row],[WorkDate]]-Table_Main[[#This Row],[ReqDate]]</f>
        <v>29</v>
      </c>
      <c r="O66">
        <f>VLOOKUP(Table_Main[[#This Row],[Techs]],$AA$2:$AB$4,2,0)</f>
        <v>140</v>
      </c>
      <c r="P66" s="13">
        <f>Table_Main[[#This Row],[LaborHours]]*Table_Main[[#This Row],[LaborRate]]</f>
        <v>105</v>
      </c>
      <c r="Q66" s="14">
        <v>105</v>
      </c>
      <c r="R66" s="14">
        <v>1.8240000000000001</v>
      </c>
      <c r="S66" s="13">
        <f>Table_Main[[#This Row],[LaborRate]]+Table_Main[[#This Row],[LaborCost]]</f>
        <v>245</v>
      </c>
      <c r="T66">
        <f>Table_Main[[#This Row],[LaborFee]]+Table_Main[[#This Row],[PartsFee]]</f>
        <v>106.824</v>
      </c>
      <c r="U66" t="str">
        <f>LEFT(TEXT(Table_Main[[#This Row],[ReqDate]],"dddd"),3)</f>
        <v>Mon</v>
      </c>
      <c r="V66" t="str">
        <f>LEFT(TEXT(Table_Main[[#This Row],[WorkDate]],"dddd"),3)</f>
        <v>Tue</v>
      </c>
    </row>
    <row r="67" spans="1:22" ht="14.25" hidden="1" customHeight="1" x14ac:dyDescent="0.25">
      <c r="A67" s="6" t="s">
        <v>141</v>
      </c>
      <c r="B67" s="6" t="s">
        <v>61</v>
      </c>
      <c r="C67" s="6" t="s">
        <v>57</v>
      </c>
      <c r="D67" s="6" t="s">
        <v>58</v>
      </c>
      <c r="E67" t="str">
        <f>IF(Table_Main[[#This Row],[Wait]]&lt;=4, "Yes", "No")</f>
        <v>No</v>
      </c>
      <c r="F67" s="9">
        <v>44103</v>
      </c>
      <c r="G67" s="9">
        <v>44112</v>
      </c>
      <c r="H67" s="6">
        <v>2</v>
      </c>
      <c r="I67" t="str">
        <f>IF(Table_Main[[#This Row],[LaborFee]]=0,"Yes", "No")</f>
        <v>No</v>
      </c>
      <c r="J67" t="str">
        <f>IF(Table_Main[[#This Row],[PartsFee]]=0,"Yes", "No")</f>
        <v>No</v>
      </c>
      <c r="K67" s="6">
        <v>0.5</v>
      </c>
      <c r="L67" s="14">
        <v>54.124600000000001</v>
      </c>
      <c r="M67" s="6" t="s">
        <v>59</v>
      </c>
      <c r="N67">
        <f>Table_Main[[#This Row],[WorkDate]]-Table_Main[[#This Row],[ReqDate]]</f>
        <v>9</v>
      </c>
      <c r="O67">
        <f>VLOOKUP(Table_Main[[#This Row],[Techs]],$AA$2:$AB$4,2,0)</f>
        <v>140</v>
      </c>
      <c r="P67" s="13">
        <f>Table_Main[[#This Row],[LaborHours]]*Table_Main[[#This Row],[LaborRate]]</f>
        <v>70</v>
      </c>
      <c r="Q67" s="14">
        <v>70</v>
      </c>
      <c r="R67" s="14">
        <v>54.124600000000001</v>
      </c>
      <c r="S67" s="13">
        <f>Table_Main[[#This Row],[LaborRate]]+Table_Main[[#This Row],[LaborCost]]</f>
        <v>210</v>
      </c>
      <c r="T67">
        <f>Table_Main[[#This Row],[LaborFee]]+Table_Main[[#This Row],[PartsFee]]</f>
        <v>124.1246</v>
      </c>
      <c r="U67" t="str">
        <f>LEFT(TEXT(Table_Main[[#This Row],[ReqDate]],"dddd"),3)</f>
        <v>Tue</v>
      </c>
      <c r="V67" t="str">
        <f>LEFT(TEXT(Table_Main[[#This Row],[WorkDate]],"dddd"),3)</f>
        <v>Thu</v>
      </c>
    </row>
    <row r="68" spans="1:22" ht="14.25" hidden="1" customHeight="1" x14ac:dyDescent="0.25">
      <c r="A68" s="6" t="s">
        <v>142</v>
      </c>
      <c r="B68" s="6" t="s">
        <v>71</v>
      </c>
      <c r="C68" s="6" t="s">
        <v>87</v>
      </c>
      <c r="D68" s="6" t="s">
        <v>67</v>
      </c>
      <c r="E68" t="str">
        <f>IF(Table_Main[[#This Row],[Wait]]&lt;=4, "Yes", "No")</f>
        <v>No</v>
      </c>
      <c r="F68" s="9">
        <v>44103</v>
      </c>
      <c r="G68" s="9">
        <v>44125</v>
      </c>
      <c r="H68" s="6">
        <v>2</v>
      </c>
      <c r="I68" t="str">
        <f>IF(Table_Main[[#This Row],[LaborFee]]=0,"Yes", "No")</f>
        <v>No</v>
      </c>
      <c r="J68" t="str">
        <f>IF(Table_Main[[#This Row],[PartsFee]]=0,"Yes", "No")</f>
        <v>No</v>
      </c>
      <c r="K68" s="6">
        <v>0.25</v>
      </c>
      <c r="L68" s="14">
        <v>367.71109999999999</v>
      </c>
      <c r="M68" s="6" t="s">
        <v>59</v>
      </c>
      <c r="N68">
        <f>Table_Main[[#This Row],[WorkDate]]-Table_Main[[#This Row],[ReqDate]]</f>
        <v>22</v>
      </c>
      <c r="O68">
        <f>VLOOKUP(Table_Main[[#This Row],[Techs]],$AA$2:$AB$4,2,0)</f>
        <v>140</v>
      </c>
      <c r="P68" s="13">
        <f>Table_Main[[#This Row],[LaborHours]]*Table_Main[[#This Row],[LaborRate]]</f>
        <v>35</v>
      </c>
      <c r="Q68" s="14">
        <v>35</v>
      </c>
      <c r="R68" s="14">
        <v>367.71109999999999</v>
      </c>
      <c r="S68" s="13">
        <f>Table_Main[[#This Row],[LaborRate]]+Table_Main[[#This Row],[LaborCost]]</f>
        <v>175</v>
      </c>
      <c r="T68">
        <f>Table_Main[[#This Row],[LaborFee]]+Table_Main[[#This Row],[PartsFee]]</f>
        <v>402.71109999999999</v>
      </c>
      <c r="U68" t="str">
        <f>LEFT(TEXT(Table_Main[[#This Row],[ReqDate]],"dddd"),3)</f>
        <v>Tue</v>
      </c>
      <c r="V68" t="str">
        <f>LEFT(TEXT(Table_Main[[#This Row],[WorkDate]],"dddd"),3)</f>
        <v>Wed</v>
      </c>
    </row>
    <row r="69" spans="1:22" ht="14.25" hidden="1" customHeight="1" x14ac:dyDescent="0.25">
      <c r="A69" s="6" t="s">
        <v>143</v>
      </c>
      <c r="B69" s="6" t="s">
        <v>83</v>
      </c>
      <c r="C69" s="6" t="s">
        <v>62</v>
      </c>
      <c r="D69" s="6" t="s">
        <v>58</v>
      </c>
      <c r="E69" t="str">
        <f>IF(Table_Main[[#This Row],[Wait]]&lt;=4, "Yes", "No")</f>
        <v>No</v>
      </c>
      <c r="F69" s="9">
        <v>44103</v>
      </c>
      <c r="G69" s="9">
        <v>44123</v>
      </c>
      <c r="H69" s="6">
        <v>1</v>
      </c>
      <c r="I69" t="str">
        <f>IF(Table_Main[[#This Row],[LaborFee]]=0,"Yes", "No")</f>
        <v>No</v>
      </c>
      <c r="J69" t="str">
        <f>IF(Table_Main[[#This Row],[PartsFee]]=0,"Yes", "No")</f>
        <v>No</v>
      </c>
      <c r="K69" s="6">
        <v>1.5</v>
      </c>
      <c r="L69" s="14">
        <v>139.035</v>
      </c>
      <c r="M69" s="6" t="s">
        <v>59</v>
      </c>
      <c r="N69">
        <f>Table_Main[[#This Row],[WorkDate]]-Table_Main[[#This Row],[ReqDate]]</f>
        <v>20</v>
      </c>
      <c r="O69">
        <f>VLOOKUP(Table_Main[[#This Row],[Techs]],$AA$2:$AB$4,2,0)</f>
        <v>80</v>
      </c>
      <c r="P69" s="13">
        <f>Table_Main[[#This Row],[LaborHours]]*Table_Main[[#This Row],[LaborRate]]</f>
        <v>120</v>
      </c>
      <c r="Q69" s="14">
        <v>120</v>
      </c>
      <c r="R69" s="14">
        <v>139.035</v>
      </c>
      <c r="S69" s="13">
        <f>Table_Main[[#This Row],[LaborRate]]+Table_Main[[#This Row],[LaborCost]]</f>
        <v>200</v>
      </c>
      <c r="T69">
        <f>Table_Main[[#This Row],[LaborFee]]+Table_Main[[#This Row],[PartsFee]]</f>
        <v>259.03499999999997</v>
      </c>
      <c r="U69" t="str">
        <f>LEFT(TEXT(Table_Main[[#This Row],[ReqDate]],"dddd"),3)</f>
        <v>Tue</v>
      </c>
      <c r="V69" t="str">
        <f>LEFT(TEXT(Table_Main[[#This Row],[WorkDate]],"dddd"),3)</f>
        <v>Mon</v>
      </c>
    </row>
    <row r="70" spans="1:22" ht="14.25" hidden="1" customHeight="1" x14ac:dyDescent="0.25">
      <c r="A70" s="6" t="s">
        <v>144</v>
      </c>
      <c r="B70" s="6" t="s">
        <v>83</v>
      </c>
      <c r="C70" s="6" t="s">
        <v>57</v>
      </c>
      <c r="D70" s="6" t="s">
        <v>63</v>
      </c>
      <c r="E70" t="str">
        <f>IF(Table_Main[[#This Row],[Wait]]&lt;=4, "Yes", "No")</f>
        <v>No</v>
      </c>
      <c r="F70" s="9">
        <v>44103</v>
      </c>
      <c r="G70" s="9">
        <v>44131</v>
      </c>
      <c r="H70" s="6">
        <v>1</v>
      </c>
      <c r="I70" t="str">
        <f>IF(Table_Main[[#This Row],[LaborFee]]=0,"Yes", "No")</f>
        <v>No</v>
      </c>
      <c r="J70" t="str">
        <f>IF(Table_Main[[#This Row],[PartsFee]]=0,"Yes", "No")</f>
        <v>No</v>
      </c>
      <c r="K70" s="6">
        <v>0.5</v>
      </c>
      <c r="L70" s="14">
        <v>50.317</v>
      </c>
      <c r="M70" s="6" t="s">
        <v>68</v>
      </c>
      <c r="N70">
        <f>Table_Main[[#This Row],[WorkDate]]-Table_Main[[#This Row],[ReqDate]]</f>
        <v>28</v>
      </c>
      <c r="O70">
        <f>VLOOKUP(Table_Main[[#This Row],[Techs]],$AA$2:$AB$4,2,0)</f>
        <v>80</v>
      </c>
      <c r="P70" s="13">
        <f>Table_Main[[#This Row],[LaborHours]]*Table_Main[[#This Row],[LaborRate]]</f>
        <v>40</v>
      </c>
      <c r="Q70" s="14">
        <v>40</v>
      </c>
      <c r="R70" s="14">
        <v>50.317</v>
      </c>
      <c r="S70" s="13">
        <f>Table_Main[[#This Row],[LaborRate]]+Table_Main[[#This Row],[LaborCost]]</f>
        <v>120</v>
      </c>
      <c r="T70">
        <f>Table_Main[[#This Row],[LaborFee]]+Table_Main[[#This Row],[PartsFee]]</f>
        <v>90.317000000000007</v>
      </c>
      <c r="U70" t="str">
        <f>LEFT(TEXT(Table_Main[[#This Row],[ReqDate]],"dddd"),3)</f>
        <v>Tue</v>
      </c>
      <c r="V70" t="str">
        <f>LEFT(TEXT(Table_Main[[#This Row],[WorkDate]],"dddd"),3)</f>
        <v>Tue</v>
      </c>
    </row>
    <row r="71" spans="1:22" ht="14.25" hidden="1" customHeight="1" x14ac:dyDescent="0.25">
      <c r="A71" s="6" t="s">
        <v>145</v>
      </c>
      <c r="B71" s="6" t="s">
        <v>65</v>
      </c>
      <c r="C71" s="6" t="s">
        <v>78</v>
      </c>
      <c r="D71" s="6" t="s">
        <v>81</v>
      </c>
      <c r="E71" t="str">
        <f>IF(Table_Main[[#This Row],[Wait]]&lt;=4, "Yes", "No")</f>
        <v>No</v>
      </c>
      <c r="F71" s="9">
        <v>44103</v>
      </c>
      <c r="G71" s="9">
        <v>44159</v>
      </c>
      <c r="H71" s="6">
        <v>1</v>
      </c>
      <c r="I71" t="str">
        <f>IF(Table_Main[[#This Row],[LaborFee]]=0,"Yes", "No")</f>
        <v>No</v>
      </c>
      <c r="J71" t="str">
        <f>IF(Table_Main[[#This Row],[PartsFee]]=0,"Yes", "No")</f>
        <v>No</v>
      </c>
      <c r="K71" s="6">
        <v>1</v>
      </c>
      <c r="L71" s="14">
        <v>122.4273</v>
      </c>
      <c r="M71" s="6" t="s">
        <v>79</v>
      </c>
      <c r="N71">
        <f>Table_Main[[#This Row],[WorkDate]]-Table_Main[[#This Row],[ReqDate]]</f>
        <v>56</v>
      </c>
      <c r="O71">
        <f>VLOOKUP(Table_Main[[#This Row],[Techs]],$AA$2:$AB$4,2,0)</f>
        <v>80</v>
      </c>
      <c r="P71" s="13">
        <f>Table_Main[[#This Row],[LaborHours]]*Table_Main[[#This Row],[LaborRate]]</f>
        <v>80</v>
      </c>
      <c r="Q71" s="14">
        <v>80</v>
      </c>
      <c r="R71" s="14">
        <v>122.4273</v>
      </c>
      <c r="S71" s="13">
        <f>Table_Main[[#This Row],[LaborRate]]+Table_Main[[#This Row],[LaborCost]]</f>
        <v>160</v>
      </c>
      <c r="T71">
        <f>Table_Main[[#This Row],[LaborFee]]+Table_Main[[#This Row],[PartsFee]]</f>
        <v>202.4273</v>
      </c>
      <c r="U71" t="str">
        <f>LEFT(TEXT(Table_Main[[#This Row],[ReqDate]],"dddd"),3)</f>
        <v>Tue</v>
      </c>
      <c r="V71" t="str">
        <f>LEFT(TEXT(Table_Main[[#This Row],[WorkDate]],"dddd"),3)</f>
        <v>Tue</v>
      </c>
    </row>
    <row r="72" spans="1:22" ht="14.25" hidden="1" customHeight="1" x14ac:dyDescent="0.25">
      <c r="A72" s="6" t="s">
        <v>146</v>
      </c>
      <c r="B72" s="6" t="s">
        <v>83</v>
      </c>
      <c r="C72" s="6" t="s">
        <v>57</v>
      </c>
      <c r="D72" s="6" t="s">
        <v>58</v>
      </c>
      <c r="E72" t="str">
        <f>IF(Table_Main[[#This Row],[Wait]]&lt;=4, "Yes", "No")</f>
        <v>No</v>
      </c>
      <c r="F72" s="9">
        <v>44103</v>
      </c>
      <c r="G72" s="9">
        <v>44167</v>
      </c>
      <c r="H72" s="6">
        <v>1</v>
      </c>
      <c r="I72" t="str">
        <f>IF(Table_Main[[#This Row],[LaborFee]]=0,"Yes", "No")</f>
        <v>No</v>
      </c>
      <c r="J72" t="str">
        <f>IF(Table_Main[[#This Row],[PartsFee]]=0,"Yes", "No")</f>
        <v>No</v>
      </c>
      <c r="K72" s="6">
        <v>1</v>
      </c>
      <c r="L72" s="14">
        <v>78.5535</v>
      </c>
      <c r="M72" s="6" t="s">
        <v>68</v>
      </c>
      <c r="N72">
        <f>Table_Main[[#This Row],[WorkDate]]-Table_Main[[#This Row],[ReqDate]]</f>
        <v>64</v>
      </c>
      <c r="O72">
        <f>VLOOKUP(Table_Main[[#This Row],[Techs]],$AA$2:$AB$4,2,0)</f>
        <v>80</v>
      </c>
      <c r="P72" s="13">
        <f>Table_Main[[#This Row],[LaborHours]]*Table_Main[[#This Row],[LaborRate]]</f>
        <v>80</v>
      </c>
      <c r="Q72" s="14">
        <v>80</v>
      </c>
      <c r="R72" s="14">
        <v>78.5535</v>
      </c>
      <c r="S72" s="13">
        <f>Table_Main[[#This Row],[LaborRate]]+Table_Main[[#This Row],[LaborCost]]</f>
        <v>160</v>
      </c>
      <c r="T72">
        <f>Table_Main[[#This Row],[LaborFee]]+Table_Main[[#This Row],[PartsFee]]</f>
        <v>158.55349999999999</v>
      </c>
      <c r="U72" t="str">
        <f>LEFT(TEXT(Table_Main[[#This Row],[ReqDate]],"dddd"),3)</f>
        <v>Tue</v>
      </c>
      <c r="V72" t="str">
        <f>LEFT(TEXT(Table_Main[[#This Row],[WorkDate]],"dddd"),3)</f>
        <v>Wed</v>
      </c>
    </row>
    <row r="73" spans="1:22" ht="14.25" hidden="1" customHeight="1" x14ac:dyDescent="0.25">
      <c r="A73" s="6" t="s">
        <v>147</v>
      </c>
      <c r="B73" s="6" t="s">
        <v>71</v>
      </c>
      <c r="C73" s="6" t="s">
        <v>57</v>
      </c>
      <c r="D73" s="6" t="s">
        <v>67</v>
      </c>
      <c r="E73" t="str">
        <f>IF(Table_Main[[#This Row],[Wait]]&lt;=4, "Yes", "No")</f>
        <v>No</v>
      </c>
      <c r="F73" s="9">
        <v>44104</v>
      </c>
      <c r="G73" s="9">
        <v>44111</v>
      </c>
      <c r="H73" s="6">
        <v>1</v>
      </c>
      <c r="I73" t="str">
        <f>IF(Table_Main[[#This Row],[LaborFee]]=0,"Yes", "No")</f>
        <v>No</v>
      </c>
      <c r="J73" t="str">
        <f>IF(Table_Main[[#This Row],[PartsFee]]=0,"Yes", "No")</f>
        <v>No</v>
      </c>
      <c r="K73" s="6">
        <v>0.25</v>
      </c>
      <c r="L73" s="14">
        <v>239.1001</v>
      </c>
      <c r="M73" s="6" t="s">
        <v>59</v>
      </c>
      <c r="N73">
        <f>Table_Main[[#This Row],[WorkDate]]-Table_Main[[#This Row],[ReqDate]]</f>
        <v>7</v>
      </c>
      <c r="O73">
        <f>VLOOKUP(Table_Main[[#This Row],[Techs]],$AA$2:$AB$4,2,0)</f>
        <v>80</v>
      </c>
      <c r="P73" s="13">
        <f>Table_Main[[#This Row],[LaborHours]]*Table_Main[[#This Row],[LaborRate]]</f>
        <v>20</v>
      </c>
      <c r="Q73" s="14">
        <v>20</v>
      </c>
      <c r="R73" s="14">
        <v>239.1001</v>
      </c>
      <c r="S73" s="13">
        <f>Table_Main[[#This Row],[LaborRate]]+Table_Main[[#This Row],[LaborCost]]</f>
        <v>100</v>
      </c>
      <c r="T73">
        <f>Table_Main[[#This Row],[LaborFee]]+Table_Main[[#This Row],[PartsFee]]</f>
        <v>259.1001</v>
      </c>
      <c r="U73" t="str">
        <f>LEFT(TEXT(Table_Main[[#This Row],[ReqDate]],"dddd"),3)</f>
        <v>Wed</v>
      </c>
      <c r="V73" t="str">
        <f>LEFT(TEXT(Table_Main[[#This Row],[WorkDate]],"dddd"),3)</f>
        <v>Wed</v>
      </c>
    </row>
    <row r="74" spans="1:22" ht="14.25" hidden="1" customHeight="1" x14ac:dyDescent="0.25">
      <c r="A74" s="6" t="s">
        <v>148</v>
      </c>
      <c r="B74" s="6" t="s">
        <v>65</v>
      </c>
      <c r="C74" s="6" t="s">
        <v>66</v>
      </c>
      <c r="D74" s="6" t="s">
        <v>63</v>
      </c>
      <c r="E74" t="str">
        <f>IF(Table_Main[[#This Row],[Wait]]&lt;=4, "Yes", "No")</f>
        <v>No</v>
      </c>
      <c r="F74" s="9">
        <v>44104</v>
      </c>
      <c r="G74" s="9">
        <v>44123</v>
      </c>
      <c r="H74" s="6">
        <v>1</v>
      </c>
      <c r="I74" t="str">
        <f>IF(Table_Main[[#This Row],[LaborFee]]=0,"Yes", "No")</f>
        <v>No</v>
      </c>
      <c r="J74" t="str">
        <f>IF(Table_Main[[#This Row],[PartsFee]]=0,"Yes", "No")</f>
        <v>No</v>
      </c>
      <c r="K74" s="6">
        <v>0.5</v>
      </c>
      <c r="L74" s="14">
        <v>61.180599999999998</v>
      </c>
      <c r="M74" s="6" t="s">
        <v>79</v>
      </c>
      <c r="N74">
        <f>Table_Main[[#This Row],[WorkDate]]-Table_Main[[#This Row],[ReqDate]]</f>
        <v>19</v>
      </c>
      <c r="O74">
        <f>VLOOKUP(Table_Main[[#This Row],[Techs]],$AA$2:$AB$4,2,0)</f>
        <v>80</v>
      </c>
      <c r="P74" s="13">
        <f>Table_Main[[#This Row],[LaborHours]]*Table_Main[[#This Row],[LaborRate]]</f>
        <v>40</v>
      </c>
      <c r="Q74" s="14">
        <v>40</v>
      </c>
      <c r="R74" s="14">
        <v>61.180599999999998</v>
      </c>
      <c r="S74" s="13">
        <f>Table_Main[[#This Row],[LaborRate]]+Table_Main[[#This Row],[LaborCost]]</f>
        <v>120</v>
      </c>
      <c r="T74">
        <f>Table_Main[[#This Row],[LaborFee]]+Table_Main[[#This Row],[PartsFee]]</f>
        <v>101.1806</v>
      </c>
      <c r="U74" t="str">
        <f>LEFT(TEXT(Table_Main[[#This Row],[ReqDate]],"dddd"),3)</f>
        <v>Wed</v>
      </c>
      <c r="V74" t="str">
        <f>LEFT(TEXT(Table_Main[[#This Row],[WorkDate]],"dddd"),3)</f>
        <v>Mon</v>
      </c>
    </row>
    <row r="75" spans="1:22" ht="14.25" hidden="1" customHeight="1" x14ac:dyDescent="0.25">
      <c r="A75" s="6" t="s">
        <v>149</v>
      </c>
      <c r="B75" s="6" t="s">
        <v>71</v>
      </c>
      <c r="C75" s="6" t="s">
        <v>66</v>
      </c>
      <c r="D75" s="6" t="s">
        <v>81</v>
      </c>
      <c r="E75" t="str">
        <f>IF(Table_Main[[#This Row],[Wait]]&lt;=4, "Yes", "No")</f>
        <v>No</v>
      </c>
      <c r="F75" s="9">
        <v>44104</v>
      </c>
      <c r="G75" s="9">
        <v>44153</v>
      </c>
      <c r="H75" s="6">
        <v>2</v>
      </c>
      <c r="I75" t="str">
        <f>IF(Table_Main[[#This Row],[LaborFee]]=0,"Yes", "No")</f>
        <v>No</v>
      </c>
      <c r="J75" t="str">
        <f>IF(Table_Main[[#This Row],[PartsFee]]=0,"Yes", "No")</f>
        <v>No</v>
      </c>
      <c r="K75" s="6">
        <v>2.25</v>
      </c>
      <c r="L75" s="14">
        <v>800.71119999999996</v>
      </c>
      <c r="M75" s="6" t="s">
        <v>59</v>
      </c>
      <c r="N75">
        <f>Table_Main[[#This Row],[WorkDate]]-Table_Main[[#This Row],[ReqDate]]</f>
        <v>49</v>
      </c>
      <c r="O75">
        <f>VLOOKUP(Table_Main[[#This Row],[Techs]],$AA$2:$AB$4,2,0)</f>
        <v>140</v>
      </c>
      <c r="P75" s="13">
        <f>Table_Main[[#This Row],[LaborHours]]*Table_Main[[#This Row],[LaborRate]]</f>
        <v>315</v>
      </c>
      <c r="Q75" s="14">
        <v>315</v>
      </c>
      <c r="R75" s="14">
        <v>800.71119999999996</v>
      </c>
      <c r="S75" s="13">
        <f>Table_Main[[#This Row],[LaborRate]]+Table_Main[[#This Row],[LaborCost]]</f>
        <v>455</v>
      </c>
      <c r="T75">
        <f>Table_Main[[#This Row],[LaborFee]]+Table_Main[[#This Row],[PartsFee]]</f>
        <v>1115.7112</v>
      </c>
      <c r="U75" t="str">
        <f>LEFT(TEXT(Table_Main[[#This Row],[ReqDate]],"dddd"),3)</f>
        <v>Wed</v>
      </c>
      <c r="V75" t="str">
        <f>LEFT(TEXT(Table_Main[[#This Row],[WorkDate]],"dddd"),3)</f>
        <v>Wed</v>
      </c>
    </row>
    <row r="76" spans="1:22" ht="14.25" hidden="1" customHeight="1" x14ac:dyDescent="0.25">
      <c r="A76" s="6" t="s">
        <v>150</v>
      </c>
      <c r="B76" s="6" t="s">
        <v>71</v>
      </c>
      <c r="C76" s="6" t="s">
        <v>57</v>
      </c>
      <c r="D76" s="6" t="s">
        <v>58</v>
      </c>
      <c r="E76" t="str">
        <f>IF(Table_Main[[#This Row],[Wait]]&lt;=4, "Yes", "No")</f>
        <v>No</v>
      </c>
      <c r="F76" s="9">
        <v>44105</v>
      </c>
      <c r="G76" s="9">
        <v>44130</v>
      </c>
      <c r="H76" s="6">
        <v>1</v>
      </c>
      <c r="I76" t="str">
        <f>IF(Table_Main[[#This Row],[LaborFee]]=0,"Yes", "No")</f>
        <v>No</v>
      </c>
      <c r="J76" t="str">
        <f>IF(Table_Main[[#This Row],[PartsFee]]=0,"Yes", "No")</f>
        <v>No</v>
      </c>
      <c r="K76" s="6">
        <v>0.25</v>
      </c>
      <c r="L76" s="14">
        <v>19.196999999999999</v>
      </c>
      <c r="M76" s="6" t="s">
        <v>59</v>
      </c>
      <c r="N76">
        <f>Table_Main[[#This Row],[WorkDate]]-Table_Main[[#This Row],[ReqDate]]</f>
        <v>25</v>
      </c>
      <c r="O76">
        <f>VLOOKUP(Table_Main[[#This Row],[Techs]],$AA$2:$AB$4,2,0)</f>
        <v>80</v>
      </c>
      <c r="P76" s="13">
        <f>Table_Main[[#This Row],[LaborHours]]*Table_Main[[#This Row],[LaborRate]]</f>
        <v>20</v>
      </c>
      <c r="Q76" s="14">
        <v>20</v>
      </c>
      <c r="R76" s="14">
        <v>19.196999999999999</v>
      </c>
      <c r="S76" s="13">
        <f>Table_Main[[#This Row],[LaborRate]]+Table_Main[[#This Row],[LaborCost]]</f>
        <v>100</v>
      </c>
      <c r="T76">
        <f>Table_Main[[#This Row],[LaborFee]]+Table_Main[[#This Row],[PartsFee]]</f>
        <v>39.197000000000003</v>
      </c>
      <c r="U76" t="str">
        <f>LEFT(TEXT(Table_Main[[#This Row],[ReqDate]],"dddd"),3)</f>
        <v>Thu</v>
      </c>
      <c r="V76" t="str">
        <f>LEFT(TEXT(Table_Main[[#This Row],[WorkDate]],"dddd"),3)</f>
        <v>Mon</v>
      </c>
    </row>
    <row r="77" spans="1:22" ht="14.25" hidden="1" customHeight="1" x14ac:dyDescent="0.25">
      <c r="A77" s="6" t="s">
        <v>151</v>
      </c>
      <c r="B77" s="6" t="s">
        <v>61</v>
      </c>
      <c r="C77" s="6" t="s">
        <v>62</v>
      </c>
      <c r="D77" s="6" t="s">
        <v>58</v>
      </c>
      <c r="E77" t="str">
        <f>IF(Table_Main[[#This Row],[Wait]]&lt;=4, "Yes", "No")</f>
        <v>No</v>
      </c>
      <c r="F77" s="9">
        <v>44109</v>
      </c>
      <c r="G77" s="9">
        <v>44117</v>
      </c>
      <c r="H77" s="6">
        <v>1</v>
      </c>
      <c r="I77" t="str">
        <f>IF(Table_Main[[#This Row],[LaborFee]]=0,"Yes", "No")</f>
        <v>No</v>
      </c>
      <c r="J77" t="str">
        <f>IF(Table_Main[[#This Row],[PartsFee]]=0,"Yes", "No")</f>
        <v>No</v>
      </c>
      <c r="K77" s="6">
        <v>0.25</v>
      </c>
      <c r="L77" s="14">
        <v>19.5</v>
      </c>
      <c r="M77" s="6" t="s">
        <v>59</v>
      </c>
      <c r="N77">
        <f>Table_Main[[#This Row],[WorkDate]]-Table_Main[[#This Row],[ReqDate]]</f>
        <v>8</v>
      </c>
      <c r="O77">
        <f>VLOOKUP(Table_Main[[#This Row],[Techs]],$AA$2:$AB$4,2,0)</f>
        <v>80</v>
      </c>
      <c r="P77" s="13">
        <f>Table_Main[[#This Row],[LaborHours]]*Table_Main[[#This Row],[LaborRate]]</f>
        <v>20</v>
      </c>
      <c r="Q77" s="14">
        <v>20</v>
      </c>
      <c r="R77" s="14">
        <v>19.5</v>
      </c>
      <c r="S77" s="13">
        <f>Table_Main[[#This Row],[LaborRate]]+Table_Main[[#This Row],[LaborCost]]</f>
        <v>100</v>
      </c>
      <c r="T77">
        <f>Table_Main[[#This Row],[LaborFee]]+Table_Main[[#This Row],[PartsFee]]</f>
        <v>39.5</v>
      </c>
      <c r="U77" t="str">
        <f>LEFT(TEXT(Table_Main[[#This Row],[ReqDate]],"dddd"),3)</f>
        <v>Mon</v>
      </c>
      <c r="V77" t="str">
        <f>LEFT(TEXT(Table_Main[[#This Row],[WorkDate]],"dddd"),3)</f>
        <v>Tue</v>
      </c>
    </row>
    <row r="78" spans="1:22" ht="14.25" customHeight="1" x14ac:dyDescent="0.25">
      <c r="A78" s="6" t="s">
        <v>152</v>
      </c>
      <c r="B78" s="6" t="s">
        <v>61</v>
      </c>
      <c r="C78" s="6" t="s">
        <v>62</v>
      </c>
      <c r="D78" s="6" t="s">
        <v>67</v>
      </c>
      <c r="E78" t="str">
        <f>IF(Table_Main[[#This Row],[Wait]]&lt;=4, "Yes", "No")</f>
        <v>No</v>
      </c>
      <c r="F78" s="9">
        <v>44109</v>
      </c>
      <c r="G78" s="9">
        <v>44117</v>
      </c>
      <c r="H78" s="6">
        <v>1</v>
      </c>
      <c r="I78" t="str">
        <f>IF(Table_Main[[#This Row],[LaborFee]]=0,"Yes", "No")</f>
        <v>No</v>
      </c>
      <c r="J78" t="str">
        <f>IF(Table_Main[[#This Row],[PartsFee]]=0,"Yes", "No")</f>
        <v>No</v>
      </c>
      <c r="K78" s="6">
        <v>0.25</v>
      </c>
      <c r="L78" s="14">
        <v>22.425000000000001</v>
      </c>
      <c r="M78" s="6" t="s">
        <v>59</v>
      </c>
      <c r="N78">
        <f>Table_Main[[#This Row],[WorkDate]]-Table_Main[[#This Row],[ReqDate]]</f>
        <v>8</v>
      </c>
      <c r="O78">
        <f>VLOOKUP(Table_Main[[#This Row],[Techs]],$AA$2:$AB$4,2,0)</f>
        <v>80</v>
      </c>
      <c r="P78" s="13">
        <f>Table_Main[[#This Row],[LaborHours]]*Table_Main[[#This Row],[LaborRate]]</f>
        <v>20</v>
      </c>
      <c r="Q78" s="14">
        <v>20</v>
      </c>
      <c r="R78" s="14">
        <v>22.425000000000001</v>
      </c>
      <c r="S78" s="13">
        <f>Table_Main[[#This Row],[LaborRate]]+Table_Main[[#This Row],[LaborCost]]</f>
        <v>100</v>
      </c>
      <c r="T78">
        <f>Table_Main[[#This Row],[LaborFee]]+Table_Main[[#This Row],[PartsFee]]</f>
        <v>42.424999999999997</v>
      </c>
      <c r="U78" t="str">
        <f>LEFT(TEXT(Table_Main[[#This Row],[ReqDate]],"dddd"),3)</f>
        <v>Mon</v>
      </c>
      <c r="V78" t="str">
        <f>LEFT(TEXT(Table_Main[[#This Row],[WorkDate]],"dddd"),3)</f>
        <v>Tue</v>
      </c>
    </row>
    <row r="79" spans="1:22" ht="14.25" hidden="1" customHeight="1" x14ac:dyDescent="0.25">
      <c r="A79" s="6" t="s">
        <v>153</v>
      </c>
      <c r="B79" s="6" t="s">
        <v>83</v>
      </c>
      <c r="C79" s="6" t="s">
        <v>78</v>
      </c>
      <c r="D79" s="6" t="s">
        <v>58</v>
      </c>
      <c r="E79" t="str">
        <f>IF(Table_Main[[#This Row],[Wait]]&lt;=4, "Yes", "No")</f>
        <v>No</v>
      </c>
      <c r="F79" s="9">
        <v>44109</v>
      </c>
      <c r="G79" s="9">
        <v>44117</v>
      </c>
      <c r="H79" s="6">
        <v>1</v>
      </c>
      <c r="I79" t="str">
        <f>IF(Table_Main[[#This Row],[LaborFee]]=0,"Yes", "No")</f>
        <v>No</v>
      </c>
      <c r="J79" t="str">
        <f>IF(Table_Main[[#This Row],[PartsFee]]=0,"Yes", "No")</f>
        <v>No</v>
      </c>
      <c r="K79" s="6">
        <v>0.5</v>
      </c>
      <c r="L79" s="14">
        <v>26.582599999999999</v>
      </c>
      <c r="M79" s="6" t="s">
        <v>59</v>
      </c>
      <c r="N79">
        <f>Table_Main[[#This Row],[WorkDate]]-Table_Main[[#This Row],[ReqDate]]</f>
        <v>8</v>
      </c>
      <c r="O79">
        <f>VLOOKUP(Table_Main[[#This Row],[Techs]],$AA$2:$AB$4,2,0)</f>
        <v>80</v>
      </c>
      <c r="P79" s="13">
        <f>Table_Main[[#This Row],[LaborHours]]*Table_Main[[#This Row],[LaborRate]]</f>
        <v>40</v>
      </c>
      <c r="Q79" s="14">
        <v>40</v>
      </c>
      <c r="R79" s="14">
        <v>26.582599999999999</v>
      </c>
      <c r="S79" s="13">
        <f>Table_Main[[#This Row],[LaborRate]]+Table_Main[[#This Row],[LaborCost]]</f>
        <v>120</v>
      </c>
      <c r="T79">
        <f>Table_Main[[#This Row],[LaborFee]]+Table_Main[[#This Row],[PartsFee]]</f>
        <v>66.582599999999999</v>
      </c>
      <c r="U79" t="str">
        <f>LEFT(TEXT(Table_Main[[#This Row],[ReqDate]],"dddd"),3)</f>
        <v>Mon</v>
      </c>
      <c r="V79" t="str">
        <f>LEFT(TEXT(Table_Main[[#This Row],[WorkDate]],"dddd"),3)</f>
        <v>Tue</v>
      </c>
    </row>
    <row r="80" spans="1:22" ht="14.25" hidden="1" customHeight="1" x14ac:dyDescent="0.25">
      <c r="A80" s="6" t="s">
        <v>154</v>
      </c>
      <c r="B80" s="6" t="s">
        <v>65</v>
      </c>
      <c r="C80" s="6" t="s">
        <v>66</v>
      </c>
      <c r="D80" s="6" t="s">
        <v>58</v>
      </c>
      <c r="E80" t="str">
        <f>IF(Table_Main[[#This Row],[Wait]]&lt;=4, "Yes", "No")</f>
        <v>No</v>
      </c>
      <c r="F80" s="9">
        <v>44109</v>
      </c>
      <c r="G80" s="9">
        <v>44128</v>
      </c>
      <c r="H80" s="6">
        <v>1</v>
      </c>
      <c r="I80" t="str">
        <f>IF(Table_Main[[#This Row],[LaborFee]]=0,"Yes", "No")</f>
        <v>No</v>
      </c>
      <c r="J80" t="str">
        <f>IF(Table_Main[[#This Row],[PartsFee]]=0,"Yes", "No")</f>
        <v>No</v>
      </c>
      <c r="K80" s="6">
        <v>0.5</v>
      </c>
      <c r="L80" s="14">
        <v>288.20800000000003</v>
      </c>
      <c r="M80" s="6" t="s">
        <v>79</v>
      </c>
      <c r="N80">
        <f>Table_Main[[#This Row],[WorkDate]]-Table_Main[[#This Row],[ReqDate]]</f>
        <v>19</v>
      </c>
      <c r="O80">
        <f>VLOOKUP(Table_Main[[#This Row],[Techs]],$AA$2:$AB$4,2,0)</f>
        <v>80</v>
      </c>
      <c r="P80" s="13">
        <f>Table_Main[[#This Row],[LaborHours]]*Table_Main[[#This Row],[LaborRate]]</f>
        <v>40</v>
      </c>
      <c r="Q80" s="14">
        <v>40</v>
      </c>
      <c r="R80" s="14">
        <v>288.20800000000003</v>
      </c>
      <c r="S80" s="13">
        <f>Table_Main[[#This Row],[LaborRate]]+Table_Main[[#This Row],[LaborCost]]</f>
        <v>120</v>
      </c>
      <c r="T80">
        <f>Table_Main[[#This Row],[LaborFee]]+Table_Main[[#This Row],[PartsFee]]</f>
        <v>328.20800000000003</v>
      </c>
      <c r="U80" t="str">
        <f>LEFT(TEXT(Table_Main[[#This Row],[ReqDate]],"dddd"),3)</f>
        <v>Mon</v>
      </c>
      <c r="V80" t="str">
        <f>LEFT(TEXT(Table_Main[[#This Row],[WorkDate]],"dddd"),3)</f>
        <v>Sat</v>
      </c>
    </row>
    <row r="81" spans="1:22" ht="14.25" hidden="1" customHeight="1" x14ac:dyDescent="0.25">
      <c r="A81" s="6" t="s">
        <v>155</v>
      </c>
      <c r="B81" s="6" t="s">
        <v>61</v>
      </c>
      <c r="C81" s="6" t="s">
        <v>62</v>
      </c>
      <c r="D81" s="6" t="s">
        <v>63</v>
      </c>
      <c r="E81" t="str">
        <f>IF(Table_Main[[#This Row],[Wait]]&lt;=4, "Yes", "No")</f>
        <v>No</v>
      </c>
      <c r="F81" s="9">
        <v>44109</v>
      </c>
      <c r="G81" s="9">
        <v>44123</v>
      </c>
      <c r="H81" s="6">
        <v>1</v>
      </c>
      <c r="I81" t="str">
        <f>IF(Table_Main[[#This Row],[LaborFee]]=0,"Yes", "No")</f>
        <v>No</v>
      </c>
      <c r="J81" t="str">
        <f>IF(Table_Main[[#This Row],[PartsFee]]=0,"Yes", "No")</f>
        <v>No</v>
      </c>
      <c r="K81" s="6">
        <v>0.5</v>
      </c>
      <c r="L81" s="14">
        <v>54.236800000000002</v>
      </c>
      <c r="M81" s="6" t="s">
        <v>59</v>
      </c>
      <c r="N81">
        <f>Table_Main[[#This Row],[WorkDate]]-Table_Main[[#This Row],[ReqDate]]</f>
        <v>14</v>
      </c>
      <c r="O81">
        <f>VLOOKUP(Table_Main[[#This Row],[Techs]],$AA$2:$AB$4,2,0)</f>
        <v>80</v>
      </c>
      <c r="P81" s="13">
        <f>Table_Main[[#This Row],[LaborHours]]*Table_Main[[#This Row],[LaborRate]]</f>
        <v>40</v>
      </c>
      <c r="Q81" s="14">
        <v>40</v>
      </c>
      <c r="R81" s="14">
        <v>54.236800000000002</v>
      </c>
      <c r="S81" s="13">
        <f>Table_Main[[#This Row],[LaborRate]]+Table_Main[[#This Row],[LaborCost]]</f>
        <v>120</v>
      </c>
      <c r="T81">
        <f>Table_Main[[#This Row],[LaborFee]]+Table_Main[[#This Row],[PartsFee]]</f>
        <v>94.236800000000002</v>
      </c>
      <c r="U81" t="str">
        <f>LEFT(TEXT(Table_Main[[#This Row],[ReqDate]],"dddd"),3)</f>
        <v>Mon</v>
      </c>
      <c r="V81" t="str">
        <f>LEFT(TEXT(Table_Main[[#This Row],[WorkDate]],"dddd"),3)</f>
        <v>Mon</v>
      </c>
    </row>
    <row r="82" spans="1:22" ht="14.25" hidden="1" customHeight="1" x14ac:dyDescent="0.25">
      <c r="A82" s="6" t="s">
        <v>156</v>
      </c>
      <c r="B82" s="6" t="s">
        <v>83</v>
      </c>
      <c r="C82" s="6" t="s">
        <v>62</v>
      </c>
      <c r="D82" s="6" t="s">
        <v>58</v>
      </c>
      <c r="E82" t="str">
        <f>IF(Table_Main[[#This Row],[Wait]]&lt;=4, "Yes", "No")</f>
        <v>No</v>
      </c>
      <c r="F82" s="9">
        <v>44110</v>
      </c>
      <c r="G82" s="9">
        <v>44123</v>
      </c>
      <c r="H82" s="6">
        <v>1</v>
      </c>
      <c r="I82" t="str">
        <f>IF(Table_Main[[#This Row],[LaborFee]]=0,"Yes", "No")</f>
        <v>No</v>
      </c>
      <c r="J82" t="str">
        <f>IF(Table_Main[[#This Row],[PartsFee]]=0,"Yes", "No")</f>
        <v>No</v>
      </c>
      <c r="K82" s="6">
        <v>0.25</v>
      </c>
      <c r="L82" s="14">
        <v>332.39699999999999</v>
      </c>
      <c r="M82" s="6" t="s">
        <v>68</v>
      </c>
      <c r="N82">
        <f>Table_Main[[#This Row],[WorkDate]]-Table_Main[[#This Row],[ReqDate]]</f>
        <v>13</v>
      </c>
      <c r="O82">
        <f>VLOOKUP(Table_Main[[#This Row],[Techs]],$AA$2:$AB$4,2,0)</f>
        <v>80</v>
      </c>
      <c r="P82" s="13">
        <f>Table_Main[[#This Row],[LaborHours]]*Table_Main[[#This Row],[LaborRate]]</f>
        <v>20</v>
      </c>
      <c r="Q82" s="14">
        <v>20</v>
      </c>
      <c r="R82" s="14">
        <v>332.39699999999999</v>
      </c>
      <c r="S82" s="13">
        <f>Table_Main[[#This Row],[LaborRate]]+Table_Main[[#This Row],[LaborCost]]</f>
        <v>100</v>
      </c>
      <c r="T82">
        <f>Table_Main[[#This Row],[LaborFee]]+Table_Main[[#This Row],[PartsFee]]</f>
        <v>352.39699999999999</v>
      </c>
      <c r="U82" t="str">
        <f>LEFT(TEXT(Table_Main[[#This Row],[ReqDate]],"dddd"),3)</f>
        <v>Tue</v>
      </c>
      <c r="V82" t="str">
        <f>LEFT(TEXT(Table_Main[[#This Row],[WorkDate]],"dddd"),3)</f>
        <v>Mon</v>
      </c>
    </row>
    <row r="83" spans="1:22" ht="14.25" hidden="1" customHeight="1" x14ac:dyDescent="0.25">
      <c r="A83" s="6" t="s">
        <v>157</v>
      </c>
      <c r="B83" s="6" t="s">
        <v>71</v>
      </c>
      <c r="C83" s="6" t="s">
        <v>57</v>
      </c>
      <c r="D83" s="6" t="s">
        <v>58</v>
      </c>
      <c r="E83" t="str">
        <f>IF(Table_Main[[#This Row],[Wait]]&lt;=4, "Yes", "No")</f>
        <v>No</v>
      </c>
      <c r="F83" s="9">
        <v>44110</v>
      </c>
      <c r="G83" s="9">
        <v>44127</v>
      </c>
      <c r="H83" s="6">
        <v>2</v>
      </c>
      <c r="I83" t="str">
        <f>IF(Table_Main[[#This Row],[LaborFee]]=0,"Yes", "No")</f>
        <v>No</v>
      </c>
      <c r="J83" t="str">
        <f>IF(Table_Main[[#This Row],[PartsFee]]=0,"Yes", "No")</f>
        <v>No</v>
      </c>
      <c r="K83" s="6">
        <v>0.75</v>
      </c>
      <c r="L83" s="14">
        <v>124.1649</v>
      </c>
      <c r="M83" s="6" t="s">
        <v>79</v>
      </c>
      <c r="N83">
        <f>Table_Main[[#This Row],[WorkDate]]-Table_Main[[#This Row],[ReqDate]]</f>
        <v>17</v>
      </c>
      <c r="O83">
        <f>VLOOKUP(Table_Main[[#This Row],[Techs]],$AA$2:$AB$4,2,0)</f>
        <v>140</v>
      </c>
      <c r="P83" s="13">
        <f>Table_Main[[#This Row],[LaborHours]]*Table_Main[[#This Row],[LaborRate]]</f>
        <v>105</v>
      </c>
      <c r="Q83" s="14">
        <v>105</v>
      </c>
      <c r="R83" s="14">
        <v>124.1649</v>
      </c>
      <c r="S83" s="13">
        <f>Table_Main[[#This Row],[LaborRate]]+Table_Main[[#This Row],[LaborCost]]</f>
        <v>245</v>
      </c>
      <c r="T83">
        <f>Table_Main[[#This Row],[LaborFee]]+Table_Main[[#This Row],[PartsFee]]</f>
        <v>229.16489999999999</v>
      </c>
      <c r="U83" t="str">
        <f>LEFT(TEXT(Table_Main[[#This Row],[ReqDate]],"dddd"),3)</f>
        <v>Tue</v>
      </c>
      <c r="V83" t="str">
        <f>LEFT(TEXT(Table_Main[[#This Row],[WorkDate]],"dddd"),3)</f>
        <v>Fri</v>
      </c>
    </row>
    <row r="84" spans="1:22" ht="14.25" hidden="1" customHeight="1" x14ac:dyDescent="0.25">
      <c r="A84" s="6" t="s">
        <v>158</v>
      </c>
      <c r="B84" s="6" t="s">
        <v>65</v>
      </c>
      <c r="C84" s="6" t="s">
        <v>78</v>
      </c>
      <c r="D84" s="6" t="s">
        <v>67</v>
      </c>
      <c r="E84" t="str">
        <f>IF(Table_Main[[#This Row],[Wait]]&lt;=4, "Yes", "No")</f>
        <v>No</v>
      </c>
      <c r="F84" s="9">
        <v>44110</v>
      </c>
      <c r="G84" s="9">
        <v>44130</v>
      </c>
      <c r="H84" s="6">
        <v>1</v>
      </c>
      <c r="I84" t="str">
        <f>IF(Table_Main[[#This Row],[LaborFee]]=0,"Yes", "No")</f>
        <v>No</v>
      </c>
      <c r="J84" t="str">
        <f>IF(Table_Main[[#This Row],[PartsFee]]=0,"Yes", "No")</f>
        <v>No</v>
      </c>
      <c r="K84" s="6">
        <v>0.25</v>
      </c>
      <c r="L84" s="14">
        <v>21.63</v>
      </c>
      <c r="M84" s="6" t="s">
        <v>59</v>
      </c>
      <c r="N84">
        <f>Table_Main[[#This Row],[WorkDate]]-Table_Main[[#This Row],[ReqDate]]</f>
        <v>20</v>
      </c>
      <c r="O84">
        <f>VLOOKUP(Table_Main[[#This Row],[Techs]],$AA$2:$AB$4,2,0)</f>
        <v>80</v>
      </c>
      <c r="P84" s="13">
        <f>Table_Main[[#This Row],[LaborHours]]*Table_Main[[#This Row],[LaborRate]]</f>
        <v>20</v>
      </c>
      <c r="Q84" s="14">
        <v>20</v>
      </c>
      <c r="R84" s="14">
        <v>21.63</v>
      </c>
      <c r="S84" s="13">
        <f>Table_Main[[#This Row],[LaborRate]]+Table_Main[[#This Row],[LaborCost]]</f>
        <v>100</v>
      </c>
      <c r="T84">
        <f>Table_Main[[#This Row],[LaborFee]]+Table_Main[[#This Row],[PartsFee]]</f>
        <v>41.629999999999995</v>
      </c>
      <c r="U84" t="str">
        <f>LEFT(TEXT(Table_Main[[#This Row],[ReqDate]],"dddd"),3)</f>
        <v>Tue</v>
      </c>
      <c r="V84" t="str">
        <f>LEFT(TEXT(Table_Main[[#This Row],[WorkDate]],"dddd"),3)</f>
        <v>Mon</v>
      </c>
    </row>
    <row r="85" spans="1:22" ht="14.25" hidden="1" customHeight="1" x14ac:dyDescent="0.25">
      <c r="A85" s="6" t="s">
        <v>159</v>
      </c>
      <c r="B85" s="6" t="s">
        <v>71</v>
      </c>
      <c r="C85" s="6" t="s">
        <v>57</v>
      </c>
      <c r="D85" s="6" t="s">
        <v>58</v>
      </c>
      <c r="E85" t="str">
        <f>IF(Table_Main[[#This Row],[Wait]]&lt;=4, "Yes", "No")</f>
        <v>No</v>
      </c>
      <c r="F85" s="9">
        <v>44111</v>
      </c>
      <c r="G85" s="9">
        <v>44123</v>
      </c>
      <c r="H85" s="6">
        <v>2</v>
      </c>
      <c r="I85" t="str">
        <f>IF(Table_Main[[#This Row],[LaborFee]]=0,"Yes", "No")</f>
        <v>No</v>
      </c>
      <c r="J85" t="str">
        <f>IF(Table_Main[[#This Row],[PartsFee]]=0,"Yes", "No")</f>
        <v>Yes</v>
      </c>
      <c r="K85" s="6">
        <v>0.25</v>
      </c>
      <c r="L85" s="14">
        <v>33</v>
      </c>
      <c r="M85" s="6" t="s">
        <v>79</v>
      </c>
      <c r="N85">
        <f>Table_Main[[#This Row],[WorkDate]]-Table_Main[[#This Row],[ReqDate]]</f>
        <v>12</v>
      </c>
      <c r="O85">
        <f>VLOOKUP(Table_Main[[#This Row],[Techs]],$AA$2:$AB$4,2,0)</f>
        <v>140</v>
      </c>
      <c r="P85" s="13">
        <f>Table_Main[[#This Row],[LaborHours]]*Table_Main[[#This Row],[LaborRate]]</f>
        <v>35</v>
      </c>
      <c r="Q85" s="14">
        <v>35</v>
      </c>
      <c r="R85" s="14">
        <v>0</v>
      </c>
      <c r="S85" s="13">
        <f>Table_Main[[#This Row],[LaborRate]]+Table_Main[[#This Row],[LaborCost]]</f>
        <v>175</v>
      </c>
      <c r="T85">
        <f>Table_Main[[#This Row],[LaborFee]]+Table_Main[[#This Row],[PartsFee]]</f>
        <v>35</v>
      </c>
      <c r="U85" t="str">
        <f>LEFT(TEXT(Table_Main[[#This Row],[ReqDate]],"dddd"),3)</f>
        <v>Wed</v>
      </c>
      <c r="V85" t="str">
        <f>LEFT(TEXT(Table_Main[[#This Row],[WorkDate]],"dddd"),3)</f>
        <v>Mon</v>
      </c>
    </row>
    <row r="86" spans="1:22" ht="14.25" hidden="1" customHeight="1" x14ac:dyDescent="0.25">
      <c r="A86" s="6" t="s">
        <v>160</v>
      </c>
      <c r="B86" s="6" t="s">
        <v>71</v>
      </c>
      <c r="C86" s="6" t="s">
        <v>57</v>
      </c>
      <c r="D86" s="6" t="s">
        <v>58</v>
      </c>
      <c r="E86" t="str">
        <f>IF(Table_Main[[#This Row],[Wait]]&lt;=4, "Yes", "No")</f>
        <v>No</v>
      </c>
      <c r="F86" s="9">
        <v>44111</v>
      </c>
      <c r="G86" s="9">
        <v>44123</v>
      </c>
      <c r="H86" s="6">
        <v>2</v>
      </c>
      <c r="I86" t="str">
        <f>IF(Table_Main[[#This Row],[LaborFee]]=0,"Yes", "No")</f>
        <v>No</v>
      </c>
      <c r="J86" t="str">
        <f>IF(Table_Main[[#This Row],[PartsFee]]=0,"Yes", "No")</f>
        <v>No</v>
      </c>
      <c r="K86" s="6">
        <v>0.5</v>
      </c>
      <c r="L86" s="14">
        <v>154.5</v>
      </c>
      <c r="M86" s="6" t="s">
        <v>79</v>
      </c>
      <c r="N86">
        <f>Table_Main[[#This Row],[WorkDate]]-Table_Main[[#This Row],[ReqDate]]</f>
        <v>12</v>
      </c>
      <c r="O86">
        <f>VLOOKUP(Table_Main[[#This Row],[Techs]],$AA$2:$AB$4,2,0)</f>
        <v>140</v>
      </c>
      <c r="P86" s="13">
        <f>Table_Main[[#This Row],[LaborHours]]*Table_Main[[#This Row],[LaborRate]]</f>
        <v>70</v>
      </c>
      <c r="Q86" s="14">
        <v>70</v>
      </c>
      <c r="R86" s="14">
        <v>154.5</v>
      </c>
      <c r="S86" s="13">
        <f>Table_Main[[#This Row],[LaborRate]]+Table_Main[[#This Row],[LaborCost]]</f>
        <v>210</v>
      </c>
      <c r="T86">
        <f>Table_Main[[#This Row],[LaborFee]]+Table_Main[[#This Row],[PartsFee]]</f>
        <v>224.5</v>
      </c>
      <c r="U86" t="str">
        <f>LEFT(TEXT(Table_Main[[#This Row],[ReqDate]],"dddd"),3)</f>
        <v>Wed</v>
      </c>
      <c r="V86" t="str">
        <f>LEFT(TEXT(Table_Main[[#This Row],[WorkDate]],"dddd"),3)</f>
        <v>Mon</v>
      </c>
    </row>
    <row r="87" spans="1:22" ht="14.25" hidden="1" customHeight="1" x14ac:dyDescent="0.25">
      <c r="A87" s="6" t="s">
        <v>161</v>
      </c>
      <c r="B87" s="6" t="s">
        <v>61</v>
      </c>
      <c r="C87" s="6" t="s">
        <v>62</v>
      </c>
      <c r="D87" s="6" t="s">
        <v>81</v>
      </c>
      <c r="E87" t="str">
        <f>IF(Table_Main[[#This Row],[Wait]]&lt;=4, "Yes", "No")</f>
        <v>No</v>
      </c>
      <c r="F87" s="9">
        <v>44111</v>
      </c>
      <c r="G87" s="9">
        <v>44124</v>
      </c>
      <c r="H87" s="6">
        <v>1</v>
      </c>
      <c r="I87" t="str">
        <f>IF(Table_Main[[#This Row],[LaborFee]]=0,"Yes", "No")</f>
        <v>No</v>
      </c>
      <c r="J87" t="str">
        <f>IF(Table_Main[[#This Row],[PartsFee]]=0,"Yes", "No")</f>
        <v>No</v>
      </c>
      <c r="K87" s="6">
        <v>1</v>
      </c>
      <c r="L87" s="14">
        <v>48.75</v>
      </c>
      <c r="M87" s="6" t="s">
        <v>59</v>
      </c>
      <c r="N87">
        <f>Table_Main[[#This Row],[WorkDate]]-Table_Main[[#This Row],[ReqDate]]</f>
        <v>13</v>
      </c>
      <c r="O87">
        <f>VLOOKUP(Table_Main[[#This Row],[Techs]],$AA$2:$AB$4,2,0)</f>
        <v>80</v>
      </c>
      <c r="P87" s="13">
        <f>Table_Main[[#This Row],[LaborHours]]*Table_Main[[#This Row],[LaborRate]]</f>
        <v>80</v>
      </c>
      <c r="Q87" s="14">
        <v>80</v>
      </c>
      <c r="R87" s="14">
        <v>48.75</v>
      </c>
      <c r="S87" s="13">
        <f>Table_Main[[#This Row],[LaborRate]]+Table_Main[[#This Row],[LaborCost]]</f>
        <v>160</v>
      </c>
      <c r="T87">
        <f>Table_Main[[#This Row],[LaborFee]]+Table_Main[[#This Row],[PartsFee]]</f>
        <v>128.75</v>
      </c>
      <c r="U87" t="str">
        <f>LEFT(TEXT(Table_Main[[#This Row],[ReqDate]],"dddd"),3)</f>
        <v>Wed</v>
      </c>
      <c r="V87" t="str">
        <f>LEFT(TEXT(Table_Main[[#This Row],[WorkDate]],"dddd"),3)</f>
        <v>Tue</v>
      </c>
    </row>
    <row r="88" spans="1:22" ht="14.25" customHeight="1" x14ac:dyDescent="0.25">
      <c r="A88" s="6" t="s">
        <v>162</v>
      </c>
      <c r="B88" s="6" t="s">
        <v>61</v>
      </c>
      <c r="C88" s="6" t="s">
        <v>62</v>
      </c>
      <c r="D88" s="6" t="s">
        <v>67</v>
      </c>
      <c r="E88" t="str">
        <f>IF(Table_Main[[#This Row],[Wait]]&lt;=4, "Yes", "No")</f>
        <v>No</v>
      </c>
      <c r="F88" s="9">
        <v>44112</v>
      </c>
      <c r="G88" s="9">
        <v>44124</v>
      </c>
      <c r="H88" s="6">
        <v>1</v>
      </c>
      <c r="I88" t="str">
        <f>IF(Table_Main[[#This Row],[LaborFee]]=0,"Yes", "No")</f>
        <v>No</v>
      </c>
      <c r="J88" t="str">
        <f>IF(Table_Main[[#This Row],[PartsFee]]=0,"Yes", "No")</f>
        <v>No</v>
      </c>
      <c r="K88" s="6">
        <v>0.25</v>
      </c>
      <c r="L88" s="14">
        <v>76.1678</v>
      </c>
      <c r="M88" s="6" t="s">
        <v>59</v>
      </c>
      <c r="N88">
        <f>Table_Main[[#This Row],[WorkDate]]-Table_Main[[#This Row],[ReqDate]]</f>
        <v>12</v>
      </c>
      <c r="O88">
        <f>VLOOKUP(Table_Main[[#This Row],[Techs]],$AA$2:$AB$4,2,0)</f>
        <v>80</v>
      </c>
      <c r="P88" s="13">
        <f>Table_Main[[#This Row],[LaborHours]]*Table_Main[[#This Row],[LaborRate]]</f>
        <v>20</v>
      </c>
      <c r="Q88" s="14">
        <v>20</v>
      </c>
      <c r="R88" s="14">
        <v>76.1678</v>
      </c>
      <c r="S88" s="13">
        <f>Table_Main[[#This Row],[LaborRate]]+Table_Main[[#This Row],[LaborCost]]</f>
        <v>100</v>
      </c>
      <c r="T88">
        <f>Table_Main[[#This Row],[LaborFee]]+Table_Main[[#This Row],[PartsFee]]</f>
        <v>96.1678</v>
      </c>
      <c r="U88" t="str">
        <f>LEFT(TEXT(Table_Main[[#This Row],[ReqDate]],"dddd"),3)</f>
        <v>Thu</v>
      </c>
      <c r="V88" t="str">
        <f>LEFT(TEXT(Table_Main[[#This Row],[WorkDate]],"dddd"),3)</f>
        <v>Tue</v>
      </c>
    </row>
    <row r="89" spans="1:22" ht="14.25" hidden="1" customHeight="1" x14ac:dyDescent="0.25">
      <c r="A89" s="6" t="s">
        <v>163</v>
      </c>
      <c r="B89" s="6" t="s">
        <v>71</v>
      </c>
      <c r="C89" s="6" t="s">
        <v>57</v>
      </c>
      <c r="D89" s="6" t="s">
        <v>63</v>
      </c>
      <c r="E89" t="str">
        <f>IF(Table_Main[[#This Row],[Wait]]&lt;=4, "Yes", "No")</f>
        <v>No</v>
      </c>
      <c r="F89" s="9">
        <v>44112</v>
      </c>
      <c r="G89" s="9">
        <v>44142</v>
      </c>
      <c r="H89" s="6">
        <v>1</v>
      </c>
      <c r="I89" t="str">
        <f>IF(Table_Main[[#This Row],[LaborFee]]=0,"Yes", "No")</f>
        <v>No</v>
      </c>
      <c r="J89" t="str">
        <f>IF(Table_Main[[#This Row],[PartsFee]]=0,"Yes", "No")</f>
        <v>No</v>
      </c>
      <c r="K89" s="6">
        <v>0.75</v>
      </c>
      <c r="L89" s="14">
        <v>117</v>
      </c>
      <c r="M89" s="6" t="s">
        <v>79</v>
      </c>
      <c r="N89">
        <f>Table_Main[[#This Row],[WorkDate]]-Table_Main[[#This Row],[ReqDate]]</f>
        <v>30</v>
      </c>
      <c r="O89">
        <f>VLOOKUP(Table_Main[[#This Row],[Techs]],$AA$2:$AB$4,2,0)</f>
        <v>80</v>
      </c>
      <c r="P89" s="13">
        <f>Table_Main[[#This Row],[LaborHours]]*Table_Main[[#This Row],[LaborRate]]</f>
        <v>60</v>
      </c>
      <c r="Q89" s="14">
        <v>60</v>
      </c>
      <c r="R89" s="14">
        <v>117</v>
      </c>
      <c r="S89" s="13">
        <f>Table_Main[[#This Row],[LaborRate]]+Table_Main[[#This Row],[LaborCost]]</f>
        <v>140</v>
      </c>
      <c r="T89">
        <f>Table_Main[[#This Row],[LaborFee]]+Table_Main[[#This Row],[PartsFee]]</f>
        <v>177</v>
      </c>
      <c r="U89" t="str">
        <f>LEFT(TEXT(Table_Main[[#This Row],[ReqDate]],"dddd"),3)</f>
        <v>Thu</v>
      </c>
      <c r="V89" t="str">
        <f>LEFT(TEXT(Table_Main[[#This Row],[WorkDate]],"dddd"),3)</f>
        <v>Sat</v>
      </c>
    </row>
    <row r="90" spans="1:22" ht="14.25" hidden="1" customHeight="1" x14ac:dyDescent="0.25">
      <c r="A90" s="6" t="s">
        <v>164</v>
      </c>
      <c r="B90" s="6" t="s">
        <v>71</v>
      </c>
      <c r="C90" s="6" t="s">
        <v>66</v>
      </c>
      <c r="D90" s="6" t="s">
        <v>81</v>
      </c>
      <c r="E90" t="str">
        <f>IF(Table_Main[[#This Row],[Wait]]&lt;=4, "Yes", "No")</f>
        <v>No</v>
      </c>
      <c r="F90" s="9">
        <v>44112</v>
      </c>
      <c r="G90" s="9">
        <v>44145</v>
      </c>
      <c r="H90" s="6">
        <v>2</v>
      </c>
      <c r="I90" t="str">
        <f>IF(Table_Main[[#This Row],[LaborFee]]=0,"Yes", "No")</f>
        <v>No</v>
      </c>
      <c r="J90" t="str">
        <f>IF(Table_Main[[#This Row],[PartsFee]]=0,"Yes", "No")</f>
        <v>No</v>
      </c>
      <c r="K90" s="6">
        <v>1.5</v>
      </c>
      <c r="L90" s="14">
        <v>1575.9739999999999</v>
      </c>
      <c r="M90" s="6" t="s">
        <v>79</v>
      </c>
      <c r="N90">
        <f>Table_Main[[#This Row],[WorkDate]]-Table_Main[[#This Row],[ReqDate]]</f>
        <v>33</v>
      </c>
      <c r="O90">
        <f>VLOOKUP(Table_Main[[#This Row],[Techs]],$AA$2:$AB$4,2,0)</f>
        <v>140</v>
      </c>
      <c r="P90" s="13">
        <f>Table_Main[[#This Row],[LaborHours]]*Table_Main[[#This Row],[LaborRate]]</f>
        <v>210</v>
      </c>
      <c r="Q90" s="14">
        <v>210</v>
      </c>
      <c r="R90" s="14">
        <v>1575.9739999999999</v>
      </c>
      <c r="S90" s="13">
        <f>Table_Main[[#This Row],[LaborRate]]+Table_Main[[#This Row],[LaborCost]]</f>
        <v>350</v>
      </c>
      <c r="T90">
        <f>Table_Main[[#This Row],[LaborFee]]+Table_Main[[#This Row],[PartsFee]]</f>
        <v>1785.9739999999999</v>
      </c>
      <c r="U90" t="str">
        <f>LEFT(TEXT(Table_Main[[#This Row],[ReqDate]],"dddd"),3)</f>
        <v>Thu</v>
      </c>
      <c r="V90" t="str">
        <f>LEFT(TEXT(Table_Main[[#This Row],[WorkDate]],"dddd"),3)</f>
        <v>Tue</v>
      </c>
    </row>
    <row r="91" spans="1:22" ht="14.25" hidden="1" customHeight="1" x14ac:dyDescent="0.25">
      <c r="A91" s="6" t="s">
        <v>165</v>
      </c>
      <c r="B91" s="6" t="s">
        <v>83</v>
      </c>
      <c r="C91" s="6" t="s">
        <v>57</v>
      </c>
      <c r="D91" s="6" t="s">
        <v>63</v>
      </c>
      <c r="E91" t="str">
        <f>IF(Table_Main[[#This Row],[Wait]]&lt;=4, "Yes", "No")</f>
        <v>No</v>
      </c>
      <c r="F91" s="9">
        <v>44112</v>
      </c>
      <c r="G91" s="9">
        <v>44153</v>
      </c>
      <c r="H91" s="6">
        <v>1</v>
      </c>
      <c r="I91" t="str">
        <f>IF(Table_Main[[#This Row],[LaborFee]]=0,"Yes", "No")</f>
        <v>No</v>
      </c>
      <c r="J91" t="str">
        <f>IF(Table_Main[[#This Row],[PartsFee]]=0,"Yes", "No")</f>
        <v>No</v>
      </c>
      <c r="K91" s="6">
        <v>0.5</v>
      </c>
      <c r="L91" s="14">
        <v>21.33</v>
      </c>
      <c r="M91" s="6" t="s">
        <v>68</v>
      </c>
      <c r="N91">
        <f>Table_Main[[#This Row],[WorkDate]]-Table_Main[[#This Row],[ReqDate]]</f>
        <v>41</v>
      </c>
      <c r="O91">
        <f>VLOOKUP(Table_Main[[#This Row],[Techs]],$AA$2:$AB$4,2,0)</f>
        <v>80</v>
      </c>
      <c r="P91" s="13">
        <f>Table_Main[[#This Row],[LaborHours]]*Table_Main[[#This Row],[LaborRate]]</f>
        <v>40</v>
      </c>
      <c r="Q91" s="14">
        <v>40</v>
      </c>
      <c r="R91" s="14">
        <v>21.33</v>
      </c>
      <c r="S91" s="13">
        <f>Table_Main[[#This Row],[LaborRate]]+Table_Main[[#This Row],[LaborCost]]</f>
        <v>120</v>
      </c>
      <c r="T91">
        <f>Table_Main[[#This Row],[LaborFee]]+Table_Main[[#This Row],[PartsFee]]</f>
        <v>61.33</v>
      </c>
      <c r="U91" t="str">
        <f>LEFT(TEXT(Table_Main[[#This Row],[ReqDate]],"dddd"),3)</f>
        <v>Thu</v>
      </c>
      <c r="V91" t="str">
        <f>LEFT(TEXT(Table_Main[[#This Row],[WorkDate]],"dddd"),3)</f>
        <v>Wed</v>
      </c>
    </row>
    <row r="92" spans="1:22" ht="14.25" hidden="1" customHeight="1" x14ac:dyDescent="0.25">
      <c r="A92" s="6" t="s">
        <v>166</v>
      </c>
      <c r="B92" s="6" t="s">
        <v>94</v>
      </c>
      <c r="C92" s="6" t="s">
        <v>87</v>
      </c>
      <c r="D92" s="6" t="s">
        <v>63</v>
      </c>
      <c r="E92" t="str">
        <f>IF(Table_Main[[#This Row],[Wait]]&lt;=4, "Yes", "No")</f>
        <v>No</v>
      </c>
      <c r="F92" s="9">
        <v>44112</v>
      </c>
      <c r="G92" s="9">
        <v>44165</v>
      </c>
      <c r="H92" s="6">
        <v>1</v>
      </c>
      <c r="I92" t="str">
        <f>IF(Table_Main[[#This Row],[LaborFee]]=0,"Yes", "No")</f>
        <v>No</v>
      </c>
      <c r="J92" t="str">
        <f>IF(Table_Main[[#This Row],[PartsFee]]=0,"Yes", "No")</f>
        <v>No</v>
      </c>
      <c r="K92" s="6">
        <v>0.5</v>
      </c>
      <c r="L92" s="14">
        <v>74.785899999999998</v>
      </c>
      <c r="M92" s="6" t="s">
        <v>59</v>
      </c>
      <c r="N92">
        <f>Table_Main[[#This Row],[WorkDate]]-Table_Main[[#This Row],[ReqDate]]</f>
        <v>53</v>
      </c>
      <c r="O92">
        <f>VLOOKUP(Table_Main[[#This Row],[Techs]],$AA$2:$AB$4,2,0)</f>
        <v>80</v>
      </c>
      <c r="P92" s="13">
        <f>Table_Main[[#This Row],[LaborHours]]*Table_Main[[#This Row],[LaborRate]]</f>
        <v>40</v>
      </c>
      <c r="Q92" s="14">
        <v>40</v>
      </c>
      <c r="R92" s="14">
        <v>74.785899999999998</v>
      </c>
      <c r="S92" s="13">
        <f>Table_Main[[#This Row],[LaborRate]]+Table_Main[[#This Row],[LaborCost]]</f>
        <v>120</v>
      </c>
      <c r="T92">
        <f>Table_Main[[#This Row],[LaborFee]]+Table_Main[[#This Row],[PartsFee]]</f>
        <v>114.7859</v>
      </c>
      <c r="U92" t="str">
        <f>LEFT(TEXT(Table_Main[[#This Row],[ReqDate]],"dddd"),3)</f>
        <v>Thu</v>
      </c>
      <c r="V92" t="str">
        <f>LEFT(TEXT(Table_Main[[#This Row],[WorkDate]],"dddd"),3)</f>
        <v>Mon</v>
      </c>
    </row>
    <row r="93" spans="1:22" ht="14.25" hidden="1" customHeight="1" x14ac:dyDescent="0.25">
      <c r="A93" s="6" t="s">
        <v>167</v>
      </c>
      <c r="B93" s="6" t="s">
        <v>168</v>
      </c>
      <c r="C93" s="6" t="s">
        <v>87</v>
      </c>
      <c r="D93" s="6" t="s">
        <v>81</v>
      </c>
      <c r="E93" t="str">
        <f>IF(Table_Main[[#This Row],[Wait]]&lt;=4, "Yes", "No")</f>
        <v>No</v>
      </c>
      <c r="F93" s="9">
        <v>44112</v>
      </c>
      <c r="G93" s="9">
        <v>44166</v>
      </c>
      <c r="H93" s="6">
        <v>2</v>
      </c>
      <c r="I93" t="str">
        <f>IF(Table_Main[[#This Row],[LaborFee]]=0,"Yes", "No")</f>
        <v>No</v>
      </c>
      <c r="J93" t="str">
        <f>IF(Table_Main[[#This Row],[PartsFee]]=0,"Yes", "No")</f>
        <v>No</v>
      </c>
      <c r="K93" s="6">
        <v>4.75</v>
      </c>
      <c r="L93" s="14">
        <v>1123.9716000000001</v>
      </c>
      <c r="M93" s="6" t="s">
        <v>79</v>
      </c>
      <c r="N93">
        <f>Table_Main[[#This Row],[WorkDate]]-Table_Main[[#This Row],[ReqDate]]</f>
        <v>54</v>
      </c>
      <c r="O93">
        <f>VLOOKUP(Table_Main[[#This Row],[Techs]],$AA$2:$AB$4,2,0)</f>
        <v>140</v>
      </c>
      <c r="P93" s="13">
        <f>Table_Main[[#This Row],[LaborHours]]*Table_Main[[#This Row],[LaborRate]]</f>
        <v>665</v>
      </c>
      <c r="Q93" s="14">
        <v>665</v>
      </c>
      <c r="R93" s="14">
        <v>1123.9716000000001</v>
      </c>
      <c r="S93" s="13">
        <f>Table_Main[[#This Row],[LaborRate]]+Table_Main[[#This Row],[LaborCost]]</f>
        <v>805</v>
      </c>
      <c r="T93">
        <f>Table_Main[[#This Row],[LaborFee]]+Table_Main[[#This Row],[PartsFee]]</f>
        <v>1788.9716000000001</v>
      </c>
      <c r="U93" t="str">
        <f>LEFT(TEXT(Table_Main[[#This Row],[ReqDate]],"dddd"),3)</f>
        <v>Thu</v>
      </c>
      <c r="V93" t="str">
        <f>LEFT(TEXT(Table_Main[[#This Row],[WorkDate]],"dddd"),3)</f>
        <v>Tue</v>
      </c>
    </row>
    <row r="94" spans="1:22" ht="14.25" hidden="1" customHeight="1" x14ac:dyDescent="0.25">
      <c r="A94" s="6" t="s">
        <v>169</v>
      </c>
      <c r="B94" s="6" t="s">
        <v>65</v>
      </c>
      <c r="C94" s="6" t="s">
        <v>78</v>
      </c>
      <c r="D94" s="6" t="s">
        <v>58</v>
      </c>
      <c r="E94" t="str">
        <f>IF(Table_Main[[#This Row],[Wait]]&lt;=4, "Yes", "No")</f>
        <v>No</v>
      </c>
      <c r="F94" s="9">
        <v>44116</v>
      </c>
      <c r="G94" s="9">
        <v>44130</v>
      </c>
      <c r="H94" s="6">
        <v>2</v>
      </c>
      <c r="I94" t="str">
        <f>IF(Table_Main[[#This Row],[LaborFee]]=0,"Yes", "No")</f>
        <v>No</v>
      </c>
      <c r="J94" t="str">
        <f>IF(Table_Main[[#This Row],[PartsFee]]=0,"Yes", "No")</f>
        <v>No</v>
      </c>
      <c r="K94" s="6">
        <v>1</v>
      </c>
      <c r="L94" s="14">
        <v>128.9796</v>
      </c>
      <c r="M94" s="6" t="s">
        <v>59</v>
      </c>
      <c r="N94">
        <f>Table_Main[[#This Row],[WorkDate]]-Table_Main[[#This Row],[ReqDate]]</f>
        <v>14</v>
      </c>
      <c r="O94">
        <f>VLOOKUP(Table_Main[[#This Row],[Techs]],$AA$2:$AB$4,2,0)</f>
        <v>140</v>
      </c>
      <c r="P94" s="13">
        <f>Table_Main[[#This Row],[LaborHours]]*Table_Main[[#This Row],[LaborRate]]</f>
        <v>140</v>
      </c>
      <c r="Q94" s="14">
        <v>140</v>
      </c>
      <c r="R94" s="14">
        <v>128.9796</v>
      </c>
      <c r="S94" s="13">
        <f>Table_Main[[#This Row],[LaborRate]]+Table_Main[[#This Row],[LaborCost]]</f>
        <v>280</v>
      </c>
      <c r="T94">
        <f>Table_Main[[#This Row],[LaborFee]]+Table_Main[[#This Row],[PartsFee]]</f>
        <v>268.9796</v>
      </c>
      <c r="U94" t="str">
        <f>LEFT(TEXT(Table_Main[[#This Row],[ReqDate]],"dddd"),3)</f>
        <v>Mon</v>
      </c>
      <c r="V94" t="str">
        <f>LEFT(TEXT(Table_Main[[#This Row],[WorkDate]],"dddd"),3)</f>
        <v>Mon</v>
      </c>
    </row>
    <row r="95" spans="1:22" ht="14.25" hidden="1" customHeight="1" x14ac:dyDescent="0.25">
      <c r="A95" s="6" t="s">
        <v>170</v>
      </c>
      <c r="B95" s="6" t="s">
        <v>83</v>
      </c>
      <c r="C95" s="6" t="s">
        <v>57</v>
      </c>
      <c r="D95" s="6" t="s">
        <v>63</v>
      </c>
      <c r="E95" t="str">
        <f>IF(Table_Main[[#This Row],[Wait]]&lt;=4, "Yes", "No")</f>
        <v>No</v>
      </c>
      <c r="F95" s="9">
        <v>44116</v>
      </c>
      <c r="G95" s="9">
        <v>44139</v>
      </c>
      <c r="H95" s="6">
        <v>1</v>
      </c>
      <c r="I95" t="str">
        <f>IF(Table_Main[[#This Row],[LaborFee]]=0,"Yes", "No")</f>
        <v>No</v>
      </c>
      <c r="J95" t="str">
        <f>IF(Table_Main[[#This Row],[PartsFee]]=0,"Yes", "No")</f>
        <v>No</v>
      </c>
      <c r="K95" s="6">
        <v>0.5</v>
      </c>
      <c r="L95" s="14">
        <v>144</v>
      </c>
      <c r="M95" s="6" t="s">
        <v>68</v>
      </c>
      <c r="N95">
        <f>Table_Main[[#This Row],[WorkDate]]-Table_Main[[#This Row],[ReqDate]]</f>
        <v>23</v>
      </c>
      <c r="O95">
        <f>VLOOKUP(Table_Main[[#This Row],[Techs]],$AA$2:$AB$4,2,0)</f>
        <v>80</v>
      </c>
      <c r="P95" s="13">
        <f>Table_Main[[#This Row],[LaborHours]]*Table_Main[[#This Row],[LaborRate]]</f>
        <v>40</v>
      </c>
      <c r="Q95" s="14">
        <v>40</v>
      </c>
      <c r="R95" s="14">
        <v>144</v>
      </c>
      <c r="S95" s="13">
        <f>Table_Main[[#This Row],[LaborRate]]+Table_Main[[#This Row],[LaborCost]]</f>
        <v>120</v>
      </c>
      <c r="T95">
        <f>Table_Main[[#This Row],[LaborFee]]+Table_Main[[#This Row],[PartsFee]]</f>
        <v>184</v>
      </c>
      <c r="U95" t="str">
        <f>LEFT(TEXT(Table_Main[[#This Row],[ReqDate]],"dddd"),3)</f>
        <v>Mon</v>
      </c>
      <c r="V95" t="str">
        <f>LEFT(TEXT(Table_Main[[#This Row],[WorkDate]],"dddd"),3)</f>
        <v>Wed</v>
      </c>
    </row>
    <row r="96" spans="1:22" ht="14.25" hidden="1" customHeight="1" x14ac:dyDescent="0.25">
      <c r="A96" s="6" t="s">
        <v>171</v>
      </c>
      <c r="B96" s="6" t="s">
        <v>65</v>
      </c>
      <c r="C96" s="6" t="s">
        <v>87</v>
      </c>
      <c r="D96" s="6" t="s">
        <v>58</v>
      </c>
      <c r="E96" t="str">
        <f>IF(Table_Main[[#This Row],[Wait]]&lt;=4, "Yes", "No")</f>
        <v>No</v>
      </c>
      <c r="F96" s="9">
        <v>44116</v>
      </c>
      <c r="G96" s="9">
        <v>44140</v>
      </c>
      <c r="H96" s="6">
        <v>2</v>
      </c>
      <c r="I96" t="str">
        <f>IF(Table_Main[[#This Row],[LaborFee]]=0,"Yes", "No")</f>
        <v>No</v>
      </c>
      <c r="J96" t="str">
        <f>IF(Table_Main[[#This Row],[PartsFee]]=0,"Yes", "No")</f>
        <v>No</v>
      </c>
      <c r="K96" s="6">
        <v>1</v>
      </c>
      <c r="L96" s="14">
        <v>1211.8269</v>
      </c>
      <c r="M96" s="6" t="s">
        <v>59</v>
      </c>
      <c r="N96">
        <f>Table_Main[[#This Row],[WorkDate]]-Table_Main[[#This Row],[ReqDate]]</f>
        <v>24</v>
      </c>
      <c r="O96">
        <f>VLOOKUP(Table_Main[[#This Row],[Techs]],$AA$2:$AB$4,2,0)</f>
        <v>140</v>
      </c>
      <c r="P96" s="13">
        <f>Table_Main[[#This Row],[LaborHours]]*Table_Main[[#This Row],[LaborRate]]</f>
        <v>140</v>
      </c>
      <c r="Q96" s="14">
        <v>140</v>
      </c>
      <c r="R96" s="14">
        <v>1211.8269</v>
      </c>
      <c r="S96" s="13">
        <f>Table_Main[[#This Row],[LaborRate]]+Table_Main[[#This Row],[LaborCost]]</f>
        <v>280</v>
      </c>
      <c r="T96">
        <f>Table_Main[[#This Row],[LaborFee]]+Table_Main[[#This Row],[PartsFee]]</f>
        <v>1351.8269</v>
      </c>
      <c r="U96" t="str">
        <f>LEFT(TEXT(Table_Main[[#This Row],[ReqDate]],"dddd"),3)</f>
        <v>Mon</v>
      </c>
      <c r="V96" t="str">
        <f>LEFT(TEXT(Table_Main[[#This Row],[WorkDate]],"dddd"),3)</f>
        <v>Thu</v>
      </c>
    </row>
    <row r="97" spans="1:22" ht="14.25" hidden="1" customHeight="1" x14ac:dyDescent="0.25">
      <c r="A97" s="6" t="s">
        <v>172</v>
      </c>
      <c r="B97" s="6" t="s">
        <v>61</v>
      </c>
      <c r="C97" s="6" t="s">
        <v>87</v>
      </c>
      <c r="D97" s="6" t="s">
        <v>63</v>
      </c>
      <c r="E97" t="str">
        <f>IF(Table_Main[[#This Row],[Wait]]&lt;=4, "Yes", "No")</f>
        <v>No</v>
      </c>
      <c r="F97" s="9">
        <v>44116</v>
      </c>
      <c r="G97" s="9">
        <v>44153</v>
      </c>
      <c r="H97" s="6">
        <v>1</v>
      </c>
      <c r="I97" t="str">
        <f>IF(Table_Main[[#This Row],[LaborFee]]=0,"Yes", "No")</f>
        <v>No</v>
      </c>
      <c r="J97" t="str">
        <f>IF(Table_Main[[#This Row],[PartsFee]]=0,"Yes", "No")</f>
        <v>No</v>
      </c>
      <c r="K97" s="6">
        <v>0.5</v>
      </c>
      <c r="L97" s="14">
        <v>54.124600000000001</v>
      </c>
      <c r="M97" s="6" t="s">
        <v>59</v>
      </c>
      <c r="N97">
        <f>Table_Main[[#This Row],[WorkDate]]-Table_Main[[#This Row],[ReqDate]]</f>
        <v>37</v>
      </c>
      <c r="O97">
        <f>VLOOKUP(Table_Main[[#This Row],[Techs]],$AA$2:$AB$4,2,0)</f>
        <v>80</v>
      </c>
      <c r="P97" s="13">
        <f>Table_Main[[#This Row],[LaborHours]]*Table_Main[[#This Row],[LaborRate]]</f>
        <v>40</v>
      </c>
      <c r="Q97" s="14">
        <v>40</v>
      </c>
      <c r="R97" s="14">
        <v>54.124600000000001</v>
      </c>
      <c r="S97" s="13">
        <f>Table_Main[[#This Row],[LaborRate]]+Table_Main[[#This Row],[LaborCost]]</f>
        <v>120</v>
      </c>
      <c r="T97">
        <f>Table_Main[[#This Row],[LaborFee]]+Table_Main[[#This Row],[PartsFee]]</f>
        <v>94.124600000000001</v>
      </c>
      <c r="U97" t="str">
        <f>LEFT(TEXT(Table_Main[[#This Row],[ReqDate]],"dddd"),3)</f>
        <v>Mon</v>
      </c>
      <c r="V97" t="str">
        <f>LEFT(TEXT(Table_Main[[#This Row],[WorkDate]],"dddd"),3)</f>
        <v>Wed</v>
      </c>
    </row>
    <row r="98" spans="1:22" ht="14.25" hidden="1" customHeight="1" x14ac:dyDescent="0.25">
      <c r="A98" s="6" t="s">
        <v>173</v>
      </c>
      <c r="B98" s="6" t="s">
        <v>71</v>
      </c>
      <c r="C98" s="6" t="s">
        <v>87</v>
      </c>
      <c r="D98" s="6" t="s">
        <v>58</v>
      </c>
      <c r="E98" t="str">
        <f>IF(Table_Main[[#This Row],[Wait]]&lt;=4, "Yes", "No")</f>
        <v>No</v>
      </c>
      <c r="F98" s="9">
        <v>44116</v>
      </c>
      <c r="G98" s="9">
        <v>44154</v>
      </c>
      <c r="H98" s="6">
        <v>1</v>
      </c>
      <c r="I98" t="str">
        <f>IF(Table_Main[[#This Row],[LaborFee]]=0,"Yes", "No")</f>
        <v>No</v>
      </c>
      <c r="J98" t="str">
        <f>IF(Table_Main[[#This Row],[PartsFee]]=0,"Yes", "No")</f>
        <v>No</v>
      </c>
      <c r="K98" s="6">
        <v>0.5</v>
      </c>
      <c r="L98" s="14">
        <v>55.935699999999997</v>
      </c>
      <c r="M98" s="6" t="s">
        <v>79</v>
      </c>
      <c r="N98">
        <f>Table_Main[[#This Row],[WorkDate]]-Table_Main[[#This Row],[ReqDate]]</f>
        <v>38</v>
      </c>
      <c r="O98">
        <f>VLOOKUP(Table_Main[[#This Row],[Techs]],$AA$2:$AB$4,2,0)</f>
        <v>80</v>
      </c>
      <c r="P98" s="13">
        <f>Table_Main[[#This Row],[LaborHours]]*Table_Main[[#This Row],[LaborRate]]</f>
        <v>40</v>
      </c>
      <c r="Q98" s="14">
        <v>40</v>
      </c>
      <c r="R98" s="14">
        <v>55.935699999999997</v>
      </c>
      <c r="S98" s="13">
        <f>Table_Main[[#This Row],[LaborRate]]+Table_Main[[#This Row],[LaborCost]]</f>
        <v>120</v>
      </c>
      <c r="T98">
        <f>Table_Main[[#This Row],[LaborFee]]+Table_Main[[#This Row],[PartsFee]]</f>
        <v>95.935699999999997</v>
      </c>
      <c r="U98" t="str">
        <f>LEFT(TEXT(Table_Main[[#This Row],[ReqDate]],"dddd"),3)</f>
        <v>Mon</v>
      </c>
      <c r="V98" t="str">
        <f>LEFT(TEXT(Table_Main[[#This Row],[WorkDate]],"dddd"),3)</f>
        <v>Thu</v>
      </c>
    </row>
    <row r="99" spans="1:22" ht="14.25" hidden="1" customHeight="1" x14ac:dyDescent="0.25">
      <c r="A99" s="6" t="s">
        <v>174</v>
      </c>
      <c r="B99" s="6" t="s">
        <v>94</v>
      </c>
      <c r="C99" s="6" t="s">
        <v>87</v>
      </c>
      <c r="D99" s="6" t="s">
        <v>58</v>
      </c>
      <c r="E99" t="str">
        <f>IF(Table_Main[[#This Row],[Wait]]&lt;=4, "Yes", "No")</f>
        <v>No</v>
      </c>
      <c r="F99" s="9">
        <v>44117</v>
      </c>
      <c r="G99" s="9">
        <v>44131</v>
      </c>
      <c r="H99" s="6">
        <v>1</v>
      </c>
      <c r="I99" t="str">
        <f>IF(Table_Main[[#This Row],[LaborFee]]=0,"Yes", "No")</f>
        <v>No</v>
      </c>
      <c r="J99" t="str">
        <f>IF(Table_Main[[#This Row],[PartsFee]]=0,"Yes", "No")</f>
        <v>No</v>
      </c>
      <c r="K99" s="6">
        <v>0.5</v>
      </c>
      <c r="L99" s="14">
        <v>11.06</v>
      </c>
      <c r="M99" s="6" t="s">
        <v>68</v>
      </c>
      <c r="N99">
        <f>Table_Main[[#This Row],[WorkDate]]-Table_Main[[#This Row],[ReqDate]]</f>
        <v>14</v>
      </c>
      <c r="O99">
        <f>VLOOKUP(Table_Main[[#This Row],[Techs]],$AA$2:$AB$4,2,0)</f>
        <v>80</v>
      </c>
      <c r="P99" s="13">
        <f>Table_Main[[#This Row],[LaborHours]]*Table_Main[[#This Row],[LaborRate]]</f>
        <v>40</v>
      </c>
      <c r="Q99" s="14">
        <v>40</v>
      </c>
      <c r="R99" s="14">
        <v>11.06</v>
      </c>
      <c r="S99" s="13">
        <f>Table_Main[[#This Row],[LaborRate]]+Table_Main[[#This Row],[LaborCost]]</f>
        <v>120</v>
      </c>
      <c r="T99">
        <f>Table_Main[[#This Row],[LaborFee]]+Table_Main[[#This Row],[PartsFee]]</f>
        <v>51.06</v>
      </c>
      <c r="U99" t="str">
        <f>LEFT(TEXT(Table_Main[[#This Row],[ReqDate]],"dddd"),3)</f>
        <v>Tue</v>
      </c>
      <c r="V99" t="str">
        <f>LEFT(TEXT(Table_Main[[#This Row],[WorkDate]],"dddd"),3)</f>
        <v>Tue</v>
      </c>
    </row>
    <row r="100" spans="1:22" ht="14.25" hidden="1" customHeight="1" x14ac:dyDescent="0.25">
      <c r="A100" s="6" t="s">
        <v>175</v>
      </c>
      <c r="B100" s="6" t="s">
        <v>83</v>
      </c>
      <c r="C100" s="6" t="s">
        <v>57</v>
      </c>
      <c r="D100" s="6" t="s">
        <v>81</v>
      </c>
      <c r="E100" t="str">
        <f>IF(Table_Main[[#This Row],[Wait]]&lt;=4, "Yes", "No")</f>
        <v>No</v>
      </c>
      <c r="F100" s="9">
        <v>44117</v>
      </c>
      <c r="G100" s="9">
        <v>44131</v>
      </c>
      <c r="H100" s="6">
        <v>1</v>
      </c>
      <c r="I100" t="str">
        <f>IF(Table_Main[[#This Row],[LaborFee]]=0,"Yes", "No")</f>
        <v>No</v>
      </c>
      <c r="J100" t="str">
        <f>IF(Table_Main[[#This Row],[PartsFee]]=0,"Yes", "No")</f>
        <v>No</v>
      </c>
      <c r="K100" s="6">
        <v>2</v>
      </c>
      <c r="L100" s="14">
        <v>77.165099999999995</v>
      </c>
      <c r="M100" s="6" t="s">
        <v>59</v>
      </c>
      <c r="N100">
        <f>Table_Main[[#This Row],[WorkDate]]-Table_Main[[#This Row],[ReqDate]]</f>
        <v>14</v>
      </c>
      <c r="O100">
        <f>VLOOKUP(Table_Main[[#This Row],[Techs]],$AA$2:$AB$4,2,0)</f>
        <v>80</v>
      </c>
      <c r="P100" s="13">
        <f>Table_Main[[#This Row],[LaborHours]]*Table_Main[[#This Row],[LaborRate]]</f>
        <v>160</v>
      </c>
      <c r="Q100" s="14">
        <v>160</v>
      </c>
      <c r="R100" s="14">
        <v>77.165099999999995</v>
      </c>
      <c r="S100" s="13">
        <f>Table_Main[[#This Row],[LaborRate]]+Table_Main[[#This Row],[LaborCost]]</f>
        <v>240</v>
      </c>
      <c r="T100">
        <f>Table_Main[[#This Row],[LaborFee]]+Table_Main[[#This Row],[PartsFee]]</f>
        <v>237.1651</v>
      </c>
      <c r="U100" t="str">
        <f>LEFT(TEXT(Table_Main[[#This Row],[ReqDate]],"dddd"),3)</f>
        <v>Tue</v>
      </c>
      <c r="V100" t="str">
        <f>LEFT(TEXT(Table_Main[[#This Row],[WorkDate]],"dddd"),3)</f>
        <v>Tue</v>
      </c>
    </row>
    <row r="101" spans="1:22" ht="14.25" hidden="1" customHeight="1" x14ac:dyDescent="0.25">
      <c r="A101" s="6" t="s">
        <v>176</v>
      </c>
      <c r="B101" s="6" t="s">
        <v>71</v>
      </c>
      <c r="C101" s="6" t="s">
        <v>57</v>
      </c>
      <c r="D101" s="6" t="s">
        <v>58</v>
      </c>
      <c r="E101" t="str">
        <f>IF(Table_Main[[#This Row],[Wait]]&lt;=4, "Yes", "No")</f>
        <v>No</v>
      </c>
      <c r="F101" s="9">
        <v>44118</v>
      </c>
      <c r="G101" s="9">
        <v>44123</v>
      </c>
      <c r="H101" s="6">
        <v>2</v>
      </c>
      <c r="I101" t="str">
        <f>IF(Table_Main[[#This Row],[LaborFee]]=0,"Yes", "No")</f>
        <v>No</v>
      </c>
      <c r="J101" t="str">
        <f>IF(Table_Main[[#This Row],[PartsFee]]=0,"Yes", "No")</f>
        <v>No</v>
      </c>
      <c r="K101" s="6">
        <v>0.5</v>
      </c>
      <c r="L101" s="14">
        <v>66.158000000000001</v>
      </c>
      <c r="M101" s="6" t="s">
        <v>59</v>
      </c>
      <c r="N101">
        <f>Table_Main[[#This Row],[WorkDate]]-Table_Main[[#This Row],[ReqDate]]</f>
        <v>5</v>
      </c>
      <c r="O101">
        <f>VLOOKUP(Table_Main[[#This Row],[Techs]],$AA$2:$AB$4,2,0)</f>
        <v>140</v>
      </c>
      <c r="P101" s="13">
        <f>Table_Main[[#This Row],[LaborHours]]*Table_Main[[#This Row],[LaborRate]]</f>
        <v>70</v>
      </c>
      <c r="Q101" s="14">
        <v>70</v>
      </c>
      <c r="R101" s="14">
        <v>66.158000000000001</v>
      </c>
      <c r="S101" s="13">
        <f>Table_Main[[#This Row],[LaborRate]]+Table_Main[[#This Row],[LaborCost]]</f>
        <v>210</v>
      </c>
      <c r="T101">
        <f>Table_Main[[#This Row],[LaborFee]]+Table_Main[[#This Row],[PartsFee]]</f>
        <v>136.15800000000002</v>
      </c>
      <c r="U101" t="str">
        <f>LEFT(TEXT(Table_Main[[#This Row],[ReqDate]],"dddd"),3)</f>
        <v>Wed</v>
      </c>
      <c r="V101" t="str">
        <f>LEFT(TEXT(Table_Main[[#This Row],[WorkDate]],"dddd"),3)</f>
        <v>Mon</v>
      </c>
    </row>
    <row r="102" spans="1:22" ht="14.25" hidden="1" customHeight="1" x14ac:dyDescent="0.25">
      <c r="A102" s="6" t="s">
        <v>177</v>
      </c>
      <c r="B102" s="6" t="s">
        <v>106</v>
      </c>
      <c r="C102" s="6" t="s">
        <v>87</v>
      </c>
      <c r="D102" s="6" t="s">
        <v>67</v>
      </c>
      <c r="E102" t="str">
        <f>IF(Table_Main[[#This Row],[Wait]]&lt;=4, "Yes", "No")</f>
        <v>No</v>
      </c>
      <c r="F102" s="9">
        <v>44118</v>
      </c>
      <c r="G102" s="9">
        <v>44131</v>
      </c>
      <c r="H102" s="6">
        <v>1</v>
      </c>
      <c r="I102" t="str">
        <f>IF(Table_Main[[#This Row],[LaborFee]]=0,"Yes", "No")</f>
        <v>No</v>
      </c>
      <c r="J102" t="str">
        <f>IF(Table_Main[[#This Row],[PartsFee]]=0,"Yes", "No")</f>
        <v>No</v>
      </c>
      <c r="K102" s="6">
        <v>0.25</v>
      </c>
      <c r="L102" s="14">
        <v>27.953900000000001</v>
      </c>
      <c r="M102" s="6" t="s">
        <v>59</v>
      </c>
      <c r="N102">
        <f>Table_Main[[#This Row],[WorkDate]]-Table_Main[[#This Row],[ReqDate]]</f>
        <v>13</v>
      </c>
      <c r="O102">
        <f>VLOOKUP(Table_Main[[#This Row],[Techs]],$AA$2:$AB$4,2,0)</f>
        <v>80</v>
      </c>
      <c r="P102" s="13">
        <f>Table_Main[[#This Row],[LaborHours]]*Table_Main[[#This Row],[LaborRate]]</f>
        <v>20</v>
      </c>
      <c r="Q102" s="14">
        <v>20</v>
      </c>
      <c r="R102" s="14">
        <v>27.953900000000001</v>
      </c>
      <c r="S102" s="13">
        <f>Table_Main[[#This Row],[LaborRate]]+Table_Main[[#This Row],[LaborCost]]</f>
        <v>100</v>
      </c>
      <c r="T102">
        <f>Table_Main[[#This Row],[LaborFee]]+Table_Main[[#This Row],[PartsFee]]</f>
        <v>47.953900000000004</v>
      </c>
      <c r="U102" t="str">
        <f>LEFT(TEXT(Table_Main[[#This Row],[ReqDate]],"dddd"),3)</f>
        <v>Wed</v>
      </c>
      <c r="V102" t="str">
        <f>LEFT(TEXT(Table_Main[[#This Row],[WorkDate]],"dddd"),3)</f>
        <v>Tue</v>
      </c>
    </row>
    <row r="103" spans="1:22" ht="14.25" hidden="1" customHeight="1" x14ac:dyDescent="0.25">
      <c r="A103" s="6" t="s">
        <v>178</v>
      </c>
      <c r="B103" s="6" t="s">
        <v>83</v>
      </c>
      <c r="C103" s="6" t="s">
        <v>57</v>
      </c>
      <c r="D103" s="6" t="s">
        <v>58</v>
      </c>
      <c r="E103" t="str">
        <f>IF(Table_Main[[#This Row],[Wait]]&lt;=4, "Yes", "No")</f>
        <v>No</v>
      </c>
      <c r="F103" s="9">
        <v>44118</v>
      </c>
      <c r="G103" s="9">
        <v>44131</v>
      </c>
      <c r="H103" s="6">
        <v>1</v>
      </c>
      <c r="I103" t="str">
        <f>IF(Table_Main[[#This Row],[LaborFee]]=0,"Yes", "No")</f>
        <v>No</v>
      </c>
      <c r="J103" t="str">
        <f>IF(Table_Main[[#This Row],[PartsFee]]=0,"Yes", "No")</f>
        <v>No</v>
      </c>
      <c r="K103" s="6">
        <v>1</v>
      </c>
      <c r="L103" s="14">
        <v>216.3125</v>
      </c>
      <c r="M103" s="6" t="s">
        <v>79</v>
      </c>
      <c r="N103">
        <f>Table_Main[[#This Row],[WorkDate]]-Table_Main[[#This Row],[ReqDate]]</f>
        <v>13</v>
      </c>
      <c r="O103">
        <f>VLOOKUP(Table_Main[[#This Row],[Techs]],$AA$2:$AB$4,2,0)</f>
        <v>80</v>
      </c>
      <c r="P103" s="13">
        <f>Table_Main[[#This Row],[LaborHours]]*Table_Main[[#This Row],[LaborRate]]</f>
        <v>80</v>
      </c>
      <c r="Q103" s="14">
        <v>80</v>
      </c>
      <c r="R103" s="14">
        <v>216.3125</v>
      </c>
      <c r="S103" s="13">
        <f>Table_Main[[#This Row],[LaborRate]]+Table_Main[[#This Row],[LaborCost]]</f>
        <v>160</v>
      </c>
      <c r="T103">
        <f>Table_Main[[#This Row],[LaborFee]]+Table_Main[[#This Row],[PartsFee]]</f>
        <v>296.3125</v>
      </c>
      <c r="U103" t="str">
        <f>LEFT(TEXT(Table_Main[[#This Row],[ReqDate]],"dddd"),3)</f>
        <v>Wed</v>
      </c>
      <c r="V103" t="str">
        <f>LEFT(TEXT(Table_Main[[#This Row],[WorkDate]],"dddd"),3)</f>
        <v>Tue</v>
      </c>
    </row>
    <row r="104" spans="1:22" ht="14.25" hidden="1" customHeight="1" x14ac:dyDescent="0.25">
      <c r="A104" s="6" t="s">
        <v>179</v>
      </c>
      <c r="B104" s="6" t="s">
        <v>65</v>
      </c>
      <c r="C104" s="6" t="s">
        <v>78</v>
      </c>
      <c r="D104" s="6" t="s">
        <v>81</v>
      </c>
      <c r="E104" t="str">
        <f>IF(Table_Main[[#This Row],[Wait]]&lt;=4, "Yes", "No")</f>
        <v>No</v>
      </c>
      <c r="F104" s="9">
        <v>44118</v>
      </c>
      <c r="G104" s="9">
        <v>44138</v>
      </c>
      <c r="H104" s="6">
        <v>2</v>
      </c>
      <c r="I104" t="str">
        <f>IF(Table_Main[[#This Row],[LaborFee]]=0,"Yes", "No")</f>
        <v>No</v>
      </c>
      <c r="J104" t="str">
        <f>IF(Table_Main[[#This Row],[PartsFee]]=0,"Yes", "No")</f>
        <v>No</v>
      </c>
      <c r="K104" s="6">
        <v>2</v>
      </c>
      <c r="L104" s="14">
        <v>619.51329999999996</v>
      </c>
      <c r="M104" s="6" t="s">
        <v>68</v>
      </c>
      <c r="N104">
        <f>Table_Main[[#This Row],[WorkDate]]-Table_Main[[#This Row],[ReqDate]]</f>
        <v>20</v>
      </c>
      <c r="O104">
        <f>VLOOKUP(Table_Main[[#This Row],[Techs]],$AA$2:$AB$4,2,0)</f>
        <v>140</v>
      </c>
      <c r="P104" s="13">
        <f>Table_Main[[#This Row],[LaborHours]]*Table_Main[[#This Row],[LaborRate]]</f>
        <v>280</v>
      </c>
      <c r="Q104" s="14">
        <v>280</v>
      </c>
      <c r="R104" s="14">
        <v>619.51329999999996</v>
      </c>
      <c r="S104" s="13">
        <f>Table_Main[[#This Row],[LaborRate]]+Table_Main[[#This Row],[LaborCost]]</f>
        <v>420</v>
      </c>
      <c r="T104">
        <f>Table_Main[[#This Row],[LaborFee]]+Table_Main[[#This Row],[PartsFee]]</f>
        <v>899.51329999999996</v>
      </c>
      <c r="U104" t="str">
        <f>LEFT(TEXT(Table_Main[[#This Row],[ReqDate]],"dddd"),3)</f>
        <v>Wed</v>
      </c>
      <c r="V104" t="str">
        <f>LEFT(TEXT(Table_Main[[#This Row],[WorkDate]],"dddd"),3)</f>
        <v>Tue</v>
      </c>
    </row>
    <row r="105" spans="1:22" ht="14.25" hidden="1" customHeight="1" x14ac:dyDescent="0.25">
      <c r="A105" s="6" t="s">
        <v>180</v>
      </c>
      <c r="B105" s="6" t="s">
        <v>83</v>
      </c>
      <c r="C105" s="6" t="s">
        <v>87</v>
      </c>
      <c r="D105" s="6" t="s">
        <v>63</v>
      </c>
      <c r="E105" t="str">
        <f>IF(Table_Main[[#This Row],[Wait]]&lt;=4, "Yes", "No")</f>
        <v>No</v>
      </c>
      <c r="F105" s="9">
        <v>44118</v>
      </c>
      <c r="G105" s="9">
        <v>44145</v>
      </c>
      <c r="H105" s="6">
        <v>1</v>
      </c>
      <c r="I105" t="str">
        <f>IF(Table_Main[[#This Row],[LaborFee]]=0,"Yes", "No")</f>
        <v>No</v>
      </c>
      <c r="J105" t="str">
        <f>IF(Table_Main[[#This Row],[PartsFee]]=0,"Yes", "No")</f>
        <v>No</v>
      </c>
      <c r="K105" s="6">
        <v>0.5</v>
      </c>
      <c r="L105" s="14">
        <v>3.12</v>
      </c>
      <c r="M105" s="6" t="s">
        <v>79</v>
      </c>
      <c r="N105">
        <f>Table_Main[[#This Row],[WorkDate]]-Table_Main[[#This Row],[ReqDate]]</f>
        <v>27</v>
      </c>
      <c r="O105">
        <f>VLOOKUP(Table_Main[[#This Row],[Techs]],$AA$2:$AB$4,2,0)</f>
        <v>80</v>
      </c>
      <c r="P105" s="13">
        <f>Table_Main[[#This Row],[LaborHours]]*Table_Main[[#This Row],[LaborRate]]</f>
        <v>40</v>
      </c>
      <c r="Q105" s="14">
        <v>40</v>
      </c>
      <c r="R105" s="14">
        <v>3.12</v>
      </c>
      <c r="S105" s="13">
        <f>Table_Main[[#This Row],[LaborRate]]+Table_Main[[#This Row],[LaborCost]]</f>
        <v>120</v>
      </c>
      <c r="T105">
        <f>Table_Main[[#This Row],[LaborFee]]+Table_Main[[#This Row],[PartsFee]]</f>
        <v>43.12</v>
      </c>
      <c r="U105" t="str">
        <f>LEFT(TEXT(Table_Main[[#This Row],[ReqDate]],"dddd"),3)</f>
        <v>Wed</v>
      </c>
      <c r="V105" t="str">
        <f>LEFT(TEXT(Table_Main[[#This Row],[WorkDate]],"dddd"),3)</f>
        <v>Tue</v>
      </c>
    </row>
    <row r="106" spans="1:22" ht="14.25" hidden="1" customHeight="1" x14ac:dyDescent="0.25">
      <c r="A106" s="6" t="s">
        <v>181</v>
      </c>
      <c r="B106" s="6" t="s">
        <v>65</v>
      </c>
      <c r="C106" s="6" t="s">
        <v>87</v>
      </c>
      <c r="D106" s="6" t="s">
        <v>58</v>
      </c>
      <c r="E106" t="str">
        <f>IF(Table_Main[[#This Row],[Wait]]&lt;=4, "Yes", "No")</f>
        <v>No</v>
      </c>
      <c r="F106" s="9">
        <v>44119</v>
      </c>
      <c r="G106" s="9">
        <v>44126</v>
      </c>
      <c r="H106" s="6">
        <v>1</v>
      </c>
      <c r="I106" t="str">
        <f>IF(Table_Main[[#This Row],[LaborFee]]=0,"Yes", "No")</f>
        <v>No</v>
      </c>
      <c r="J106" t="str">
        <f>IF(Table_Main[[#This Row],[PartsFee]]=0,"Yes", "No")</f>
        <v>No</v>
      </c>
      <c r="K106" s="6">
        <v>0.75</v>
      </c>
      <c r="L106" s="14">
        <v>163.26</v>
      </c>
      <c r="M106" s="6" t="s">
        <v>59</v>
      </c>
      <c r="N106">
        <f>Table_Main[[#This Row],[WorkDate]]-Table_Main[[#This Row],[ReqDate]]</f>
        <v>7</v>
      </c>
      <c r="O106">
        <f>VLOOKUP(Table_Main[[#This Row],[Techs]],$AA$2:$AB$4,2,0)</f>
        <v>80</v>
      </c>
      <c r="P106" s="13">
        <f>Table_Main[[#This Row],[LaborHours]]*Table_Main[[#This Row],[LaborRate]]</f>
        <v>60</v>
      </c>
      <c r="Q106" s="14">
        <v>60</v>
      </c>
      <c r="R106" s="14">
        <v>163.26</v>
      </c>
      <c r="S106" s="13">
        <f>Table_Main[[#This Row],[LaborRate]]+Table_Main[[#This Row],[LaborCost]]</f>
        <v>140</v>
      </c>
      <c r="T106">
        <f>Table_Main[[#This Row],[LaborFee]]+Table_Main[[#This Row],[PartsFee]]</f>
        <v>223.26</v>
      </c>
      <c r="U106" t="str">
        <f>LEFT(TEXT(Table_Main[[#This Row],[ReqDate]],"dddd"),3)</f>
        <v>Thu</v>
      </c>
      <c r="V106" t="str">
        <f>LEFT(TEXT(Table_Main[[#This Row],[WorkDate]],"dddd"),3)</f>
        <v>Thu</v>
      </c>
    </row>
    <row r="107" spans="1:22" ht="14.25" customHeight="1" x14ac:dyDescent="0.25">
      <c r="A107" s="6" t="s">
        <v>182</v>
      </c>
      <c r="B107" s="6" t="s">
        <v>61</v>
      </c>
      <c r="C107" s="6" t="s">
        <v>62</v>
      </c>
      <c r="D107" s="6" t="s">
        <v>67</v>
      </c>
      <c r="E107" t="str">
        <f>IF(Table_Main[[#This Row],[Wait]]&lt;=4, "Yes", "No")</f>
        <v>No</v>
      </c>
      <c r="F107" s="9">
        <v>44119</v>
      </c>
      <c r="G107" s="9">
        <v>44132</v>
      </c>
      <c r="H107" s="6">
        <v>1</v>
      </c>
      <c r="I107" t="str">
        <f>IF(Table_Main[[#This Row],[LaborFee]]=0,"Yes", "No")</f>
        <v>No</v>
      </c>
      <c r="J107" t="str">
        <f>IF(Table_Main[[#This Row],[PartsFee]]=0,"Yes", "No")</f>
        <v>No</v>
      </c>
      <c r="K107" s="6">
        <v>0.25</v>
      </c>
      <c r="L107" s="14">
        <v>65.251599999999996</v>
      </c>
      <c r="M107" s="6" t="s">
        <v>59</v>
      </c>
      <c r="N107">
        <f>Table_Main[[#This Row],[WorkDate]]-Table_Main[[#This Row],[ReqDate]]</f>
        <v>13</v>
      </c>
      <c r="O107">
        <f>VLOOKUP(Table_Main[[#This Row],[Techs]],$AA$2:$AB$4,2,0)</f>
        <v>80</v>
      </c>
      <c r="P107" s="13">
        <f>Table_Main[[#This Row],[LaborHours]]*Table_Main[[#This Row],[LaborRate]]</f>
        <v>20</v>
      </c>
      <c r="Q107" s="14">
        <v>20</v>
      </c>
      <c r="R107" s="14">
        <v>65.251599999999996</v>
      </c>
      <c r="S107" s="13">
        <f>Table_Main[[#This Row],[LaborRate]]+Table_Main[[#This Row],[LaborCost]]</f>
        <v>100</v>
      </c>
      <c r="T107">
        <f>Table_Main[[#This Row],[LaborFee]]+Table_Main[[#This Row],[PartsFee]]</f>
        <v>85.251599999999996</v>
      </c>
      <c r="U107" t="str">
        <f>LEFT(TEXT(Table_Main[[#This Row],[ReqDate]],"dddd"),3)</f>
        <v>Thu</v>
      </c>
      <c r="V107" t="str">
        <f>LEFT(TEXT(Table_Main[[#This Row],[WorkDate]],"dddd"),3)</f>
        <v>Wed</v>
      </c>
    </row>
    <row r="108" spans="1:22" ht="14.25" hidden="1" customHeight="1" x14ac:dyDescent="0.25">
      <c r="A108" s="6" t="s">
        <v>183</v>
      </c>
      <c r="B108" s="6" t="s">
        <v>83</v>
      </c>
      <c r="C108" s="6" t="s">
        <v>87</v>
      </c>
      <c r="D108" s="6" t="s">
        <v>67</v>
      </c>
      <c r="E108" t="str">
        <f>IF(Table_Main[[#This Row],[Wait]]&lt;=4, "Yes", "No")</f>
        <v>No</v>
      </c>
      <c r="F108" s="9">
        <v>44119</v>
      </c>
      <c r="G108" s="9">
        <v>44145</v>
      </c>
      <c r="H108" s="6">
        <v>1</v>
      </c>
      <c r="I108" t="str">
        <f>IF(Table_Main[[#This Row],[LaborFee]]=0,"Yes", "No")</f>
        <v>No</v>
      </c>
      <c r="J108" t="str">
        <f>IF(Table_Main[[#This Row],[PartsFee]]=0,"Yes", "No")</f>
        <v>No</v>
      </c>
      <c r="K108" s="6">
        <v>0.25</v>
      </c>
      <c r="L108" s="14">
        <v>30</v>
      </c>
      <c r="M108" s="6" t="s">
        <v>68</v>
      </c>
      <c r="N108">
        <f>Table_Main[[#This Row],[WorkDate]]-Table_Main[[#This Row],[ReqDate]]</f>
        <v>26</v>
      </c>
      <c r="O108">
        <f>VLOOKUP(Table_Main[[#This Row],[Techs]],$AA$2:$AB$4,2,0)</f>
        <v>80</v>
      </c>
      <c r="P108" s="13">
        <f>Table_Main[[#This Row],[LaborHours]]*Table_Main[[#This Row],[LaborRate]]</f>
        <v>20</v>
      </c>
      <c r="Q108" s="14">
        <v>20</v>
      </c>
      <c r="R108" s="14">
        <v>30</v>
      </c>
      <c r="S108" s="13">
        <f>Table_Main[[#This Row],[LaborRate]]+Table_Main[[#This Row],[LaborCost]]</f>
        <v>100</v>
      </c>
      <c r="T108">
        <f>Table_Main[[#This Row],[LaborFee]]+Table_Main[[#This Row],[PartsFee]]</f>
        <v>50</v>
      </c>
      <c r="U108" t="str">
        <f>LEFT(TEXT(Table_Main[[#This Row],[ReqDate]],"dddd"),3)</f>
        <v>Thu</v>
      </c>
      <c r="V108" t="str">
        <f>LEFT(TEXT(Table_Main[[#This Row],[WorkDate]],"dddd"),3)</f>
        <v>Tue</v>
      </c>
    </row>
    <row r="109" spans="1:22" ht="14.25" hidden="1" customHeight="1" x14ac:dyDescent="0.25">
      <c r="A109" s="6" t="s">
        <v>184</v>
      </c>
      <c r="B109" s="6" t="s">
        <v>83</v>
      </c>
      <c r="C109" s="6" t="s">
        <v>87</v>
      </c>
      <c r="D109" s="6" t="s">
        <v>63</v>
      </c>
      <c r="E109" t="str">
        <f>IF(Table_Main[[#This Row],[Wait]]&lt;=4, "Yes", "No")</f>
        <v>No</v>
      </c>
      <c r="F109" s="9">
        <v>44119</v>
      </c>
      <c r="G109" s="9">
        <v>44145</v>
      </c>
      <c r="H109" s="6">
        <v>1</v>
      </c>
      <c r="I109" t="str">
        <f>IF(Table_Main[[#This Row],[LaborFee]]=0,"Yes", "No")</f>
        <v>No</v>
      </c>
      <c r="J109" t="str">
        <f>IF(Table_Main[[#This Row],[PartsFee]]=0,"Yes", "No")</f>
        <v>No</v>
      </c>
      <c r="K109" s="6">
        <v>0.5</v>
      </c>
      <c r="L109" s="14">
        <v>105.8442</v>
      </c>
      <c r="M109" s="6" t="s">
        <v>59</v>
      </c>
      <c r="N109">
        <f>Table_Main[[#This Row],[WorkDate]]-Table_Main[[#This Row],[ReqDate]]</f>
        <v>26</v>
      </c>
      <c r="O109">
        <f>VLOOKUP(Table_Main[[#This Row],[Techs]],$AA$2:$AB$4,2,0)</f>
        <v>80</v>
      </c>
      <c r="P109" s="13">
        <f>Table_Main[[#This Row],[LaborHours]]*Table_Main[[#This Row],[LaborRate]]</f>
        <v>40</v>
      </c>
      <c r="Q109" s="14">
        <v>40</v>
      </c>
      <c r="R109" s="14">
        <v>105.8442</v>
      </c>
      <c r="S109" s="13">
        <f>Table_Main[[#This Row],[LaborRate]]+Table_Main[[#This Row],[LaborCost]]</f>
        <v>120</v>
      </c>
      <c r="T109">
        <f>Table_Main[[#This Row],[LaborFee]]+Table_Main[[#This Row],[PartsFee]]</f>
        <v>145.8442</v>
      </c>
      <c r="U109" t="str">
        <f>LEFT(TEXT(Table_Main[[#This Row],[ReqDate]],"dddd"),3)</f>
        <v>Thu</v>
      </c>
      <c r="V109" t="str">
        <f>LEFT(TEXT(Table_Main[[#This Row],[WorkDate]],"dddd"),3)</f>
        <v>Tue</v>
      </c>
    </row>
    <row r="110" spans="1:22" ht="14.25" hidden="1" customHeight="1" x14ac:dyDescent="0.25">
      <c r="A110" s="6" t="s">
        <v>185</v>
      </c>
      <c r="B110" s="6" t="s">
        <v>71</v>
      </c>
      <c r="C110" s="6" t="s">
        <v>78</v>
      </c>
      <c r="D110" s="6" t="s">
        <v>63</v>
      </c>
      <c r="E110" t="str">
        <f>IF(Table_Main[[#This Row],[Wait]]&lt;=4, "Yes", "No")</f>
        <v>No</v>
      </c>
      <c r="F110" s="9">
        <v>44123</v>
      </c>
      <c r="G110" s="9">
        <v>44140</v>
      </c>
      <c r="H110" s="6">
        <v>2</v>
      </c>
      <c r="I110" t="str">
        <f>IF(Table_Main[[#This Row],[LaborFee]]=0,"Yes", "No")</f>
        <v>No</v>
      </c>
      <c r="J110" t="str">
        <f>IF(Table_Main[[#This Row],[PartsFee]]=0,"Yes", "No")</f>
        <v>No</v>
      </c>
      <c r="K110" s="6">
        <v>1</v>
      </c>
      <c r="L110" s="14">
        <v>547.08590000000004</v>
      </c>
      <c r="M110" s="6" t="s">
        <v>79</v>
      </c>
      <c r="N110">
        <f>Table_Main[[#This Row],[WorkDate]]-Table_Main[[#This Row],[ReqDate]]</f>
        <v>17</v>
      </c>
      <c r="O110">
        <f>VLOOKUP(Table_Main[[#This Row],[Techs]],$AA$2:$AB$4,2,0)</f>
        <v>140</v>
      </c>
      <c r="P110" s="13">
        <f>Table_Main[[#This Row],[LaborHours]]*Table_Main[[#This Row],[LaborRate]]</f>
        <v>140</v>
      </c>
      <c r="Q110" s="14">
        <v>140</v>
      </c>
      <c r="R110" s="14">
        <v>547.08590000000004</v>
      </c>
      <c r="S110" s="13">
        <f>Table_Main[[#This Row],[LaborRate]]+Table_Main[[#This Row],[LaborCost]]</f>
        <v>280</v>
      </c>
      <c r="T110">
        <f>Table_Main[[#This Row],[LaborFee]]+Table_Main[[#This Row],[PartsFee]]</f>
        <v>687.08590000000004</v>
      </c>
      <c r="U110" t="str">
        <f>LEFT(TEXT(Table_Main[[#This Row],[ReqDate]],"dddd"),3)</f>
        <v>Mon</v>
      </c>
      <c r="V110" t="str">
        <f>LEFT(TEXT(Table_Main[[#This Row],[WorkDate]],"dddd"),3)</f>
        <v>Thu</v>
      </c>
    </row>
    <row r="111" spans="1:22" ht="14.25" hidden="1" customHeight="1" x14ac:dyDescent="0.25">
      <c r="A111" s="6" t="s">
        <v>186</v>
      </c>
      <c r="B111" s="6" t="s">
        <v>83</v>
      </c>
      <c r="C111" s="6" t="s">
        <v>87</v>
      </c>
      <c r="D111" s="6" t="s">
        <v>63</v>
      </c>
      <c r="E111" t="str">
        <f>IF(Table_Main[[#This Row],[Wait]]&lt;=4, "Yes", "No")</f>
        <v>No</v>
      </c>
      <c r="F111" s="9">
        <v>44123</v>
      </c>
      <c r="G111" s="9">
        <v>44160</v>
      </c>
      <c r="H111" s="6">
        <v>1</v>
      </c>
      <c r="I111" t="str">
        <f>IF(Table_Main[[#This Row],[LaborFee]]=0,"Yes", "No")</f>
        <v>No</v>
      </c>
      <c r="J111" t="str">
        <f>IF(Table_Main[[#This Row],[PartsFee]]=0,"Yes", "No")</f>
        <v>No</v>
      </c>
      <c r="K111" s="6">
        <v>1</v>
      </c>
      <c r="L111" s="14">
        <v>120</v>
      </c>
      <c r="M111" s="6" t="s">
        <v>68</v>
      </c>
      <c r="N111">
        <f>Table_Main[[#This Row],[WorkDate]]-Table_Main[[#This Row],[ReqDate]]</f>
        <v>37</v>
      </c>
      <c r="O111">
        <f>VLOOKUP(Table_Main[[#This Row],[Techs]],$AA$2:$AB$4,2,0)</f>
        <v>80</v>
      </c>
      <c r="P111" s="13">
        <f>Table_Main[[#This Row],[LaborHours]]*Table_Main[[#This Row],[LaborRate]]</f>
        <v>80</v>
      </c>
      <c r="Q111" s="14">
        <v>80</v>
      </c>
      <c r="R111" s="14">
        <v>120</v>
      </c>
      <c r="S111" s="13">
        <f>Table_Main[[#This Row],[LaborRate]]+Table_Main[[#This Row],[LaborCost]]</f>
        <v>160</v>
      </c>
      <c r="T111">
        <f>Table_Main[[#This Row],[LaborFee]]+Table_Main[[#This Row],[PartsFee]]</f>
        <v>200</v>
      </c>
      <c r="U111" t="str">
        <f>LEFT(TEXT(Table_Main[[#This Row],[ReqDate]],"dddd"),3)</f>
        <v>Mon</v>
      </c>
      <c r="V111" t="str">
        <f>LEFT(TEXT(Table_Main[[#This Row],[WorkDate]],"dddd"),3)</f>
        <v>Wed</v>
      </c>
    </row>
    <row r="112" spans="1:22" ht="14.25" hidden="1" customHeight="1" x14ac:dyDescent="0.25">
      <c r="A112" s="6" t="s">
        <v>187</v>
      </c>
      <c r="B112" s="6" t="s">
        <v>71</v>
      </c>
      <c r="C112" s="6" t="s">
        <v>57</v>
      </c>
      <c r="D112" s="6" t="s">
        <v>58</v>
      </c>
      <c r="E112" t="str">
        <f>IF(Table_Main[[#This Row],[Wait]]&lt;=4, "Yes", "No")</f>
        <v>No</v>
      </c>
      <c r="F112" s="9">
        <v>44124</v>
      </c>
      <c r="G112" s="9">
        <v>44134</v>
      </c>
      <c r="H112" s="6">
        <v>1</v>
      </c>
      <c r="I112" t="str">
        <f>IF(Table_Main[[#This Row],[LaborFee]]=0,"Yes", "No")</f>
        <v>No</v>
      </c>
      <c r="J112" t="str">
        <f>IF(Table_Main[[#This Row],[PartsFee]]=0,"Yes", "No")</f>
        <v>No</v>
      </c>
      <c r="K112" s="6">
        <v>0.25</v>
      </c>
      <c r="L112" s="14">
        <v>30</v>
      </c>
      <c r="M112" s="6" t="s">
        <v>59</v>
      </c>
      <c r="N112">
        <f>Table_Main[[#This Row],[WorkDate]]-Table_Main[[#This Row],[ReqDate]]</f>
        <v>10</v>
      </c>
      <c r="O112">
        <f>VLOOKUP(Table_Main[[#This Row],[Techs]],$AA$2:$AB$4,2,0)</f>
        <v>80</v>
      </c>
      <c r="P112" s="13">
        <f>Table_Main[[#This Row],[LaborHours]]*Table_Main[[#This Row],[LaborRate]]</f>
        <v>20</v>
      </c>
      <c r="Q112" s="14">
        <v>20</v>
      </c>
      <c r="R112" s="14">
        <v>30</v>
      </c>
      <c r="S112" s="13">
        <f>Table_Main[[#This Row],[LaborRate]]+Table_Main[[#This Row],[LaborCost]]</f>
        <v>100</v>
      </c>
      <c r="T112">
        <f>Table_Main[[#This Row],[LaborFee]]+Table_Main[[#This Row],[PartsFee]]</f>
        <v>50</v>
      </c>
      <c r="U112" t="str">
        <f>LEFT(TEXT(Table_Main[[#This Row],[ReqDate]],"dddd"),3)</f>
        <v>Tue</v>
      </c>
      <c r="V112" t="str">
        <f>LEFT(TEXT(Table_Main[[#This Row],[WorkDate]],"dddd"),3)</f>
        <v>Fri</v>
      </c>
    </row>
    <row r="113" spans="1:22" ht="14.25" customHeight="1" x14ac:dyDescent="0.25">
      <c r="A113" s="6" t="s">
        <v>188</v>
      </c>
      <c r="B113" s="6" t="s">
        <v>65</v>
      </c>
      <c r="C113" s="6" t="s">
        <v>66</v>
      </c>
      <c r="D113" s="6" t="s">
        <v>67</v>
      </c>
      <c r="E113" t="str">
        <f>IF(Table_Main[[#This Row],[Wait]]&lt;=4, "Yes", "No")</f>
        <v>No</v>
      </c>
      <c r="F113" s="9">
        <v>44124</v>
      </c>
      <c r="G113" s="9">
        <v>44159</v>
      </c>
      <c r="H113" s="6">
        <v>1</v>
      </c>
      <c r="I113" t="str">
        <f>IF(Table_Main[[#This Row],[LaborFee]]=0,"Yes", "No")</f>
        <v>No</v>
      </c>
      <c r="J113" t="str">
        <f>IF(Table_Main[[#This Row],[PartsFee]]=0,"Yes", "No")</f>
        <v>No</v>
      </c>
      <c r="K113" s="6">
        <v>0.25</v>
      </c>
      <c r="L113" s="14">
        <v>27.63</v>
      </c>
      <c r="M113" s="6" t="s">
        <v>59</v>
      </c>
      <c r="N113">
        <f>Table_Main[[#This Row],[WorkDate]]-Table_Main[[#This Row],[ReqDate]]</f>
        <v>35</v>
      </c>
      <c r="O113">
        <f>VLOOKUP(Table_Main[[#This Row],[Techs]],$AA$2:$AB$4,2,0)</f>
        <v>80</v>
      </c>
      <c r="P113" s="13">
        <f>Table_Main[[#This Row],[LaborHours]]*Table_Main[[#This Row],[LaborRate]]</f>
        <v>20</v>
      </c>
      <c r="Q113" s="14">
        <v>20</v>
      </c>
      <c r="R113" s="14">
        <v>27.63</v>
      </c>
      <c r="S113" s="13">
        <f>Table_Main[[#This Row],[LaborRate]]+Table_Main[[#This Row],[LaborCost]]</f>
        <v>100</v>
      </c>
      <c r="T113">
        <f>Table_Main[[#This Row],[LaborFee]]+Table_Main[[#This Row],[PartsFee]]</f>
        <v>47.629999999999995</v>
      </c>
      <c r="U113" t="str">
        <f>LEFT(TEXT(Table_Main[[#This Row],[ReqDate]],"dddd"),3)</f>
        <v>Tue</v>
      </c>
      <c r="V113" t="str">
        <f>LEFT(TEXT(Table_Main[[#This Row],[WorkDate]],"dddd"),3)</f>
        <v>Tue</v>
      </c>
    </row>
    <row r="114" spans="1:22" ht="14.25" hidden="1" customHeight="1" x14ac:dyDescent="0.25">
      <c r="A114" s="6" t="s">
        <v>189</v>
      </c>
      <c r="B114" s="6" t="s">
        <v>65</v>
      </c>
      <c r="C114" s="6" t="s">
        <v>78</v>
      </c>
      <c r="D114" s="6" t="s">
        <v>58</v>
      </c>
      <c r="E114" t="str">
        <f>IF(Table_Main[[#This Row],[Wait]]&lt;=4, "Yes", "No")</f>
        <v>No</v>
      </c>
      <c r="F114" s="9">
        <v>44125</v>
      </c>
      <c r="G114" s="9">
        <v>44141</v>
      </c>
      <c r="H114" s="6">
        <v>1</v>
      </c>
      <c r="I114" t="str">
        <f>IF(Table_Main[[#This Row],[LaborFee]]=0,"Yes", "No")</f>
        <v>No</v>
      </c>
      <c r="J114" t="str">
        <f>IF(Table_Main[[#This Row],[PartsFee]]=0,"Yes", "No")</f>
        <v>No</v>
      </c>
      <c r="K114" s="6">
        <v>0.25</v>
      </c>
      <c r="L114" s="14">
        <v>250.42240000000001</v>
      </c>
      <c r="M114" s="6" t="s">
        <v>59</v>
      </c>
      <c r="N114">
        <f>Table_Main[[#This Row],[WorkDate]]-Table_Main[[#This Row],[ReqDate]]</f>
        <v>16</v>
      </c>
      <c r="O114">
        <f>VLOOKUP(Table_Main[[#This Row],[Techs]],$AA$2:$AB$4,2,0)</f>
        <v>80</v>
      </c>
      <c r="P114" s="13">
        <f>Table_Main[[#This Row],[LaborHours]]*Table_Main[[#This Row],[LaborRate]]</f>
        <v>20</v>
      </c>
      <c r="Q114" s="14">
        <v>20</v>
      </c>
      <c r="R114" s="14">
        <v>250.42240000000001</v>
      </c>
      <c r="S114" s="13">
        <f>Table_Main[[#This Row],[LaborRate]]+Table_Main[[#This Row],[LaborCost]]</f>
        <v>100</v>
      </c>
      <c r="T114">
        <f>Table_Main[[#This Row],[LaborFee]]+Table_Main[[#This Row],[PartsFee]]</f>
        <v>270.42240000000004</v>
      </c>
      <c r="U114" t="str">
        <f>LEFT(TEXT(Table_Main[[#This Row],[ReqDate]],"dddd"),3)</f>
        <v>Wed</v>
      </c>
      <c r="V114" t="str">
        <f>LEFT(TEXT(Table_Main[[#This Row],[WorkDate]],"dddd"),3)</f>
        <v>Fri</v>
      </c>
    </row>
    <row r="115" spans="1:22" ht="14.25" hidden="1" customHeight="1" x14ac:dyDescent="0.25">
      <c r="A115" s="6" t="s">
        <v>190</v>
      </c>
      <c r="B115" s="6" t="s">
        <v>71</v>
      </c>
      <c r="C115" s="6" t="s">
        <v>87</v>
      </c>
      <c r="D115" s="6" t="s">
        <v>58</v>
      </c>
      <c r="E115" t="str">
        <f>IF(Table_Main[[#This Row],[Wait]]&lt;=4, "Yes", "No")</f>
        <v>No</v>
      </c>
      <c r="F115" s="9">
        <v>44125</v>
      </c>
      <c r="G115" s="9">
        <v>44140</v>
      </c>
      <c r="H115" s="6">
        <v>2</v>
      </c>
      <c r="I115" t="str">
        <f>IF(Table_Main[[#This Row],[LaborFee]]=0,"Yes", "No")</f>
        <v>No</v>
      </c>
      <c r="J115" t="str">
        <f>IF(Table_Main[[#This Row],[PartsFee]]=0,"Yes", "No")</f>
        <v>No</v>
      </c>
      <c r="K115" s="6">
        <v>0.25</v>
      </c>
      <c r="L115" s="14">
        <v>38.698399999999999</v>
      </c>
      <c r="M115" s="6" t="s">
        <v>79</v>
      </c>
      <c r="N115">
        <f>Table_Main[[#This Row],[WorkDate]]-Table_Main[[#This Row],[ReqDate]]</f>
        <v>15</v>
      </c>
      <c r="O115">
        <f>VLOOKUP(Table_Main[[#This Row],[Techs]],$AA$2:$AB$4,2,0)</f>
        <v>140</v>
      </c>
      <c r="P115" s="13">
        <f>Table_Main[[#This Row],[LaborHours]]*Table_Main[[#This Row],[LaborRate]]</f>
        <v>35</v>
      </c>
      <c r="Q115" s="14">
        <v>35</v>
      </c>
      <c r="R115" s="14">
        <v>38.698399999999999</v>
      </c>
      <c r="S115" s="13">
        <f>Table_Main[[#This Row],[LaborRate]]+Table_Main[[#This Row],[LaborCost]]</f>
        <v>175</v>
      </c>
      <c r="T115">
        <f>Table_Main[[#This Row],[LaborFee]]+Table_Main[[#This Row],[PartsFee]]</f>
        <v>73.698399999999992</v>
      </c>
      <c r="U115" t="str">
        <f>LEFT(TEXT(Table_Main[[#This Row],[ReqDate]],"dddd"),3)</f>
        <v>Wed</v>
      </c>
      <c r="V115" t="str">
        <f>LEFT(TEXT(Table_Main[[#This Row],[WorkDate]],"dddd"),3)</f>
        <v>Thu</v>
      </c>
    </row>
    <row r="116" spans="1:22" ht="14.25" hidden="1" customHeight="1" x14ac:dyDescent="0.25">
      <c r="A116" s="6" t="s">
        <v>191</v>
      </c>
      <c r="B116" s="6" t="s">
        <v>71</v>
      </c>
      <c r="C116" s="6" t="s">
        <v>66</v>
      </c>
      <c r="D116" s="6" t="s">
        <v>58</v>
      </c>
      <c r="E116" t="str">
        <f>IF(Table_Main[[#This Row],[Wait]]&lt;=4, "Yes", "No")</f>
        <v>No</v>
      </c>
      <c r="F116" s="9">
        <v>44125</v>
      </c>
      <c r="G116" s="9">
        <v>44145</v>
      </c>
      <c r="H116" s="6">
        <v>2</v>
      </c>
      <c r="I116" t="str">
        <f>IF(Table_Main[[#This Row],[LaborFee]]=0,"Yes", "No")</f>
        <v>No</v>
      </c>
      <c r="J116" t="str">
        <f>IF(Table_Main[[#This Row],[PartsFee]]=0,"Yes", "No")</f>
        <v>No</v>
      </c>
      <c r="K116" s="6">
        <v>0.25</v>
      </c>
      <c r="L116" s="14">
        <v>33</v>
      </c>
      <c r="M116" s="6" t="s">
        <v>59</v>
      </c>
      <c r="N116">
        <f>Table_Main[[#This Row],[WorkDate]]-Table_Main[[#This Row],[ReqDate]]</f>
        <v>20</v>
      </c>
      <c r="O116">
        <f>VLOOKUP(Table_Main[[#This Row],[Techs]],$AA$2:$AB$4,2,0)</f>
        <v>140</v>
      </c>
      <c r="P116" s="13">
        <f>Table_Main[[#This Row],[LaborHours]]*Table_Main[[#This Row],[LaborRate]]</f>
        <v>35</v>
      </c>
      <c r="Q116" s="14">
        <v>35</v>
      </c>
      <c r="R116" s="14">
        <v>33</v>
      </c>
      <c r="S116" s="13">
        <f>Table_Main[[#This Row],[LaborRate]]+Table_Main[[#This Row],[LaborCost]]</f>
        <v>175</v>
      </c>
      <c r="T116">
        <f>Table_Main[[#This Row],[LaborFee]]+Table_Main[[#This Row],[PartsFee]]</f>
        <v>68</v>
      </c>
      <c r="U116" t="str">
        <f>LEFT(TEXT(Table_Main[[#This Row],[ReqDate]],"dddd"),3)</f>
        <v>Wed</v>
      </c>
      <c r="V116" t="str">
        <f>LEFT(TEXT(Table_Main[[#This Row],[WorkDate]],"dddd"),3)</f>
        <v>Tue</v>
      </c>
    </row>
    <row r="117" spans="1:22" ht="14.25" hidden="1" customHeight="1" x14ac:dyDescent="0.25">
      <c r="A117" s="6" t="s">
        <v>192</v>
      </c>
      <c r="B117" s="6" t="s">
        <v>83</v>
      </c>
      <c r="C117" s="6" t="s">
        <v>87</v>
      </c>
      <c r="D117" s="6" t="s">
        <v>58</v>
      </c>
      <c r="E117" t="str">
        <f>IF(Table_Main[[#This Row],[Wait]]&lt;=4, "Yes", "No")</f>
        <v>No</v>
      </c>
      <c r="F117" s="9">
        <v>44125</v>
      </c>
      <c r="G117" s="9">
        <v>44145</v>
      </c>
      <c r="H117" s="6">
        <v>1</v>
      </c>
      <c r="I117" t="str">
        <f>IF(Table_Main[[#This Row],[LaborFee]]=0,"Yes", "No")</f>
        <v>No</v>
      </c>
      <c r="J117" t="str">
        <f>IF(Table_Main[[#This Row],[PartsFee]]=0,"Yes", "No")</f>
        <v>No</v>
      </c>
      <c r="K117" s="6">
        <v>0.75</v>
      </c>
      <c r="L117" s="14">
        <v>126</v>
      </c>
      <c r="M117" s="6" t="s">
        <v>68</v>
      </c>
      <c r="N117">
        <f>Table_Main[[#This Row],[WorkDate]]-Table_Main[[#This Row],[ReqDate]]</f>
        <v>20</v>
      </c>
      <c r="O117">
        <f>VLOOKUP(Table_Main[[#This Row],[Techs]],$AA$2:$AB$4,2,0)</f>
        <v>80</v>
      </c>
      <c r="P117" s="13">
        <f>Table_Main[[#This Row],[LaborHours]]*Table_Main[[#This Row],[LaborRate]]</f>
        <v>60</v>
      </c>
      <c r="Q117" s="14">
        <v>60</v>
      </c>
      <c r="R117" s="14">
        <v>126</v>
      </c>
      <c r="S117" s="13">
        <f>Table_Main[[#This Row],[LaborRate]]+Table_Main[[#This Row],[LaborCost]]</f>
        <v>140</v>
      </c>
      <c r="T117">
        <f>Table_Main[[#This Row],[LaborFee]]+Table_Main[[#This Row],[PartsFee]]</f>
        <v>186</v>
      </c>
      <c r="U117" t="str">
        <f>LEFT(TEXT(Table_Main[[#This Row],[ReqDate]],"dddd"),3)</f>
        <v>Wed</v>
      </c>
      <c r="V117" t="str">
        <f>LEFT(TEXT(Table_Main[[#This Row],[WorkDate]],"dddd"),3)</f>
        <v>Tue</v>
      </c>
    </row>
    <row r="118" spans="1:22" ht="14.25" hidden="1" customHeight="1" x14ac:dyDescent="0.25">
      <c r="A118" s="6" t="s">
        <v>193</v>
      </c>
      <c r="B118" s="6" t="s">
        <v>65</v>
      </c>
      <c r="C118" s="6" t="s">
        <v>87</v>
      </c>
      <c r="D118" s="6" t="s">
        <v>194</v>
      </c>
      <c r="E118" t="str">
        <f>IF(Table_Main[[#This Row],[Wait]]&lt;=4, "Yes", "No")</f>
        <v>No</v>
      </c>
      <c r="F118" s="9">
        <v>44125</v>
      </c>
      <c r="G118" s="9">
        <v>44221</v>
      </c>
      <c r="H118" s="6">
        <v>2</v>
      </c>
      <c r="I118" t="str">
        <f>IF(Table_Main[[#This Row],[LaborFee]]=0,"Yes", "No")</f>
        <v>No</v>
      </c>
      <c r="J118" t="str">
        <f>IF(Table_Main[[#This Row],[PartsFee]]=0,"Yes", "No")</f>
        <v>No</v>
      </c>
      <c r="K118" s="6">
        <v>8.25</v>
      </c>
      <c r="L118" s="14">
        <v>4946</v>
      </c>
      <c r="M118" s="6" t="s">
        <v>59</v>
      </c>
      <c r="N118">
        <f>Table_Main[[#This Row],[WorkDate]]-Table_Main[[#This Row],[ReqDate]]</f>
        <v>96</v>
      </c>
      <c r="O118">
        <f>VLOOKUP(Table_Main[[#This Row],[Techs]],$AA$2:$AB$4,2,0)</f>
        <v>140</v>
      </c>
      <c r="P118" s="13">
        <f>Table_Main[[#This Row],[LaborHours]]*Table_Main[[#This Row],[LaborRate]]</f>
        <v>1155</v>
      </c>
      <c r="Q118" s="14">
        <v>1155</v>
      </c>
      <c r="R118" s="14">
        <v>4946</v>
      </c>
      <c r="S118" s="13">
        <f>Table_Main[[#This Row],[LaborRate]]+Table_Main[[#This Row],[LaborCost]]</f>
        <v>1295</v>
      </c>
      <c r="T118">
        <f>Table_Main[[#This Row],[LaborFee]]+Table_Main[[#This Row],[PartsFee]]</f>
        <v>6101</v>
      </c>
      <c r="U118" t="str">
        <f>LEFT(TEXT(Table_Main[[#This Row],[ReqDate]],"dddd"),3)</f>
        <v>Wed</v>
      </c>
      <c r="V118" t="str">
        <f>LEFT(TEXT(Table_Main[[#This Row],[WorkDate]],"dddd"),3)</f>
        <v>Mon</v>
      </c>
    </row>
    <row r="119" spans="1:22" ht="14.25" hidden="1" customHeight="1" x14ac:dyDescent="0.25">
      <c r="A119" s="6" t="s">
        <v>195</v>
      </c>
      <c r="B119" s="6" t="s">
        <v>94</v>
      </c>
      <c r="C119" s="6" t="s">
        <v>87</v>
      </c>
      <c r="D119" s="6" t="s">
        <v>63</v>
      </c>
      <c r="E119" t="str">
        <f>IF(Table_Main[[#This Row],[Wait]]&lt;=4, "Yes", "No")</f>
        <v>No</v>
      </c>
      <c r="F119" s="9">
        <v>44126</v>
      </c>
      <c r="G119" s="9">
        <v>44133</v>
      </c>
      <c r="H119" s="6">
        <v>1</v>
      </c>
      <c r="I119" t="str">
        <f>IF(Table_Main[[#This Row],[LaborFee]]=0,"Yes", "No")</f>
        <v>No</v>
      </c>
      <c r="J119" t="str">
        <f>IF(Table_Main[[#This Row],[PartsFee]]=0,"Yes", "No")</f>
        <v>No</v>
      </c>
      <c r="K119" s="6">
        <v>0.5</v>
      </c>
      <c r="L119" s="14">
        <v>33.544699999999999</v>
      </c>
      <c r="M119" s="6" t="s">
        <v>68</v>
      </c>
      <c r="N119">
        <f>Table_Main[[#This Row],[WorkDate]]-Table_Main[[#This Row],[ReqDate]]</f>
        <v>7</v>
      </c>
      <c r="O119">
        <f>VLOOKUP(Table_Main[[#This Row],[Techs]],$AA$2:$AB$4,2,0)</f>
        <v>80</v>
      </c>
      <c r="P119" s="13">
        <f>Table_Main[[#This Row],[LaborHours]]*Table_Main[[#This Row],[LaborRate]]</f>
        <v>40</v>
      </c>
      <c r="Q119" s="14">
        <v>40</v>
      </c>
      <c r="R119" s="14">
        <v>33.544699999999999</v>
      </c>
      <c r="S119" s="13">
        <f>Table_Main[[#This Row],[LaborRate]]+Table_Main[[#This Row],[LaborCost]]</f>
        <v>120</v>
      </c>
      <c r="T119">
        <f>Table_Main[[#This Row],[LaborFee]]+Table_Main[[#This Row],[PartsFee]]</f>
        <v>73.544700000000006</v>
      </c>
      <c r="U119" t="str">
        <f>LEFT(TEXT(Table_Main[[#This Row],[ReqDate]],"dddd"),3)</f>
        <v>Thu</v>
      </c>
      <c r="V119" t="str">
        <f>LEFT(TEXT(Table_Main[[#This Row],[WorkDate]],"dddd"),3)</f>
        <v>Thu</v>
      </c>
    </row>
    <row r="120" spans="1:22" ht="14.25" hidden="1" customHeight="1" x14ac:dyDescent="0.25">
      <c r="A120" s="6" t="s">
        <v>196</v>
      </c>
      <c r="B120" s="6" t="s">
        <v>65</v>
      </c>
      <c r="C120" s="6" t="s">
        <v>78</v>
      </c>
      <c r="D120" s="6" t="s">
        <v>58</v>
      </c>
      <c r="E120" t="str">
        <f>IF(Table_Main[[#This Row],[Wait]]&lt;=4, "Yes", "No")</f>
        <v>No</v>
      </c>
      <c r="F120" s="9">
        <v>44128</v>
      </c>
      <c r="G120" s="9">
        <v>44141</v>
      </c>
      <c r="H120" s="6">
        <v>2</v>
      </c>
      <c r="I120" t="str">
        <f>IF(Table_Main[[#This Row],[LaborFee]]=0,"Yes", "No")</f>
        <v>No</v>
      </c>
      <c r="J120" t="str">
        <f>IF(Table_Main[[#This Row],[PartsFee]]=0,"Yes", "No")</f>
        <v>No</v>
      </c>
      <c r="K120" s="6">
        <v>0.25</v>
      </c>
      <c r="L120" s="14">
        <v>25</v>
      </c>
      <c r="M120" s="6" t="s">
        <v>59</v>
      </c>
      <c r="N120">
        <f>Table_Main[[#This Row],[WorkDate]]-Table_Main[[#This Row],[ReqDate]]</f>
        <v>13</v>
      </c>
      <c r="O120">
        <f>VLOOKUP(Table_Main[[#This Row],[Techs]],$AA$2:$AB$4,2,0)</f>
        <v>140</v>
      </c>
      <c r="P120" s="13">
        <f>Table_Main[[#This Row],[LaborHours]]*Table_Main[[#This Row],[LaborRate]]</f>
        <v>35</v>
      </c>
      <c r="Q120" s="14">
        <v>35</v>
      </c>
      <c r="R120" s="14">
        <v>25</v>
      </c>
      <c r="S120" s="13">
        <f>Table_Main[[#This Row],[LaborRate]]+Table_Main[[#This Row],[LaborCost]]</f>
        <v>175</v>
      </c>
      <c r="T120">
        <f>Table_Main[[#This Row],[LaborFee]]+Table_Main[[#This Row],[PartsFee]]</f>
        <v>60</v>
      </c>
      <c r="U120" t="str">
        <f>LEFT(TEXT(Table_Main[[#This Row],[ReqDate]],"dddd"),3)</f>
        <v>Sat</v>
      </c>
      <c r="V120" t="str">
        <f>LEFT(TEXT(Table_Main[[#This Row],[WorkDate]],"dddd"),3)</f>
        <v>Fri</v>
      </c>
    </row>
    <row r="121" spans="1:22" ht="14.25" hidden="1" customHeight="1" x14ac:dyDescent="0.25">
      <c r="A121" s="6" t="s">
        <v>197</v>
      </c>
      <c r="B121" s="6" t="s">
        <v>83</v>
      </c>
      <c r="C121" s="6" t="s">
        <v>57</v>
      </c>
      <c r="D121" s="6" t="s">
        <v>58</v>
      </c>
      <c r="E121" t="str">
        <f>IF(Table_Main[[#This Row],[Wait]]&lt;=4, "Yes", "No")</f>
        <v>No</v>
      </c>
      <c r="F121" s="9">
        <v>44128</v>
      </c>
      <c r="G121" s="9">
        <v>44159</v>
      </c>
      <c r="H121" s="6">
        <v>1</v>
      </c>
      <c r="I121" t="str">
        <f>IF(Table_Main[[#This Row],[LaborFee]]=0,"Yes", "No")</f>
        <v>No</v>
      </c>
      <c r="J121" t="str">
        <f>IF(Table_Main[[#This Row],[PartsFee]]=0,"Yes", "No")</f>
        <v>No</v>
      </c>
      <c r="K121" s="6">
        <v>0.5</v>
      </c>
      <c r="L121" s="14">
        <v>28.5868</v>
      </c>
      <c r="M121" s="6" t="s">
        <v>59</v>
      </c>
      <c r="N121">
        <f>Table_Main[[#This Row],[WorkDate]]-Table_Main[[#This Row],[ReqDate]]</f>
        <v>31</v>
      </c>
      <c r="O121">
        <f>VLOOKUP(Table_Main[[#This Row],[Techs]],$AA$2:$AB$4,2,0)</f>
        <v>80</v>
      </c>
      <c r="P121" s="13">
        <f>Table_Main[[#This Row],[LaborHours]]*Table_Main[[#This Row],[LaborRate]]</f>
        <v>40</v>
      </c>
      <c r="Q121" s="14">
        <v>40</v>
      </c>
      <c r="R121" s="14">
        <v>28.5868</v>
      </c>
      <c r="S121" s="13">
        <f>Table_Main[[#This Row],[LaborRate]]+Table_Main[[#This Row],[LaborCost]]</f>
        <v>120</v>
      </c>
      <c r="T121">
        <f>Table_Main[[#This Row],[LaborFee]]+Table_Main[[#This Row],[PartsFee]]</f>
        <v>68.586799999999997</v>
      </c>
      <c r="U121" t="str">
        <f>LEFT(TEXT(Table_Main[[#This Row],[ReqDate]],"dddd"),3)</f>
        <v>Sat</v>
      </c>
      <c r="V121" t="str">
        <f>LEFT(TEXT(Table_Main[[#This Row],[WorkDate]],"dddd"),3)</f>
        <v>Tue</v>
      </c>
    </row>
    <row r="122" spans="1:22" ht="14.25" hidden="1" customHeight="1" x14ac:dyDescent="0.25">
      <c r="A122" s="6" t="s">
        <v>198</v>
      </c>
      <c r="B122" s="6" t="s">
        <v>83</v>
      </c>
      <c r="C122" s="6" t="s">
        <v>78</v>
      </c>
      <c r="D122" s="6" t="s">
        <v>63</v>
      </c>
      <c r="E122" t="str">
        <f>IF(Table_Main[[#This Row],[Wait]]&lt;=4, "Yes", "No")</f>
        <v>No</v>
      </c>
      <c r="F122" s="9">
        <v>44128</v>
      </c>
      <c r="G122" s="9">
        <v>44179</v>
      </c>
      <c r="H122" s="6">
        <v>2</v>
      </c>
      <c r="I122" t="str">
        <f>IF(Table_Main[[#This Row],[LaborFee]]=0,"Yes", "No")</f>
        <v>No</v>
      </c>
      <c r="J122" t="str">
        <f>IF(Table_Main[[#This Row],[PartsFee]]=0,"Yes", "No")</f>
        <v>No</v>
      </c>
      <c r="K122" s="6">
        <v>2.5</v>
      </c>
      <c r="L122" s="14">
        <v>213.48050000000001</v>
      </c>
      <c r="M122" s="6" t="s">
        <v>59</v>
      </c>
      <c r="N122">
        <f>Table_Main[[#This Row],[WorkDate]]-Table_Main[[#This Row],[ReqDate]]</f>
        <v>51</v>
      </c>
      <c r="O122">
        <f>VLOOKUP(Table_Main[[#This Row],[Techs]],$AA$2:$AB$4,2,0)</f>
        <v>140</v>
      </c>
      <c r="P122" s="13">
        <f>Table_Main[[#This Row],[LaborHours]]*Table_Main[[#This Row],[LaborRate]]</f>
        <v>350</v>
      </c>
      <c r="Q122" s="14">
        <v>350</v>
      </c>
      <c r="R122" s="14">
        <v>213.48050000000001</v>
      </c>
      <c r="S122" s="13">
        <f>Table_Main[[#This Row],[LaborRate]]+Table_Main[[#This Row],[LaborCost]]</f>
        <v>490</v>
      </c>
      <c r="T122">
        <f>Table_Main[[#This Row],[LaborFee]]+Table_Main[[#This Row],[PartsFee]]</f>
        <v>563.48050000000001</v>
      </c>
      <c r="U122" t="str">
        <f>LEFT(TEXT(Table_Main[[#This Row],[ReqDate]],"dddd"),3)</f>
        <v>Sat</v>
      </c>
      <c r="V122" t="str">
        <f>LEFT(TEXT(Table_Main[[#This Row],[WorkDate]],"dddd"),3)</f>
        <v>Mon</v>
      </c>
    </row>
    <row r="123" spans="1:22" ht="14.25" hidden="1" customHeight="1" x14ac:dyDescent="0.25">
      <c r="A123" s="6" t="s">
        <v>199</v>
      </c>
      <c r="B123" s="6" t="s">
        <v>83</v>
      </c>
      <c r="C123" s="6" t="s">
        <v>57</v>
      </c>
      <c r="D123" s="6" t="s">
        <v>58</v>
      </c>
      <c r="E123" t="str">
        <f>IF(Table_Main[[#This Row],[Wait]]&lt;=4, "Yes", "No")</f>
        <v>Yes</v>
      </c>
      <c r="F123" s="9">
        <v>44130</v>
      </c>
      <c r="G123" s="9">
        <v>44131</v>
      </c>
      <c r="H123" s="6">
        <v>1</v>
      </c>
      <c r="I123" t="str">
        <f>IF(Table_Main[[#This Row],[LaborFee]]=0,"Yes", "No")</f>
        <v>No</v>
      </c>
      <c r="J123" t="str">
        <f>IF(Table_Main[[#This Row],[PartsFee]]=0,"Yes", "No")</f>
        <v>No</v>
      </c>
      <c r="K123" s="6">
        <v>0.5</v>
      </c>
      <c r="L123" s="14">
        <v>83.441299999999998</v>
      </c>
      <c r="M123" s="6" t="s">
        <v>59</v>
      </c>
      <c r="N123">
        <f>Table_Main[[#This Row],[WorkDate]]-Table_Main[[#This Row],[ReqDate]]</f>
        <v>1</v>
      </c>
      <c r="O123">
        <f>VLOOKUP(Table_Main[[#This Row],[Techs]],$AA$2:$AB$4,2,0)</f>
        <v>80</v>
      </c>
      <c r="P123" s="13">
        <f>Table_Main[[#This Row],[LaborHours]]*Table_Main[[#This Row],[LaborRate]]</f>
        <v>40</v>
      </c>
      <c r="Q123" s="14">
        <v>40</v>
      </c>
      <c r="R123" s="14">
        <v>83.441299999999998</v>
      </c>
      <c r="S123" s="13">
        <f>Table_Main[[#This Row],[LaborRate]]+Table_Main[[#This Row],[LaborCost]]</f>
        <v>120</v>
      </c>
      <c r="T123">
        <f>Table_Main[[#This Row],[LaborFee]]+Table_Main[[#This Row],[PartsFee]]</f>
        <v>123.4413</v>
      </c>
      <c r="U123" t="str">
        <f>LEFT(TEXT(Table_Main[[#This Row],[ReqDate]],"dddd"),3)</f>
        <v>Mon</v>
      </c>
      <c r="V123" t="str">
        <f>LEFT(TEXT(Table_Main[[#This Row],[WorkDate]],"dddd"),3)</f>
        <v>Tue</v>
      </c>
    </row>
    <row r="124" spans="1:22" ht="14.25" hidden="1" customHeight="1" x14ac:dyDescent="0.25">
      <c r="A124" s="6" t="s">
        <v>200</v>
      </c>
      <c r="B124" s="6" t="s">
        <v>94</v>
      </c>
      <c r="C124" s="6" t="s">
        <v>57</v>
      </c>
      <c r="D124" s="6" t="s">
        <v>81</v>
      </c>
      <c r="E124" t="str">
        <f>IF(Table_Main[[#This Row],[Wait]]&lt;=4, "Yes", "No")</f>
        <v>No</v>
      </c>
      <c r="F124" s="9">
        <v>44130</v>
      </c>
      <c r="G124" s="9">
        <v>44152</v>
      </c>
      <c r="H124" s="6">
        <v>2</v>
      </c>
      <c r="I124" t="str">
        <f>IF(Table_Main[[#This Row],[LaborFee]]=0,"Yes", "No")</f>
        <v>No</v>
      </c>
      <c r="J124" t="str">
        <f>IF(Table_Main[[#This Row],[PartsFee]]=0,"Yes", "No")</f>
        <v>No</v>
      </c>
      <c r="K124" s="6">
        <v>1</v>
      </c>
      <c r="L124" s="14">
        <v>25</v>
      </c>
      <c r="M124" s="6" t="s">
        <v>79</v>
      </c>
      <c r="N124">
        <f>Table_Main[[#This Row],[WorkDate]]-Table_Main[[#This Row],[ReqDate]]</f>
        <v>22</v>
      </c>
      <c r="O124">
        <f>VLOOKUP(Table_Main[[#This Row],[Techs]],$AA$2:$AB$4,2,0)</f>
        <v>140</v>
      </c>
      <c r="P124" s="13">
        <f>Table_Main[[#This Row],[LaborHours]]*Table_Main[[#This Row],[LaborRate]]</f>
        <v>140</v>
      </c>
      <c r="Q124" s="14">
        <v>140</v>
      </c>
      <c r="R124" s="14">
        <v>25</v>
      </c>
      <c r="S124" s="13">
        <f>Table_Main[[#This Row],[LaborRate]]+Table_Main[[#This Row],[LaborCost]]</f>
        <v>280</v>
      </c>
      <c r="T124">
        <f>Table_Main[[#This Row],[LaborFee]]+Table_Main[[#This Row],[PartsFee]]</f>
        <v>165</v>
      </c>
      <c r="U124" t="str">
        <f>LEFT(TEXT(Table_Main[[#This Row],[ReqDate]],"dddd"),3)</f>
        <v>Mon</v>
      </c>
      <c r="V124" t="str">
        <f>LEFT(TEXT(Table_Main[[#This Row],[WorkDate]],"dddd"),3)</f>
        <v>Tue</v>
      </c>
    </row>
    <row r="125" spans="1:22" ht="14.25" hidden="1" customHeight="1" x14ac:dyDescent="0.25">
      <c r="A125" s="6" t="s">
        <v>201</v>
      </c>
      <c r="B125" s="6" t="s">
        <v>61</v>
      </c>
      <c r="C125" s="6" t="s">
        <v>62</v>
      </c>
      <c r="D125" s="6" t="s">
        <v>58</v>
      </c>
      <c r="E125" t="str">
        <f>IF(Table_Main[[#This Row],[Wait]]&lt;=4, "Yes", "No")</f>
        <v>No</v>
      </c>
      <c r="F125" s="9">
        <v>44131</v>
      </c>
      <c r="G125" s="9">
        <v>44152</v>
      </c>
      <c r="H125" s="6">
        <v>1</v>
      </c>
      <c r="I125" t="str">
        <f>IF(Table_Main[[#This Row],[LaborFee]]=0,"Yes", "No")</f>
        <v>No</v>
      </c>
      <c r="J125" t="str">
        <f>IF(Table_Main[[#This Row],[PartsFee]]=0,"Yes", "No")</f>
        <v>No</v>
      </c>
      <c r="K125" s="6">
        <v>0.25</v>
      </c>
      <c r="L125" s="14">
        <v>67.961500000000001</v>
      </c>
      <c r="M125" s="6" t="s">
        <v>59</v>
      </c>
      <c r="N125">
        <f>Table_Main[[#This Row],[WorkDate]]-Table_Main[[#This Row],[ReqDate]]</f>
        <v>21</v>
      </c>
      <c r="O125">
        <f>VLOOKUP(Table_Main[[#This Row],[Techs]],$AA$2:$AB$4,2,0)</f>
        <v>80</v>
      </c>
      <c r="P125" s="13">
        <f>Table_Main[[#This Row],[LaborHours]]*Table_Main[[#This Row],[LaborRate]]</f>
        <v>20</v>
      </c>
      <c r="Q125" s="14">
        <v>20</v>
      </c>
      <c r="R125" s="14">
        <v>67.961500000000001</v>
      </c>
      <c r="S125" s="13">
        <f>Table_Main[[#This Row],[LaborRate]]+Table_Main[[#This Row],[LaborCost]]</f>
        <v>100</v>
      </c>
      <c r="T125">
        <f>Table_Main[[#This Row],[LaborFee]]+Table_Main[[#This Row],[PartsFee]]</f>
        <v>87.961500000000001</v>
      </c>
      <c r="U125" t="str">
        <f>LEFT(TEXT(Table_Main[[#This Row],[ReqDate]],"dddd"),3)</f>
        <v>Tue</v>
      </c>
      <c r="V125" t="str">
        <f>LEFT(TEXT(Table_Main[[#This Row],[WorkDate]],"dddd"),3)</f>
        <v>Tue</v>
      </c>
    </row>
    <row r="126" spans="1:22" ht="14.25" hidden="1" customHeight="1" x14ac:dyDescent="0.25">
      <c r="A126" s="6" t="s">
        <v>202</v>
      </c>
      <c r="B126" s="6" t="s">
        <v>83</v>
      </c>
      <c r="C126" s="6" t="s">
        <v>57</v>
      </c>
      <c r="D126" s="6" t="s">
        <v>63</v>
      </c>
      <c r="E126" t="str">
        <f>IF(Table_Main[[#This Row],[Wait]]&lt;=4, "Yes", "No")</f>
        <v>No</v>
      </c>
      <c r="F126" s="9">
        <v>44131</v>
      </c>
      <c r="G126" s="9">
        <v>44181</v>
      </c>
      <c r="H126" s="6">
        <v>1</v>
      </c>
      <c r="I126" t="str">
        <f>IF(Table_Main[[#This Row],[LaborFee]]=0,"Yes", "No")</f>
        <v>No</v>
      </c>
      <c r="J126" t="str">
        <f>IF(Table_Main[[#This Row],[PartsFee]]=0,"Yes", "No")</f>
        <v>No</v>
      </c>
      <c r="K126" s="6">
        <v>0.5</v>
      </c>
      <c r="L126" s="14">
        <v>172.02</v>
      </c>
      <c r="M126" s="6" t="s">
        <v>68</v>
      </c>
      <c r="N126">
        <f>Table_Main[[#This Row],[WorkDate]]-Table_Main[[#This Row],[ReqDate]]</f>
        <v>50</v>
      </c>
      <c r="O126">
        <f>VLOOKUP(Table_Main[[#This Row],[Techs]],$AA$2:$AB$4,2,0)</f>
        <v>80</v>
      </c>
      <c r="P126" s="13">
        <f>Table_Main[[#This Row],[LaborHours]]*Table_Main[[#This Row],[LaborRate]]</f>
        <v>40</v>
      </c>
      <c r="Q126" s="14">
        <v>40</v>
      </c>
      <c r="R126" s="14">
        <v>172.02</v>
      </c>
      <c r="S126" s="13">
        <f>Table_Main[[#This Row],[LaborRate]]+Table_Main[[#This Row],[LaborCost]]</f>
        <v>120</v>
      </c>
      <c r="T126">
        <f>Table_Main[[#This Row],[LaborFee]]+Table_Main[[#This Row],[PartsFee]]</f>
        <v>212.02</v>
      </c>
      <c r="U126" t="str">
        <f>LEFT(TEXT(Table_Main[[#This Row],[ReqDate]],"dddd"),3)</f>
        <v>Tue</v>
      </c>
      <c r="V126" t="str">
        <f>LEFT(TEXT(Table_Main[[#This Row],[WorkDate]],"dddd"),3)</f>
        <v>Wed</v>
      </c>
    </row>
    <row r="127" spans="1:22" ht="14.25" hidden="1" customHeight="1" x14ac:dyDescent="0.25">
      <c r="A127" s="6" t="s">
        <v>203</v>
      </c>
      <c r="B127" s="6" t="s">
        <v>61</v>
      </c>
      <c r="C127" s="6" t="s">
        <v>62</v>
      </c>
      <c r="D127" s="6" t="s">
        <v>58</v>
      </c>
      <c r="E127" t="str">
        <f>IF(Table_Main[[#This Row],[Wait]]&lt;=4, "Yes", "No")</f>
        <v>No</v>
      </c>
      <c r="F127" s="9">
        <v>44131</v>
      </c>
      <c r="G127" s="9">
        <v>44212</v>
      </c>
      <c r="H127" s="6">
        <v>1</v>
      </c>
      <c r="I127" t="str">
        <f>IF(Table_Main[[#This Row],[LaborFee]]=0,"Yes", "No")</f>
        <v>No</v>
      </c>
      <c r="J127" t="str">
        <f>IF(Table_Main[[#This Row],[PartsFee]]=0,"Yes", "No")</f>
        <v>No</v>
      </c>
      <c r="K127" s="6">
        <v>0.5</v>
      </c>
      <c r="L127" s="14">
        <v>102.22320000000001</v>
      </c>
      <c r="M127" s="6" t="s">
        <v>68</v>
      </c>
      <c r="N127">
        <f>Table_Main[[#This Row],[WorkDate]]-Table_Main[[#This Row],[ReqDate]]</f>
        <v>81</v>
      </c>
      <c r="O127">
        <f>VLOOKUP(Table_Main[[#This Row],[Techs]],$AA$2:$AB$4,2,0)</f>
        <v>80</v>
      </c>
      <c r="P127" s="13">
        <f>Table_Main[[#This Row],[LaborHours]]*Table_Main[[#This Row],[LaborRate]]</f>
        <v>40</v>
      </c>
      <c r="Q127" s="14">
        <v>40</v>
      </c>
      <c r="R127" s="14">
        <v>102.22320000000001</v>
      </c>
      <c r="S127" s="13">
        <f>Table_Main[[#This Row],[LaborRate]]+Table_Main[[#This Row],[LaborCost]]</f>
        <v>120</v>
      </c>
      <c r="T127">
        <f>Table_Main[[#This Row],[LaborFee]]+Table_Main[[#This Row],[PartsFee]]</f>
        <v>142.22320000000002</v>
      </c>
      <c r="U127" t="str">
        <f>LEFT(TEXT(Table_Main[[#This Row],[ReqDate]],"dddd"),3)</f>
        <v>Tue</v>
      </c>
      <c r="V127" t="str">
        <f>LEFT(TEXT(Table_Main[[#This Row],[WorkDate]],"dddd"),3)</f>
        <v>Sat</v>
      </c>
    </row>
    <row r="128" spans="1:22" ht="14.25" hidden="1" customHeight="1" x14ac:dyDescent="0.25">
      <c r="A128" s="6" t="s">
        <v>204</v>
      </c>
      <c r="B128" s="6" t="s">
        <v>61</v>
      </c>
      <c r="C128" s="6" t="s">
        <v>62</v>
      </c>
      <c r="D128" s="6" t="s">
        <v>63</v>
      </c>
      <c r="E128" t="str">
        <f>IF(Table_Main[[#This Row],[Wait]]&lt;=4, "Yes", "No")</f>
        <v>No</v>
      </c>
      <c r="F128" s="9">
        <v>44132</v>
      </c>
      <c r="G128" s="9">
        <v>44165</v>
      </c>
      <c r="H128" s="6">
        <v>1</v>
      </c>
      <c r="I128" t="str">
        <f>IF(Table_Main[[#This Row],[LaborFee]]=0,"Yes", "No")</f>
        <v>No</v>
      </c>
      <c r="J128" t="str">
        <f>IF(Table_Main[[#This Row],[PartsFee]]=0,"Yes", "No")</f>
        <v>No</v>
      </c>
      <c r="K128" s="6">
        <v>0.5</v>
      </c>
      <c r="L128" s="14">
        <v>373.55279999999999</v>
      </c>
      <c r="M128" s="6" t="s">
        <v>59</v>
      </c>
      <c r="N128">
        <f>Table_Main[[#This Row],[WorkDate]]-Table_Main[[#This Row],[ReqDate]]</f>
        <v>33</v>
      </c>
      <c r="O128">
        <f>VLOOKUP(Table_Main[[#This Row],[Techs]],$AA$2:$AB$4,2,0)</f>
        <v>80</v>
      </c>
      <c r="P128" s="13">
        <f>Table_Main[[#This Row],[LaborHours]]*Table_Main[[#This Row],[LaborRate]]</f>
        <v>40</v>
      </c>
      <c r="Q128" s="14">
        <v>40</v>
      </c>
      <c r="R128" s="14">
        <v>373.55279999999999</v>
      </c>
      <c r="S128" s="13">
        <f>Table_Main[[#This Row],[LaborRate]]+Table_Main[[#This Row],[LaborCost]]</f>
        <v>120</v>
      </c>
      <c r="T128">
        <f>Table_Main[[#This Row],[LaborFee]]+Table_Main[[#This Row],[PartsFee]]</f>
        <v>413.55279999999999</v>
      </c>
      <c r="U128" t="str">
        <f>LEFT(TEXT(Table_Main[[#This Row],[ReqDate]],"dddd"),3)</f>
        <v>Wed</v>
      </c>
      <c r="V128" t="str">
        <f>LEFT(TEXT(Table_Main[[#This Row],[WorkDate]],"dddd"),3)</f>
        <v>Mon</v>
      </c>
    </row>
    <row r="129" spans="1:22" ht="14.25" customHeight="1" x14ac:dyDescent="0.25">
      <c r="A129" s="6" t="s">
        <v>205</v>
      </c>
      <c r="B129" s="6" t="s">
        <v>61</v>
      </c>
      <c r="C129" s="6" t="s">
        <v>62</v>
      </c>
      <c r="D129" s="6" t="s">
        <v>194</v>
      </c>
      <c r="E129" t="str">
        <f>IF(Table_Main[[#This Row],[Wait]]&lt;=4, "Yes", "No")</f>
        <v>No</v>
      </c>
      <c r="F129" s="9">
        <v>44132</v>
      </c>
      <c r="G129" s="9">
        <v>44166</v>
      </c>
      <c r="H129" s="6">
        <v>3</v>
      </c>
      <c r="I129" t="str">
        <f>IF(Table_Main[[#This Row],[LaborFee]]=0,"Yes", "No")</f>
        <v>No</v>
      </c>
      <c r="J129" t="str">
        <f>IF(Table_Main[[#This Row],[PartsFee]]=0,"Yes", "No")</f>
        <v>No</v>
      </c>
      <c r="K129" s="6">
        <v>2.75</v>
      </c>
      <c r="L129" s="14">
        <v>1249.0878</v>
      </c>
      <c r="M129" s="6" t="s">
        <v>59</v>
      </c>
      <c r="N129">
        <f>Table_Main[[#This Row],[WorkDate]]-Table_Main[[#This Row],[ReqDate]]</f>
        <v>34</v>
      </c>
      <c r="O129">
        <f>VLOOKUP(Table_Main[[#This Row],[Techs]],$AA$2:$AB$4,2,0)</f>
        <v>195</v>
      </c>
      <c r="P129" s="13">
        <f>Table_Main[[#This Row],[LaborHours]]*Table_Main[[#This Row],[LaborRate]]</f>
        <v>536.25</v>
      </c>
      <c r="Q129" s="14">
        <v>536.25</v>
      </c>
      <c r="R129" s="14">
        <v>1249.0878</v>
      </c>
      <c r="S129" s="13">
        <f>Table_Main[[#This Row],[LaborRate]]+Table_Main[[#This Row],[LaborCost]]</f>
        <v>731.25</v>
      </c>
      <c r="T129">
        <f>Table_Main[[#This Row],[LaborFee]]+Table_Main[[#This Row],[PartsFee]]</f>
        <v>1785.3378</v>
      </c>
      <c r="U129" t="str">
        <f>LEFT(TEXT(Table_Main[[#This Row],[ReqDate]],"dddd"),3)</f>
        <v>Wed</v>
      </c>
      <c r="V129" t="str">
        <f>LEFT(TEXT(Table_Main[[#This Row],[WorkDate]],"dddd"),3)</f>
        <v>Tue</v>
      </c>
    </row>
    <row r="130" spans="1:22" ht="14.25" hidden="1" customHeight="1" x14ac:dyDescent="0.25">
      <c r="A130" s="6" t="s">
        <v>206</v>
      </c>
      <c r="B130" s="6" t="s">
        <v>71</v>
      </c>
      <c r="C130" s="6" t="s">
        <v>57</v>
      </c>
      <c r="D130" s="6" t="s">
        <v>67</v>
      </c>
      <c r="E130" t="str">
        <f>IF(Table_Main[[#This Row],[Wait]]&lt;=4, "Yes", "No")</f>
        <v>No</v>
      </c>
      <c r="F130" s="9">
        <v>44133</v>
      </c>
      <c r="G130" s="9">
        <v>44141</v>
      </c>
      <c r="H130" s="6">
        <v>1</v>
      </c>
      <c r="I130" t="str">
        <f>IF(Table_Main[[#This Row],[LaborFee]]=0,"Yes", "No")</f>
        <v>No</v>
      </c>
      <c r="J130" t="str">
        <f>IF(Table_Main[[#This Row],[PartsFee]]=0,"Yes", "No")</f>
        <v>No</v>
      </c>
      <c r="K130" s="6">
        <v>0.25</v>
      </c>
      <c r="L130" s="14">
        <v>240</v>
      </c>
      <c r="M130" s="6" t="s">
        <v>59</v>
      </c>
      <c r="N130">
        <f>Table_Main[[#This Row],[WorkDate]]-Table_Main[[#This Row],[ReqDate]]</f>
        <v>8</v>
      </c>
      <c r="O130">
        <f>VLOOKUP(Table_Main[[#This Row],[Techs]],$AA$2:$AB$4,2,0)</f>
        <v>80</v>
      </c>
      <c r="P130" s="13">
        <f>Table_Main[[#This Row],[LaborHours]]*Table_Main[[#This Row],[LaborRate]]</f>
        <v>20</v>
      </c>
      <c r="Q130" s="14">
        <v>20</v>
      </c>
      <c r="R130" s="14">
        <v>240</v>
      </c>
      <c r="S130" s="13">
        <f>Table_Main[[#This Row],[LaborRate]]+Table_Main[[#This Row],[LaborCost]]</f>
        <v>100</v>
      </c>
      <c r="T130">
        <f>Table_Main[[#This Row],[LaborFee]]+Table_Main[[#This Row],[PartsFee]]</f>
        <v>260</v>
      </c>
      <c r="U130" t="str">
        <f>LEFT(TEXT(Table_Main[[#This Row],[ReqDate]],"dddd"),3)</f>
        <v>Thu</v>
      </c>
      <c r="V130" t="str">
        <f>LEFT(TEXT(Table_Main[[#This Row],[WorkDate]],"dddd"),3)</f>
        <v>Fri</v>
      </c>
    </row>
    <row r="131" spans="1:22" ht="14.25" customHeight="1" x14ac:dyDescent="0.25">
      <c r="A131" s="6" t="s">
        <v>207</v>
      </c>
      <c r="B131" s="6" t="s">
        <v>71</v>
      </c>
      <c r="C131" s="6" t="s">
        <v>66</v>
      </c>
      <c r="D131" s="6" t="s">
        <v>67</v>
      </c>
      <c r="E131" t="str">
        <f>IF(Table_Main[[#This Row],[Wait]]&lt;=4, "Yes", "No")</f>
        <v>No</v>
      </c>
      <c r="F131" s="9">
        <v>44133</v>
      </c>
      <c r="G131" s="9">
        <v>44153</v>
      </c>
      <c r="H131" s="6">
        <v>1</v>
      </c>
      <c r="I131" t="str">
        <f>IF(Table_Main[[#This Row],[LaborFee]]=0,"Yes", "No")</f>
        <v>No</v>
      </c>
      <c r="J131" t="str">
        <f>IF(Table_Main[[#This Row],[PartsFee]]=0,"Yes", "No")</f>
        <v>No</v>
      </c>
      <c r="K131" s="6">
        <v>0.25</v>
      </c>
      <c r="L131" s="14">
        <v>27</v>
      </c>
      <c r="M131" s="6" t="s">
        <v>79</v>
      </c>
      <c r="N131">
        <f>Table_Main[[#This Row],[WorkDate]]-Table_Main[[#This Row],[ReqDate]]</f>
        <v>20</v>
      </c>
      <c r="O131">
        <f>VLOOKUP(Table_Main[[#This Row],[Techs]],$AA$2:$AB$4,2,0)</f>
        <v>80</v>
      </c>
      <c r="P131" s="13">
        <f>Table_Main[[#This Row],[LaborHours]]*Table_Main[[#This Row],[LaborRate]]</f>
        <v>20</v>
      </c>
      <c r="Q131" s="14">
        <v>20</v>
      </c>
      <c r="R131" s="14">
        <v>27</v>
      </c>
      <c r="S131" s="13">
        <f>Table_Main[[#This Row],[LaborRate]]+Table_Main[[#This Row],[LaborCost]]</f>
        <v>100</v>
      </c>
      <c r="T131">
        <f>Table_Main[[#This Row],[LaborFee]]+Table_Main[[#This Row],[PartsFee]]</f>
        <v>47</v>
      </c>
      <c r="U131" t="str">
        <f>LEFT(TEXT(Table_Main[[#This Row],[ReqDate]],"dddd"),3)</f>
        <v>Thu</v>
      </c>
      <c r="V131" t="str">
        <f>LEFT(TEXT(Table_Main[[#This Row],[WorkDate]],"dddd"),3)</f>
        <v>Wed</v>
      </c>
    </row>
    <row r="132" spans="1:22" ht="14.25" hidden="1" customHeight="1" x14ac:dyDescent="0.25">
      <c r="A132" s="6" t="s">
        <v>208</v>
      </c>
      <c r="B132" s="6" t="s">
        <v>83</v>
      </c>
      <c r="C132" s="6" t="s">
        <v>57</v>
      </c>
      <c r="D132" s="6" t="s">
        <v>63</v>
      </c>
      <c r="E132" t="str">
        <f>IF(Table_Main[[#This Row],[Wait]]&lt;=4, "Yes", "No")</f>
        <v>Yes</v>
      </c>
      <c r="F132" s="9">
        <v>44137</v>
      </c>
      <c r="G132" s="9">
        <v>44139</v>
      </c>
      <c r="H132" s="6">
        <v>2</v>
      </c>
      <c r="I132" t="str">
        <f>IF(Table_Main[[#This Row],[LaborFee]]=0,"Yes", "No")</f>
        <v>No</v>
      </c>
      <c r="J132" t="str">
        <f>IF(Table_Main[[#This Row],[PartsFee]]=0,"Yes", "No")</f>
        <v>No</v>
      </c>
      <c r="K132" s="6">
        <v>1</v>
      </c>
      <c r="L132" s="14">
        <v>228.6335</v>
      </c>
      <c r="M132" s="6" t="s">
        <v>79</v>
      </c>
      <c r="N132">
        <f>Table_Main[[#This Row],[WorkDate]]-Table_Main[[#This Row],[ReqDate]]</f>
        <v>2</v>
      </c>
      <c r="O132">
        <f>VLOOKUP(Table_Main[[#This Row],[Techs]],$AA$2:$AB$4,2,0)</f>
        <v>140</v>
      </c>
      <c r="P132" s="13">
        <f>Table_Main[[#This Row],[LaborHours]]*Table_Main[[#This Row],[LaborRate]]</f>
        <v>140</v>
      </c>
      <c r="Q132" s="14">
        <v>140</v>
      </c>
      <c r="R132" s="14">
        <v>228.6335</v>
      </c>
      <c r="S132" s="13">
        <f>Table_Main[[#This Row],[LaborRate]]+Table_Main[[#This Row],[LaborCost]]</f>
        <v>280</v>
      </c>
      <c r="T132">
        <f>Table_Main[[#This Row],[LaborFee]]+Table_Main[[#This Row],[PartsFee]]</f>
        <v>368.63350000000003</v>
      </c>
      <c r="U132" t="str">
        <f>LEFT(TEXT(Table_Main[[#This Row],[ReqDate]],"dddd"),3)</f>
        <v>Mon</v>
      </c>
      <c r="V132" t="str">
        <f>LEFT(TEXT(Table_Main[[#This Row],[WorkDate]],"dddd"),3)</f>
        <v>Wed</v>
      </c>
    </row>
    <row r="133" spans="1:22" ht="14.25" hidden="1" customHeight="1" x14ac:dyDescent="0.25">
      <c r="A133" s="6" t="s">
        <v>209</v>
      </c>
      <c r="B133" s="6" t="s">
        <v>83</v>
      </c>
      <c r="C133" s="6" t="s">
        <v>87</v>
      </c>
      <c r="D133" s="6" t="s">
        <v>58</v>
      </c>
      <c r="E133" t="str">
        <f>IF(Table_Main[[#This Row],[Wait]]&lt;=4, "Yes", "No")</f>
        <v>No</v>
      </c>
      <c r="F133" s="9">
        <v>44137</v>
      </c>
      <c r="G133" s="9">
        <v>44160</v>
      </c>
      <c r="H133" s="6">
        <v>1</v>
      </c>
      <c r="I133" t="str">
        <f>IF(Table_Main[[#This Row],[LaborFee]]=0,"Yes", "No")</f>
        <v>No</v>
      </c>
      <c r="J133" t="str">
        <f>IF(Table_Main[[#This Row],[PartsFee]]=0,"Yes", "No")</f>
        <v>No</v>
      </c>
      <c r="K133" s="6">
        <v>0.5</v>
      </c>
      <c r="L133" s="14">
        <v>26.582599999999999</v>
      </c>
      <c r="M133" s="6" t="s">
        <v>59</v>
      </c>
      <c r="N133">
        <f>Table_Main[[#This Row],[WorkDate]]-Table_Main[[#This Row],[ReqDate]]</f>
        <v>23</v>
      </c>
      <c r="O133">
        <f>VLOOKUP(Table_Main[[#This Row],[Techs]],$AA$2:$AB$4,2,0)</f>
        <v>80</v>
      </c>
      <c r="P133" s="13">
        <f>Table_Main[[#This Row],[LaborHours]]*Table_Main[[#This Row],[LaborRate]]</f>
        <v>40</v>
      </c>
      <c r="Q133" s="14">
        <v>40</v>
      </c>
      <c r="R133" s="14">
        <v>26.582599999999999</v>
      </c>
      <c r="S133" s="13">
        <f>Table_Main[[#This Row],[LaborRate]]+Table_Main[[#This Row],[LaborCost]]</f>
        <v>120</v>
      </c>
      <c r="T133">
        <f>Table_Main[[#This Row],[LaborFee]]+Table_Main[[#This Row],[PartsFee]]</f>
        <v>66.582599999999999</v>
      </c>
      <c r="U133" t="str">
        <f>LEFT(TEXT(Table_Main[[#This Row],[ReqDate]],"dddd"),3)</f>
        <v>Mon</v>
      </c>
      <c r="V133" t="str">
        <f>LEFT(TEXT(Table_Main[[#This Row],[WorkDate]],"dddd"),3)</f>
        <v>Wed</v>
      </c>
    </row>
    <row r="134" spans="1:22" ht="14.25" hidden="1" customHeight="1" x14ac:dyDescent="0.25">
      <c r="A134" s="6" t="s">
        <v>210</v>
      </c>
      <c r="B134" s="6" t="s">
        <v>56</v>
      </c>
      <c r="C134" s="6" t="s">
        <v>87</v>
      </c>
      <c r="D134" s="6" t="s">
        <v>63</v>
      </c>
      <c r="E134" t="str">
        <f>IF(Table_Main[[#This Row],[Wait]]&lt;=4, "Yes", "No")</f>
        <v>No</v>
      </c>
      <c r="F134" s="9">
        <v>44137</v>
      </c>
      <c r="G134" s="9">
        <v>44172</v>
      </c>
      <c r="H134" s="6">
        <v>2</v>
      </c>
      <c r="I134" t="str">
        <f>IF(Table_Main[[#This Row],[LaborFee]]=0,"Yes", "No")</f>
        <v>No</v>
      </c>
      <c r="J134" t="str">
        <f>IF(Table_Main[[#This Row],[PartsFee]]=0,"Yes", "No")</f>
        <v>No</v>
      </c>
      <c r="K134" s="6">
        <v>0.75</v>
      </c>
      <c r="L134" s="14">
        <v>5.71</v>
      </c>
      <c r="M134" s="6" t="s">
        <v>59</v>
      </c>
      <c r="N134">
        <f>Table_Main[[#This Row],[WorkDate]]-Table_Main[[#This Row],[ReqDate]]</f>
        <v>35</v>
      </c>
      <c r="O134">
        <f>VLOOKUP(Table_Main[[#This Row],[Techs]],$AA$2:$AB$4,2,0)</f>
        <v>140</v>
      </c>
      <c r="P134" s="13">
        <f>Table_Main[[#This Row],[LaborHours]]*Table_Main[[#This Row],[LaborRate]]</f>
        <v>105</v>
      </c>
      <c r="Q134" s="14">
        <v>105</v>
      </c>
      <c r="R134" s="14">
        <v>5.71</v>
      </c>
      <c r="S134" s="13">
        <f>Table_Main[[#This Row],[LaborRate]]+Table_Main[[#This Row],[LaborCost]]</f>
        <v>245</v>
      </c>
      <c r="T134">
        <f>Table_Main[[#This Row],[LaborFee]]+Table_Main[[#This Row],[PartsFee]]</f>
        <v>110.71</v>
      </c>
      <c r="U134" t="str">
        <f>LEFT(TEXT(Table_Main[[#This Row],[ReqDate]],"dddd"),3)</f>
        <v>Mon</v>
      </c>
      <c r="V134" t="str">
        <f>LEFT(TEXT(Table_Main[[#This Row],[WorkDate]],"dddd"),3)</f>
        <v>Mon</v>
      </c>
    </row>
    <row r="135" spans="1:22" ht="14.25" hidden="1" customHeight="1" x14ac:dyDescent="0.25">
      <c r="A135" s="6" t="s">
        <v>211</v>
      </c>
      <c r="B135" s="6" t="s">
        <v>65</v>
      </c>
      <c r="C135" s="6" t="s">
        <v>87</v>
      </c>
      <c r="D135" s="6" t="s">
        <v>63</v>
      </c>
      <c r="E135" t="str">
        <f>IF(Table_Main[[#This Row],[Wait]]&lt;=4, "Yes", "No")</f>
        <v>No</v>
      </c>
      <c r="F135" s="9">
        <v>44137</v>
      </c>
      <c r="G135" s="9">
        <v>44207</v>
      </c>
      <c r="H135" s="6">
        <v>2</v>
      </c>
      <c r="I135" t="str">
        <f>IF(Table_Main[[#This Row],[LaborFee]]=0,"Yes", "No")</f>
        <v>No</v>
      </c>
      <c r="J135" t="str">
        <f>IF(Table_Main[[#This Row],[PartsFee]]=0,"Yes", "No")</f>
        <v>No</v>
      </c>
      <c r="K135" s="6">
        <v>0.5</v>
      </c>
      <c r="L135" s="14">
        <v>263.0523</v>
      </c>
      <c r="M135" s="6" t="s">
        <v>79</v>
      </c>
      <c r="N135">
        <f>Table_Main[[#This Row],[WorkDate]]-Table_Main[[#This Row],[ReqDate]]</f>
        <v>70</v>
      </c>
      <c r="O135">
        <f>VLOOKUP(Table_Main[[#This Row],[Techs]],$AA$2:$AB$4,2,0)</f>
        <v>140</v>
      </c>
      <c r="P135" s="13">
        <f>Table_Main[[#This Row],[LaborHours]]*Table_Main[[#This Row],[LaborRate]]</f>
        <v>70</v>
      </c>
      <c r="Q135" s="14">
        <v>70</v>
      </c>
      <c r="R135" s="14">
        <v>263.0523</v>
      </c>
      <c r="S135" s="13">
        <f>Table_Main[[#This Row],[LaborRate]]+Table_Main[[#This Row],[LaborCost]]</f>
        <v>210</v>
      </c>
      <c r="T135">
        <f>Table_Main[[#This Row],[LaborFee]]+Table_Main[[#This Row],[PartsFee]]</f>
        <v>333.0523</v>
      </c>
      <c r="U135" t="str">
        <f>LEFT(TEXT(Table_Main[[#This Row],[ReqDate]],"dddd"),3)</f>
        <v>Mon</v>
      </c>
      <c r="V135" t="str">
        <f>LEFT(TEXT(Table_Main[[#This Row],[WorkDate]],"dddd"),3)</f>
        <v>Mon</v>
      </c>
    </row>
    <row r="136" spans="1:22" ht="14.25" hidden="1" customHeight="1" x14ac:dyDescent="0.25">
      <c r="A136" s="6" t="s">
        <v>212</v>
      </c>
      <c r="B136" s="6" t="s">
        <v>94</v>
      </c>
      <c r="C136" s="6" t="s">
        <v>66</v>
      </c>
      <c r="D136" s="6" t="s">
        <v>63</v>
      </c>
      <c r="E136" t="str">
        <f>IF(Table_Main[[#This Row],[Wait]]&lt;=4, "Yes", "No")</f>
        <v>No</v>
      </c>
      <c r="F136" s="9">
        <v>44137</v>
      </c>
      <c r="G136" s="9">
        <v>44301</v>
      </c>
      <c r="H136" s="6">
        <v>2</v>
      </c>
      <c r="I136" t="str">
        <f>IF(Table_Main[[#This Row],[LaborFee]]=0,"Yes", "No")</f>
        <v>No</v>
      </c>
      <c r="J136" t="str">
        <f>IF(Table_Main[[#This Row],[PartsFee]]=0,"Yes", "No")</f>
        <v>No</v>
      </c>
      <c r="K136" s="6">
        <v>1.75</v>
      </c>
      <c r="L136" s="14">
        <v>8.25</v>
      </c>
      <c r="M136" s="6" t="s">
        <v>59</v>
      </c>
      <c r="N136">
        <f>Table_Main[[#This Row],[WorkDate]]-Table_Main[[#This Row],[ReqDate]]</f>
        <v>164</v>
      </c>
      <c r="O136">
        <f>VLOOKUP(Table_Main[[#This Row],[Techs]],$AA$2:$AB$4,2,0)</f>
        <v>140</v>
      </c>
      <c r="P136" s="13">
        <f>Table_Main[[#This Row],[LaborHours]]*Table_Main[[#This Row],[LaborRate]]</f>
        <v>245</v>
      </c>
      <c r="Q136" s="14">
        <v>245</v>
      </c>
      <c r="R136" s="14">
        <v>8.25</v>
      </c>
      <c r="S136" s="13">
        <f>Table_Main[[#This Row],[LaborRate]]+Table_Main[[#This Row],[LaborCost]]</f>
        <v>385</v>
      </c>
      <c r="T136">
        <f>Table_Main[[#This Row],[LaborFee]]+Table_Main[[#This Row],[PartsFee]]</f>
        <v>253.25</v>
      </c>
      <c r="U136" t="str">
        <f>LEFT(TEXT(Table_Main[[#This Row],[ReqDate]],"dddd"),3)</f>
        <v>Mon</v>
      </c>
      <c r="V136" t="str">
        <f>LEFT(TEXT(Table_Main[[#This Row],[WorkDate]],"dddd"),3)</f>
        <v>Thu</v>
      </c>
    </row>
    <row r="137" spans="1:22" ht="14.25" hidden="1" customHeight="1" x14ac:dyDescent="0.25">
      <c r="A137" s="6" t="s">
        <v>213</v>
      </c>
      <c r="B137" s="6" t="s">
        <v>94</v>
      </c>
      <c r="C137" s="6" t="s">
        <v>57</v>
      </c>
      <c r="D137" s="6" t="s">
        <v>63</v>
      </c>
      <c r="E137" t="str">
        <f>IF(Table_Main[[#This Row],[Wait]]&lt;=4, "Yes", "No")</f>
        <v>No</v>
      </c>
      <c r="F137" s="9">
        <v>44138</v>
      </c>
      <c r="G137" s="9">
        <v>44165</v>
      </c>
      <c r="H137" s="6">
        <v>1</v>
      </c>
      <c r="I137" t="str">
        <f>IF(Table_Main[[#This Row],[LaborFee]]=0,"Yes", "No")</f>
        <v>No</v>
      </c>
      <c r="J137" t="str">
        <f>IF(Table_Main[[#This Row],[PartsFee]]=0,"Yes", "No")</f>
        <v>No</v>
      </c>
      <c r="K137" s="6">
        <v>0.5</v>
      </c>
      <c r="L137" s="14">
        <v>15.63</v>
      </c>
      <c r="M137" s="6" t="s">
        <v>59</v>
      </c>
      <c r="N137">
        <f>Table_Main[[#This Row],[WorkDate]]-Table_Main[[#This Row],[ReqDate]]</f>
        <v>27</v>
      </c>
      <c r="O137">
        <f>VLOOKUP(Table_Main[[#This Row],[Techs]],$AA$2:$AB$4,2,0)</f>
        <v>80</v>
      </c>
      <c r="P137" s="13">
        <f>Table_Main[[#This Row],[LaborHours]]*Table_Main[[#This Row],[LaborRate]]</f>
        <v>40</v>
      </c>
      <c r="Q137" s="14">
        <v>40</v>
      </c>
      <c r="R137" s="14">
        <v>15.63</v>
      </c>
      <c r="S137" s="13">
        <f>Table_Main[[#This Row],[LaborRate]]+Table_Main[[#This Row],[LaborCost]]</f>
        <v>120</v>
      </c>
      <c r="T137">
        <f>Table_Main[[#This Row],[LaborFee]]+Table_Main[[#This Row],[PartsFee]]</f>
        <v>55.63</v>
      </c>
      <c r="U137" t="str">
        <f>LEFT(TEXT(Table_Main[[#This Row],[ReqDate]],"dddd"),3)</f>
        <v>Tue</v>
      </c>
      <c r="V137" t="str">
        <f>LEFT(TEXT(Table_Main[[#This Row],[WorkDate]],"dddd"),3)</f>
        <v>Mon</v>
      </c>
    </row>
    <row r="138" spans="1:22" ht="14.25" hidden="1" customHeight="1" x14ac:dyDescent="0.25">
      <c r="A138" s="6" t="s">
        <v>214</v>
      </c>
      <c r="B138" s="6" t="s">
        <v>65</v>
      </c>
      <c r="C138" s="6" t="s">
        <v>87</v>
      </c>
      <c r="D138" s="6" t="s">
        <v>63</v>
      </c>
      <c r="E138" t="str">
        <f>IF(Table_Main[[#This Row],[Wait]]&lt;=4, "Yes", "No")</f>
        <v>No</v>
      </c>
      <c r="F138" s="9">
        <v>44138</v>
      </c>
      <c r="G138" s="9">
        <v>44167</v>
      </c>
      <c r="H138" s="6">
        <v>1</v>
      </c>
      <c r="I138" t="str">
        <f>IF(Table_Main[[#This Row],[LaborFee]]=0,"Yes", "No")</f>
        <v>No</v>
      </c>
      <c r="J138" t="str">
        <f>IF(Table_Main[[#This Row],[PartsFee]]=0,"Yes", "No")</f>
        <v>No</v>
      </c>
      <c r="K138" s="6">
        <v>0.5</v>
      </c>
      <c r="L138" s="14">
        <v>15.63</v>
      </c>
      <c r="M138" s="6" t="s">
        <v>59</v>
      </c>
      <c r="N138">
        <f>Table_Main[[#This Row],[WorkDate]]-Table_Main[[#This Row],[ReqDate]]</f>
        <v>29</v>
      </c>
      <c r="O138">
        <f>VLOOKUP(Table_Main[[#This Row],[Techs]],$AA$2:$AB$4,2,0)</f>
        <v>80</v>
      </c>
      <c r="P138" s="13">
        <f>Table_Main[[#This Row],[LaborHours]]*Table_Main[[#This Row],[LaborRate]]</f>
        <v>40</v>
      </c>
      <c r="Q138" s="14">
        <v>40</v>
      </c>
      <c r="R138" s="14">
        <v>15.63</v>
      </c>
      <c r="S138" s="13">
        <f>Table_Main[[#This Row],[LaborRate]]+Table_Main[[#This Row],[LaborCost]]</f>
        <v>120</v>
      </c>
      <c r="T138">
        <f>Table_Main[[#This Row],[LaborFee]]+Table_Main[[#This Row],[PartsFee]]</f>
        <v>55.63</v>
      </c>
      <c r="U138" t="str">
        <f>LEFT(TEXT(Table_Main[[#This Row],[ReqDate]],"dddd"),3)</f>
        <v>Tue</v>
      </c>
      <c r="V138" t="str">
        <f>LEFT(TEXT(Table_Main[[#This Row],[WorkDate]],"dddd"),3)</f>
        <v>Wed</v>
      </c>
    </row>
    <row r="139" spans="1:22" ht="14.25" hidden="1" customHeight="1" x14ac:dyDescent="0.25">
      <c r="A139" s="6" t="s">
        <v>215</v>
      </c>
      <c r="B139" s="6" t="s">
        <v>94</v>
      </c>
      <c r="C139" s="6" t="s">
        <v>78</v>
      </c>
      <c r="D139" s="6" t="s">
        <v>58</v>
      </c>
      <c r="E139" t="str">
        <f>IF(Table_Main[[#This Row],[Wait]]&lt;=4, "Yes", "No")</f>
        <v>No</v>
      </c>
      <c r="F139" s="9">
        <v>44138</v>
      </c>
      <c r="G139" s="9">
        <v>44173</v>
      </c>
      <c r="H139" s="6">
        <v>1</v>
      </c>
      <c r="I139" t="str">
        <f>IF(Table_Main[[#This Row],[LaborFee]]=0,"Yes", "No")</f>
        <v>No</v>
      </c>
      <c r="J139" t="str">
        <f>IF(Table_Main[[#This Row],[PartsFee]]=0,"Yes", "No")</f>
        <v>No</v>
      </c>
      <c r="K139" s="6">
        <v>0.75</v>
      </c>
      <c r="L139" s="14">
        <v>28.5</v>
      </c>
      <c r="M139" s="6" t="s">
        <v>79</v>
      </c>
      <c r="N139">
        <f>Table_Main[[#This Row],[WorkDate]]-Table_Main[[#This Row],[ReqDate]]</f>
        <v>35</v>
      </c>
      <c r="O139">
        <f>VLOOKUP(Table_Main[[#This Row],[Techs]],$AA$2:$AB$4,2,0)</f>
        <v>80</v>
      </c>
      <c r="P139" s="13">
        <f>Table_Main[[#This Row],[LaborHours]]*Table_Main[[#This Row],[LaborRate]]</f>
        <v>60</v>
      </c>
      <c r="Q139" s="14">
        <v>60</v>
      </c>
      <c r="R139" s="14">
        <v>28.5</v>
      </c>
      <c r="S139" s="13">
        <f>Table_Main[[#This Row],[LaborRate]]+Table_Main[[#This Row],[LaborCost]]</f>
        <v>140</v>
      </c>
      <c r="T139">
        <f>Table_Main[[#This Row],[LaborFee]]+Table_Main[[#This Row],[PartsFee]]</f>
        <v>88.5</v>
      </c>
      <c r="U139" t="str">
        <f>LEFT(TEXT(Table_Main[[#This Row],[ReqDate]],"dddd"),3)</f>
        <v>Tue</v>
      </c>
      <c r="V139" t="str">
        <f>LEFT(TEXT(Table_Main[[#This Row],[WorkDate]],"dddd"),3)</f>
        <v>Tue</v>
      </c>
    </row>
    <row r="140" spans="1:22" ht="14.25" hidden="1" customHeight="1" x14ac:dyDescent="0.25">
      <c r="A140" s="6" t="s">
        <v>216</v>
      </c>
      <c r="B140" s="6" t="s">
        <v>83</v>
      </c>
      <c r="C140" s="6" t="s">
        <v>57</v>
      </c>
      <c r="D140" s="6" t="s">
        <v>63</v>
      </c>
      <c r="E140" t="str">
        <f>IF(Table_Main[[#This Row],[Wait]]&lt;=4, "Yes", "No")</f>
        <v>No</v>
      </c>
      <c r="F140" s="9">
        <v>44139</v>
      </c>
      <c r="G140" s="9">
        <v>44144</v>
      </c>
      <c r="H140" s="6">
        <v>1</v>
      </c>
      <c r="I140" t="str">
        <f>IF(Table_Main[[#This Row],[LaborFee]]=0,"Yes", "No")</f>
        <v>No</v>
      </c>
      <c r="J140" t="str">
        <f>IF(Table_Main[[#This Row],[PartsFee]]=0,"Yes", "No")</f>
        <v>No</v>
      </c>
      <c r="K140" s="6">
        <v>0.5</v>
      </c>
      <c r="L140" s="14">
        <v>748.44</v>
      </c>
      <c r="M140" s="6" t="s">
        <v>59</v>
      </c>
      <c r="N140">
        <f>Table_Main[[#This Row],[WorkDate]]-Table_Main[[#This Row],[ReqDate]]</f>
        <v>5</v>
      </c>
      <c r="O140">
        <f>VLOOKUP(Table_Main[[#This Row],[Techs]],$AA$2:$AB$4,2,0)</f>
        <v>80</v>
      </c>
      <c r="P140" s="13">
        <f>Table_Main[[#This Row],[LaborHours]]*Table_Main[[#This Row],[LaborRate]]</f>
        <v>40</v>
      </c>
      <c r="Q140" s="14">
        <v>40</v>
      </c>
      <c r="R140" s="14">
        <v>748.44</v>
      </c>
      <c r="S140" s="13">
        <f>Table_Main[[#This Row],[LaborRate]]+Table_Main[[#This Row],[LaborCost]]</f>
        <v>120</v>
      </c>
      <c r="T140">
        <f>Table_Main[[#This Row],[LaborFee]]+Table_Main[[#This Row],[PartsFee]]</f>
        <v>788.44</v>
      </c>
      <c r="U140" t="str">
        <f>LEFT(TEXT(Table_Main[[#This Row],[ReqDate]],"dddd"),3)</f>
        <v>Wed</v>
      </c>
      <c r="V140" t="str">
        <f>LEFT(TEXT(Table_Main[[#This Row],[WorkDate]],"dddd"),3)</f>
        <v>Mon</v>
      </c>
    </row>
    <row r="141" spans="1:22" ht="14.25" hidden="1" customHeight="1" x14ac:dyDescent="0.25">
      <c r="A141" s="6" t="s">
        <v>217</v>
      </c>
      <c r="B141" s="6" t="s">
        <v>83</v>
      </c>
      <c r="C141" s="6" t="s">
        <v>87</v>
      </c>
      <c r="D141" s="6" t="s">
        <v>194</v>
      </c>
      <c r="E141" t="str">
        <f>IF(Table_Main[[#This Row],[Wait]]&lt;=4, "Yes", "No")</f>
        <v>No</v>
      </c>
      <c r="F141" s="9">
        <v>44139</v>
      </c>
      <c r="G141" s="9">
        <v>44152</v>
      </c>
      <c r="H141" s="6">
        <v>1</v>
      </c>
      <c r="I141" t="str">
        <f>IF(Table_Main[[#This Row],[LaborFee]]=0,"Yes", "No")</f>
        <v>No</v>
      </c>
      <c r="J141" t="str">
        <f>IF(Table_Main[[#This Row],[PartsFee]]=0,"Yes", "No")</f>
        <v>No</v>
      </c>
      <c r="K141" s="6">
        <v>1</v>
      </c>
      <c r="L141" s="14">
        <v>86.356300000000005</v>
      </c>
      <c r="M141" s="6" t="s">
        <v>68</v>
      </c>
      <c r="N141">
        <f>Table_Main[[#This Row],[WorkDate]]-Table_Main[[#This Row],[ReqDate]]</f>
        <v>13</v>
      </c>
      <c r="O141">
        <f>VLOOKUP(Table_Main[[#This Row],[Techs]],$AA$2:$AB$4,2,0)</f>
        <v>80</v>
      </c>
      <c r="P141" s="13">
        <f>Table_Main[[#This Row],[LaborHours]]*Table_Main[[#This Row],[LaborRate]]</f>
        <v>80</v>
      </c>
      <c r="Q141" s="14">
        <v>80</v>
      </c>
      <c r="R141" s="14">
        <v>86.356300000000005</v>
      </c>
      <c r="S141" s="13">
        <f>Table_Main[[#This Row],[LaborRate]]+Table_Main[[#This Row],[LaborCost]]</f>
        <v>160</v>
      </c>
      <c r="T141">
        <f>Table_Main[[#This Row],[LaborFee]]+Table_Main[[#This Row],[PartsFee]]</f>
        <v>166.3563</v>
      </c>
      <c r="U141" t="str">
        <f>LEFT(TEXT(Table_Main[[#This Row],[ReqDate]],"dddd"),3)</f>
        <v>Wed</v>
      </c>
      <c r="V141" t="str">
        <f>LEFT(TEXT(Table_Main[[#This Row],[WorkDate]],"dddd"),3)</f>
        <v>Tue</v>
      </c>
    </row>
    <row r="142" spans="1:22" ht="14.25" customHeight="1" x14ac:dyDescent="0.25">
      <c r="A142" s="6" t="s">
        <v>218</v>
      </c>
      <c r="B142" s="6" t="s">
        <v>56</v>
      </c>
      <c r="C142" s="6" t="s">
        <v>66</v>
      </c>
      <c r="D142" s="6" t="s">
        <v>67</v>
      </c>
      <c r="E142" t="str">
        <f>IF(Table_Main[[#This Row],[Wait]]&lt;=4, "Yes", "No")</f>
        <v>No</v>
      </c>
      <c r="F142" s="9">
        <v>44139</v>
      </c>
      <c r="G142" s="9">
        <v>44152</v>
      </c>
      <c r="H142" s="6">
        <v>1</v>
      </c>
      <c r="I142" t="str">
        <f>IF(Table_Main[[#This Row],[LaborFee]]=0,"Yes", "No")</f>
        <v>No</v>
      </c>
      <c r="J142" t="str">
        <f>IF(Table_Main[[#This Row],[PartsFee]]=0,"Yes", "No")</f>
        <v>No</v>
      </c>
      <c r="K142" s="6">
        <v>0.25</v>
      </c>
      <c r="L142" s="14">
        <v>107.99550000000001</v>
      </c>
      <c r="M142" s="6" t="s">
        <v>68</v>
      </c>
      <c r="N142">
        <f>Table_Main[[#This Row],[WorkDate]]-Table_Main[[#This Row],[ReqDate]]</f>
        <v>13</v>
      </c>
      <c r="O142">
        <f>VLOOKUP(Table_Main[[#This Row],[Techs]],$AA$2:$AB$4,2,0)</f>
        <v>80</v>
      </c>
      <c r="P142" s="13">
        <f>Table_Main[[#This Row],[LaborHours]]*Table_Main[[#This Row],[LaborRate]]</f>
        <v>20</v>
      </c>
      <c r="Q142" s="14">
        <v>20</v>
      </c>
      <c r="R142" s="14">
        <v>107.99550000000001</v>
      </c>
      <c r="S142" s="13">
        <f>Table_Main[[#This Row],[LaborRate]]+Table_Main[[#This Row],[LaborCost]]</f>
        <v>100</v>
      </c>
      <c r="T142">
        <f>Table_Main[[#This Row],[LaborFee]]+Table_Main[[#This Row],[PartsFee]]</f>
        <v>127.99550000000001</v>
      </c>
      <c r="U142" t="str">
        <f>LEFT(TEXT(Table_Main[[#This Row],[ReqDate]],"dddd"),3)</f>
        <v>Wed</v>
      </c>
      <c r="V142" t="str">
        <f>LEFT(TEXT(Table_Main[[#This Row],[WorkDate]],"dddd"),3)</f>
        <v>Tue</v>
      </c>
    </row>
    <row r="143" spans="1:22" ht="14.25" hidden="1" customHeight="1" x14ac:dyDescent="0.25">
      <c r="A143" s="6" t="s">
        <v>219</v>
      </c>
      <c r="B143" s="6" t="s">
        <v>65</v>
      </c>
      <c r="C143" s="6" t="s">
        <v>66</v>
      </c>
      <c r="D143" s="6" t="s">
        <v>63</v>
      </c>
      <c r="E143" t="str">
        <f>IF(Table_Main[[#This Row],[Wait]]&lt;=4, "Yes", "No")</f>
        <v>No</v>
      </c>
      <c r="F143" s="9">
        <v>44139</v>
      </c>
      <c r="G143" s="9">
        <v>44159</v>
      </c>
      <c r="H143" s="6">
        <v>2</v>
      </c>
      <c r="I143" t="str">
        <f>IF(Table_Main[[#This Row],[LaborFee]]=0,"Yes", "No")</f>
        <v>No</v>
      </c>
      <c r="J143" t="str">
        <f>IF(Table_Main[[#This Row],[PartsFee]]=0,"Yes", "No")</f>
        <v>No</v>
      </c>
      <c r="K143" s="6">
        <v>0.5</v>
      </c>
      <c r="L143" s="14">
        <v>279.31</v>
      </c>
      <c r="M143" s="6" t="s">
        <v>59</v>
      </c>
      <c r="N143">
        <f>Table_Main[[#This Row],[WorkDate]]-Table_Main[[#This Row],[ReqDate]]</f>
        <v>20</v>
      </c>
      <c r="O143">
        <f>VLOOKUP(Table_Main[[#This Row],[Techs]],$AA$2:$AB$4,2,0)</f>
        <v>140</v>
      </c>
      <c r="P143" s="13">
        <f>Table_Main[[#This Row],[LaborHours]]*Table_Main[[#This Row],[LaborRate]]</f>
        <v>70</v>
      </c>
      <c r="Q143" s="14">
        <v>70</v>
      </c>
      <c r="R143" s="14">
        <v>279.31</v>
      </c>
      <c r="S143" s="13">
        <f>Table_Main[[#This Row],[LaborRate]]+Table_Main[[#This Row],[LaborCost]]</f>
        <v>210</v>
      </c>
      <c r="T143">
        <f>Table_Main[[#This Row],[LaborFee]]+Table_Main[[#This Row],[PartsFee]]</f>
        <v>349.31</v>
      </c>
      <c r="U143" t="str">
        <f>LEFT(TEXT(Table_Main[[#This Row],[ReqDate]],"dddd"),3)</f>
        <v>Wed</v>
      </c>
      <c r="V143" t="str">
        <f>LEFT(TEXT(Table_Main[[#This Row],[WorkDate]],"dddd"),3)</f>
        <v>Tue</v>
      </c>
    </row>
    <row r="144" spans="1:22" ht="14.25" hidden="1" customHeight="1" x14ac:dyDescent="0.25">
      <c r="A144" s="6" t="s">
        <v>220</v>
      </c>
      <c r="B144" s="6" t="s">
        <v>83</v>
      </c>
      <c r="C144" s="6" t="s">
        <v>57</v>
      </c>
      <c r="D144" s="6" t="s">
        <v>58</v>
      </c>
      <c r="E144" t="str">
        <f>IF(Table_Main[[#This Row],[Wait]]&lt;=4, "Yes", "No")</f>
        <v>No</v>
      </c>
      <c r="F144" s="9">
        <v>44139</v>
      </c>
      <c r="G144" s="9">
        <v>44167</v>
      </c>
      <c r="H144" s="6">
        <v>1</v>
      </c>
      <c r="I144" t="str">
        <f>IF(Table_Main[[#This Row],[LaborFee]]=0,"Yes", "No")</f>
        <v>No</v>
      </c>
      <c r="J144" t="str">
        <f>IF(Table_Main[[#This Row],[PartsFee]]=0,"Yes", "No")</f>
        <v>No</v>
      </c>
      <c r="K144" s="6">
        <v>0.5</v>
      </c>
      <c r="L144" s="14">
        <v>25.26</v>
      </c>
      <c r="M144" s="6" t="s">
        <v>59</v>
      </c>
      <c r="N144">
        <f>Table_Main[[#This Row],[WorkDate]]-Table_Main[[#This Row],[ReqDate]]</f>
        <v>28</v>
      </c>
      <c r="O144">
        <f>VLOOKUP(Table_Main[[#This Row],[Techs]],$AA$2:$AB$4,2,0)</f>
        <v>80</v>
      </c>
      <c r="P144" s="13">
        <f>Table_Main[[#This Row],[LaborHours]]*Table_Main[[#This Row],[LaborRate]]</f>
        <v>40</v>
      </c>
      <c r="Q144" s="14">
        <v>40</v>
      </c>
      <c r="R144" s="14">
        <v>25.26</v>
      </c>
      <c r="S144" s="13">
        <f>Table_Main[[#This Row],[LaborRate]]+Table_Main[[#This Row],[LaborCost]]</f>
        <v>120</v>
      </c>
      <c r="T144">
        <f>Table_Main[[#This Row],[LaborFee]]+Table_Main[[#This Row],[PartsFee]]</f>
        <v>65.260000000000005</v>
      </c>
      <c r="U144" t="str">
        <f>LEFT(TEXT(Table_Main[[#This Row],[ReqDate]],"dddd"),3)</f>
        <v>Wed</v>
      </c>
      <c r="V144" t="str">
        <f>LEFT(TEXT(Table_Main[[#This Row],[WorkDate]],"dddd"),3)</f>
        <v>Wed</v>
      </c>
    </row>
    <row r="145" spans="1:22" ht="14.25" hidden="1" customHeight="1" x14ac:dyDescent="0.25">
      <c r="A145" s="6" t="s">
        <v>221</v>
      </c>
      <c r="B145" s="6" t="s">
        <v>65</v>
      </c>
      <c r="C145" s="6" t="s">
        <v>66</v>
      </c>
      <c r="D145" s="6" t="s">
        <v>63</v>
      </c>
      <c r="E145" t="str">
        <f>IF(Table_Main[[#This Row],[Wait]]&lt;=4, "Yes", "No")</f>
        <v>No</v>
      </c>
      <c r="F145" s="9">
        <v>44140</v>
      </c>
      <c r="G145" s="9">
        <v>44153</v>
      </c>
      <c r="H145" s="6">
        <v>1</v>
      </c>
      <c r="I145" t="str">
        <f>IF(Table_Main[[#This Row],[LaborFee]]=0,"Yes", "No")</f>
        <v>No</v>
      </c>
      <c r="J145" t="str">
        <f>IF(Table_Main[[#This Row],[PartsFee]]=0,"Yes", "No")</f>
        <v>No</v>
      </c>
      <c r="K145" s="6">
        <v>1</v>
      </c>
      <c r="L145" s="14">
        <v>351.02069999999998</v>
      </c>
      <c r="M145" s="6" t="s">
        <v>79</v>
      </c>
      <c r="N145">
        <f>Table_Main[[#This Row],[WorkDate]]-Table_Main[[#This Row],[ReqDate]]</f>
        <v>13</v>
      </c>
      <c r="O145">
        <f>VLOOKUP(Table_Main[[#This Row],[Techs]],$AA$2:$AB$4,2,0)</f>
        <v>80</v>
      </c>
      <c r="P145" s="13">
        <f>Table_Main[[#This Row],[LaborHours]]*Table_Main[[#This Row],[LaborRate]]</f>
        <v>80</v>
      </c>
      <c r="Q145" s="14">
        <v>80</v>
      </c>
      <c r="R145" s="14">
        <v>351.02069999999998</v>
      </c>
      <c r="S145" s="13">
        <f>Table_Main[[#This Row],[LaborRate]]+Table_Main[[#This Row],[LaborCost]]</f>
        <v>160</v>
      </c>
      <c r="T145">
        <f>Table_Main[[#This Row],[LaborFee]]+Table_Main[[#This Row],[PartsFee]]</f>
        <v>431.02069999999998</v>
      </c>
      <c r="U145" t="str">
        <f>LEFT(TEXT(Table_Main[[#This Row],[ReqDate]],"dddd"),3)</f>
        <v>Thu</v>
      </c>
      <c r="V145" t="str">
        <f>LEFT(TEXT(Table_Main[[#This Row],[WorkDate]],"dddd"),3)</f>
        <v>Wed</v>
      </c>
    </row>
    <row r="146" spans="1:22" ht="14.25" hidden="1" customHeight="1" x14ac:dyDescent="0.25">
      <c r="A146" s="6" t="s">
        <v>222</v>
      </c>
      <c r="B146" s="6" t="s">
        <v>83</v>
      </c>
      <c r="C146" s="6" t="s">
        <v>87</v>
      </c>
      <c r="D146" s="6" t="s">
        <v>63</v>
      </c>
      <c r="E146" t="str">
        <f>IF(Table_Main[[#This Row],[Wait]]&lt;=4, "Yes", "No")</f>
        <v>No</v>
      </c>
      <c r="F146" s="9">
        <v>44140</v>
      </c>
      <c r="G146" s="9">
        <v>44160</v>
      </c>
      <c r="H146" s="6">
        <v>1</v>
      </c>
      <c r="I146" t="str">
        <f>IF(Table_Main[[#This Row],[LaborFee]]=0,"Yes", "No")</f>
        <v>No</v>
      </c>
      <c r="J146" t="str">
        <f>IF(Table_Main[[#This Row],[PartsFee]]=0,"Yes", "No")</f>
        <v>No</v>
      </c>
      <c r="K146" s="6">
        <v>0.5</v>
      </c>
      <c r="L146" s="14">
        <v>27.953900000000001</v>
      </c>
      <c r="M146" s="6" t="s">
        <v>59</v>
      </c>
      <c r="N146">
        <f>Table_Main[[#This Row],[WorkDate]]-Table_Main[[#This Row],[ReqDate]]</f>
        <v>20</v>
      </c>
      <c r="O146">
        <f>VLOOKUP(Table_Main[[#This Row],[Techs]],$AA$2:$AB$4,2,0)</f>
        <v>80</v>
      </c>
      <c r="P146" s="13">
        <f>Table_Main[[#This Row],[LaborHours]]*Table_Main[[#This Row],[LaborRate]]</f>
        <v>40</v>
      </c>
      <c r="Q146" s="14">
        <v>40</v>
      </c>
      <c r="R146" s="14">
        <v>27.953900000000001</v>
      </c>
      <c r="S146" s="13">
        <f>Table_Main[[#This Row],[LaborRate]]+Table_Main[[#This Row],[LaborCost]]</f>
        <v>120</v>
      </c>
      <c r="T146">
        <f>Table_Main[[#This Row],[LaborFee]]+Table_Main[[#This Row],[PartsFee]]</f>
        <v>67.953900000000004</v>
      </c>
      <c r="U146" t="str">
        <f>LEFT(TEXT(Table_Main[[#This Row],[ReqDate]],"dddd"),3)</f>
        <v>Thu</v>
      </c>
      <c r="V146" t="str">
        <f>LEFT(TEXT(Table_Main[[#This Row],[WorkDate]],"dddd"),3)</f>
        <v>Wed</v>
      </c>
    </row>
    <row r="147" spans="1:22" ht="14.25" hidden="1" customHeight="1" x14ac:dyDescent="0.25">
      <c r="A147" s="6" t="s">
        <v>223</v>
      </c>
      <c r="B147" s="6" t="s">
        <v>71</v>
      </c>
      <c r="C147" s="6" t="s">
        <v>78</v>
      </c>
      <c r="D147" s="6" t="s">
        <v>58</v>
      </c>
      <c r="E147" t="str">
        <f>IF(Table_Main[[#This Row],[Wait]]&lt;=4, "Yes", "No")</f>
        <v>No</v>
      </c>
      <c r="F147" s="9">
        <v>44142</v>
      </c>
      <c r="G147" s="9">
        <v>44174</v>
      </c>
      <c r="H147" s="6">
        <v>2</v>
      </c>
      <c r="I147" t="str">
        <f>IF(Table_Main[[#This Row],[LaborFee]]=0,"Yes", "No")</f>
        <v>No</v>
      </c>
      <c r="J147" t="str">
        <f>IF(Table_Main[[#This Row],[PartsFee]]=0,"Yes", "No")</f>
        <v>No</v>
      </c>
      <c r="K147" s="6">
        <v>0.75</v>
      </c>
      <c r="L147" s="14">
        <v>62.13</v>
      </c>
      <c r="M147" s="6" t="s">
        <v>59</v>
      </c>
      <c r="N147">
        <f>Table_Main[[#This Row],[WorkDate]]-Table_Main[[#This Row],[ReqDate]]</f>
        <v>32</v>
      </c>
      <c r="O147">
        <f>VLOOKUP(Table_Main[[#This Row],[Techs]],$AA$2:$AB$4,2,0)</f>
        <v>140</v>
      </c>
      <c r="P147" s="13">
        <f>Table_Main[[#This Row],[LaborHours]]*Table_Main[[#This Row],[LaborRate]]</f>
        <v>105</v>
      </c>
      <c r="Q147" s="14">
        <v>105</v>
      </c>
      <c r="R147" s="14">
        <v>62.13</v>
      </c>
      <c r="S147" s="13">
        <f>Table_Main[[#This Row],[LaborRate]]+Table_Main[[#This Row],[LaborCost]]</f>
        <v>245</v>
      </c>
      <c r="T147">
        <f>Table_Main[[#This Row],[LaborFee]]+Table_Main[[#This Row],[PartsFee]]</f>
        <v>167.13</v>
      </c>
      <c r="U147" t="str">
        <f>LEFT(TEXT(Table_Main[[#This Row],[ReqDate]],"dddd"),3)</f>
        <v>Sat</v>
      </c>
      <c r="V147" t="str">
        <f>LEFT(TEXT(Table_Main[[#This Row],[WorkDate]],"dddd"),3)</f>
        <v>Wed</v>
      </c>
    </row>
    <row r="148" spans="1:22" ht="14.25" customHeight="1" x14ac:dyDescent="0.25">
      <c r="A148" s="6" t="s">
        <v>224</v>
      </c>
      <c r="B148" s="6" t="s">
        <v>61</v>
      </c>
      <c r="C148" s="6" t="s">
        <v>62</v>
      </c>
      <c r="D148" s="6" t="s">
        <v>194</v>
      </c>
      <c r="E148" t="str">
        <f>IF(Table_Main[[#This Row],[Wait]]&lt;=4, "Yes", "No")</f>
        <v>No</v>
      </c>
      <c r="F148" s="9">
        <v>44144</v>
      </c>
      <c r="G148" s="9">
        <v>44161</v>
      </c>
      <c r="H148" s="6">
        <v>1</v>
      </c>
      <c r="I148" t="str">
        <f>IF(Table_Main[[#This Row],[LaborFee]]=0,"Yes", "No")</f>
        <v>No</v>
      </c>
      <c r="J148" t="str">
        <f>IF(Table_Main[[#This Row],[PartsFee]]=0,"Yes", "No")</f>
        <v>No</v>
      </c>
      <c r="K148" s="6">
        <v>7</v>
      </c>
      <c r="L148" s="14">
        <v>3396.25</v>
      </c>
      <c r="M148" s="6" t="s">
        <v>68</v>
      </c>
      <c r="N148">
        <f>Table_Main[[#This Row],[WorkDate]]-Table_Main[[#This Row],[ReqDate]]</f>
        <v>17</v>
      </c>
      <c r="O148">
        <f>VLOOKUP(Table_Main[[#This Row],[Techs]],$AA$2:$AB$4,2,0)</f>
        <v>80</v>
      </c>
      <c r="P148" s="13">
        <f>Table_Main[[#This Row],[LaborHours]]*Table_Main[[#This Row],[LaborRate]]</f>
        <v>560</v>
      </c>
      <c r="Q148" s="14">
        <v>560</v>
      </c>
      <c r="R148" s="14">
        <v>3396.25</v>
      </c>
      <c r="S148" s="13">
        <f>Table_Main[[#This Row],[LaborRate]]+Table_Main[[#This Row],[LaborCost]]</f>
        <v>640</v>
      </c>
      <c r="T148">
        <f>Table_Main[[#This Row],[LaborFee]]+Table_Main[[#This Row],[PartsFee]]</f>
        <v>3956.25</v>
      </c>
      <c r="U148" t="str">
        <f>LEFT(TEXT(Table_Main[[#This Row],[ReqDate]],"dddd"),3)</f>
        <v>Mon</v>
      </c>
      <c r="V148" t="str">
        <f>LEFT(TEXT(Table_Main[[#This Row],[WorkDate]],"dddd"),3)</f>
        <v>Thu</v>
      </c>
    </row>
    <row r="149" spans="1:22" ht="14.25" hidden="1" customHeight="1" x14ac:dyDescent="0.25">
      <c r="A149" s="6" t="s">
        <v>225</v>
      </c>
      <c r="B149" s="6" t="s">
        <v>226</v>
      </c>
      <c r="C149" s="6" t="s">
        <v>227</v>
      </c>
      <c r="D149" s="6" t="s">
        <v>63</v>
      </c>
      <c r="E149" t="str">
        <f>IF(Table_Main[[#This Row],[Wait]]&lt;=4, "Yes", "No")</f>
        <v>No</v>
      </c>
      <c r="F149" s="9">
        <v>44144</v>
      </c>
      <c r="G149" s="9">
        <v>44258</v>
      </c>
      <c r="H149" s="6">
        <v>2</v>
      </c>
      <c r="I149" t="str">
        <f>IF(Table_Main[[#This Row],[LaborFee]]=0,"Yes", "No")</f>
        <v>No</v>
      </c>
      <c r="J149" t="str">
        <f>IF(Table_Main[[#This Row],[PartsFee]]=0,"Yes", "No")</f>
        <v>No</v>
      </c>
      <c r="K149" s="6">
        <v>0.5</v>
      </c>
      <c r="L149" s="14">
        <v>22</v>
      </c>
      <c r="M149" s="6" t="s">
        <v>59</v>
      </c>
      <c r="N149">
        <f>Table_Main[[#This Row],[WorkDate]]-Table_Main[[#This Row],[ReqDate]]</f>
        <v>114</v>
      </c>
      <c r="O149">
        <f>VLOOKUP(Table_Main[[#This Row],[Techs]],$AA$2:$AB$4,2,0)</f>
        <v>140</v>
      </c>
      <c r="P149" s="13">
        <f>Table_Main[[#This Row],[LaborHours]]*Table_Main[[#This Row],[LaborRate]]</f>
        <v>70</v>
      </c>
      <c r="Q149" s="14">
        <v>70</v>
      </c>
      <c r="R149" s="14">
        <v>22</v>
      </c>
      <c r="S149" s="13">
        <f>Table_Main[[#This Row],[LaborRate]]+Table_Main[[#This Row],[LaborCost]]</f>
        <v>210</v>
      </c>
      <c r="T149">
        <f>Table_Main[[#This Row],[LaborFee]]+Table_Main[[#This Row],[PartsFee]]</f>
        <v>92</v>
      </c>
      <c r="U149" t="str">
        <f>LEFT(TEXT(Table_Main[[#This Row],[ReqDate]],"dddd"),3)</f>
        <v>Mon</v>
      </c>
      <c r="V149" t="str">
        <f>LEFT(TEXT(Table_Main[[#This Row],[WorkDate]],"dddd"),3)</f>
        <v>Wed</v>
      </c>
    </row>
    <row r="150" spans="1:22" ht="14.25" hidden="1" customHeight="1" x14ac:dyDescent="0.25">
      <c r="A150" s="6" t="s">
        <v>228</v>
      </c>
      <c r="B150" s="6" t="s">
        <v>83</v>
      </c>
      <c r="C150" s="6" t="s">
        <v>57</v>
      </c>
      <c r="D150" s="6" t="s">
        <v>63</v>
      </c>
      <c r="E150" t="str">
        <f>IF(Table_Main[[#This Row],[Wait]]&lt;=4, "Yes", "No")</f>
        <v>No</v>
      </c>
      <c r="F150" s="9">
        <v>44145</v>
      </c>
      <c r="G150" s="9">
        <v>44174</v>
      </c>
      <c r="H150" s="6">
        <v>1</v>
      </c>
      <c r="I150" t="str">
        <f>IF(Table_Main[[#This Row],[LaborFee]]=0,"Yes", "No")</f>
        <v>No</v>
      </c>
      <c r="J150" t="str">
        <f>IF(Table_Main[[#This Row],[PartsFee]]=0,"Yes", "No")</f>
        <v>No</v>
      </c>
      <c r="K150" s="6">
        <v>0.5</v>
      </c>
      <c r="L150" s="14">
        <v>163.36609999999999</v>
      </c>
      <c r="M150" s="6" t="s">
        <v>68</v>
      </c>
      <c r="N150">
        <f>Table_Main[[#This Row],[WorkDate]]-Table_Main[[#This Row],[ReqDate]]</f>
        <v>29</v>
      </c>
      <c r="O150">
        <f>VLOOKUP(Table_Main[[#This Row],[Techs]],$AA$2:$AB$4,2,0)</f>
        <v>80</v>
      </c>
      <c r="P150" s="13">
        <f>Table_Main[[#This Row],[LaborHours]]*Table_Main[[#This Row],[LaborRate]]</f>
        <v>40</v>
      </c>
      <c r="Q150" s="14">
        <v>40</v>
      </c>
      <c r="R150" s="14">
        <v>163.36609999999999</v>
      </c>
      <c r="S150" s="13">
        <f>Table_Main[[#This Row],[LaborRate]]+Table_Main[[#This Row],[LaborCost]]</f>
        <v>120</v>
      </c>
      <c r="T150">
        <f>Table_Main[[#This Row],[LaborFee]]+Table_Main[[#This Row],[PartsFee]]</f>
        <v>203.36609999999999</v>
      </c>
      <c r="U150" t="str">
        <f>LEFT(TEXT(Table_Main[[#This Row],[ReqDate]],"dddd"),3)</f>
        <v>Tue</v>
      </c>
      <c r="V150" t="str">
        <f>LEFT(TEXT(Table_Main[[#This Row],[WorkDate]],"dddd"),3)</f>
        <v>Wed</v>
      </c>
    </row>
    <row r="151" spans="1:22" ht="14.25" hidden="1" customHeight="1" x14ac:dyDescent="0.25">
      <c r="A151" s="6" t="s">
        <v>229</v>
      </c>
      <c r="B151" s="6" t="s">
        <v>61</v>
      </c>
      <c r="C151" s="6" t="s">
        <v>62</v>
      </c>
      <c r="D151" s="6" t="s">
        <v>58</v>
      </c>
      <c r="E151" t="str">
        <f>IF(Table_Main[[#This Row],[Wait]]&lt;=4, "Yes", "No")</f>
        <v>No</v>
      </c>
      <c r="F151" s="9">
        <v>44146</v>
      </c>
      <c r="G151" s="9">
        <v>44160</v>
      </c>
      <c r="H151" s="6">
        <v>1</v>
      </c>
      <c r="I151" t="str">
        <f>IF(Table_Main[[#This Row],[LaborFee]]=0,"Yes", "No")</f>
        <v>No</v>
      </c>
      <c r="J151" t="str">
        <f>IF(Table_Main[[#This Row],[PartsFee]]=0,"Yes", "No")</f>
        <v>No</v>
      </c>
      <c r="K151" s="6">
        <v>0.25</v>
      </c>
      <c r="L151" s="14">
        <v>25.407900000000001</v>
      </c>
      <c r="M151" s="6" t="s">
        <v>59</v>
      </c>
      <c r="N151">
        <f>Table_Main[[#This Row],[WorkDate]]-Table_Main[[#This Row],[ReqDate]]</f>
        <v>14</v>
      </c>
      <c r="O151">
        <f>VLOOKUP(Table_Main[[#This Row],[Techs]],$AA$2:$AB$4,2,0)</f>
        <v>80</v>
      </c>
      <c r="P151" s="13">
        <f>Table_Main[[#This Row],[LaborHours]]*Table_Main[[#This Row],[LaborRate]]</f>
        <v>20</v>
      </c>
      <c r="Q151" s="14">
        <v>20</v>
      </c>
      <c r="R151" s="14">
        <v>25.407900000000001</v>
      </c>
      <c r="S151" s="13">
        <f>Table_Main[[#This Row],[LaborRate]]+Table_Main[[#This Row],[LaborCost]]</f>
        <v>100</v>
      </c>
      <c r="T151">
        <f>Table_Main[[#This Row],[LaborFee]]+Table_Main[[#This Row],[PartsFee]]</f>
        <v>45.407899999999998</v>
      </c>
      <c r="U151" t="str">
        <f>LEFT(TEXT(Table_Main[[#This Row],[ReqDate]],"dddd"),3)</f>
        <v>Wed</v>
      </c>
      <c r="V151" t="str">
        <f>LEFT(TEXT(Table_Main[[#This Row],[WorkDate]],"dddd"),3)</f>
        <v>Wed</v>
      </c>
    </row>
    <row r="152" spans="1:22" ht="14.25" hidden="1" customHeight="1" x14ac:dyDescent="0.25">
      <c r="A152" s="6" t="s">
        <v>230</v>
      </c>
      <c r="B152" s="6" t="s">
        <v>94</v>
      </c>
      <c r="C152" s="6" t="s">
        <v>66</v>
      </c>
      <c r="D152" s="6" t="s">
        <v>63</v>
      </c>
      <c r="E152" t="str">
        <f>IF(Table_Main[[#This Row],[Wait]]&lt;=4, "Yes", "No")</f>
        <v>No</v>
      </c>
      <c r="F152" s="9">
        <v>44146</v>
      </c>
      <c r="G152" s="9">
        <v>44168</v>
      </c>
      <c r="H152" s="6">
        <v>2</v>
      </c>
      <c r="I152" t="str">
        <f>IF(Table_Main[[#This Row],[LaborFee]]=0,"Yes", "No")</f>
        <v>No</v>
      </c>
      <c r="J152" t="str">
        <f>IF(Table_Main[[#This Row],[PartsFee]]=0,"Yes", "No")</f>
        <v>No</v>
      </c>
      <c r="K152" s="6">
        <v>0.75</v>
      </c>
      <c r="L152" s="14">
        <v>182.7</v>
      </c>
      <c r="M152" s="6" t="s">
        <v>79</v>
      </c>
      <c r="N152">
        <f>Table_Main[[#This Row],[WorkDate]]-Table_Main[[#This Row],[ReqDate]]</f>
        <v>22</v>
      </c>
      <c r="O152">
        <f>VLOOKUP(Table_Main[[#This Row],[Techs]],$AA$2:$AB$4,2,0)</f>
        <v>140</v>
      </c>
      <c r="P152" s="13">
        <f>Table_Main[[#This Row],[LaborHours]]*Table_Main[[#This Row],[LaborRate]]</f>
        <v>105</v>
      </c>
      <c r="Q152" s="14">
        <v>105</v>
      </c>
      <c r="R152" s="14">
        <v>182.7</v>
      </c>
      <c r="S152" s="13">
        <f>Table_Main[[#This Row],[LaborRate]]+Table_Main[[#This Row],[LaborCost]]</f>
        <v>245</v>
      </c>
      <c r="T152">
        <f>Table_Main[[#This Row],[LaborFee]]+Table_Main[[#This Row],[PartsFee]]</f>
        <v>287.7</v>
      </c>
      <c r="U152" t="str">
        <f>LEFT(TEXT(Table_Main[[#This Row],[ReqDate]],"dddd"),3)</f>
        <v>Wed</v>
      </c>
      <c r="V152" t="str">
        <f>LEFT(TEXT(Table_Main[[#This Row],[WorkDate]],"dddd"),3)</f>
        <v>Thu</v>
      </c>
    </row>
    <row r="153" spans="1:22" ht="14.25" hidden="1" customHeight="1" x14ac:dyDescent="0.25">
      <c r="A153" s="6" t="s">
        <v>231</v>
      </c>
      <c r="B153" s="6" t="s">
        <v>94</v>
      </c>
      <c r="C153" s="6" t="s">
        <v>57</v>
      </c>
      <c r="D153" s="6" t="s">
        <v>63</v>
      </c>
      <c r="E153" t="str">
        <f>IF(Table_Main[[#This Row],[Wait]]&lt;=4, "Yes", "No")</f>
        <v>No</v>
      </c>
      <c r="F153" s="9">
        <v>44146</v>
      </c>
      <c r="G153" s="9">
        <v>44165</v>
      </c>
      <c r="H153" s="6">
        <v>1</v>
      </c>
      <c r="I153" t="str">
        <f>IF(Table_Main[[#This Row],[LaborFee]]=0,"Yes", "No")</f>
        <v>No</v>
      </c>
      <c r="J153" t="str">
        <f>IF(Table_Main[[#This Row],[PartsFee]]=0,"Yes", "No")</f>
        <v>No</v>
      </c>
      <c r="K153" s="6">
        <v>0.5</v>
      </c>
      <c r="L153" s="14">
        <v>73.508899999999997</v>
      </c>
      <c r="M153" s="6" t="s">
        <v>79</v>
      </c>
      <c r="N153">
        <f>Table_Main[[#This Row],[WorkDate]]-Table_Main[[#This Row],[ReqDate]]</f>
        <v>19</v>
      </c>
      <c r="O153">
        <f>VLOOKUP(Table_Main[[#This Row],[Techs]],$AA$2:$AB$4,2,0)</f>
        <v>80</v>
      </c>
      <c r="P153" s="13">
        <f>Table_Main[[#This Row],[LaborHours]]*Table_Main[[#This Row],[LaborRate]]</f>
        <v>40</v>
      </c>
      <c r="Q153" s="14">
        <v>40</v>
      </c>
      <c r="R153" s="14">
        <v>73.508899999999997</v>
      </c>
      <c r="S153" s="13">
        <f>Table_Main[[#This Row],[LaborRate]]+Table_Main[[#This Row],[LaborCost]]</f>
        <v>120</v>
      </c>
      <c r="T153">
        <f>Table_Main[[#This Row],[LaborFee]]+Table_Main[[#This Row],[PartsFee]]</f>
        <v>113.5089</v>
      </c>
      <c r="U153" t="str">
        <f>LEFT(TEXT(Table_Main[[#This Row],[ReqDate]],"dddd"),3)</f>
        <v>Wed</v>
      </c>
      <c r="V153" t="str">
        <f>LEFT(TEXT(Table_Main[[#This Row],[WorkDate]],"dddd"),3)</f>
        <v>Mon</v>
      </c>
    </row>
    <row r="154" spans="1:22" ht="14.25" hidden="1" customHeight="1" x14ac:dyDescent="0.25">
      <c r="A154" s="6" t="s">
        <v>232</v>
      </c>
      <c r="B154" s="6" t="s">
        <v>65</v>
      </c>
      <c r="C154" s="6" t="s">
        <v>66</v>
      </c>
      <c r="D154" s="6" t="s">
        <v>63</v>
      </c>
      <c r="E154" t="str">
        <f>IF(Table_Main[[#This Row],[Wait]]&lt;=4, "Yes", "No")</f>
        <v>No</v>
      </c>
      <c r="F154" s="9">
        <v>44146</v>
      </c>
      <c r="G154" s="9">
        <v>44166</v>
      </c>
      <c r="H154" s="6">
        <v>2</v>
      </c>
      <c r="I154" t="str">
        <f>IF(Table_Main[[#This Row],[LaborFee]]=0,"Yes", "No")</f>
        <v>No</v>
      </c>
      <c r="J154" t="str">
        <f>IF(Table_Main[[#This Row],[PartsFee]]=0,"Yes", "No")</f>
        <v>No</v>
      </c>
      <c r="K154" s="6">
        <v>0.5</v>
      </c>
      <c r="L154" s="14">
        <v>115.22490000000001</v>
      </c>
      <c r="M154" s="6" t="s">
        <v>59</v>
      </c>
      <c r="N154">
        <f>Table_Main[[#This Row],[WorkDate]]-Table_Main[[#This Row],[ReqDate]]</f>
        <v>20</v>
      </c>
      <c r="O154">
        <f>VLOOKUP(Table_Main[[#This Row],[Techs]],$AA$2:$AB$4,2,0)</f>
        <v>140</v>
      </c>
      <c r="P154" s="13">
        <f>Table_Main[[#This Row],[LaborHours]]*Table_Main[[#This Row],[LaborRate]]</f>
        <v>70</v>
      </c>
      <c r="Q154" s="14">
        <v>70</v>
      </c>
      <c r="R154" s="14">
        <v>115.22490000000001</v>
      </c>
      <c r="S154" s="13">
        <f>Table_Main[[#This Row],[LaborRate]]+Table_Main[[#This Row],[LaborCost]]</f>
        <v>210</v>
      </c>
      <c r="T154">
        <f>Table_Main[[#This Row],[LaborFee]]+Table_Main[[#This Row],[PartsFee]]</f>
        <v>185.22489999999999</v>
      </c>
      <c r="U154" t="str">
        <f>LEFT(TEXT(Table_Main[[#This Row],[ReqDate]],"dddd"),3)</f>
        <v>Wed</v>
      </c>
      <c r="V154" t="str">
        <f>LEFT(TEXT(Table_Main[[#This Row],[WorkDate]],"dddd"),3)</f>
        <v>Tue</v>
      </c>
    </row>
    <row r="155" spans="1:22" ht="14.25" hidden="1" customHeight="1" x14ac:dyDescent="0.25">
      <c r="A155" s="6" t="s">
        <v>233</v>
      </c>
      <c r="B155" s="6" t="s">
        <v>71</v>
      </c>
      <c r="C155" s="6" t="s">
        <v>66</v>
      </c>
      <c r="D155" s="6" t="s">
        <v>63</v>
      </c>
      <c r="E155" t="str">
        <f>IF(Table_Main[[#This Row],[Wait]]&lt;=4, "Yes", "No")</f>
        <v>No</v>
      </c>
      <c r="F155" s="9">
        <v>44147</v>
      </c>
      <c r="G155" s="9">
        <v>44154</v>
      </c>
      <c r="H155" s="6">
        <v>2</v>
      </c>
      <c r="I155" t="str">
        <f>IF(Table_Main[[#This Row],[LaborFee]]=0,"Yes", "No")</f>
        <v>No</v>
      </c>
      <c r="J155" t="str">
        <f>IF(Table_Main[[#This Row],[PartsFee]]=0,"Yes", "No")</f>
        <v>No</v>
      </c>
      <c r="K155" s="6">
        <v>0.75</v>
      </c>
      <c r="L155" s="14">
        <v>340.45229999999998</v>
      </c>
      <c r="M155" s="6" t="s">
        <v>79</v>
      </c>
      <c r="N155">
        <f>Table_Main[[#This Row],[WorkDate]]-Table_Main[[#This Row],[ReqDate]]</f>
        <v>7</v>
      </c>
      <c r="O155">
        <f>VLOOKUP(Table_Main[[#This Row],[Techs]],$AA$2:$AB$4,2,0)</f>
        <v>140</v>
      </c>
      <c r="P155" s="13">
        <f>Table_Main[[#This Row],[LaborHours]]*Table_Main[[#This Row],[LaborRate]]</f>
        <v>105</v>
      </c>
      <c r="Q155" s="14">
        <v>105</v>
      </c>
      <c r="R155" s="14">
        <v>340.45229999999998</v>
      </c>
      <c r="S155" s="13">
        <f>Table_Main[[#This Row],[LaborRate]]+Table_Main[[#This Row],[LaborCost]]</f>
        <v>245</v>
      </c>
      <c r="T155">
        <f>Table_Main[[#This Row],[LaborFee]]+Table_Main[[#This Row],[PartsFee]]</f>
        <v>445.45229999999998</v>
      </c>
      <c r="U155" t="str">
        <f>LEFT(TEXT(Table_Main[[#This Row],[ReqDate]],"dddd"),3)</f>
        <v>Thu</v>
      </c>
      <c r="V155" t="str">
        <f>LEFT(TEXT(Table_Main[[#This Row],[WorkDate]],"dddd"),3)</f>
        <v>Thu</v>
      </c>
    </row>
    <row r="156" spans="1:22" ht="14.25" hidden="1" customHeight="1" x14ac:dyDescent="0.25">
      <c r="A156" s="6" t="s">
        <v>234</v>
      </c>
      <c r="B156" s="6" t="s">
        <v>83</v>
      </c>
      <c r="C156" s="6" t="s">
        <v>57</v>
      </c>
      <c r="D156" s="6" t="s">
        <v>58</v>
      </c>
      <c r="E156" t="str">
        <f>IF(Table_Main[[#This Row],[Wait]]&lt;=4, "Yes", "No")</f>
        <v>No</v>
      </c>
      <c r="F156" s="9">
        <v>44147</v>
      </c>
      <c r="G156" s="9">
        <v>44161</v>
      </c>
      <c r="H156" s="6">
        <v>1</v>
      </c>
      <c r="I156" t="str">
        <f>IF(Table_Main[[#This Row],[LaborFee]]=0,"Yes", "No")</f>
        <v>No</v>
      </c>
      <c r="J156" t="str">
        <f>IF(Table_Main[[#This Row],[PartsFee]]=0,"Yes", "No")</f>
        <v>No</v>
      </c>
      <c r="K156" s="6">
        <v>0.5</v>
      </c>
      <c r="L156" s="14">
        <v>12</v>
      </c>
      <c r="M156" s="6" t="s">
        <v>59</v>
      </c>
      <c r="N156">
        <f>Table_Main[[#This Row],[WorkDate]]-Table_Main[[#This Row],[ReqDate]]</f>
        <v>14</v>
      </c>
      <c r="O156">
        <f>VLOOKUP(Table_Main[[#This Row],[Techs]],$AA$2:$AB$4,2,0)</f>
        <v>80</v>
      </c>
      <c r="P156" s="13">
        <f>Table_Main[[#This Row],[LaborHours]]*Table_Main[[#This Row],[LaborRate]]</f>
        <v>40</v>
      </c>
      <c r="Q156" s="14">
        <v>40</v>
      </c>
      <c r="R156" s="14">
        <v>12</v>
      </c>
      <c r="S156" s="13">
        <f>Table_Main[[#This Row],[LaborRate]]+Table_Main[[#This Row],[LaborCost]]</f>
        <v>120</v>
      </c>
      <c r="T156">
        <f>Table_Main[[#This Row],[LaborFee]]+Table_Main[[#This Row],[PartsFee]]</f>
        <v>52</v>
      </c>
      <c r="U156" t="str">
        <f>LEFT(TEXT(Table_Main[[#This Row],[ReqDate]],"dddd"),3)</f>
        <v>Thu</v>
      </c>
      <c r="V156" t="str">
        <f>LEFT(TEXT(Table_Main[[#This Row],[WorkDate]],"dddd"),3)</f>
        <v>Thu</v>
      </c>
    </row>
    <row r="157" spans="1:22" ht="14.25" hidden="1" customHeight="1" x14ac:dyDescent="0.25">
      <c r="A157" s="6" t="s">
        <v>235</v>
      </c>
      <c r="B157" s="6" t="s">
        <v>94</v>
      </c>
      <c r="C157" s="6" t="s">
        <v>57</v>
      </c>
      <c r="D157" s="6" t="s">
        <v>63</v>
      </c>
      <c r="E157" t="str">
        <f>IF(Table_Main[[#This Row],[Wait]]&lt;=4, "Yes", "No")</f>
        <v>No</v>
      </c>
      <c r="F157" s="9">
        <v>44148</v>
      </c>
      <c r="G157" s="9">
        <v>44159</v>
      </c>
      <c r="H157" s="6">
        <v>1</v>
      </c>
      <c r="I157" t="str">
        <f>IF(Table_Main[[#This Row],[LaborFee]]=0,"Yes", "No")</f>
        <v>No</v>
      </c>
      <c r="J157" t="str">
        <f>IF(Table_Main[[#This Row],[PartsFee]]=0,"Yes", "No")</f>
        <v>No</v>
      </c>
      <c r="K157" s="6">
        <v>0.5</v>
      </c>
      <c r="L157" s="14">
        <v>36.754399999999997</v>
      </c>
      <c r="M157" s="6" t="s">
        <v>59</v>
      </c>
      <c r="N157">
        <f>Table_Main[[#This Row],[WorkDate]]-Table_Main[[#This Row],[ReqDate]]</f>
        <v>11</v>
      </c>
      <c r="O157">
        <f>VLOOKUP(Table_Main[[#This Row],[Techs]],$AA$2:$AB$4,2,0)</f>
        <v>80</v>
      </c>
      <c r="P157" s="13">
        <f>Table_Main[[#This Row],[LaborHours]]*Table_Main[[#This Row],[LaborRate]]</f>
        <v>40</v>
      </c>
      <c r="Q157" s="14">
        <v>40</v>
      </c>
      <c r="R157" s="14">
        <v>36.754399999999997</v>
      </c>
      <c r="S157" s="13">
        <f>Table_Main[[#This Row],[LaborRate]]+Table_Main[[#This Row],[LaborCost]]</f>
        <v>120</v>
      </c>
      <c r="T157">
        <f>Table_Main[[#This Row],[LaborFee]]+Table_Main[[#This Row],[PartsFee]]</f>
        <v>76.754400000000004</v>
      </c>
      <c r="U157" t="str">
        <f>LEFT(TEXT(Table_Main[[#This Row],[ReqDate]],"dddd"),3)</f>
        <v>Fri</v>
      </c>
      <c r="V157" t="str">
        <f>LEFT(TEXT(Table_Main[[#This Row],[WorkDate]],"dddd"),3)</f>
        <v>Tue</v>
      </c>
    </row>
    <row r="158" spans="1:22" ht="14.25" customHeight="1" x14ac:dyDescent="0.25">
      <c r="A158" s="6" t="s">
        <v>236</v>
      </c>
      <c r="B158" s="6" t="s">
        <v>61</v>
      </c>
      <c r="C158" s="6" t="s">
        <v>62</v>
      </c>
      <c r="D158" s="6" t="s">
        <v>194</v>
      </c>
      <c r="E158" t="str">
        <f>IF(Table_Main[[#This Row],[Wait]]&lt;=4, "Yes", "No")</f>
        <v>No</v>
      </c>
      <c r="F158" s="9">
        <v>44149</v>
      </c>
      <c r="G158" s="9">
        <v>44170</v>
      </c>
      <c r="H158" s="6">
        <v>1</v>
      </c>
      <c r="I158" t="str">
        <f>IF(Table_Main[[#This Row],[LaborFee]]=0,"Yes", "No")</f>
        <v>No</v>
      </c>
      <c r="J158" t="str">
        <f>IF(Table_Main[[#This Row],[PartsFee]]=0,"Yes", "No")</f>
        <v>No</v>
      </c>
      <c r="K158" s="6">
        <v>1.75</v>
      </c>
      <c r="L158" s="14">
        <v>183.95</v>
      </c>
      <c r="M158" s="6" t="s">
        <v>68</v>
      </c>
      <c r="N158">
        <f>Table_Main[[#This Row],[WorkDate]]-Table_Main[[#This Row],[ReqDate]]</f>
        <v>21</v>
      </c>
      <c r="O158">
        <f>VLOOKUP(Table_Main[[#This Row],[Techs]],$AA$2:$AB$4,2,0)</f>
        <v>80</v>
      </c>
      <c r="P158" s="13">
        <f>Table_Main[[#This Row],[LaborHours]]*Table_Main[[#This Row],[LaborRate]]</f>
        <v>140</v>
      </c>
      <c r="Q158" s="14">
        <v>140</v>
      </c>
      <c r="R158" s="14">
        <v>183.95</v>
      </c>
      <c r="S158" s="13">
        <f>Table_Main[[#This Row],[LaborRate]]+Table_Main[[#This Row],[LaborCost]]</f>
        <v>220</v>
      </c>
      <c r="T158">
        <f>Table_Main[[#This Row],[LaborFee]]+Table_Main[[#This Row],[PartsFee]]</f>
        <v>323.95</v>
      </c>
      <c r="U158" t="str">
        <f>LEFT(TEXT(Table_Main[[#This Row],[ReqDate]],"dddd"),3)</f>
        <v>Sat</v>
      </c>
      <c r="V158" t="str">
        <f>LEFT(TEXT(Table_Main[[#This Row],[WorkDate]],"dddd"),3)</f>
        <v>Sat</v>
      </c>
    </row>
    <row r="159" spans="1:22" ht="14.25" hidden="1" customHeight="1" x14ac:dyDescent="0.25">
      <c r="A159" s="6" t="s">
        <v>237</v>
      </c>
      <c r="B159" s="6" t="s">
        <v>83</v>
      </c>
      <c r="C159" s="6" t="s">
        <v>57</v>
      </c>
      <c r="D159" s="6" t="s">
        <v>58</v>
      </c>
      <c r="E159" t="str">
        <f>IF(Table_Main[[#This Row],[Wait]]&lt;=4, "Yes", "No")</f>
        <v>No</v>
      </c>
      <c r="F159" s="9">
        <v>44149</v>
      </c>
      <c r="G159" s="9">
        <v>44167</v>
      </c>
      <c r="H159" s="6">
        <v>1</v>
      </c>
      <c r="I159" t="str">
        <f>IF(Table_Main[[#This Row],[LaborFee]]=0,"Yes", "No")</f>
        <v>No</v>
      </c>
      <c r="J159" t="str">
        <f>IF(Table_Main[[#This Row],[PartsFee]]=0,"Yes", "No")</f>
        <v>No</v>
      </c>
      <c r="K159" s="6">
        <v>0.25</v>
      </c>
      <c r="L159" s="14">
        <v>26.582599999999999</v>
      </c>
      <c r="M159" s="6" t="s">
        <v>68</v>
      </c>
      <c r="N159">
        <f>Table_Main[[#This Row],[WorkDate]]-Table_Main[[#This Row],[ReqDate]]</f>
        <v>18</v>
      </c>
      <c r="O159">
        <f>VLOOKUP(Table_Main[[#This Row],[Techs]],$AA$2:$AB$4,2,0)</f>
        <v>80</v>
      </c>
      <c r="P159" s="13">
        <f>Table_Main[[#This Row],[LaborHours]]*Table_Main[[#This Row],[LaborRate]]</f>
        <v>20</v>
      </c>
      <c r="Q159" s="14">
        <v>20</v>
      </c>
      <c r="R159" s="14">
        <v>26.582599999999999</v>
      </c>
      <c r="S159" s="13">
        <f>Table_Main[[#This Row],[LaborRate]]+Table_Main[[#This Row],[LaborCost]]</f>
        <v>100</v>
      </c>
      <c r="T159">
        <f>Table_Main[[#This Row],[LaborFee]]+Table_Main[[#This Row],[PartsFee]]</f>
        <v>46.582599999999999</v>
      </c>
      <c r="U159" t="str">
        <f>LEFT(TEXT(Table_Main[[#This Row],[ReqDate]],"dddd"),3)</f>
        <v>Sat</v>
      </c>
      <c r="V159" t="str">
        <f>LEFT(TEXT(Table_Main[[#This Row],[WorkDate]],"dddd"),3)</f>
        <v>Wed</v>
      </c>
    </row>
    <row r="160" spans="1:22" ht="14.25" hidden="1" customHeight="1" x14ac:dyDescent="0.25">
      <c r="A160" s="6" t="s">
        <v>238</v>
      </c>
      <c r="B160" s="6" t="s">
        <v>83</v>
      </c>
      <c r="C160" s="6" t="s">
        <v>57</v>
      </c>
      <c r="D160" s="6" t="s">
        <v>58</v>
      </c>
      <c r="E160" t="str">
        <f>IF(Table_Main[[#This Row],[Wait]]&lt;=4, "Yes", "No")</f>
        <v>No</v>
      </c>
      <c r="F160" s="9">
        <v>44151</v>
      </c>
      <c r="G160" s="9">
        <v>44167</v>
      </c>
      <c r="H160" s="6">
        <v>1</v>
      </c>
      <c r="I160" t="str">
        <f>IF(Table_Main[[#This Row],[LaborFee]]=0,"Yes", "No")</f>
        <v>No</v>
      </c>
      <c r="J160" t="str">
        <f>IF(Table_Main[[#This Row],[PartsFee]]=0,"Yes", "No")</f>
        <v>No</v>
      </c>
      <c r="K160" s="6">
        <v>0.5</v>
      </c>
      <c r="L160" s="14">
        <v>13.42</v>
      </c>
      <c r="M160" s="6" t="s">
        <v>79</v>
      </c>
      <c r="N160">
        <f>Table_Main[[#This Row],[WorkDate]]-Table_Main[[#This Row],[ReqDate]]</f>
        <v>16</v>
      </c>
      <c r="O160">
        <f>VLOOKUP(Table_Main[[#This Row],[Techs]],$AA$2:$AB$4,2,0)</f>
        <v>80</v>
      </c>
      <c r="P160" s="13">
        <f>Table_Main[[#This Row],[LaborHours]]*Table_Main[[#This Row],[LaborRate]]</f>
        <v>40</v>
      </c>
      <c r="Q160" s="14">
        <v>40</v>
      </c>
      <c r="R160" s="14">
        <v>13.42</v>
      </c>
      <c r="S160" s="13">
        <f>Table_Main[[#This Row],[LaborRate]]+Table_Main[[#This Row],[LaborCost]]</f>
        <v>120</v>
      </c>
      <c r="T160">
        <f>Table_Main[[#This Row],[LaborFee]]+Table_Main[[#This Row],[PartsFee]]</f>
        <v>53.42</v>
      </c>
      <c r="U160" t="str">
        <f>LEFT(TEXT(Table_Main[[#This Row],[ReqDate]],"dddd"),3)</f>
        <v>Mon</v>
      </c>
      <c r="V160" t="str">
        <f>LEFT(TEXT(Table_Main[[#This Row],[WorkDate]],"dddd"),3)</f>
        <v>Wed</v>
      </c>
    </row>
    <row r="161" spans="1:22" ht="14.25" hidden="1" customHeight="1" x14ac:dyDescent="0.25">
      <c r="A161" s="6" t="s">
        <v>239</v>
      </c>
      <c r="B161" s="6" t="s">
        <v>83</v>
      </c>
      <c r="C161" s="6" t="s">
        <v>57</v>
      </c>
      <c r="D161" s="6" t="s">
        <v>194</v>
      </c>
      <c r="E161" t="str">
        <f>IF(Table_Main[[#This Row],[Wait]]&lt;=4, "Yes", "No")</f>
        <v>No</v>
      </c>
      <c r="F161" s="9">
        <v>44151</v>
      </c>
      <c r="G161" s="9">
        <v>44168</v>
      </c>
      <c r="H161" s="6">
        <v>1</v>
      </c>
      <c r="I161" t="str">
        <f>IF(Table_Main[[#This Row],[LaborFee]]=0,"Yes", "No")</f>
        <v>No</v>
      </c>
      <c r="J161" t="str">
        <f>IF(Table_Main[[#This Row],[PartsFee]]=0,"Yes", "No")</f>
        <v>No</v>
      </c>
      <c r="K161" s="6">
        <v>1</v>
      </c>
      <c r="L161" s="14">
        <v>324</v>
      </c>
      <c r="M161" s="6" t="s">
        <v>68</v>
      </c>
      <c r="N161">
        <f>Table_Main[[#This Row],[WorkDate]]-Table_Main[[#This Row],[ReqDate]]</f>
        <v>17</v>
      </c>
      <c r="O161">
        <f>VLOOKUP(Table_Main[[#This Row],[Techs]],$AA$2:$AB$4,2,0)</f>
        <v>80</v>
      </c>
      <c r="P161" s="13">
        <f>Table_Main[[#This Row],[LaborHours]]*Table_Main[[#This Row],[LaborRate]]</f>
        <v>80</v>
      </c>
      <c r="Q161" s="14">
        <v>80</v>
      </c>
      <c r="R161" s="14">
        <v>324</v>
      </c>
      <c r="S161" s="13">
        <f>Table_Main[[#This Row],[LaborRate]]+Table_Main[[#This Row],[LaborCost]]</f>
        <v>160</v>
      </c>
      <c r="T161">
        <f>Table_Main[[#This Row],[LaborFee]]+Table_Main[[#This Row],[PartsFee]]</f>
        <v>404</v>
      </c>
      <c r="U161" t="str">
        <f>LEFT(TEXT(Table_Main[[#This Row],[ReqDate]],"dddd"),3)</f>
        <v>Mon</v>
      </c>
      <c r="V161" t="str">
        <f>LEFT(TEXT(Table_Main[[#This Row],[WorkDate]],"dddd"),3)</f>
        <v>Thu</v>
      </c>
    </row>
    <row r="162" spans="1:22" ht="14.25" hidden="1" customHeight="1" x14ac:dyDescent="0.25">
      <c r="A162" s="6" t="s">
        <v>240</v>
      </c>
      <c r="B162" s="6" t="s">
        <v>94</v>
      </c>
      <c r="C162" s="6" t="s">
        <v>57</v>
      </c>
      <c r="D162" s="6" t="s">
        <v>63</v>
      </c>
      <c r="E162" t="str">
        <f>IF(Table_Main[[#This Row],[Wait]]&lt;=4, "Yes", "No")</f>
        <v>No</v>
      </c>
      <c r="F162" s="9">
        <v>44152</v>
      </c>
      <c r="G162" s="9">
        <v>44174</v>
      </c>
      <c r="H162" s="6">
        <v>2</v>
      </c>
      <c r="I162" t="str">
        <f>IF(Table_Main[[#This Row],[LaborFee]]=0,"Yes", "No")</f>
        <v>No</v>
      </c>
      <c r="J162" t="str">
        <f>IF(Table_Main[[#This Row],[PartsFee]]=0,"Yes", "No")</f>
        <v>No</v>
      </c>
      <c r="K162" s="6">
        <v>0.5</v>
      </c>
      <c r="L162" s="14">
        <v>504.21269999999998</v>
      </c>
      <c r="M162" s="6" t="s">
        <v>79</v>
      </c>
      <c r="N162">
        <f>Table_Main[[#This Row],[WorkDate]]-Table_Main[[#This Row],[ReqDate]]</f>
        <v>22</v>
      </c>
      <c r="O162">
        <f>VLOOKUP(Table_Main[[#This Row],[Techs]],$AA$2:$AB$4,2,0)</f>
        <v>140</v>
      </c>
      <c r="P162" s="13">
        <f>Table_Main[[#This Row],[LaborHours]]*Table_Main[[#This Row],[LaborRate]]</f>
        <v>70</v>
      </c>
      <c r="Q162" s="14">
        <v>70</v>
      </c>
      <c r="R162" s="14">
        <v>504.21269999999998</v>
      </c>
      <c r="S162" s="13">
        <f>Table_Main[[#This Row],[LaborRate]]+Table_Main[[#This Row],[LaborCost]]</f>
        <v>210</v>
      </c>
      <c r="T162">
        <f>Table_Main[[#This Row],[LaborFee]]+Table_Main[[#This Row],[PartsFee]]</f>
        <v>574.21270000000004</v>
      </c>
      <c r="U162" t="str">
        <f>LEFT(TEXT(Table_Main[[#This Row],[ReqDate]],"dddd"),3)</f>
        <v>Tue</v>
      </c>
      <c r="V162" t="str">
        <f>LEFT(TEXT(Table_Main[[#This Row],[WorkDate]],"dddd"),3)</f>
        <v>Wed</v>
      </c>
    </row>
    <row r="163" spans="1:22" ht="14.25" hidden="1" customHeight="1" x14ac:dyDescent="0.25">
      <c r="A163" s="6" t="s">
        <v>241</v>
      </c>
      <c r="B163" s="6" t="s">
        <v>65</v>
      </c>
      <c r="C163" s="6" t="s">
        <v>57</v>
      </c>
      <c r="D163" s="6" t="s">
        <v>58</v>
      </c>
      <c r="E163" t="str">
        <f>IF(Table_Main[[#This Row],[Wait]]&lt;=4, "Yes", "No")</f>
        <v>No</v>
      </c>
      <c r="F163" s="9">
        <v>44152</v>
      </c>
      <c r="G163" s="9">
        <v>44180</v>
      </c>
      <c r="H163" s="6">
        <v>2</v>
      </c>
      <c r="I163" t="str">
        <f>IF(Table_Main[[#This Row],[LaborFee]]=0,"Yes", "No")</f>
        <v>No</v>
      </c>
      <c r="J163" t="str">
        <f>IF(Table_Main[[#This Row],[PartsFee]]=0,"Yes", "No")</f>
        <v>No</v>
      </c>
      <c r="K163" s="6">
        <v>0.5</v>
      </c>
      <c r="L163" s="14">
        <v>338.0702</v>
      </c>
      <c r="M163" s="6" t="s">
        <v>59</v>
      </c>
      <c r="N163">
        <f>Table_Main[[#This Row],[WorkDate]]-Table_Main[[#This Row],[ReqDate]]</f>
        <v>28</v>
      </c>
      <c r="O163">
        <f>VLOOKUP(Table_Main[[#This Row],[Techs]],$AA$2:$AB$4,2,0)</f>
        <v>140</v>
      </c>
      <c r="P163" s="13">
        <f>Table_Main[[#This Row],[LaborHours]]*Table_Main[[#This Row],[LaborRate]]</f>
        <v>70</v>
      </c>
      <c r="Q163" s="14">
        <v>70</v>
      </c>
      <c r="R163" s="14">
        <v>338.0702</v>
      </c>
      <c r="S163" s="13">
        <f>Table_Main[[#This Row],[LaborRate]]+Table_Main[[#This Row],[LaborCost]]</f>
        <v>210</v>
      </c>
      <c r="T163">
        <f>Table_Main[[#This Row],[LaborFee]]+Table_Main[[#This Row],[PartsFee]]</f>
        <v>408.0702</v>
      </c>
      <c r="U163" t="str">
        <f>LEFT(TEXT(Table_Main[[#This Row],[ReqDate]],"dddd"),3)</f>
        <v>Tue</v>
      </c>
      <c r="V163" t="str">
        <f>LEFT(TEXT(Table_Main[[#This Row],[WorkDate]],"dddd"),3)</f>
        <v>Tue</v>
      </c>
    </row>
    <row r="164" spans="1:22" ht="14.25" hidden="1" customHeight="1" x14ac:dyDescent="0.25">
      <c r="A164" s="6" t="s">
        <v>242</v>
      </c>
      <c r="B164" s="6" t="s">
        <v>94</v>
      </c>
      <c r="C164" s="6" t="s">
        <v>78</v>
      </c>
      <c r="D164" s="6" t="s">
        <v>58</v>
      </c>
      <c r="E164" t="str">
        <f>IF(Table_Main[[#This Row],[Wait]]&lt;=4, "Yes", "No")</f>
        <v>No</v>
      </c>
      <c r="F164" s="9">
        <v>44153</v>
      </c>
      <c r="G164" s="9">
        <v>44165</v>
      </c>
      <c r="H164" s="6">
        <v>2</v>
      </c>
      <c r="I164" t="str">
        <f>IF(Table_Main[[#This Row],[LaborFee]]=0,"Yes", "No")</f>
        <v>No</v>
      </c>
      <c r="J164" t="str">
        <f>IF(Table_Main[[#This Row],[PartsFee]]=0,"Yes", "No")</f>
        <v>No</v>
      </c>
      <c r="K164" s="6">
        <v>1.5</v>
      </c>
      <c r="L164" s="14">
        <v>0.98399999999999999</v>
      </c>
      <c r="M164" s="6" t="s">
        <v>79</v>
      </c>
      <c r="N164">
        <f>Table_Main[[#This Row],[WorkDate]]-Table_Main[[#This Row],[ReqDate]]</f>
        <v>12</v>
      </c>
      <c r="O164">
        <f>VLOOKUP(Table_Main[[#This Row],[Techs]],$AA$2:$AB$4,2,0)</f>
        <v>140</v>
      </c>
      <c r="P164" s="13">
        <f>Table_Main[[#This Row],[LaborHours]]*Table_Main[[#This Row],[LaborRate]]</f>
        <v>210</v>
      </c>
      <c r="Q164" s="14">
        <v>210</v>
      </c>
      <c r="R164" s="14">
        <v>0.98399999999999999</v>
      </c>
      <c r="S164" s="13">
        <f>Table_Main[[#This Row],[LaborRate]]+Table_Main[[#This Row],[LaborCost]]</f>
        <v>350</v>
      </c>
      <c r="T164">
        <f>Table_Main[[#This Row],[LaborFee]]+Table_Main[[#This Row],[PartsFee]]</f>
        <v>210.98400000000001</v>
      </c>
      <c r="U164" t="str">
        <f>LEFT(TEXT(Table_Main[[#This Row],[ReqDate]],"dddd"),3)</f>
        <v>Wed</v>
      </c>
      <c r="V164" t="str">
        <f>LEFT(TEXT(Table_Main[[#This Row],[WorkDate]],"dddd"),3)</f>
        <v>Mon</v>
      </c>
    </row>
    <row r="165" spans="1:22" ht="14.25" hidden="1" customHeight="1" x14ac:dyDescent="0.25">
      <c r="A165" s="6" t="s">
        <v>243</v>
      </c>
      <c r="B165" s="6" t="s">
        <v>94</v>
      </c>
      <c r="C165" s="6" t="s">
        <v>57</v>
      </c>
      <c r="D165" s="6" t="s">
        <v>58</v>
      </c>
      <c r="E165" t="str">
        <f>IF(Table_Main[[#This Row],[Wait]]&lt;=4, "Yes", "No")</f>
        <v>No</v>
      </c>
      <c r="F165" s="9">
        <v>44153</v>
      </c>
      <c r="G165" s="9">
        <v>44165</v>
      </c>
      <c r="H165" s="6">
        <v>1</v>
      </c>
      <c r="I165" t="str">
        <f>IF(Table_Main[[#This Row],[LaborFee]]=0,"Yes", "No")</f>
        <v>No</v>
      </c>
      <c r="J165" t="str">
        <f>IF(Table_Main[[#This Row],[PartsFee]]=0,"Yes", "No")</f>
        <v>No</v>
      </c>
      <c r="K165" s="6">
        <v>0.5</v>
      </c>
      <c r="L165" s="14">
        <v>14.88</v>
      </c>
      <c r="M165" s="6" t="s">
        <v>59</v>
      </c>
      <c r="N165">
        <f>Table_Main[[#This Row],[WorkDate]]-Table_Main[[#This Row],[ReqDate]]</f>
        <v>12</v>
      </c>
      <c r="O165">
        <f>VLOOKUP(Table_Main[[#This Row],[Techs]],$AA$2:$AB$4,2,0)</f>
        <v>80</v>
      </c>
      <c r="P165" s="13">
        <f>Table_Main[[#This Row],[LaborHours]]*Table_Main[[#This Row],[LaborRate]]</f>
        <v>40</v>
      </c>
      <c r="Q165" s="14">
        <v>40</v>
      </c>
      <c r="R165" s="14">
        <v>14.88</v>
      </c>
      <c r="S165" s="13">
        <f>Table_Main[[#This Row],[LaborRate]]+Table_Main[[#This Row],[LaborCost]]</f>
        <v>120</v>
      </c>
      <c r="T165">
        <f>Table_Main[[#This Row],[LaborFee]]+Table_Main[[#This Row],[PartsFee]]</f>
        <v>54.88</v>
      </c>
      <c r="U165" t="str">
        <f>LEFT(TEXT(Table_Main[[#This Row],[ReqDate]],"dddd"),3)</f>
        <v>Wed</v>
      </c>
      <c r="V165" t="str">
        <f>LEFT(TEXT(Table_Main[[#This Row],[WorkDate]],"dddd"),3)</f>
        <v>Mon</v>
      </c>
    </row>
    <row r="166" spans="1:22" ht="14.25" hidden="1" customHeight="1" x14ac:dyDescent="0.25">
      <c r="A166" s="6" t="s">
        <v>244</v>
      </c>
      <c r="B166" s="6" t="s">
        <v>61</v>
      </c>
      <c r="C166" s="6" t="s">
        <v>62</v>
      </c>
      <c r="D166" s="6" t="s">
        <v>58</v>
      </c>
      <c r="E166" t="str">
        <f>IF(Table_Main[[#This Row],[Wait]]&lt;=4, "Yes", "No")</f>
        <v>No</v>
      </c>
      <c r="F166" s="9">
        <v>44154</v>
      </c>
      <c r="G166" s="9">
        <v>44165</v>
      </c>
      <c r="H166" s="6">
        <v>1</v>
      </c>
      <c r="I166" t="str">
        <f>IF(Table_Main[[#This Row],[LaborFee]]=0,"Yes", "No")</f>
        <v>No</v>
      </c>
      <c r="J166" t="str">
        <f>IF(Table_Main[[#This Row],[PartsFee]]=0,"Yes", "No")</f>
        <v>No</v>
      </c>
      <c r="K166" s="6">
        <v>0.5</v>
      </c>
      <c r="L166" s="14">
        <v>81.900000000000006</v>
      </c>
      <c r="M166" s="6" t="s">
        <v>59</v>
      </c>
      <c r="N166">
        <f>Table_Main[[#This Row],[WorkDate]]-Table_Main[[#This Row],[ReqDate]]</f>
        <v>11</v>
      </c>
      <c r="O166">
        <f>VLOOKUP(Table_Main[[#This Row],[Techs]],$AA$2:$AB$4,2,0)</f>
        <v>80</v>
      </c>
      <c r="P166" s="13">
        <f>Table_Main[[#This Row],[LaborHours]]*Table_Main[[#This Row],[LaborRate]]</f>
        <v>40</v>
      </c>
      <c r="Q166" s="14">
        <v>40</v>
      </c>
      <c r="R166" s="14">
        <v>81.900000000000006</v>
      </c>
      <c r="S166" s="13">
        <f>Table_Main[[#This Row],[LaborRate]]+Table_Main[[#This Row],[LaborCost]]</f>
        <v>120</v>
      </c>
      <c r="T166">
        <f>Table_Main[[#This Row],[LaborFee]]+Table_Main[[#This Row],[PartsFee]]</f>
        <v>121.9</v>
      </c>
      <c r="U166" t="str">
        <f>LEFT(TEXT(Table_Main[[#This Row],[ReqDate]],"dddd"),3)</f>
        <v>Thu</v>
      </c>
      <c r="V166" t="str">
        <f>LEFT(TEXT(Table_Main[[#This Row],[WorkDate]],"dddd"),3)</f>
        <v>Mon</v>
      </c>
    </row>
    <row r="167" spans="1:22" ht="14.25" hidden="1" customHeight="1" x14ac:dyDescent="0.25">
      <c r="A167" s="6" t="s">
        <v>245</v>
      </c>
      <c r="B167" s="6" t="s">
        <v>71</v>
      </c>
      <c r="C167" s="6" t="s">
        <v>78</v>
      </c>
      <c r="D167" s="6" t="s">
        <v>58</v>
      </c>
      <c r="E167" t="str">
        <f>IF(Table_Main[[#This Row],[Wait]]&lt;=4, "Yes", "No")</f>
        <v>No</v>
      </c>
      <c r="F167" s="9">
        <v>44154</v>
      </c>
      <c r="G167" s="9">
        <v>44168</v>
      </c>
      <c r="H167" s="6">
        <v>2</v>
      </c>
      <c r="I167" t="str">
        <f>IF(Table_Main[[#This Row],[LaborFee]]=0,"Yes", "No")</f>
        <v>No</v>
      </c>
      <c r="J167" t="str">
        <f>IF(Table_Main[[#This Row],[PartsFee]]=0,"Yes", "No")</f>
        <v>No</v>
      </c>
      <c r="K167" s="6">
        <v>0.25</v>
      </c>
      <c r="L167" s="14">
        <v>21.33</v>
      </c>
      <c r="M167" s="6" t="s">
        <v>59</v>
      </c>
      <c r="N167">
        <f>Table_Main[[#This Row],[WorkDate]]-Table_Main[[#This Row],[ReqDate]]</f>
        <v>14</v>
      </c>
      <c r="O167">
        <f>VLOOKUP(Table_Main[[#This Row],[Techs]],$AA$2:$AB$4,2,0)</f>
        <v>140</v>
      </c>
      <c r="P167" s="13">
        <f>Table_Main[[#This Row],[LaborHours]]*Table_Main[[#This Row],[LaborRate]]</f>
        <v>35</v>
      </c>
      <c r="Q167" s="14">
        <v>35</v>
      </c>
      <c r="R167" s="14">
        <v>21.33</v>
      </c>
      <c r="S167" s="13">
        <f>Table_Main[[#This Row],[LaborRate]]+Table_Main[[#This Row],[LaborCost]]</f>
        <v>175</v>
      </c>
      <c r="T167">
        <f>Table_Main[[#This Row],[LaborFee]]+Table_Main[[#This Row],[PartsFee]]</f>
        <v>56.33</v>
      </c>
      <c r="U167" t="str">
        <f>LEFT(TEXT(Table_Main[[#This Row],[ReqDate]],"dddd"),3)</f>
        <v>Thu</v>
      </c>
      <c r="V167" t="str">
        <f>LEFT(TEXT(Table_Main[[#This Row],[WorkDate]],"dddd"),3)</f>
        <v>Thu</v>
      </c>
    </row>
    <row r="168" spans="1:22" ht="14.25" hidden="1" customHeight="1" x14ac:dyDescent="0.25">
      <c r="A168" s="6" t="s">
        <v>246</v>
      </c>
      <c r="B168" s="6" t="s">
        <v>65</v>
      </c>
      <c r="C168" s="6" t="s">
        <v>57</v>
      </c>
      <c r="D168" s="6" t="s">
        <v>58</v>
      </c>
      <c r="E168" t="str">
        <f>IF(Table_Main[[#This Row],[Wait]]&lt;=4, "Yes", "No")</f>
        <v>No</v>
      </c>
      <c r="F168" s="9">
        <v>44154</v>
      </c>
      <c r="G168" s="9">
        <v>44168</v>
      </c>
      <c r="H168" s="6">
        <v>1</v>
      </c>
      <c r="I168" t="str">
        <f>IF(Table_Main[[#This Row],[LaborFee]]=0,"Yes", "No")</f>
        <v>No</v>
      </c>
      <c r="J168" t="str">
        <f>IF(Table_Main[[#This Row],[PartsFee]]=0,"Yes", "No")</f>
        <v>No</v>
      </c>
      <c r="K168" s="6">
        <v>0.25</v>
      </c>
      <c r="L168" s="14">
        <v>120</v>
      </c>
      <c r="M168" s="6" t="s">
        <v>68</v>
      </c>
      <c r="N168">
        <f>Table_Main[[#This Row],[WorkDate]]-Table_Main[[#This Row],[ReqDate]]</f>
        <v>14</v>
      </c>
      <c r="O168">
        <f>VLOOKUP(Table_Main[[#This Row],[Techs]],$AA$2:$AB$4,2,0)</f>
        <v>80</v>
      </c>
      <c r="P168" s="13">
        <f>Table_Main[[#This Row],[LaborHours]]*Table_Main[[#This Row],[LaborRate]]</f>
        <v>20</v>
      </c>
      <c r="Q168" s="14">
        <v>20</v>
      </c>
      <c r="R168" s="14">
        <v>120</v>
      </c>
      <c r="S168" s="13">
        <f>Table_Main[[#This Row],[LaborRate]]+Table_Main[[#This Row],[LaborCost]]</f>
        <v>100</v>
      </c>
      <c r="T168">
        <f>Table_Main[[#This Row],[LaborFee]]+Table_Main[[#This Row],[PartsFee]]</f>
        <v>140</v>
      </c>
      <c r="U168" t="str">
        <f>LEFT(TEXT(Table_Main[[#This Row],[ReqDate]],"dddd"),3)</f>
        <v>Thu</v>
      </c>
      <c r="V168" t="str">
        <f>LEFT(TEXT(Table_Main[[#This Row],[WorkDate]],"dddd"),3)</f>
        <v>Thu</v>
      </c>
    </row>
    <row r="169" spans="1:22" ht="14.25" hidden="1" customHeight="1" x14ac:dyDescent="0.25">
      <c r="A169" s="6" t="s">
        <v>247</v>
      </c>
      <c r="B169" s="6" t="s">
        <v>71</v>
      </c>
      <c r="C169" s="6" t="s">
        <v>87</v>
      </c>
      <c r="D169" s="6" t="s">
        <v>63</v>
      </c>
      <c r="E169" t="str">
        <f>IF(Table_Main[[#This Row],[Wait]]&lt;=4, "Yes", "No")</f>
        <v>No</v>
      </c>
      <c r="F169" s="9">
        <v>44154</v>
      </c>
      <c r="G169" s="9">
        <v>44182</v>
      </c>
      <c r="H169" s="6">
        <v>2</v>
      </c>
      <c r="I169" t="str">
        <f>IF(Table_Main[[#This Row],[LaborFee]]=0,"Yes", "No")</f>
        <v>No</v>
      </c>
      <c r="J169" t="str">
        <f>IF(Table_Main[[#This Row],[PartsFee]]=0,"Yes", "No")</f>
        <v>No</v>
      </c>
      <c r="K169" s="6">
        <v>0.5</v>
      </c>
      <c r="L169" s="14">
        <v>1579.4</v>
      </c>
      <c r="M169" s="6" t="s">
        <v>59</v>
      </c>
      <c r="N169">
        <f>Table_Main[[#This Row],[WorkDate]]-Table_Main[[#This Row],[ReqDate]]</f>
        <v>28</v>
      </c>
      <c r="O169">
        <f>VLOOKUP(Table_Main[[#This Row],[Techs]],$AA$2:$AB$4,2,0)</f>
        <v>140</v>
      </c>
      <c r="P169" s="13">
        <f>Table_Main[[#This Row],[LaborHours]]*Table_Main[[#This Row],[LaborRate]]</f>
        <v>70</v>
      </c>
      <c r="Q169" s="14">
        <v>70</v>
      </c>
      <c r="R169" s="14">
        <v>1579.4</v>
      </c>
      <c r="S169" s="13">
        <f>Table_Main[[#This Row],[LaborRate]]+Table_Main[[#This Row],[LaborCost]]</f>
        <v>210</v>
      </c>
      <c r="T169">
        <f>Table_Main[[#This Row],[LaborFee]]+Table_Main[[#This Row],[PartsFee]]</f>
        <v>1649.4</v>
      </c>
      <c r="U169" t="str">
        <f>LEFT(TEXT(Table_Main[[#This Row],[ReqDate]],"dddd"),3)</f>
        <v>Thu</v>
      </c>
      <c r="V169" t="str">
        <f>LEFT(TEXT(Table_Main[[#This Row],[WorkDate]],"dddd"),3)</f>
        <v>Thu</v>
      </c>
    </row>
    <row r="170" spans="1:22" ht="14.25" hidden="1" customHeight="1" x14ac:dyDescent="0.25">
      <c r="A170" s="6" t="s">
        <v>248</v>
      </c>
      <c r="B170" s="6" t="s">
        <v>61</v>
      </c>
      <c r="C170" s="6" t="s">
        <v>57</v>
      </c>
      <c r="D170" s="6" t="s">
        <v>63</v>
      </c>
      <c r="E170" t="str">
        <f>IF(Table_Main[[#This Row],[Wait]]&lt;=4, "Yes", "No")</f>
        <v>No</v>
      </c>
      <c r="F170" s="9">
        <v>44156</v>
      </c>
      <c r="G170" s="9">
        <v>44165</v>
      </c>
      <c r="H170" s="6">
        <v>2</v>
      </c>
      <c r="I170" t="str">
        <f>IF(Table_Main[[#This Row],[LaborFee]]=0,"Yes", "No")</f>
        <v>No</v>
      </c>
      <c r="J170" t="str">
        <f>IF(Table_Main[[#This Row],[PartsFee]]=0,"Yes", "No")</f>
        <v>No</v>
      </c>
      <c r="K170" s="6">
        <v>0.5</v>
      </c>
      <c r="L170" s="14">
        <v>174.18029999999999</v>
      </c>
      <c r="M170" s="6" t="s">
        <v>79</v>
      </c>
      <c r="N170">
        <f>Table_Main[[#This Row],[WorkDate]]-Table_Main[[#This Row],[ReqDate]]</f>
        <v>9</v>
      </c>
      <c r="O170">
        <f>VLOOKUP(Table_Main[[#This Row],[Techs]],$AA$2:$AB$4,2,0)</f>
        <v>140</v>
      </c>
      <c r="P170" s="13">
        <f>Table_Main[[#This Row],[LaborHours]]*Table_Main[[#This Row],[LaborRate]]</f>
        <v>70</v>
      </c>
      <c r="Q170" s="14">
        <v>70</v>
      </c>
      <c r="R170" s="14">
        <v>174.18029999999999</v>
      </c>
      <c r="S170" s="13">
        <f>Table_Main[[#This Row],[LaborRate]]+Table_Main[[#This Row],[LaborCost]]</f>
        <v>210</v>
      </c>
      <c r="T170">
        <f>Table_Main[[#This Row],[LaborFee]]+Table_Main[[#This Row],[PartsFee]]</f>
        <v>244.18029999999999</v>
      </c>
      <c r="U170" t="str">
        <f>LEFT(TEXT(Table_Main[[#This Row],[ReqDate]],"dddd"),3)</f>
        <v>Sat</v>
      </c>
      <c r="V170" t="str">
        <f>LEFT(TEXT(Table_Main[[#This Row],[WorkDate]],"dddd"),3)</f>
        <v>Mon</v>
      </c>
    </row>
    <row r="171" spans="1:22" ht="14.25" hidden="1" customHeight="1" x14ac:dyDescent="0.25">
      <c r="A171" s="6" t="s">
        <v>249</v>
      </c>
      <c r="B171" s="6" t="s">
        <v>65</v>
      </c>
      <c r="C171" s="6" t="s">
        <v>78</v>
      </c>
      <c r="D171" s="6" t="s">
        <v>63</v>
      </c>
      <c r="E171" t="str">
        <f>IF(Table_Main[[#This Row],[Wait]]&lt;=4, "Yes", "No")</f>
        <v>No</v>
      </c>
      <c r="F171" s="9">
        <v>44158</v>
      </c>
      <c r="G171" s="9">
        <v>44172</v>
      </c>
      <c r="H171" s="6">
        <v>1</v>
      </c>
      <c r="I171" t="str">
        <f>IF(Table_Main[[#This Row],[LaborFee]]=0,"Yes", "No")</f>
        <v>No</v>
      </c>
      <c r="J171" t="str">
        <f>IF(Table_Main[[#This Row],[PartsFee]]=0,"Yes", "No")</f>
        <v>No</v>
      </c>
      <c r="K171" s="6">
        <v>0.75</v>
      </c>
      <c r="L171" s="14">
        <v>20</v>
      </c>
      <c r="M171" s="6" t="s">
        <v>59</v>
      </c>
      <c r="N171">
        <f>Table_Main[[#This Row],[WorkDate]]-Table_Main[[#This Row],[ReqDate]]</f>
        <v>14</v>
      </c>
      <c r="O171">
        <f>VLOOKUP(Table_Main[[#This Row],[Techs]],$AA$2:$AB$4,2,0)</f>
        <v>80</v>
      </c>
      <c r="P171" s="13">
        <f>Table_Main[[#This Row],[LaborHours]]*Table_Main[[#This Row],[LaborRate]]</f>
        <v>60</v>
      </c>
      <c r="Q171" s="14">
        <v>60</v>
      </c>
      <c r="R171" s="14">
        <v>20</v>
      </c>
      <c r="S171" s="13">
        <f>Table_Main[[#This Row],[LaborRate]]+Table_Main[[#This Row],[LaborCost]]</f>
        <v>140</v>
      </c>
      <c r="T171">
        <f>Table_Main[[#This Row],[LaborFee]]+Table_Main[[#This Row],[PartsFee]]</f>
        <v>80</v>
      </c>
      <c r="U171" t="str">
        <f>LEFT(TEXT(Table_Main[[#This Row],[ReqDate]],"dddd"),3)</f>
        <v>Mon</v>
      </c>
      <c r="V171" t="str">
        <f>LEFT(TEXT(Table_Main[[#This Row],[WorkDate]],"dddd"),3)</f>
        <v>Mon</v>
      </c>
    </row>
    <row r="172" spans="1:22" ht="14.25" hidden="1" customHeight="1" x14ac:dyDescent="0.25">
      <c r="A172" s="6" t="s">
        <v>250</v>
      </c>
      <c r="B172" s="6" t="s">
        <v>71</v>
      </c>
      <c r="C172" s="6" t="s">
        <v>57</v>
      </c>
      <c r="D172" s="6" t="s">
        <v>194</v>
      </c>
      <c r="E172" t="str">
        <f>IF(Table_Main[[#This Row],[Wait]]&lt;=4, "Yes", "No")</f>
        <v>No</v>
      </c>
      <c r="F172" s="9">
        <v>44158</v>
      </c>
      <c r="G172" s="9">
        <v>44201</v>
      </c>
      <c r="H172" s="6">
        <v>1</v>
      </c>
      <c r="I172" t="str">
        <f>IF(Table_Main[[#This Row],[LaborFee]]=0,"Yes", "No")</f>
        <v>No</v>
      </c>
      <c r="J172" t="str">
        <f>IF(Table_Main[[#This Row],[PartsFee]]=0,"Yes", "No")</f>
        <v>No</v>
      </c>
      <c r="K172" s="6">
        <v>2.5</v>
      </c>
      <c r="L172" s="14">
        <v>689.15409999999997</v>
      </c>
      <c r="M172" s="6" t="s">
        <v>68</v>
      </c>
      <c r="N172">
        <f>Table_Main[[#This Row],[WorkDate]]-Table_Main[[#This Row],[ReqDate]]</f>
        <v>43</v>
      </c>
      <c r="O172">
        <f>VLOOKUP(Table_Main[[#This Row],[Techs]],$AA$2:$AB$4,2,0)</f>
        <v>80</v>
      </c>
      <c r="P172" s="13">
        <f>Table_Main[[#This Row],[LaborHours]]*Table_Main[[#This Row],[LaborRate]]</f>
        <v>200</v>
      </c>
      <c r="Q172" s="14">
        <v>200</v>
      </c>
      <c r="R172" s="14">
        <v>689.15409999999997</v>
      </c>
      <c r="S172" s="13">
        <f>Table_Main[[#This Row],[LaborRate]]+Table_Main[[#This Row],[LaborCost]]</f>
        <v>280</v>
      </c>
      <c r="T172">
        <f>Table_Main[[#This Row],[LaborFee]]+Table_Main[[#This Row],[PartsFee]]</f>
        <v>889.15409999999997</v>
      </c>
      <c r="U172" t="str">
        <f>LEFT(TEXT(Table_Main[[#This Row],[ReqDate]],"dddd"),3)</f>
        <v>Mon</v>
      </c>
      <c r="V172" t="str">
        <f>LEFT(TEXT(Table_Main[[#This Row],[WorkDate]],"dddd"),3)</f>
        <v>Tue</v>
      </c>
    </row>
    <row r="173" spans="1:22" ht="14.25" hidden="1" customHeight="1" x14ac:dyDescent="0.25">
      <c r="A173" s="6" t="s">
        <v>251</v>
      </c>
      <c r="B173" s="6" t="s">
        <v>94</v>
      </c>
      <c r="C173" s="6" t="s">
        <v>87</v>
      </c>
      <c r="D173" s="6" t="s">
        <v>58</v>
      </c>
      <c r="E173" t="str">
        <f>IF(Table_Main[[#This Row],[Wait]]&lt;=4, "Yes", "No")</f>
        <v>No</v>
      </c>
      <c r="F173" s="9">
        <v>44158</v>
      </c>
      <c r="G173" s="9">
        <v>44203</v>
      </c>
      <c r="H173" s="6">
        <v>1</v>
      </c>
      <c r="I173" t="str">
        <f>IF(Table_Main[[#This Row],[LaborFee]]=0,"Yes", "No")</f>
        <v>No</v>
      </c>
      <c r="J173" t="str">
        <f>IF(Table_Main[[#This Row],[PartsFee]]=0,"Yes", "No")</f>
        <v>No</v>
      </c>
      <c r="K173" s="6">
        <v>0.25</v>
      </c>
      <c r="L173" s="14">
        <v>156</v>
      </c>
      <c r="M173" s="6" t="s">
        <v>59</v>
      </c>
      <c r="N173">
        <f>Table_Main[[#This Row],[WorkDate]]-Table_Main[[#This Row],[ReqDate]]</f>
        <v>45</v>
      </c>
      <c r="O173">
        <f>VLOOKUP(Table_Main[[#This Row],[Techs]],$AA$2:$AB$4,2,0)</f>
        <v>80</v>
      </c>
      <c r="P173" s="13">
        <f>Table_Main[[#This Row],[LaborHours]]*Table_Main[[#This Row],[LaborRate]]</f>
        <v>20</v>
      </c>
      <c r="Q173" s="14">
        <v>20</v>
      </c>
      <c r="R173" s="14">
        <v>156</v>
      </c>
      <c r="S173" s="13">
        <f>Table_Main[[#This Row],[LaborRate]]+Table_Main[[#This Row],[LaborCost]]</f>
        <v>100</v>
      </c>
      <c r="T173">
        <f>Table_Main[[#This Row],[LaborFee]]+Table_Main[[#This Row],[PartsFee]]</f>
        <v>176</v>
      </c>
      <c r="U173" t="str">
        <f>LEFT(TEXT(Table_Main[[#This Row],[ReqDate]],"dddd"),3)</f>
        <v>Mon</v>
      </c>
      <c r="V173" t="str">
        <f>LEFT(TEXT(Table_Main[[#This Row],[WorkDate]],"dddd"),3)</f>
        <v>Thu</v>
      </c>
    </row>
    <row r="174" spans="1:22" ht="14.25" hidden="1" customHeight="1" x14ac:dyDescent="0.25">
      <c r="A174" s="6" t="s">
        <v>252</v>
      </c>
      <c r="B174" s="6" t="s">
        <v>61</v>
      </c>
      <c r="C174" s="6" t="s">
        <v>62</v>
      </c>
      <c r="D174" s="6" t="s">
        <v>58</v>
      </c>
      <c r="E174" t="str">
        <f>IF(Table_Main[[#This Row],[Wait]]&lt;=4, "Yes", "No")</f>
        <v>No</v>
      </c>
      <c r="F174" s="9">
        <v>44158</v>
      </c>
      <c r="G174" s="9">
        <v>44212</v>
      </c>
      <c r="H174" s="6">
        <v>1</v>
      </c>
      <c r="I174" t="str">
        <f>IF(Table_Main[[#This Row],[LaborFee]]=0,"Yes", "No")</f>
        <v>No</v>
      </c>
      <c r="J174" t="str">
        <f>IF(Table_Main[[#This Row],[PartsFee]]=0,"Yes", "No")</f>
        <v>No</v>
      </c>
      <c r="K174" s="6">
        <v>0.25</v>
      </c>
      <c r="L174" s="14">
        <v>45.734099999999998</v>
      </c>
      <c r="M174" s="6" t="s">
        <v>59</v>
      </c>
      <c r="N174">
        <f>Table_Main[[#This Row],[WorkDate]]-Table_Main[[#This Row],[ReqDate]]</f>
        <v>54</v>
      </c>
      <c r="O174">
        <f>VLOOKUP(Table_Main[[#This Row],[Techs]],$AA$2:$AB$4,2,0)</f>
        <v>80</v>
      </c>
      <c r="P174" s="13">
        <f>Table_Main[[#This Row],[LaborHours]]*Table_Main[[#This Row],[LaborRate]]</f>
        <v>20</v>
      </c>
      <c r="Q174" s="14">
        <v>20</v>
      </c>
      <c r="R174" s="14">
        <v>45.734099999999998</v>
      </c>
      <c r="S174" s="13">
        <f>Table_Main[[#This Row],[LaborRate]]+Table_Main[[#This Row],[LaborCost]]</f>
        <v>100</v>
      </c>
      <c r="T174">
        <f>Table_Main[[#This Row],[LaborFee]]+Table_Main[[#This Row],[PartsFee]]</f>
        <v>65.734099999999998</v>
      </c>
      <c r="U174" t="str">
        <f>LEFT(TEXT(Table_Main[[#This Row],[ReqDate]],"dddd"),3)</f>
        <v>Mon</v>
      </c>
      <c r="V174" t="str">
        <f>LEFT(TEXT(Table_Main[[#This Row],[WorkDate]],"dddd"),3)</f>
        <v>Sat</v>
      </c>
    </row>
    <row r="175" spans="1:22" ht="14.25" hidden="1" customHeight="1" x14ac:dyDescent="0.25">
      <c r="A175" s="6" t="s">
        <v>253</v>
      </c>
      <c r="B175" s="6" t="s">
        <v>226</v>
      </c>
      <c r="C175" s="6" t="s">
        <v>227</v>
      </c>
      <c r="D175" s="6" t="s">
        <v>63</v>
      </c>
      <c r="E175" t="str">
        <f>IF(Table_Main[[#This Row],[Wait]]&lt;=4, "Yes", "No")</f>
        <v>No</v>
      </c>
      <c r="F175" s="9">
        <v>44158</v>
      </c>
      <c r="G175" s="9">
        <v>44236</v>
      </c>
      <c r="H175" s="6">
        <v>2</v>
      </c>
      <c r="I175" t="str">
        <f>IF(Table_Main[[#This Row],[LaborFee]]=0,"Yes", "No")</f>
        <v>No</v>
      </c>
      <c r="J175" t="str">
        <f>IF(Table_Main[[#This Row],[PartsFee]]=0,"Yes", "No")</f>
        <v>No</v>
      </c>
      <c r="K175" s="6">
        <v>0.5</v>
      </c>
      <c r="L175" s="14">
        <v>204.28399999999999</v>
      </c>
      <c r="M175" s="6" t="s">
        <v>59</v>
      </c>
      <c r="N175">
        <f>Table_Main[[#This Row],[WorkDate]]-Table_Main[[#This Row],[ReqDate]]</f>
        <v>78</v>
      </c>
      <c r="O175">
        <f>VLOOKUP(Table_Main[[#This Row],[Techs]],$AA$2:$AB$4,2,0)</f>
        <v>140</v>
      </c>
      <c r="P175" s="13">
        <f>Table_Main[[#This Row],[LaborHours]]*Table_Main[[#This Row],[LaborRate]]</f>
        <v>70</v>
      </c>
      <c r="Q175" s="14">
        <v>70</v>
      </c>
      <c r="R175" s="14">
        <v>204.28399999999999</v>
      </c>
      <c r="S175" s="13">
        <f>Table_Main[[#This Row],[LaborRate]]+Table_Main[[#This Row],[LaborCost]]</f>
        <v>210</v>
      </c>
      <c r="T175">
        <f>Table_Main[[#This Row],[LaborFee]]+Table_Main[[#This Row],[PartsFee]]</f>
        <v>274.28399999999999</v>
      </c>
      <c r="U175" t="str">
        <f>LEFT(TEXT(Table_Main[[#This Row],[ReqDate]],"dddd"),3)</f>
        <v>Mon</v>
      </c>
      <c r="V175" t="str">
        <f>LEFT(TEXT(Table_Main[[#This Row],[WorkDate]],"dddd"),3)</f>
        <v>Tue</v>
      </c>
    </row>
    <row r="176" spans="1:22" ht="14.25" hidden="1" customHeight="1" x14ac:dyDescent="0.25">
      <c r="A176" s="6" t="s">
        <v>254</v>
      </c>
      <c r="B176" s="6" t="s">
        <v>71</v>
      </c>
      <c r="C176" s="6" t="s">
        <v>57</v>
      </c>
      <c r="D176" s="6" t="s">
        <v>67</v>
      </c>
      <c r="E176" t="str">
        <f>IF(Table_Main[[#This Row],[Wait]]&lt;=4, "Yes", "No")</f>
        <v>Yes</v>
      </c>
      <c r="F176" s="9">
        <v>44159</v>
      </c>
      <c r="G176" s="9">
        <v>44161</v>
      </c>
      <c r="H176" s="6">
        <v>1</v>
      </c>
      <c r="I176" t="str">
        <f>IF(Table_Main[[#This Row],[LaborFee]]=0,"Yes", "No")</f>
        <v>No</v>
      </c>
      <c r="J176" t="str">
        <f>IF(Table_Main[[#This Row],[PartsFee]]=0,"Yes", "No")</f>
        <v>No</v>
      </c>
      <c r="K176" s="6">
        <v>0.25</v>
      </c>
      <c r="L176" s="14">
        <v>21.33</v>
      </c>
      <c r="M176" s="6" t="s">
        <v>59</v>
      </c>
      <c r="N176">
        <f>Table_Main[[#This Row],[WorkDate]]-Table_Main[[#This Row],[ReqDate]]</f>
        <v>2</v>
      </c>
      <c r="O176">
        <f>VLOOKUP(Table_Main[[#This Row],[Techs]],$AA$2:$AB$4,2,0)</f>
        <v>80</v>
      </c>
      <c r="P176" s="13">
        <f>Table_Main[[#This Row],[LaborHours]]*Table_Main[[#This Row],[LaborRate]]</f>
        <v>20</v>
      </c>
      <c r="Q176" s="14">
        <v>20</v>
      </c>
      <c r="R176" s="14">
        <v>21.33</v>
      </c>
      <c r="S176" s="13">
        <f>Table_Main[[#This Row],[LaborRate]]+Table_Main[[#This Row],[LaborCost]]</f>
        <v>100</v>
      </c>
      <c r="T176">
        <f>Table_Main[[#This Row],[LaborFee]]+Table_Main[[#This Row],[PartsFee]]</f>
        <v>41.33</v>
      </c>
      <c r="U176" t="str">
        <f>LEFT(TEXT(Table_Main[[#This Row],[ReqDate]],"dddd"),3)</f>
        <v>Tue</v>
      </c>
      <c r="V176" t="str">
        <f>LEFT(TEXT(Table_Main[[#This Row],[WorkDate]],"dddd"),3)</f>
        <v>Thu</v>
      </c>
    </row>
    <row r="177" spans="1:22" ht="14.25" hidden="1" customHeight="1" x14ac:dyDescent="0.25">
      <c r="A177" s="6" t="s">
        <v>255</v>
      </c>
      <c r="B177" s="6" t="s">
        <v>94</v>
      </c>
      <c r="C177" s="6" t="s">
        <v>57</v>
      </c>
      <c r="D177" s="6" t="s">
        <v>63</v>
      </c>
      <c r="E177" t="str">
        <f>IF(Table_Main[[#This Row],[Wait]]&lt;=4, "Yes", "No")</f>
        <v>No</v>
      </c>
      <c r="F177" s="9">
        <v>44159</v>
      </c>
      <c r="G177" s="9">
        <v>44168</v>
      </c>
      <c r="H177" s="6">
        <v>1</v>
      </c>
      <c r="I177" t="str">
        <f>IF(Table_Main[[#This Row],[LaborFee]]=0,"Yes", "No")</f>
        <v>No</v>
      </c>
      <c r="J177" t="str">
        <f>IF(Table_Main[[#This Row],[PartsFee]]=0,"Yes", "No")</f>
        <v>No</v>
      </c>
      <c r="K177" s="6">
        <v>0.5</v>
      </c>
      <c r="L177" s="14">
        <v>34.08</v>
      </c>
      <c r="M177" s="6" t="s">
        <v>68</v>
      </c>
      <c r="N177">
        <f>Table_Main[[#This Row],[WorkDate]]-Table_Main[[#This Row],[ReqDate]]</f>
        <v>9</v>
      </c>
      <c r="O177">
        <f>VLOOKUP(Table_Main[[#This Row],[Techs]],$AA$2:$AB$4,2,0)</f>
        <v>80</v>
      </c>
      <c r="P177" s="13">
        <f>Table_Main[[#This Row],[LaborHours]]*Table_Main[[#This Row],[LaborRate]]</f>
        <v>40</v>
      </c>
      <c r="Q177" s="14">
        <v>40</v>
      </c>
      <c r="R177" s="14">
        <v>34.08</v>
      </c>
      <c r="S177" s="13">
        <f>Table_Main[[#This Row],[LaborRate]]+Table_Main[[#This Row],[LaborCost]]</f>
        <v>120</v>
      </c>
      <c r="T177">
        <f>Table_Main[[#This Row],[LaborFee]]+Table_Main[[#This Row],[PartsFee]]</f>
        <v>74.08</v>
      </c>
      <c r="U177" t="str">
        <f>LEFT(TEXT(Table_Main[[#This Row],[ReqDate]],"dddd"),3)</f>
        <v>Tue</v>
      </c>
      <c r="V177" t="str">
        <f>LEFT(TEXT(Table_Main[[#This Row],[WorkDate]],"dddd"),3)</f>
        <v>Thu</v>
      </c>
    </row>
    <row r="178" spans="1:22" ht="14.25" hidden="1" customHeight="1" x14ac:dyDescent="0.25">
      <c r="A178" s="6" t="s">
        <v>256</v>
      </c>
      <c r="B178" s="6" t="s">
        <v>71</v>
      </c>
      <c r="C178" s="6" t="s">
        <v>87</v>
      </c>
      <c r="D178" s="6" t="s">
        <v>63</v>
      </c>
      <c r="E178" t="str">
        <f>IF(Table_Main[[#This Row],[Wait]]&lt;=4, "Yes", "No")</f>
        <v>No</v>
      </c>
      <c r="F178" s="9">
        <v>44159</v>
      </c>
      <c r="G178" s="9">
        <v>44168</v>
      </c>
      <c r="H178" s="6">
        <v>2</v>
      </c>
      <c r="I178" t="str">
        <f>IF(Table_Main[[#This Row],[LaborFee]]=0,"Yes", "No")</f>
        <v>No</v>
      </c>
      <c r="J178" t="str">
        <f>IF(Table_Main[[#This Row],[PartsFee]]=0,"Yes", "No")</f>
        <v>No</v>
      </c>
      <c r="K178" s="6">
        <v>0.75</v>
      </c>
      <c r="L178" s="14">
        <v>212.0085</v>
      </c>
      <c r="M178" s="6" t="s">
        <v>59</v>
      </c>
      <c r="N178">
        <f>Table_Main[[#This Row],[WorkDate]]-Table_Main[[#This Row],[ReqDate]]</f>
        <v>9</v>
      </c>
      <c r="O178">
        <f>VLOOKUP(Table_Main[[#This Row],[Techs]],$AA$2:$AB$4,2,0)</f>
        <v>140</v>
      </c>
      <c r="P178" s="13">
        <f>Table_Main[[#This Row],[LaborHours]]*Table_Main[[#This Row],[LaborRate]]</f>
        <v>105</v>
      </c>
      <c r="Q178" s="14">
        <v>105</v>
      </c>
      <c r="R178" s="14">
        <v>212.0085</v>
      </c>
      <c r="S178" s="13">
        <f>Table_Main[[#This Row],[LaborRate]]+Table_Main[[#This Row],[LaborCost]]</f>
        <v>245</v>
      </c>
      <c r="T178">
        <f>Table_Main[[#This Row],[LaborFee]]+Table_Main[[#This Row],[PartsFee]]</f>
        <v>317.00850000000003</v>
      </c>
      <c r="U178" t="str">
        <f>LEFT(TEXT(Table_Main[[#This Row],[ReqDate]],"dddd"),3)</f>
        <v>Tue</v>
      </c>
      <c r="V178" t="str">
        <f>LEFT(TEXT(Table_Main[[#This Row],[WorkDate]],"dddd"),3)</f>
        <v>Thu</v>
      </c>
    </row>
    <row r="179" spans="1:22" ht="14.25" hidden="1" customHeight="1" x14ac:dyDescent="0.25">
      <c r="A179" s="6" t="s">
        <v>257</v>
      </c>
      <c r="B179" s="6" t="s">
        <v>71</v>
      </c>
      <c r="C179" s="6" t="s">
        <v>57</v>
      </c>
      <c r="D179" s="6" t="s">
        <v>81</v>
      </c>
      <c r="E179" t="str">
        <f>IF(Table_Main[[#This Row],[Wait]]&lt;=4, "Yes", "No")</f>
        <v>No</v>
      </c>
      <c r="F179" s="9">
        <v>44159</v>
      </c>
      <c r="G179" s="9">
        <v>44172</v>
      </c>
      <c r="H179" s="6">
        <v>1</v>
      </c>
      <c r="I179" t="str">
        <f>IF(Table_Main[[#This Row],[LaborFee]]=0,"Yes", "No")</f>
        <v>No</v>
      </c>
      <c r="J179" t="str">
        <f>IF(Table_Main[[#This Row],[PartsFee]]=0,"Yes", "No")</f>
        <v>No</v>
      </c>
      <c r="K179" s="6">
        <v>1</v>
      </c>
      <c r="L179" s="14">
        <v>341.2672</v>
      </c>
      <c r="M179" s="6" t="s">
        <v>79</v>
      </c>
      <c r="N179">
        <f>Table_Main[[#This Row],[WorkDate]]-Table_Main[[#This Row],[ReqDate]]</f>
        <v>13</v>
      </c>
      <c r="O179">
        <f>VLOOKUP(Table_Main[[#This Row],[Techs]],$AA$2:$AB$4,2,0)</f>
        <v>80</v>
      </c>
      <c r="P179" s="13">
        <f>Table_Main[[#This Row],[LaborHours]]*Table_Main[[#This Row],[LaborRate]]</f>
        <v>80</v>
      </c>
      <c r="Q179" s="14">
        <v>80</v>
      </c>
      <c r="R179" s="14">
        <v>341.2672</v>
      </c>
      <c r="S179" s="13">
        <f>Table_Main[[#This Row],[LaborRate]]+Table_Main[[#This Row],[LaborCost]]</f>
        <v>160</v>
      </c>
      <c r="T179">
        <f>Table_Main[[#This Row],[LaborFee]]+Table_Main[[#This Row],[PartsFee]]</f>
        <v>421.2672</v>
      </c>
      <c r="U179" t="str">
        <f>LEFT(TEXT(Table_Main[[#This Row],[ReqDate]],"dddd"),3)</f>
        <v>Tue</v>
      </c>
      <c r="V179" t="str">
        <f>LEFT(TEXT(Table_Main[[#This Row],[WorkDate]],"dddd"),3)</f>
        <v>Mon</v>
      </c>
    </row>
    <row r="180" spans="1:22" ht="14.25" hidden="1" customHeight="1" x14ac:dyDescent="0.25">
      <c r="A180" s="6" t="s">
        <v>258</v>
      </c>
      <c r="B180" s="6" t="s">
        <v>65</v>
      </c>
      <c r="C180" s="6" t="s">
        <v>66</v>
      </c>
      <c r="D180" s="6" t="s">
        <v>63</v>
      </c>
      <c r="E180" t="str">
        <f>IF(Table_Main[[#This Row],[Wait]]&lt;=4, "Yes", "No")</f>
        <v>No</v>
      </c>
      <c r="F180" s="9">
        <v>44159</v>
      </c>
      <c r="G180" s="9">
        <v>44245</v>
      </c>
      <c r="H180" s="6">
        <v>1</v>
      </c>
      <c r="I180" t="str">
        <f>IF(Table_Main[[#This Row],[LaborFee]]=0,"Yes", "No")</f>
        <v>No</v>
      </c>
      <c r="J180" t="str">
        <f>IF(Table_Main[[#This Row],[PartsFee]]=0,"Yes", "No")</f>
        <v>No</v>
      </c>
      <c r="K180" s="6">
        <v>0.5</v>
      </c>
      <c r="L180" s="14">
        <v>25.773599999999998</v>
      </c>
      <c r="M180" s="6" t="s">
        <v>59</v>
      </c>
      <c r="N180">
        <f>Table_Main[[#This Row],[WorkDate]]-Table_Main[[#This Row],[ReqDate]]</f>
        <v>86</v>
      </c>
      <c r="O180">
        <f>VLOOKUP(Table_Main[[#This Row],[Techs]],$AA$2:$AB$4,2,0)</f>
        <v>80</v>
      </c>
      <c r="P180" s="13">
        <f>Table_Main[[#This Row],[LaborHours]]*Table_Main[[#This Row],[LaborRate]]</f>
        <v>40</v>
      </c>
      <c r="Q180" s="14">
        <v>40</v>
      </c>
      <c r="R180" s="14">
        <v>25.773599999999998</v>
      </c>
      <c r="S180" s="13">
        <f>Table_Main[[#This Row],[LaborRate]]+Table_Main[[#This Row],[LaborCost]]</f>
        <v>120</v>
      </c>
      <c r="T180">
        <f>Table_Main[[#This Row],[LaborFee]]+Table_Main[[#This Row],[PartsFee]]</f>
        <v>65.773600000000002</v>
      </c>
      <c r="U180" t="str">
        <f>LEFT(TEXT(Table_Main[[#This Row],[ReqDate]],"dddd"),3)</f>
        <v>Tue</v>
      </c>
      <c r="V180" t="str">
        <f>LEFT(TEXT(Table_Main[[#This Row],[WorkDate]],"dddd"),3)</f>
        <v>Thu</v>
      </c>
    </row>
    <row r="181" spans="1:22" ht="14.25" hidden="1" customHeight="1" x14ac:dyDescent="0.25">
      <c r="A181" s="6" t="s">
        <v>259</v>
      </c>
      <c r="B181" s="6" t="s">
        <v>94</v>
      </c>
      <c r="C181" s="6" t="s">
        <v>57</v>
      </c>
      <c r="D181" s="6" t="s">
        <v>58</v>
      </c>
      <c r="E181" t="str">
        <f>IF(Table_Main[[#This Row],[Wait]]&lt;=4, "Yes", "No")</f>
        <v>No</v>
      </c>
      <c r="F181" s="9">
        <v>44160</v>
      </c>
      <c r="G181" s="9">
        <v>44172</v>
      </c>
      <c r="H181" s="6">
        <v>1</v>
      </c>
      <c r="I181" t="str">
        <f>IF(Table_Main[[#This Row],[LaborFee]]=0,"Yes", "No")</f>
        <v>No</v>
      </c>
      <c r="J181" t="str">
        <f>IF(Table_Main[[#This Row],[PartsFee]]=0,"Yes", "No")</f>
        <v>No</v>
      </c>
      <c r="K181" s="6">
        <v>0.5</v>
      </c>
      <c r="L181" s="14">
        <v>133.36609999999999</v>
      </c>
      <c r="M181" s="6" t="s">
        <v>59</v>
      </c>
      <c r="N181">
        <f>Table_Main[[#This Row],[WorkDate]]-Table_Main[[#This Row],[ReqDate]]</f>
        <v>12</v>
      </c>
      <c r="O181">
        <f>VLOOKUP(Table_Main[[#This Row],[Techs]],$AA$2:$AB$4,2,0)</f>
        <v>80</v>
      </c>
      <c r="P181" s="13">
        <f>Table_Main[[#This Row],[LaborHours]]*Table_Main[[#This Row],[LaborRate]]</f>
        <v>40</v>
      </c>
      <c r="Q181" s="14">
        <v>40</v>
      </c>
      <c r="R181" s="14">
        <v>133.36609999999999</v>
      </c>
      <c r="S181" s="13">
        <f>Table_Main[[#This Row],[LaborRate]]+Table_Main[[#This Row],[LaborCost]]</f>
        <v>120</v>
      </c>
      <c r="T181">
        <f>Table_Main[[#This Row],[LaborFee]]+Table_Main[[#This Row],[PartsFee]]</f>
        <v>173.36609999999999</v>
      </c>
      <c r="U181" t="str">
        <f>LEFT(TEXT(Table_Main[[#This Row],[ReqDate]],"dddd"),3)</f>
        <v>Wed</v>
      </c>
      <c r="V181" t="str">
        <f>LEFT(TEXT(Table_Main[[#This Row],[WorkDate]],"dddd"),3)</f>
        <v>Mon</v>
      </c>
    </row>
    <row r="182" spans="1:22" ht="14.25" hidden="1" customHeight="1" x14ac:dyDescent="0.25">
      <c r="A182" s="6" t="s">
        <v>260</v>
      </c>
      <c r="B182" s="6" t="s">
        <v>83</v>
      </c>
      <c r="C182" s="6" t="s">
        <v>57</v>
      </c>
      <c r="D182" s="6" t="s">
        <v>58</v>
      </c>
      <c r="E182" t="str">
        <f>IF(Table_Main[[#This Row],[Wait]]&lt;=4, "Yes", "No")</f>
        <v>No</v>
      </c>
      <c r="F182" s="9">
        <v>44160</v>
      </c>
      <c r="G182" s="9">
        <v>44200</v>
      </c>
      <c r="H182" s="6">
        <v>1</v>
      </c>
      <c r="I182" t="str">
        <f>IF(Table_Main[[#This Row],[LaborFee]]=0,"Yes", "No")</f>
        <v>No</v>
      </c>
      <c r="J182" t="str">
        <f>IF(Table_Main[[#This Row],[PartsFee]]=0,"Yes", "No")</f>
        <v>No</v>
      </c>
      <c r="K182" s="6">
        <v>0.5</v>
      </c>
      <c r="L182" s="14">
        <v>66.864900000000006</v>
      </c>
      <c r="M182" s="6" t="s">
        <v>59</v>
      </c>
      <c r="N182">
        <f>Table_Main[[#This Row],[WorkDate]]-Table_Main[[#This Row],[ReqDate]]</f>
        <v>40</v>
      </c>
      <c r="O182">
        <f>VLOOKUP(Table_Main[[#This Row],[Techs]],$AA$2:$AB$4,2,0)</f>
        <v>80</v>
      </c>
      <c r="P182" s="13">
        <f>Table_Main[[#This Row],[LaborHours]]*Table_Main[[#This Row],[LaborRate]]</f>
        <v>40</v>
      </c>
      <c r="Q182" s="14">
        <v>40</v>
      </c>
      <c r="R182" s="14">
        <v>66.864900000000006</v>
      </c>
      <c r="S182" s="13">
        <f>Table_Main[[#This Row],[LaborRate]]+Table_Main[[#This Row],[LaborCost]]</f>
        <v>120</v>
      </c>
      <c r="T182">
        <f>Table_Main[[#This Row],[LaborFee]]+Table_Main[[#This Row],[PartsFee]]</f>
        <v>106.86490000000001</v>
      </c>
      <c r="U182" t="str">
        <f>LEFT(TEXT(Table_Main[[#This Row],[ReqDate]],"dddd"),3)</f>
        <v>Wed</v>
      </c>
      <c r="V182" t="str">
        <f>LEFT(TEXT(Table_Main[[#This Row],[WorkDate]],"dddd"),3)</f>
        <v>Mon</v>
      </c>
    </row>
    <row r="183" spans="1:22" ht="14.25" hidden="1" customHeight="1" x14ac:dyDescent="0.25">
      <c r="A183" s="6" t="s">
        <v>261</v>
      </c>
      <c r="B183" s="6" t="s">
        <v>83</v>
      </c>
      <c r="C183" s="6" t="s">
        <v>57</v>
      </c>
      <c r="D183" s="6" t="s">
        <v>58</v>
      </c>
      <c r="E183" t="str">
        <f>IF(Table_Main[[#This Row],[Wait]]&lt;=4, "Yes", "No")</f>
        <v>No</v>
      </c>
      <c r="F183" s="9">
        <v>44160</v>
      </c>
      <c r="G183" s="9">
        <v>44200</v>
      </c>
      <c r="H183" s="6">
        <v>1</v>
      </c>
      <c r="I183" t="str">
        <f>IF(Table_Main[[#This Row],[LaborFee]]=0,"Yes", "No")</f>
        <v>No</v>
      </c>
      <c r="J183" t="str">
        <f>IF(Table_Main[[#This Row],[PartsFee]]=0,"Yes", "No")</f>
        <v>No</v>
      </c>
      <c r="K183" s="6">
        <v>0.75</v>
      </c>
      <c r="L183" s="14">
        <v>94.26</v>
      </c>
      <c r="M183" s="6" t="s">
        <v>68</v>
      </c>
      <c r="N183">
        <f>Table_Main[[#This Row],[WorkDate]]-Table_Main[[#This Row],[ReqDate]]</f>
        <v>40</v>
      </c>
      <c r="O183">
        <f>VLOOKUP(Table_Main[[#This Row],[Techs]],$AA$2:$AB$4,2,0)</f>
        <v>80</v>
      </c>
      <c r="P183" s="13">
        <f>Table_Main[[#This Row],[LaborHours]]*Table_Main[[#This Row],[LaborRate]]</f>
        <v>60</v>
      </c>
      <c r="Q183" s="14">
        <v>60</v>
      </c>
      <c r="R183" s="14">
        <v>94.26</v>
      </c>
      <c r="S183" s="13">
        <f>Table_Main[[#This Row],[LaborRate]]+Table_Main[[#This Row],[LaborCost]]</f>
        <v>140</v>
      </c>
      <c r="T183">
        <f>Table_Main[[#This Row],[LaborFee]]+Table_Main[[#This Row],[PartsFee]]</f>
        <v>154.26</v>
      </c>
      <c r="U183" t="str">
        <f>LEFT(TEXT(Table_Main[[#This Row],[ReqDate]],"dddd"),3)</f>
        <v>Wed</v>
      </c>
      <c r="V183" t="str">
        <f>LEFT(TEXT(Table_Main[[#This Row],[WorkDate]],"dddd"),3)</f>
        <v>Mon</v>
      </c>
    </row>
    <row r="184" spans="1:22" ht="14.25" hidden="1" customHeight="1" x14ac:dyDescent="0.25">
      <c r="A184" s="6" t="s">
        <v>262</v>
      </c>
      <c r="B184" s="6" t="s">
        <v>83</v>
      </c>
      <c r="C184" s="6" t="s">
        <v>57</v>
      </c>
      <c r="D184" s="6" t="s">
        <v>58</v>
      </c>
      <c r="E184" t="str">
        <f>IF(Table_Main[[#This Row],[Wait]]&lt;=4, "Yes", "No")</f>
        <v>No</v>
      </c>
      <c r="F184" s="9">
        <v>44160</v>
      </c>
      <c r="G184" s="9">
        <v>44200</v>
      </c>
      <c r="H184" s="6">
        <v>1</v>
      </c>
      <c r="I184" t="str">
        <f>IF(Table_Main[[#This Row],[LaborFee]]=0,"Yes", "No")</f>
        <v>No</v>
      </c>
      <c r="J184" t="str">
        <f>IF(Table_Main[[#This Row],[PartsFee]]=0,"Yes", "No")</f>
        <v>No</v>
      </c>
      <c r="K184" s="6">
        <v>0.25</v>
      </c>
      <c r="L184" s="14">
        <v>120</v>
      </c>
      <c r="M184" s="6" t="s">
        <v>79</v>
      </c>
      <c r="N184">
        <f>Table_Main[[#This Row],[WorkDate]]-Table_Main[[#This Row],[ReqDate]]</f>
        <v>40</v>
      </c>
      <c r="O184">
        <f>VLOOKUP(Table_Main[[#This Row],[Techs]],$AA$2:$AB$4,2,0)</f>
        <v>80</v>
      </c>
      <c r="P184" s="13">
        <f>Table_Main[[#This Row],[LaborHours]]*Table_Main[[#This Row],[LaborRate]]</f>
        <v>20</v>
      </c>
      <c r="Q184" s="14">
        <v>20</v>
      </c>
      <c r="R184" s="14">
        <v>120</v>
      </c>
      <c r="S184" s="13">
        <f>Table_Main[[#This Row],[LaborRate]]+Table_Main[[#This Row],[LaborCost]]</f>
        <v>100</v>
      </c>
      <c r="T184">
        <f>Table_Main[[#This Row],[LaborFee]]+Table_Main[[#This Row],[PartsFee]]</f>
        <v>140</v>
      </c>
      <c r="U184" t="str">
        <f>LEFT(TEXT(Table_Main[[#This Row],[ReqDate]],"dddd"),3)</f>
        <v>Wed</v>
      </c>
      <c r="V184" t="str">
        <f>LEFT(TEXT(Table_Main[[#This Row],[WorkDate]],"dddd"),3)</f>
        <v>Mon</v>
      </c>
    </row>
    <row r="185" spans="1:22" ht="14.25" hidden="1" customHeight="1" x14ac:dyDescent="0.25">
      <c r="A185" s="6" t="s">
        <v>263</v>
      </c>
      <c r="B185" s="6" t="s">
        <v>83</v>
      </c>
      <c r="C185" s="6" t="s">
        <v>57</v>
      </c>
      <c r="D185" s="6" t="s">
        <v>67</v>
      </c>
      <c r="E185" t="str">
        <f>IF(Table_Main[[#This Row],[Wait]]&lt;=4, "Yes", "No")</f>
        <v>No</v>
      </c>
      <c r="F185" s="9">
        <v>44161</v>
      </c>
      <c r="G185" s="9">
        <v>44167</v>
      </c>
      <c r="H185" s="6">
        <v>1</v>
      </c>
      <c r="I185" t="str">
        <f>IF(Table_Main[[#This Row],[LaborFee]]=0,"Yes", "No")</f>
        <v>No</v>
      </c>
      <c r="J185" t="str">
        <f>IF(Table_Main[[#This Row],[PartsFee]]=0,"Yes", "No")</f>
        <v>No</v>
      </c>
      <c r="K185" s="6">
        <v>0.25</v>
      </c>
      <c r="L185" s="14">
        <v>120</v>
      </c>
      <c r="M185" s="6" t="s">
        <v>59</v>
      </c>
      <c r="N185">
        <f>Table_Main[[#This Row],[WorkDate]]-Table_Main[[#This Row],[ReqDate]]</f>
        <v>6</v>
      </c>
      <c r="O185">
        <f>VLOOKUP(Table_Main[[#This Row],[Techs]],$AA$2:$AB$4,2,0)</f>
        <v>80</v>
      </c>
      <c r="P185" s="13">
        <f>Table_Main[[#This Row],[LaborHours]]*Table_Main[[#This Row],[LaborRate]]</f>
        <v>20</v>
      </c>
      <c r="Q185" s="14">
        <v>20</v>
      </c>
      <c r="R185" s="14">
        <v>120</v>
      </c>
      <c r="S185" s="13">
        <f>Table_Main[[#This Row],[LaborRate]]+Table_Main[[#This Row],[LaborCost]]</f>
        <v>100</v>
      </c>
      <c r="T185">
        <f>Table_Main[[#This Row],[LaborFee]]+Table_Main[[#This Row],[PartsFee]]</f>
        <v>140</v>
      </c>
      <c r="U185" t="str">
        <f>LEFT(TEXT(Table_Main[[#This Row],[ReqDate]],"dddd"),3)</f>
        <v>Thu</v>
      </c>
      <c r="V185" t="str">
        <f>LEFT(TEXT(Table_Main[[#This Row],[WorkDate]],"dddd"),3)</f>
        <v>Wed</v>
      </c>
    </row>
    <row r="186" spans="1:22" ht="14.25" hidden="1" customHeight="1" x14ac:dyDescent="0.25">
      <c r="A186" s="6" t="s">
        <v>264</v>
      </c>
      <c r="B186" s="6" t="s">
        <v>71</v>
      </c>
      <c r="C186" s="6" t="s">
        <v>78</v>
      </c>
      <c r="D186" s="6" t="s">
        <v>67</v>
      </c>
      <c r="E186" t="str">
        <f>IF(Table_Main[[#This Row],[Wait]]&lt;=4, "Yes", "No")</f>
        <v>No</v>
      </c>
      <c r="F186" s="9">
        <v>44161</v>
      </c>
      <c r="G186" s="9">
        <v>44168</v>
      </c>
      <c r="H186" s="6">
        <v>1</v>
      </c>
      <c r="I186" t="str">
        <f>IF(Table_Main[[#This Row],[LaborFee]]=0,"Yes", "No")</f>
        <v>No</v>
      </c>
      <c r="J186" t="str">
        <f>IF(Table_Main[[#This Row],[PartsFee]]=0,"Yes", "No")</f>
        <v>No</v>
      </c>
      <c r="K186" s="6">
        <v>0.25</v>
      </c>
      <c r="L186" s="14">
        <v>45.99</v>
      </c>
      <c r="M186" s="6" t="s">
        <v>68</v>
      </c>
      <c r="N186">
        <f>Table_Main[[#This Row],[WorkDate]]-Table_Main[[#This Row],[ReqDate]]</f>
        <v>7</v>
      </c>
      <c r="O186">
        <f>VLOOKUP(Table_Main[[#This Row],[Techs]],$AA$2:$AB$4,2,0)</f>
        <v>80</v>
      </c>
      <c r="P186" s="13">
        <f>Table_Main[[#This Row],[LaborHours]]*Table_Main[[#This Row],[LaborRate]]</f>
        <v>20</v>
      </c>
      <c r="Q186" s="14">
        <v>20</v>
      </c>
      <c r="R186" s="14">
        <v>45.99</v>
      </c>
      <c r="S186" s="13">
        <f>Table_Main[[#This Row],[LaborRate]]+Table_Main[[#This Row],[LaborCost]]</f>
        <v>100</v>
      </c>
      <c r="T186">
        <f>Table_Main[[#This Row],[LaborFee]]+Table_Main[[#This Row],[PartsFee]]</f>
        <v>65.990000000000009</v>
      </c>
      <c r="U186" t="str">
        <f>LEFT(TEXT(Table_Main[[#This Row],[ReqDate]],"dddd"),3)</f>
        <v>Thu</v>
      </c>
      <c r="V186" t="str">
        <f>LEFT(TEXT(Table_Main[[#This Row],[WorkDate]],"dddd"),3)</f>
        <v>Thu</v>
      </c>
    </row>
    <row r="187" spans="1:22" ht="14.25" hidden="1" customHeight="1" x14ac:dyDescent="0.25">
      <c r="A187" s="6" t="s">
        <v>265</v>
      </c>
      <c r="B187" s="6" t="s">
        <v>94</v>
      </c>
      <c r="C187" s="6" t="s">
        <v>78</v>
      </c>
      <c r="D187" s="6" t="s">
        <v>58</v>
      </c>
      <c r="E187" t="str">
        <f>IF(Table_Main[[#This Row],[Wait]]&lt;=4, "Yes", "No")</f>
        <v>No</v>
      </c>
      <c r="F187" s="9">
        <v>44161</v>
      </c>
      <c r="G187" s="9">
        <v>44175</v>
      </c>
      <c r="H187" s="6">
        <v>1</v>
      </c>
      <c r="I187" t="str">
        <f>IF(Table_Main[[#This Row],[LaborFee]]=0,"Yes", "No")</f>
        <v>No</v>
      </c>
      <c r="J187" t="str">
        <f>IF(Table_Main[[#This Row],[PartsFee]]=0,"Yes", "No")</f>
        <v>No</v>
      </c>
      <c r="K187" s="6">
        <v>0.5</v>
      </c>
      <c r="L187" s="14">
        <v>33</v>
      </c>
      <c r="M187" s="6" t="s">
        <v>79</v>
      </c>
      <c r="N187">
        <f>Table_Main[[#This Row],[WorkDate]]-Table_Main[[#This Row],[ReqDate]]</f>
        <v>14</v>
      </c>
      <c r="O187">
        <f>VLOOKUP(Table_Main[[#This Row],[Techs]],$AA$2:$AB$4,2,0)</f>
        <v>80</v>
      </c>
      <c r="P187" s="13">
        <f>Table_Main[[#This Row],[LaborHours]]*Table_Main[[#This Row],[LaborRate]]</f>
        <v>40</v>
      </c>
      <c r="Q187" s="14">
        <v>40</v>
      </c>
      <c r="R187" s="14">
        <v>33</v>
      </c>
      <c r="S187" s="13">
        <f>Table_Main[[#This Row],[LaborRate]]+Table_Main[[#This Row],[LaborCost]]</f>
        <v>120</v>
      </c>
      <c r="T187">
        <f>Table_Main[[#This Row],[LaborFee]]+Table_Main[[#This Row],[PartsFee]]</f>
        <v>73</v>
      </c>
      <c r="U187" t="str">
        <f>LEFT(TEXT(Table_Main[[#This Row],[ReqDate]],"dddd"),3)</f>
        <v>Thu</v>
      </c>
      <c r="V187" t="str">
        <f>LEFT(TEXT(Table_Main[[#This Row],[WorkDate]],"dddd"),3)</f>
        <v>Thu</v>
      </c>
    </row>
    <row r="188" spans="1:22" ht="14.25" hidden="1" customHeight="1" x14ac:dyDescent="0.25">
      <c r="A188" s="6" t="s">
        <v>266</v>
      </c>
      <c r="B188" s="6" t="s">
        <v>71</v>
      </c>
      <c r="C188" s="6" t="s">
        <v>87</v>
      </c>
      <c r="D188" s="6" t="s">
        <v>58</v>
      </c>
      <c r="E188" t="str">
        <f>IF(Table_Main[[#This Row],[Wait]]&lt;=4, "Yes", "No")</f>
        <v>No</v>
      </c>
      <c r="F188" s="9">
        <v>44161</v>
      </c>
      <c r="G188" s="9">
        <v>44207</v>
      </c>
      <c r="H188" s="6">
        <v>1</v>
      </c>
      <c r="I188" t="str">
        <f>IF(Table_Main[[#This Row],[LaborFee]]=0,"Yes", "No")</f>
        <v>No</v>
      </c>
      <c r="J188" t="str">
        <f>IF(Table_Main[[#This Row],[PartsFee]]=0,"Yes", "No")</f>
        <v>No</v>
      </c>
      <c r="K188" s="6">
        <v>0.25</v>
      </c>
      <c r="L188" s="14">
        <v>21.33</v>
      </c>
      <c r="M188" s="6" t="s">
        <v>79</v>
      </c>
      <c r="N188">
        <f>Table_Main[[#This Row],[WorkDate]]-Table_Main[[#This Row],[ReqDate]]</f>
        <v>46</v>
      </c>
      <c r="O188">
        <f>VLOOKUP(Table_Main[[#This Row],[Techs]],$AA$2:$AB$4,2,0)</f>
        <v>80</v>
      </c>
      <c r="P188" s="13">
        <f>Table_Main[[#This Row],[LaborHours]]*Table_Main[[#This Row],[LaborRate]]</f>
        <v>20</v>
      </c>
      <c r="Q188" s="14">
        <v>20</v>
      </c>
      <c r="R188" s="14">
        <v>21.33</v>
      </c>
      <c r="S188" s="13">
        <f>Table_Main[[#This Row],[LaborRate]]+Table_Main[[#This Row],[LaborCost]]</f>
        <v>100</v>
      </c>
      <c r="T188">
        <f>Table_Main[[#This Row],[LaborFee]]+Table_Main[[#This Row],[PartsFee]]</f>
        <v>41.33</v>
      </c>
      <c r="U188" t="str">
        <f>LEFT(TEXT(Table_Main[[#This Row],[ReqDate]],"dddd"),3)</f>
        <v>Thu</v>
      </c>
      <c r="V188" t="str">
        <f>LEFT(TEXT(Table_Main[[#This Row],[WorkDate]],"dddd"),3)</f>
        <v>Mon</v>
      </c>
    </row>
    <row r="189" spans="1:22" ht="14.25" customHeight="1" x14ac:dyDescent="0.25">
      <c r="A189" s="6" t="s">
        <v>267</v>
      </c>
      <c r="B189" s="6" t="s">
        <v>71</v>
      </c>
      <c r="C189" s="6" t="s">
        <v>66</v>
      </c>
      <c r="D189" s="6" t="s">
        <v>67</v>
      </c>
      <c r="E189" t="str">
        <f>IF(Table_Main[[#This Row],[Wait]]&lt;=4, "Yes", "No")</f>
        <v>No</v>
      </c>
      <c r="F189" s="9">
        <v>44161</v>
      </c>
      <c r="G189" s="9">
        <v>44244</v>
      </c>
      <c r="H189" s="6">
        <v>1</v>
      </c>
      <c r="I189" t="str">
        <f>IF(Table_Main[[#This Row],[LaborFee]]=0,"Yes", "No")</f>
        <v>No</v>
      </c>
      <c r="J189" t="str">
        <f>IF(Table_Main[[#This Row],[PartsFee]]=0,"Yes", "No")</f>
        <v>No</v>
      </c>
      <c r="K189" s="6">
        <v>0.25</v>
      </c>
      <c r="L189" s="14">
        <v>37.26</v>
      </c>
      <c r="M189" s="6" t="s">
        <v>59</v>
      </c>
      <c r="N189">
        <f>Table_Main[[#This Row],[WorkDate]]-Table_Main[[#This Row],[ReqDate]]</f>
        <v>83</v>
      </c>
      <c r="O189">
        <f>VLOOKUP(Table_Main[[#This Row],[Techs]],$AA$2:$AB$4,2,0)</f>
        <v>80</v>
      </c>
      <c r="P189" s="13">
        <f>Table_Main[[#This Row],[LaborHours]]*Table_Main[[#This Row],[LaborRate]]</f>
        <v>20</v>
      </c>
      <c r="Q189" s="14">
        <v>20</v>
      </c>
      <c r="R189" s="14">
        <v>37.26</v>
      </c>
      <c r="S189" s="13">
        <f>Table_Main[[#This Row],[LaborRate]]+Table_Main[[#This Row],[LaborCost]]</f>
        <v>100</v>
      </c>
      <c r="T189">
        <f>Table_Main[[#This Row],[LaborFee]]+Table_Main[[#This Row],[PartsFee]]</f>
        <v>57.26</v>
      </c>
      <c r="U189" t="str">
        <f>LEFT(TEXT(Table_Main[[#This Row],[ReqDate]],"dddd"),3)</f>
        <v>Thu</v>
      </c>
      <c r="V189" t="str">
        <f>LEFT(TEXT(Table_Main[[#This Row],[WorkDate]],"dddd"),3)</f>
        <v>Wed</v>
      </c>
    </row>
    <row r="190" spans="1:22" ht="14.25" hidden="1" customHeight="1" x14ac:dyDescent="0.25">
      <c r="A190" s="6" t="s">
        <v>268</v>
      </c>
      <c r="B190" s="6" t="s">
        <v>94</v>
      </c>
      <c r="C190" s="6" t="s">
        <v>57</v>
      </c>
      <c r="D190" s="6" t="s">
        <v>63</v>
      </c>
      <c r="E190" t="str">
        <f>IF(Table_Main[[#This Row],[Wait]]&lt;=4, "Yes", "No")</f>
        <v>No</v>
      </c>
      <c r="F190" s="9">
        <v>44162</v>
      </c>
      <c r="G190" s="9">
        <v>44187</v>
      </c>
      <c r="H190" s="6">
        <v>1</v>
      </c>
      <c r="I190" t="str">
        <f>IF(Table_Main[[#This Row],[LaborFee]]=0,"Yes", "No")</f>
        <v>No</v>
      </c>
      <c r="J190" t="str">
        <f>IF(Table_Main[[#This Row],[PartsFee]]=0,"Yes", "No")</f>
        <v>No</v>
      </c>
      <c r="K190" s="6">
        <v>1</v>
      </c>
      <c r="L190" s="14">
        <v>81.885000000000005</v>
      </c>
      <c r="M190" s="6" t="s">
        <v>79</v>
      </c>
      <c r="N190">
        <f>Table_Main[[#This Row],[WorkDate]]-Table_Main[[#This Row],[ReqDate]]</f>
        <v>25</v>
      </c>
      <c r="O190">
        <f>VLOOKUP(Table_Main[[#This Row],[Techs]],$AA$2:$AB$4,2,0)</f>
        <v>80</v>
      </c>
      <c r="P190" s="13">
        <f>Table_Main[[#This Row],[LaborHours]]*Table_Main[[#This Row],[LaborRate]]</f>
        <v>80</v>
      </c>
      <c r="Q190" s="14">
        <v>80</v>
      </c>
      <c r="R190" s="14">
        <v>81.885000000000005</v>
      </c>
      <c r="S190" s="13">
        <f>Table_Main[[#This Row],[LaborRate]]+Table_Main[[#This Row],[LaborCost]]</f>
        <v>160</v>
      </c>
      <c r="T190">
        <f>Table_Main[[#This Row],[LaborFee]]+Table_Main[[#This Row],[PartsFee]]</f>
        <v>161.88499999999999</v>
      </c>
      <c r="U190" t="str">
        <f>LEFT(TEXT(Table_Main[[#This Row],[ReqDate]],"dddd"),3)</f>
        <v>Fri</v>
      </c>
      <c r="V190" t="str">
        <f>LEFT(TEXT(Table_Main[[#This Row],[WorkDate]],"dddd"),3)</f>
        <v>Tue</v>
      </c>
    </row>
    <row r="191" spans="1:22" ht="14.25" hidden="1" customHeight="1" x14ac:dyDescent="0.25">
      <c r="A191" s="6" t="s">
        <v>269</v>
      </c>
      <c r="B191" s="6" t="s">
        <v>65</v>
      </c>
      <c r="C191" s="6" t="s">
        <v>57</v>
      </c>
      <c r="D191" s="6" t="s">
        <v>67</v>
      </c>
      <c r="E191" t="str">
        <f>IF(Table_Main[[#This Row],[Wait]]&lt;=4, "Yes", "No")</f>
        <v>No</v>
      </c>
      <c r="F191" s="9">
        <v>44165</v>
      </c>
      <c r="G191" s="9">
        <v>44173</v>
      </c>
      <c r="H191" s="6">
        <v>1</v>
      </c>
      <c r="I191" t="str">
        <f>IF(Table_Main[[#This Row],[LaborFee]]=0,"Yes", "No")</f>
        <v>No</v>
      </c>
      <c r="J191" t="str">
        <f>IF(Table_Main[[#This Row],[PartsFee]]=0,"Yes", "No")</f>
        <v>No</v>
      </c>
      <c r="K191" s="6">
        <v>0.25</v>
      </c>
      <c r="L191" s="14">
        <v>10.103199999999999</v>
      </c>
      <c r="M191" s="6" t="s">
        <v>79</v>
      </c>
      <c r="N191">
        <f>Table_Main[[#This Row],[WorkDate]]-Table_Main[[#This Row],[ReqDate]]</f>
        <v>8</v>
      </c>
      <c r="O191">
        <f>VLOOKUP(Table_Main[[#This Row],[Techs]],$AA$2:$AB$4,2,0)</f>
        <v>80</v>
      </c>
      <c r="P191" s="13">
        <f>Table_Main[[#This Row],[LaborHours]]*Table_Main[[#This Row],[LaborRate]]</f>
        <v>20</v>
      </c>
      <c r="Q191" s="14">
        <v>20</v>
      </c>
      <c r="R191" s="14">
        <v>10.103199999999999</v>
      </c>
      <c r="S191" s="13">
        <f>Table_Main[[#This Row],[LaborRate]]+Table_Main[[#This Row],[LaborCost]]</f>
        <v>100</v>
      </c>
      <c r="T191">
        <f>Table_Main[[#This Row],[LaborFee]]+Table_Main[[#This Row],[PartsFee]]</f>
        <v>30.103200000000001</v>
      </c>
      <c r="U191" t="str">
        <f>LEFT(TEXT(Table_Main[[#This Row],[ReqDate]],"dddd"),3)</f>
        <v>Mon</v>
      </c>
      <c r="V191" t="str">
        <f>LEFT(TEXT(Table_Main[[#This Row],[WorkDate]],"dddd"),3)</f>
        <v>Tue</v>
      </c>
    </row>
    <row r="192" spans="1:22" ht="14.25" hidden="1" customHeight="1" x14ac:dyDescent="0.25">
      <c r="A192" s="6" t="s">
        <v>270</v>
      </c>
      <c r="B192" s="6" t="s">
        <v>94</v>
      </c>
      <c r="C192" s="6" t="s">
        <v>57</v>
      </c>
      <c r="D192" s="6" t="s">
        <v>67</v>
      </c>
      <c r="E192" t="str">
        <f>IF(Table_Main[[#This Row],[Wait]]&lt;=4, "Yes", "No")</f>
        <v>No</v>
      </c>
      <c r="F192" s="9">
        <v>44165</v>
      </c>
      <c r="G192" s="9">
        <v>44173</v>
      </c>
      <c r="H192" s="6">
        <v>1</v>
      </c>
      <c r="I192" t="str">
        <f>IF(Table_Main[[#This Row],[LaborFee]]=0,"Yes", "No")</f>
        <v>No</v>
      </c>
      <c r="J192" t="str">
        <f>IF(Table_Main[[#This Row],[PartsFee]]=0,"Yes", "No")</f>
        <v>No</v>
      </c>
      <c r="K192" s="6">
        <v>0.25</v>
      </c>
      <c r="L192" s="14">
        <v>17.88</v>
      </c>
      <c r="M192" s="6" t="s">
        <v>59</v>
      </c>
      <c r="N192">
        <f>Table_Main[[#This Row],[WorkDate]]-Table_Main[[#This Row],[ReqDate]]</f>
        <v>8</v>
      </c>
      <c r="O192">
        <f>VLOOKUP(Table_Main[[#This Row],[Techs]],$AA$2:$AB$4,2,0)</f>
        <v>80</v>
      </c>
      <c r="P192" s="13">
        <f>Table_Main[[#This Row],[LaborHours]]*Table_Main[[#This Row],[LaborRate]]</f>
        <v>20</v>
      </c>
      <c r="Q192" s="14">
        <v>20</v>
      </c>
      <c r="R192" s="14">
        <v>17.88</v>
      </c>
      <c r="S192" s="13">
        <f>Table_Main[[#This Row],[LaborRate]]+Table_Main[[#This Row],[LaborCost]]</f>
        <v>100</v>
      </c>
      <c r="T192">
        <f>Table_Main[[#This Row],[LaborFee]]+Table_Main[[#This Row],[PartsFee]]</f>
        <v>37.879999999999995</v>
      </c>
      <c r="U192" t="str">
        <f>LEFT(TEXT(Table_Main[[#This Row],[ReqDate]],"dddd"),3)</f>
        <v>Mon</v>
      </c>
      <c r="V192" t="str">
        <f>LEFT(TEXT(Table_Main[[#This Row],[WorkDate]],"dddd"),3)</f>
        <v>Tue</v>
      </c>
    </row>
    <row r="193" spans="1:22" ht="14.25" hidden="1" customHeight="1" x14ac:dyDescent="0.25">
      <c r="A193" s="6" t="s">
        <v>271</v>
      </c>
      <c r="B193" s="6" t="s">
        <v>168</v>
      </c>
      <c r="C193" s="6" t="s">
        <v>87</v>
      </c>
      <c r="D193" s="6" t="s">
        <v>81</v>
      </c>
      <c r="E193" t="str">
        <f>IF(Table_Main[[#This Row],[Wait]]&lt;=4, "Yes", "No")</f>
        <v>No</v>
      </c>
      <c r="F193" s="9">
        <v>44165</v>
      </c>
      <c r="G193" s="9">
        <v>44173</v>
      </c>
      <c r="H193" s="6">
        <v>2</v>
      </c>
      <c r="I193" t="str">
        <f>IF(Table_Main[[#This Row],[LaborFee]]=0,"Yes", "No")</f>
        <v>No</v>
      </c>
      <c r="J193" t="str">
        <f>IF(Table_Main[[#This Row],[PartsFee]]=0,"Yes", "No")</f>
        <v>No</v>
      </c>
      <c r="K193" s="6">
        <v>2.75</v>
      </c>
      <c r="L193" s="14">
        <v>1204.6415</v>
      </c>
      <c r="M193" s="6" t="s">
        <v>79</v>
      </c>
      <c r="N193">
        <f>Table_Main[[#This Row],[WorkDate]]-Table_Main[[#This Row],[ReqDate]]</f>
        <v>8</v>
      </c>
      <c r="O193">
        <f>VLOOKUP(Table_Main[[#This Row],[Techs]],$AA$2:$AB$4,2,0)</f>
        <v>140</v>
      </c>
      <c r="P193" s="13">
        <f>Table_Main[[#This Row],[LaborHours]]*Table_Main[[#This Row],[LaborRate]]</f>
        <v>385</v>
      </c>
      <c r="Q193" s="14">
        <v>385</v>
      </c>
      <c r="R193" s="14">
        <v>1204.6415</v>
      </c>
      <c r="S193" s="13">
        <f>Table_Main[[#This Row],[LaborRate]]+Table_Main[[#This Row],[LaborCost]]</f>
        <v>525</v>
      </c>
      <c r="T193">
        <f>Table_Main[[#This Row],[LaborFee]]+Table_Main[[#This Row],[PartsFee]]</f>
        <v>1589.6415</v>
      </c>
      <c r="U193" t="str">
        <f>LEFT(TEXT(Table_Main[[#This Row],[ReqDate]],"dddd"),3)</f>
        <v>Mon</v>
      </c>
      <c r="V193" t="str">
        <f>LEFT(TEXT(Table_Main[[#This Row],[WorkDate]],"dddd"),3)</f>
        <v>Tue</v>
      </c>
    </row>
    <row r="194" spans="1:22" ht="14.25" hidden="1" customHeight="1" x14ac:dyDescent="0.25">
      <c r="A194" s="6" t="s">
        <v>272</v>
      </c>
      <c r="B194" s="6" t="s">
        <v>168</v>
      </c>
      <c r="C194" s="6" t="s">
        <v>78</v>
      </c>
      <c r="D194" s="6" t="s">
        <v>81</v>
      </c>
      <c r="E194" t="str">
        <f>IF(Table_Main[[#This Row],[Wait]]&lt;=4, "Yes", "No")</f>
        <v>No</v>
      </c>
      <c r="F194" s="9">
        <v>44165</v>
      </c>
      <c r="G194" s="9">
        <v>44182</v>
      </c>
      <c r="H194" s="6">
        <v>2</v>
      </c>
      <c r="I194" t="str">
        <f>IF(Table_Main[[#This Row],[LaborFee]]=0,"Yes", "No")</f>
        <v>No</v>
      </c>
      <c r="J194" t="str">
        <f>IF(Table_Main[[#This Row],[PartsFee]]=0,"Yes", "No")</f>
        <v>No</v>
      </c>
      <c r="K194" s="6">
        <v>3</v>
      </c>
      <c r="L194" s="14">
        <v>111</v>
      </c>
      <c r="M194" s="6" t="s">
        <v>79</v>
      </c>
      <c r="N194">
        <f>Table_Main[[#This Row],[WorkDate]]-Table_Main[[#This Row],[ReqDate]]</f>
        <v>17</v>
      </c>
      <c r="O194">
        <f>VLOOKUP(Table_Main[[#This Row],[Techs]],$AA$2:$AB$4,2,0)</f>
        <v>140</v>
      </c>
      <c r="P194" s="13">
        <f>Table_Main[[#This Row],[LaborHours]]*Table_Main[[#This Row],[LaborRate]]</f>
        <v>420</v>
      </c>
      <c r="Q194" s="14">
        <v>420</v>
      </c>
      <c r="R194" s="14">
        <v>111</v>
      </c>
      <c r="S194" s="13">
        <f>Table_Main[[#This Row],[LaborRate]]+Table_Main[[#This Row],[LaborCost]]</f>
        <v>560</v>
      </c>
      <c r="T194">
        <f>Table_Main[[#This Row],[LaborFee]]+Table_Main[[#This Row],[PartsFee]]</f>
        <v>531</v>
      </c>
      <c r="U194" t="str">
        <f>LEFT(TEXT(Table_Main[[#This Row],[ReqDate]],"dddd"),3)</f>
        <v>Mon</v>
      </c>
      <c r="V194" t="str">
        <f>LEFT(TEXT(Table_Main[[#This Row],[WorkDate]],"dddd"),3)</f>
        <v>Thu</v>
      </c>
    </row>
    <row r="195" spans="1:22" ht="14.25" hidden="1" customHeight="1" x14ac:dyDescent="0.25">
      <c r="A195" s="6" t="s">
        <v>273</v>
      </c>
      <c r="B195" s="6" t="s">
        <v>83</v>
      </c>
      <c r="C195" s="6" t="s">
        <v>57</v>
      </c>
      <c r="D195" s="6" t="s">
        <v>58</v>
      </c>
      <c r="E195" t="str">
        <f>IF(Table_Main[[#This Row],[Wait]]&lt;=4, "Yes", "No")</f>
        <v>No</v>
      </c>
      <c r="F195" s="9">
        <v>44165</v>
      </c>
      <c r="G195" s="9">
        <v>44200</v>
      </c>
      <c r="H195" s="6">
        <v>1</v>
      </c>
      <c r="I195" t="str">
        <f>IF(Table_Main[[#This Row],[LaborFee]]=0,"Yes", "No")</f>
        <v>No</v>
      </c>
      <c r="J195" t="str">
        <f>IF(Table_Main[[#This Row],[PartsFee]]=0,"Yes", "No")</f>
        <v>No</v>
      </c>
      <c r="K195" s="6">
        <v>0.25</v>
      </c>
      <c r="L195" s="14">
        <v>21.21</v>
      </c>
      <c r="M195" s="6" t="s">
        <v>68</v>
      </c>
      <c r="N195">
        <f>Table_Main[[#This Row],[WorkDate]]-Table_Main[[#This Row],[ReqDate]]</f>
        <v>35</v>
      </c>
      <c r="O195">
        <f>VLOOKUP(Table_Main[[#This Row],[Techs]],$AA$2:$AB$4,2,0)</f>
        <v>80</v>
      </c>
      <c r="P195" s="13">
        <f>Table_Main[[#This Row],[LaborHours]]*Table_Main[[#This Row],[LaborRate]]</f>
        <v>20</v>
      </c>
      <c r="Q195" s="14">
        <v>20</v>
      </c>
      <c r="R195" s="14">
        <v>21.21</v>
      </c>
      <c r="S195" s="13">
        <f>Table_Main[[#This Row],[LaborRate]]+Table_Main[[#This Row],[LaborCost]]</f>
        <v>100</v>
      </c>
      <c r="T195">
        <f>Table_Main[[#This Row],[LaborFee]]+Table_Main[[#This Row],[PartsFee]]</f>
        <v>41.21</v>
      </c>
      <c r="U195" t="str">
        <f>LEFT(TEXT(Table_Main[[#This Row],[ReqDate]],"dddd"),3)</f>
        <v>Mon</v>
      </c>
      <c r="V195" t="str">
        <f>LEFT(TEXT(Table_Main[[#This Row],[WorkDate]],"dddd"),3)</f>
        <v>Mon</v>
      </c>
    </row>
    <row r="196" spans="1:22" ht="14.25" hidden="1" customHeight="1" x14ac:dyDescent="0.25">
      <c r="A196" s="6" t="s">
        <v>274</v>
      </c>
      <c r="B196" s="6" t="s">
        <v>168</v>
      </c>
      <c r="C196" s="6" t="s">
        <v>227</v>
      </c>
      <c r="D196" s="6" t="s">
        <v>58</v>
      </c>
      <c r="E196" t="str">
        <f>IF(Table_Main[[#This Row],[Wait]]&lt;=4, "Yes", "No")</f>
        <v>No</v>
      </c>
      <c r="F196" s="9">
        <v>44165</v>
      </c>
      <c r="G196" s="9">
        <v>44252</v>
      </c>
      <c r="H196" s="6">
        <v>2</v>
      </c>
      <c r="I196" t="str">
        <f>IF(Table_Main[[#This Row],[LaborFee]]=0,"Yes", "No")</f>
        <v>No</v>
      </c>
      <c r="J196" t="str">
        <f>IF(Table_Main[[#This Row],[PartsFee]]=0,"Yes", "No")</f>
        <v>No</v>
      </c>
      <c r="K196" s="6">
        <v>0.5</v>
      </c>
      <c r="L196" s="14">
        <v>158.31389999999999</v>
      </c>
      <c r="M196" s="6" t="s">
        <v>79</v>
      </c>
      <c r="N196">
        <f>Table_Main[[#This Row],[WorkDate]]-Table_Main[[#This Row],[ReqDate]]</f>
        <v>87</v>
      </c>
      <c r="O196">
        <f>VLOOKUP(Table_Main[[#This Row],[Techs]],$AA$2:$AB$4,2,0)</f>
        <v>140</v>
      </c>
      <c r="P196" s="13">
        <f>Table_Main[[#This Row],[LaborHours]]*Table_Main[[#This Row],[LaborRate]]</f>
        <v>70</v>
      </c>
      <c r="Q196" s="14">
        <v>70</v>
      </c>
      <c r="R196" s="14">
        <v>158.31389999999999</v>
      </c>
      <c r="S196" s="13">
        <f>Table_Main[[#This Row],[LaborRate]]+Table_Main[[#This Row],[LaborCost]]</f>
        <v>210</v>
      </c>
      <c r="T196">
        <f>Table_Main[[#This Row],[LaborFee]]+Table_Main[[#This Row],[PartsFee]]</f>
        <v>228.31389999999999</v>
      </c>
      <c r="U196" t="str">
        <f>LEFT(TEXT(Table_Main[[#This Row],[ReqDate]],"dddd"),3)</f>
        <v>Mon</v>
      </c>
      <c r="V196" t="str">
        <f>LEFT(TEXT(Table_Main[[#This Row],[WorkDate]],"dddd"),3)</f>
        <v>Thu</v>
      </c>
    </row>
    <row r="197" spans="1:22" ht="14.25" hidden="1" customHeight="1" x14ac:dyDescent="0.25">
      <c r="A197" s="6" t="s">
        <v>275</v>
      </c>
      <c r="B197" s="6" t="s">
        <v>94</v>
      </c>
      <c r="C197" s="6" t="s">
        <v>78</v>
      </c>
      <c r="D197" s="6" t="s">
        <v>58</v>
      </c>
      <c r="E197" t="str">
        <f>IF(Table_Main[[#This Row],[Wait]]&lt;=4, "Yes", "No")</f>
        <v>No</v>
      </c>
      <c r="F197" s="9">
        <v>44166</v>
      </c>
      <c r="G197" s="9">
        <v>44207</v>
      </c>
      <c r="H197" s="6">
        <v>1</v>
      </c>
      <c r="I197" t="str">
        <f>IF(Table_Main[[#This Row],[LaborFee]]=0,"Yes", "No")</f>
        <v>No</v>
      </c>
      <c r="J197" t="str">
        <f>IF(Table_Main[[#This Row],[PartsFee]]=0,"Yes", "No")</f>
        <v>No</v>
      </c>
      <c r="K197" s="6">
        <v>0.5</v>
      </c>
      <c r="L197" s="14">
        <v>36.754399999999997</v>
      </c>
      <c r="M197" s="6" t="s">
        <v>79</v>
      </c>
      <c r="N197">
        <f>Table_Main[[#This Row],[WorkDate]]-Table_Main[[#This Row],[ReqDate]]</f>
        <v>41</v>
      </c>
      <c r="O197">
        <f>VLOOKUP(Table_Main[[#This Row],[Techs]],$AA$2:$AB$4,2,0)</f>
        <v>80</v>
      </c>
      <c r="P197" s="13">
        <f>Table_Main[[#This Row],[LaborHours]]*Table_Main[[#This Row],[LaborRate]]</f>
        <v>40</v>
      </c>
      <c r="Q197" s="14">
        <v>40</v>
      </c>
      <c r="R197" s="14">
        <v>36.754399999999997</v>
      </c>
      <c r="S197" s="13">
        <f>Table_Main[[#This Row],[LaborRate]]+Table_Main[[#This Row],[LaborCost]]</f>
        <v>120</v>
      </c>
      <c r="T197">
        <f>Table_Main[[#This Row],[LaborFee]]+Table_Main[[#This Row],[PartsFee]]</f>
        <v>76.754400000000004</v>
      </c>
      <c r="U197" t="str">
        <f>LEFT(TEXT(Table_Main[[#This Row],[ReqDate]],"dddd"),3)</f>
        <v>Tue</v>
      </c>
      <c r="V197" t="str">
        <f>LEFT(TEXT(Table_Main[[#This Row],[WorkDate]],"dddd"),3)</f>
        <v>Mon</v>
      </c>
    </row>
    <row r="198" spans="1:22" ht="14.25" hidden="1" customHeight="1" x14ac:dyDescent="0.25">
      <c r="A198" s="6" t="s">
        <v>276</v>
      </c>
      <c r="B198" s="6" t="s">
        <v>56</v>
      </c>
      <c r="C198" s="6" t="s">
        <v>227</v>
      </c>
      <c r="D198" s="6" t="s">
        <v>63</v>
      </c>
      <c r="E198" t="str">
        <f>IF(Table_Main[[#This Row],[Wait]]&lt;=4, "Yes", "No")</f>
        <v>No</v>
      </c>
      <c r="F198" s="9">
        <v>44166</v>
      </c>
      <c r="G198" s="9">
        <v>44320</v>
      </c>
      <c r="H198" s="6">
        <v>2</v>
      </c>
      <c r="I198" t="str">
        <f>IF(Table_Main[[#This Row],[LaborFee]]=0,"Yes", "No")</f>
        <v>No</v>
      </c>
      <c r="J198" t="str">
        <f>IF(Table_Main[[#This Row],[PartsFee]]=0,"Yes", "No")</f>
        <v>No</v>
      </c>
      <c r="K198" s="6">
        <v>0.5</v>
      </c>
      <c r="L198" s="14">
        <v>242.07</v>
      </c>
      <c r="M198" s="6" t="s">
        <v>79</v>
      </c>
      <c r="N198">
        <f>Table_Main[[#This Row],[WorkDate]]-Table_Main[[#This Row],[ReqDate]]</f>
        <v>154</v>
      </c>
      <c r="O198">
        <f>VLOOKUP(Table_Main[[#This Row],[Techs]],$AA$2:$AB$4,2,0)</f>
        <v>140</v>
      </c>
      <c r="P198" s="13">
        <f>Table_Main[[#This Row],[LaborHours]]*Table_Main[[#This Row],[LaborRate]]</f>
        <v>70</v>
      </c>
      <c r="Q198" s="14">
        <v>70</v>
      </c>
      <c r="R198" s="14">
        <v>242.07</v>
      </c>
      <c r="S198" s="13">
        <f>Table_Main[[#This Row],[LaborRate]]+Table_Main[[#This Row],[LaborCost]]</f>
        <v>210</v>
      </c>
      <c r="T198">
        <f>Table_Main[[#This Row],[LaborFee]]+Table_Main[[#This Row],[PartsFee]]</f>
        <v>312.07</v>
      </c>
      <c r="U198" t="str">
        <f>LEFT(TEXT(Table_Main[[#This Row],[ReqDate]],"dddd"),3)</f>
        <v>Tue</v>
      </c>
      <c r="V198" t="str">
        <f>LEFT(TEXT(Table_Main[[#This Row],[WorkDate]],"dddd"),3)</f>
        <v>Tue</v>
      </c>
    </row>
    <row r="199" spans="1:22" ht="14.25" hidden="1" customHeight="1" x14ac:dyDescent="0.25">
      <c r="A199" s="6" t="s">
        <v>277</v>
      </c>
      <c r="B199" s="6" t="s">
        <v>71</v>
      </c>
      <c r="C199" s="6" t="s">
        <v>57</v>
      </c>
      <c r="D199" s="6" t="s">
        <v>58</v>
      </c>
      <c r="E199" t="str">
        <f>IF(Table_Main[[#This Row],[Wait]]&lt;=4, "Yes", "No")</f>
        <v>No</v>
      </c>
      <c r="F199" s="9">
        <v>44167</v>
      </c>
      <c r="G199" s="9">
        <v>44182</v>
      </c>
      <c r="H199" s="6">
        <v>1</v>
      </c>
      <c r="I199" t="str">
        <f>IF(Table_Main[[#This Row],[LaborFee]]=0,"Yes", "No")</f>
        <v>No</v>
      </c>
      <c r="J199" t="str">
        <f>IF(Table_Main[[#This Row],[PartsFee]]=0,"Yes", "No")</f>
        <v>No</v>
      </c>
      <c r="K199" s="6">
        <v>0.5</v>
      </c>
      <c r="L199" s="14">
        <v>30</v>
      </c>
      <c r="M199" s="6" t="s">
        <v>79</v>
      </c>
      <c r="N199">
        <f>Table_Main[[#This Row],[WorkDate]]-Table_Main[[#This Row],[ReqDate]]</f>
        <v>15</v>
      </c>
      <c r="O199">
        <f>VLOOKUP(Table_Main[[#This Row],[Techs]],$AA$2:$AB$4,2,0)</f>
        <v>80</v>
      </c>
      <c r="P199" s="13">
        <f>Table_Main[[#This Row],[LaborHours]]*Table_Main[[#This Row],[LaborRate]]</f>
        <v>40</v>
      </c>
      <c r="Q199" s="14">
        <v>40</v>
      </c>
      <c r="R199" s="14">
        <v>30</v>
      </c>
      <c r="S199" s="13">
        <f>Table_Main[[#This Row],[LaborRate]]+Table_Main[[#This Row],[LaborCost]]</f>
        <v>120</v>
      </c>
      <c r="T199">
        <f>Table_Main[[#This Row],[LaborFee]]+Table_Main[[#This Row],[PartsFee]]</f>
        <v>70</v>
      </c>
      <c r="U199" t="str">
        <f>LEFT(TEXT(Table_Main[[#This Row],[ReqDate]],"dddd"),3)</f>
        <v>Wed</v>
      </c>
      <c r="V199" t="str">
        <f>LEFT(TEXT(Table_Main[[#This Row],[WorkDate]],"dddd"),3)</f>
        <v>Thu</v>
      </c>
    </row>
    <row r="200" spans="1:22" ht="14.25" hidden="1" customHeight="1" x14ac:dyDescent="0.25">
      <c r="A200" s="6" t="s">
        <v>278</v>
      </c>
      <c r="B200" s="6" t="s">
        <v>71</v>
      </c>
      <c r="C200" s="6" t="s">
        <v>57</v>
      </c>
      <c r="D200" s="6" t="s">
        <v>58</v>
      </c>
      <c r="E200" t="str">
        <f>IF(Table_Main[[#This Row],[Wait]]&lt;=4, "Yes", "No")</f>
        <v>No</v>
      </c>
      <c r="F200" s="9">
        <v>44167</v>
      </c>
      <c r="G200" s="9">
        <v>44180</v>
      </c>
      <c r="H200" s="6">
        <v>1</v>
      </c>
      <c r="I200" t="str">
        <f>IF(Table_Main[[#This Row],[LaborFee]]=0,"Yes", "No")</f>
        <v>No</v>
      </c>
      <c r="J200" t="str">
        <f>IF(Table_Main[[#This Row],[PartsFee]]=0,"Yes", "No")</f>
        <v>No</v>
      </c>
      <c r="K200" s="6">
        <v>0.5</v>
      </c>
      <c r="L200" s="14">
        <v>52.8994</v>
      </c>
      <c r="M200" s="6" t="s">
        <v>79</v>
      </c>
      <c r="N200">
        <f>Table_Main[[#This Row],[WorkDate]]-Table_Main[[#This Row],[ReqDate]]</f>
        <v>13</v>
      </c>
      <c r="O200">
        <f>VLOOKUP(Table_Main[[#This Row],[Techs]],$AA$2:$AB$4,2,0)</f>
        <v>80</v>
      </c>
      <c r="P200" s="13">
        <f>Table_Main[[#This Row],[LaborHours]]*Table_Main[[#This Row],[LaborRate]]</f>
        <v>40</v>
      </c>
      <c r="Q200" s="14">
        <v>40</v>
      </c>
      <c r="R200" s="14">
        <v>52.8994</v>
      </c>
      <c r="S200" s="13">
        <f>Table_Main[[#This Row],[LaborRate]]+Table_Main[[#This Row],[LaborCost]]</f>
        <v>120</v>
      </c>
      <c r="T200">
        <f>Table_Main[[#This Row],[LaborFee]]+Table_Main[[#This Row],[PartsFee]]</f>
        <v>92.8994</v>
      </c>
      <c r="U200" t="str">
        <f>LEFT(TEXT(Table_Main[[#This Row],[ReqDate]],"dddd"),3)</f>
        <v>Wed</v>
      </c>
      <c r="V200" t="str">
        <f>LEFT(TEXT(Table_Main[[#This Row],[WorkDate]],"dddd"),3)</f>
        <v>Tue</v>
      </c>
    </row>
    <row r="201" spans="1:22" ht="14.25" customHeight="1" x14ac:dyDescent="0.25">
      <c r="A201" s="6" t="s">
        <v>279</v>
      </c>
      <c r="B201" s="6" t="s">
        <v>71</v>
      </c>
      <c r="C201" s="6" t="s">
        <v>66</v>
      </c>
      <c r="D201" s="6" t="s">
        <v>67</v>
      </c>
      <c r="E201" t="str">
        <f>IF(Table_Main[[#This Row],[Wait]]&lt;=4, "Yes", "No")</f>
        <v>No</v>
      </c>
      <c r="F201" s="9">
        <v>44167</v>
      </c>
      <c r="G201" s="9">
        <v>44182</v>
      </c>
      <c r="H201" s="6">
        <v>1</v>
      </c>
      <c r="I201" t="str">
        <f>IF(Table_Main[[#This Row],[LaborFee]]=0,"Yes", "No")</f>
        <v>No</v>
      </c>
      <c r="J201" t="str">
        <f>IF(Table_Main[[#This Row],[PartsFee]]=0,"Yes", "No")</f>
        <v>No</v>
      </c>
      <c r="K201" s="6">
        <v>0.25</v>
      </c>
      <c r="L201" s="14">
        <v>36.754399999999997</v>
      </c>
      <c r="M201" s="6" t="s">
        <v>59</v>
      </c>
      <c r="N201">
        <f>Table_Main[[#This Row],[WorkDate]]-Table_Main[[#This Row],[ReqDate]]</f>
        <v>15</v>
      </c>
      <c r="O201">
        <f>VLOOKUP(Table_Main[[#This Row],[Techs]],$AA$2:$AB$4,2,0)</f>
        <v>80</v>
      </c>
      <c r="P201" s="13">
        <f>Table_Main[[#This Row],[LaborHours]]*Table_Main[[#This Row],[LaborRate]]</f>
        <v>20</v>
      </c>
      <c r="Q201" s="14">
        <v>20</v>
      </c>
      <c r="R201" s="14">
        <v>36.754399999999997</v>
      </c>
      <c r="S201" s="13">
        <f>Table_Main[[#This Row],[LaborRate]]+Table_Main[[#This Row],[LaborCost]]</f>
        <v>100</v>
      </c>
      <c r="T201">
        <f>Table_Main[[#This Row],[LaborFee]]+Table_Main[[#This Row],[PartsFee]]</f>
        <v>56.754399999999997</v>
      </c>
      <c r="U201" t="str">
        <f>LEFT(TEXT(Table_Main[[#This Row],[ReqDate]],"dddd"),3)</f>
        <v>Wed</v>
      </c>
      <c r="V201" t="str">
        <f>LEFT(TEXT(Table_Main[[#This Row],[WorkDate]],"dddd"),3)</f>
        <v>Thu</v>
      </c>
    </row>
    <row r="202" spans="1:22" ht="14.25" hidden="1" customHeight="1" x14ac:dyDescent="0.25">
      <c r="A202" s="6" t="s">
        <v>280</v>
      </c>
      <c r="B202" s="6" t="s">
        <v>94</v>
      </c>
      <c r="C202" s="6" t="s">
        <v>87</v>
      </c>
      <c r="D202" s="6" t="s">
        <v>67</v>
      </c>
      <c r="E202" t="str">
        <f>IF(Table_Main[[#This Row],[Wait]]&lt;=4, "Yes", "No")</f>
        <v>No</v>
      </c>
      <c r="F202" s="9">
        <v>44167</v>
      </c>
      <c r="G202" s="9">
        <v>44203</v>
      </c>
      <c r="H202" s="6">
        <v>1</v>
      </c>
      <c r="I202" t="str">
        <f>IF(Table_Main[[#This Row],[LaborFee]]=0,"Yes", "No")</f>
        <v>No</v>
      </c>
      <c r="J202" t="str">
        <f>IF(Table_Main[[#This Row],[PartsFee]]=0,"Yes", "No")</f>
        <v>No</v>
      </c>
      <c r="K202" s="6">
        <v>0.25</v>
      </c>
      <c r="L202" s="14">
        <v>45.237400000000001</v>
      </c>
      <c r="M202" s="6" t="s">
        <v>79</v>
      </c>
      <c r="N202">
        <f>Table_Main[[#This Row],[WorkDate]]-Table_Main[[#This Row],[ReqDate]]</f>
        <v>36</v>
      </c>
      <c r="O202">
        <f>VLOOKUP(Table_Main[[#This Row],[Techs]],$AA$2:$AB$4,2,0)</f>
        <v>80</v>
      </c>
      <c r="P202" s="13">
        <f>Table_Main[[#This Row],[LaborHours]]*Table_Main[[#This Row],[LaborRate]]</f>
        <v>20</v>
      </c>
      <c r="Q202" s="14">
        <v>20</v>
      </c>
      <c r="R202" s="14">
        <v>45.237400000000001</v>
      </c>
      <c r="S202" s="13">
        <f>Table_Main[[#This Row],[LaborRate]]+Table_Main[[#This Row],[LaborCost]]</f>
        <v>100</v>
      </c>
      <c r="T202">
        <f>Table_Main[[#This Row],[LaborFee]]+Table_Main[[#This Row],[PartsFee]]</f>
        <v>65.237400000000008</v>
      </c>
      <c r="U202" t="str">
        <f>LEFT(TEXT(Table_Main[[#This Row],[ReqDate]],"dddd"),3)</f>
        <v>Wed</v>
      </c>
      <c r="V202" t="str">
        <f>LEFT(TEXT(Table_Main[[#This Row],[WorkDate]],"dddd"),3)</f>
        <v>Thu</v>
      </c>
    </row>
    <row r="203" spans="1:22" ht="14.25" hidden="1" customHeight="1" x14ac:dyDescent="0.25">
      <c r="A203" s="6" t="s">
        <v>281</v>
      </c>
      <c r="B203" s="6" t="s">
        <v>71</v>
      </c>
      <c r="C203" s="6" t="s">
        <v>66</v>
      </c>
      <c r="D203" s="6" t="s">
        <v>63</v>
      </c>
      <c r="E203" t="str">
        <f>IF(Table_Main[[#This Row],[Wait]]&lt;=4, "Yes", "No")</f>
        <v>No</v>
      </c>
      <c r="F203" s="9">
        <v>44167</v>
      </c>
      <c r="G203" s="9">
        <v>44223</v>
      </c>
      <c r="H203" s="6">
        <v>1</v>
      </c>
      <c r="I203" t="str">
        <f>IF(Table_Main[[#This Row],[LaborFee]]=0,"Yes", "No")</f>
        <v>No</v>
      </c>
      <c r="J203" t="str">
        <f>IF(Table_Main[[#This Row],[PartsFee]]=0,"Yes", "No")</f>
        <v>No</v>
      </c>
      <c r="K203" s="6">
        <v>0.75</v>
      </c>
      <c r="L203" s="14">
        <v>42.66</v>
      </c>
      <c r="M203" s="6" t="s">
        <v>59</v>
      </c>
      <c r="N203">
        <f>Table_Main[[#This Row],[WorkDate]]-Table_Main[[#This Row],[ReqDate]]</f>
        <v>56</v>
      </c>
      <c r="O203">
        <f>VLOOKUP(Table_Main[[#This Row],[Techs]],$AA$2:$AB$4,2,0)</f>
        <v>80</v>
      </c>
      <c r="P203" s="13">
        <f>Table_Main[[#This Row],[LaborHours]]*Table_Main[[#This Row],[LaborRate]]</f>
        <v>60</v>
      </c>
      <c r="Q203" s="14">
        <v>60</v>
      </c>
      <c r="R203" s="14">
        <v>42.66</v>
      </c>
      <c r="S203" s="13">
        <f>Table_Main[[#This Row],[LaborRate]]+Table_Main[[#This Row],[LaborCost]]</f>
        <v>140</v>
      </c>
      <c r="T203">
        <f>Table_Main[[#This Row],[LaborFee]]+Table_Main[[#This Row],[PartsFee]]</f>
        <v>102.66</v>
      </c>
      <c r="U203" t="str">
        <f>LEFT(TEXT(Table_Main[[#This Row],[ReqDate]],"dddd"),3)</f>
        <v>Wed</v>
      </c>
      <c r="V203" t="str">
        <f>LEFT(TEXT(Table_Main[[#This Row],[WorkDate]],"dddd"),3)</f>
        <v>Wed</v>
      </c>
    </row>
    <row r="204" spans="1:22" ht="14.25" hidden="1" customHeight="1" x14ac:dyDescent="0.25">
      <c r="A204" s="6" t="s">
        <v>282</v>
      </c>
      <c r="B204" s="6" t="s">
        <v>56</v>
      </c>
      <c r="C204" s="6" t="s">
        <v>227</v>
      </c>
      <c r="D204" s="6" t="s">
        <v>63</v>
      </c>
      <c r="E204" t="str">
        <f>IF(Table_Main[[#This Row],[Wait]]&lt;=4, "Yes", "No")</f>
        <v>No</v>
      </c>
      <c r="F204" s="9">
        <v>44167</v>
      </c>
      <c r="G204" s="9">
        <v>44242</v>
      </c>
      <c r="H204" s="6">
        <v>2</v>
      </c>
      <c r="I204" t="str">
        <f>IF(Table_Main[[#This Row],[LaborFee]]=0,"Yes", "No")</f>
        <v>No</v>
      </c>
      <c r="J204" t="str">
        <f>IF(Table_Main[[#This Row],[PartsFee]]=0,"Yes", "No")</f>
        <v>No</v>
      </c>
      <c r="K204" s="6">
        <v>1</v>
      </c>
      <c r="L204" s="14">
        <v>226</v>
      </c>
      <c r="M204" s="6" t="s">
        <v>59</v>
      </c>
      <c r="N204">
        <f>Table_Main[[#This Row],[WorkDate]]-Table_Main[[#This Row],[ReqDate]]</f>
        <v>75</v>
      </c>
      <c r="O204">
        <f>VLOOKUP(Table_Main[[#This Row],[Techs]],$AA$2:$AB$4,2,0)</f>
        <v>140</v>
      </c>
      <c r="P204" s="13">
        <f>Table_Main[[#This Row],[LaborHours]]*Table_Main[[#This Row],[LaborRate]]</f>
        <v>140</v>
      </c>
      <c r="Q204" s="14">
        <v>140</v>
      </c>
      <c r="R204" s="14">
        <v>226</v>
      </c>
      <c r="S204" s="13">
        <f>Table_Main[[#This Row],[LaborRate]]+Table_Main[[#This Row],[LaborCost]]</f>
        <v>280</v>
      </c>
      <c r="T204">
        <f>Table_Main[[#This Row],[LaborFee]]+Table_Main[[#This Row],[PartsFee]]</f>
        <v>366</v>
      </c>
      <c r="U204" t="str">
        <f>LEFT(TEXT(Table_Main[[#This Row],[ReqDate]],"dddd"),3)</f>
        <v>Wed</v>
      </c>
      <c r="V204" t="str">
        <f>LEFT(TEXT(Table_Main[[#This Row],[WorkDate]],"dddd"),3)</f>
        <v>Mon</v>
      </c>
    </row>
    <row r="205" spans="1:22" ht="14.25" hidden="1" customHeight="1" x14ac:dyDescent="0.25">
      <c r="A205" s="6" t="s">
        <v>283</v>
      </c>
      <c r="B205" s="6" t="s">
        <v>61</v>
      </c>
      <c r="C205" s="6" t="s">
        <v>87</v>
      </c>
      <c r="D205" s="6" t="s">
        <v>58</v>
      </c>
      <c r="E205" t="str">
        <f>IF(Table_Main[[#This Row],[Wait]]&lt;=4, "Yes", "No")</f>
        <v>No</v>
      </c>
      <c r="F205" s="9">
        <v>44168</v>
      </c>
      <c r="G205" s="9">
        <v>44202</v>
      </c>
      <c r="H205" s="6">
        <v>2</v>
      </c>
      <c r="I205" t="str">
        <f>IF(Table_Main[[#This Row],[LaborFee]]=0,"Yes", "No")</f>
        <v>No</v>
      </c>
      <c r="J205" t="str">
        <f>IF(Table_Main[[#This Row],[PartsFee]]=0,"Yes", "No")</f>
        <v>No</v>
      </c>
      <c r="K205" s="6">
        <v>0.5</v>
      </c>
      <c r="L205" s="14">
        <v>45.237400000000001</v>
      </c>
      <c r="M205" s="6" t="s">
        <v>59</v>
      </c>
      <c r="N205">
        <f>Table_Main[[#This Row],[WorkDate]]-Table_Main[[#This Row],[ReqDate]]</f>
        <v>34</v>
      </c>
      <c r="O205">
        <f>VLOOKUP(Table_Main[[#This Row],[Techs]],$AA$2:$AB$4,2,0)</f>
        <v>140</v>
      </c>
      <c r="P205" s="13">
        <f>Table_Main[[#This Row],[LaborHours]]*Table_Main[[#This Row],[LaborRate]]</f>
        <v>70</v>
      </c>
      <c r="Q205" s="14">
        <v>70</v>
      </c>
      <c r="R205" s="14">
        <v>45.237400000000001</v>
      </c>
      <c r="S205" s="13">
        <f>Table_Main[[#This Row],[LaborRate]]+Table_Main[[#This Row],[LaborCost]]</f>
        <v>210</v>
      </c>
      <c r="T205">
        <f>Table_Main[[#This Row],[LaborFee]]+Table_Main[[#This Row],[PartsFee]]</f>
        <v>115.23740000000001</v>
      </c>
      <c r="U205" t="str">
        <f>LEFT(TEXT(Table_Main[[#This Row],[ReqDate]],"dddd"),3)</f>
        <v>Thu</v>
      </c>
      <c r="V205" t="str">
        <f>LEFT(TEXT(Table_Main[[#This Row],[WorkDate]],"dddd"),3)</f>
        <v>Wed</v>
      </c>
    </row>
    <row r="206" spans="1:22" ht="14.25" hidden="1" customHeight="1" x14ac:dyDescent="0.25">
      <c r="A206" s="6" t="s">
        <v>284</v>
      </c>
      <c r="B206" s="6" t="s">
        <v>71</v>
      </c>
      <c r="C206" s="6" t="s">
        <v>78</v>
      </c>
      <c r="D206" s="6" t="s">
        <v>67</v>
      </c>
      <c r="E206" t="str">
        <f>IF(Table_Main[[#This Row],[Wait]]&lt;=4, "Yes", "No")</f>
        <v>No</v>
      </c>
      <c r="F206" s="9">
        <v>44168</v>
      </c>
      <c r="G206" s="9">
        <v>44221</v>
      </c>
      <c r="H206" s="6">
        <v>1</v>
      </c>
      <c r="I206" t="str">
        <f>IF(Table_Main[[#This Row],[LaborFee]]=0,"Yes", "No")</f>
        <v>No</v>
      </c>
      <c r="J206" t="str">
        <f>IF(Table_Main[[#This Row],[PartsFee]]=0,"Yes", "No")</f>
        <v>No</v>
      </c>
      <c r="K206" s="6">
        <v>0.25</v>
      </c>
      <c r="L206" s="14">
        <v>36.972099999999998</v>
      </c>
      <c r="M206" s="6" t="s">
        <v>79</v>
      </c>
      <c r="N206">
        <f>Table_Main[[#This Row],[WorkDate]]-Table_Main[[#This Row],[ReqDate]]</f>
        <v>53</v>
      </c>
      <c r="O206">
        <f>VLOOKUP(Table_Main[[#This Row],[Techs]],$AA$2:$AB$4,2,0)</f>
        <v>80</v>
      </c>
      <c r="P206" s="13">
        <f>Table_Main[[#This Row],[LaborHours]]*Table_Main[[#This Row],[LaborRate]]</f>
        <v>20</v>
      </c>
      <c r="Q206" s="14">
        <v>20</v>
      </c>
      <c r="R206" s="14">
        <v>36.972099999999998</v>
      </c>
      <c r="S206" s="13">
        <f>Table_Main[[#This Row],[LaborRate]]+Table_Main[[#This Row],[LaborCost]]</f>
        <v>100</v>
      </c>
      <c r="T206">
        <f>Table_Main[[#This Row],[LaborFee]]+Table_Main[[#This Row],[PartsFee]]</f>
        <v>56.972099999999998</v>
      </c>
      <c r="U206" t="str">
        <f>LEFT(TEXT(Table_Main[[#This Row],[ReqDate]],"dddd"),3)</f>
        <v>Thu</v>
      </c>
      <c r="V206" t="str">
        <f>LEFT(TEXT(Table_Main[[#This Row],[WorkDate]],"dddd"),3)</f>
        <v>Mon</v>
      </c>
    </row>
    <row r="207" spans="1:22" ht="14.25" hidden="1" customHeight="1" x14ac:dyDescent="0.25">
      <c r="A207" s="6" t="s">
        <v>285</v>
      </c>
      <c r="B207" s="6" t="s">
        <v>61</v>
      </c>
      <c r="C207" s="6" t="s">
        <v>62</v>
      </c>
      <c r="D207" s="6" t="s">
        <v>58</v>
      </c>
      <c r="E207" t="str">
        <f>IF(Table_Main[[#This Row],[Wait]]&lt;=4, "Yes", "No")</f>
        <v>No</v>
      </c>
      <c r="F207" s="9">
        <v>44170</v>
      </c>
      <c r="G207" s="9">
        <v>44188</v>
      </c>
      <c r="H207" s="6">
        <v>1</v>
      </c>
      <c r="I207" t="str">
        <f>IF(Table_Main[[#This Row],[LaborFee]]=0,"Yes", "No")</f>
        <v>No</v>
      </c>
      <c r="J207" t="str">
        <f>IF(Table_Main[[#This Row],[PartsFee]]=0,"Yes", "No")</f>
        <v>No</v>
      </c>
      <c r="K207" s="6">
        <v>0.5</v>
      </c>
      <c r="L207" s="14">
        <v>138.5667</v>
      </c>
      <c r="M207" s="6" t="s">
        <v>59</v>
      </c>
      <c r="N207">
        <f>Table_Main[[#This Row],[WorkDate]]-Table_Main[[#This Row],[ReqDate]]</f>
        <v>18</v>
      </c>
      <c r="O207">
        <f>VLOOKUP(Table_Main[[#This Row],[Techs]],$AA$2:$AB$4,2,0)</f>
        <v>80</v>
      </c>
      <c r="P207" s="13">
        <f>Table_Main[[#This Row],[LaborHours]]*Table_Main[[#This Row],[LaborRate]]</f>
        <v>40</v>
      </c>
      <c r="Q207" s="14">
        <v>40</v>
      </c>
      <c r="R207" s="14">
        <v>138.5667</v>
      </c>
      <c r="S207" s="13">
        <f>Table_Main[[#This Row],[LaborRate]]+Table_Main[[#This Row],[LaborCost]]</f>
        <v>120</v>
      </c>
      <c r="T207">
        <f>Table_Main[[#This Row],[LaborFee]]+Table_Main[[#This Row],[PartsFee]]</f>
        <v>178.5667</v>
      </c>
      <c r="U207" t="str">
        <f>LEFT(TEXT(Table_Main[[#This Row],[ReqDate]],"dddd"),3)</f>
        <v>Sat</v>
      </c>
      <c r="V207" t="str">
        <f>LEFT(TEXT(Table_Main[[#This Row],[WorkDate]],"dddd"),3)</f>
        <v>Wed</v>
      </c>
    </row>
    <row r="208" spans="1:22" ht="14.25" customHeight="1" x14ac:dyDescent="0.25">
      <c r="A208" s="6" t="s">
        <v>286</v>
      </c>
      <c r="B208" s="6" t="s">
        <v>61</v>
      </c>
      <c r="C208" s="6" t="s">
        <v>62</v>
      </c>
      <c r="D208" s="6" t="s">
        <v>67</v>
      </c>
      <c r="E208" t="str">
        <f>IF(Table_Main[[#This Row],[Wait]]&lt;=4, "Yes", "No")</f>
        <v>No</v>
      </c>
      <c r="F208" s="9">
        <v>44170</v>
      </c>
      <c r="G208" s="9">
        <v>44202</v>
      </c>
      <c r="H208" s="6">
        <v>1</v>
      </c>
      <c r="I208" t="str">
        <f>IF(Table_Main[[#This Row],[LaborFee]]=0,"Yes", "No")</f>
        <v>No</v>
      </c>
      <c r="J208" t="str">
        <f>IF(Table_Main[[#This Row],[PartsFee]]=0,"Yes", "No")</f>
        <v>No</v>
      </c>
      <c r="K208" s="6">
        <v>0.25</v>
      </c>
      <c r="L208" s="14">
        <v>126.5641</v>
      </c>
      <c r="M208" s="6" t="s">
        <v>59</v>
      </c>
      <c r="N208">
        <f>Table_Main[[#This Row],[WorkDate]]-Table_Main[[#This Row],[ReqDate]]</f>
        <v>32</v>
      </c>
      <c r="O208">
        <f>VLOOKUP(Table_Main[[#This Row],[Techs]],$AA$2:$AB$4,2,0)</f>
        <v>80</v>
      </c>
      <c r="P208" s="13">
        <f>Table_Main[[#This Row],[LaborHours]]*Table_Main[[#This Row],[LaborRate]]</f>
        <v>20</v>
      </c>
      <c r="Q208" s="14">
        <v>20</v>
      </c>
      <c r="R208" s="14">
        <v>126.5641</v>
      </c>
      <c r="S208" s="13">
        <f>Table_Main[[#This Row],[LaborRate]]+Table_Main[[#This Row],[LaborCost]]</f>
        <v>100</v>
      </c>
      <c r="T208">
        <f>Table_Main[[#This Row],[LaborFee]]+Table_Main[[#This Row],[PartsFee]]</f>
        <v>146.5641</v>
      </c>
      <c r="U208" t="str">
        <f>LEFT(TEXT(Table_Main[[#This Row],[ReqDate]],"dddd"),3)</f>
        <v>Sat</v>
      </c>
      <c r="V208" t="str">
        <f>LEFT(TEXT(Table_Main[[#This Row],[WorkDate]],"dddd"),3)</f>
        <v>Wed</v>
      </c>
    </row>
    <row r="209" spans="1:22" ht="14.25" hidden="1" customHeight="1" x14ac:dyDescent="0.25">
      <c r="A209" s="6" t="s">
        <v>287</v>
      </c>
      <c r="B209" s="6" t="s">
        <v>83</v>
      </c>
      <c r="C209" s="6" t="s">
        <v>78</v>
      </c>
      <c r="D209" s="6" t="s">
        <v>194</v>
      </c>
      <c r="E209" t="str">
        <f>IF(Table_Main[[#This Row],[Wait]]&lt;=4, "Yes", "No")</f>
        <v>No</v>
      </c>
      <c r="F209" s="9">
        <v>44172</v>
      </c>
      <c r="G209" s="9">
        <v>44201</v>
      </c>
      <c r="H209" s="6">
        <v>2</v>
      </c>
      <c r="I209" t="str">
        <f>IF(Table_Main[[#This Row],[LaborFee]]=0,"Yes", "No")</f>
        <v>No</v>
      </c>
      <c r="J209" t="str">
        <f>IF(Table_Main[[#This Row],[PartsFee]]=0,"Yes", "No")</f>
        <v>No</v>
      </c>
      <c r="K209" s="6">
        <v>1</v>
      </c>
      <c r="L209" s="14">
        <v>51.45</v>
      </c>
      <c r="M209" s="6" t="s">
        <v>68</v>
      </c>
      <c r="N209">
        <f>Table_Main[[#This Row],[WorkDate]]-Table_Main[[#This Row],[ReqDate]]</f>
        <v>29</v>
      </c>
      <c r="O209">
        <f>VLOOKUP(Table_Main[[#This Row],[Techs]],$AA$2:$AB$4,2,0)</f>
        <v>140</v>
      </c>
      <c r="P209" s="13">
        <f>Table_Main[[#This Row],[LaborHours]]*Table_Main[[#This Row],[LaborRate]]</f>
        <v>140</v>
      </c>
      <c r="Q209" s="14">
        <v>140</v>
      </c>
      <c r="R209" s="14">
        <v>51.45</v>
      </c>
      <c r="S209" s="13">
        <f>Table_Main[[#This Row],[LaborRate]]+Table_Main[[#This Row],[LaborCost]]</f>
        <v>280</v>
      </c>
      <c r="T209">
        <f>Table_Main[[#This Row],[LaborFee]]+Table_Main[[#This Row],[PartsFee]]</f>
        <v>191.45</v>
      </c>
      <c r="U209" t="str">
        <f>LEFT(TEXT(Table_Main[[#This Row],[ReqDate]],"dddd"),3)</f>
        <v>Mon</v>
      </c>
      <c r="V209" t="str">
        <f>LEFT(TEXT(Table_Main[[#This Row],[WorkDate]],"dddd"),3)</f>
        <v>Tue</v>
      </c>
    </row>
    <row r="210" spans="1:22" ht="14.25" customHeight="1" x14ac:dyDescent="0.25">
      <c r="A210" s="6" t="s">
        <v>288</v>
      </c>
      <c r="B210" s="6" t="s">
        <v>61</v>
      </c>
      <c r="C210" s="6" t="s">
        <v>62</v>
      </c>
      <c r="D210" s="6" t="s">
        <v>67</v>
      </c>
      <c r="E210" t="str">
        <f>IF(Table_Main[[#This Row],[Wait]]&lt;=4, "Yes", "No")</f>
        <v>No</v>
      </c>
      <c r="F210" s="9">
        <v>44172</v>
      </c>
      <c r="G210" s="9">
        <v>44203</v>
      </c>
      <c r="H210" s="6">
        <v>1</v>
      </c>
      <c r="I210" t="str">
        <f>IF(Table_Main[[#This Row],[LaborFee]]=0,"Yes", "No")</f>
        <v>No</v>
      </c>
      <c r="J210" t="str">
        <f>IF(Table_Main[[#This Row],[PartsFee]]=0,"Yes", "No")</f>
        <v>No</v>
      </c>
      <c r="K210" s="6">
        <v>0.25</v>
      </c>
      <c r="L210" s="14">
        <v>227.93719999999999</v>
      </c>
      <c r="M210" s="6" t="s">
        <v>59</v>
      </c>
      <c r="N210">
        <f>Table_Main[[#This Row],[WorkDate]]-Table_Main[[#This Row],[ReqDate]]</f>
        <v>31</v>
      </c>
      <c r="O210">
        <f>VLOOKUP(Table_Main[[#This Row],[Techs]],$AA$2:$AB$4,2,0)</f>
        <v>80</v>
      </c>
      <c r="P210" s="13">
        <f>Table_Main[[#This Row],[LaborHours]]*Table_Main[[#This Row],[LaborRate]]</f>
        <v>20</v>
      </c>
      <c r="Q210" s="14">
        <v>20</v>
      </c>
      <c r="R210" s="14">
        <v>227.93719999999999</v>
      </c>
      <c r="S210" s="13">
        <f>Table_Main[[#This Row],[LaborRate]]+Table_Main[[#This Row],[LaborCost]]</f>
        <v>100</v>
      </c>
      <c r="T210">
        <f>Table_Main[[#This Row],[LaborFee]]+Table_Main[[#This Row],[PartsFee]]</f>
        <v>247.93719999999999</v>
      </c>
      <c r="U210" t="str">
        <f>LEFT(TEXT(Table_Main[[#This Row],[ReqDate]],"dddd"),3)</f>
        <v>Mon</v>
      </c>
      <c r="V210" t="str">
        <f>LEFT(TEXT(Table_Main[[#This Row],[WorkDate]],"dddd"),3)</f>
        <v>Thu</v>
      </c>
    </row>
    <row r="211" spans="1:22" ht="14.25" hidden="1" customHeight="1" x14ac:dyDescent="0.25">
      <c r="A211" s="6" t="s">
        <v>289</v>
      </c>
      <c r="B211" s="6" t="s">
        <v>71</v>
      </c>
      <c r="C211" s="6" t="s">
        <v>87</v>
      </c>
      <c r="D211" s="6" t="s">
        <v>63</v>
      </c>
      <c r="E211" t="str">
        <f>IF(Table_Main[[#This Row],[Wait]]&lt;=4, "Yes", "No")</f>
        <v>No</v>
      </c>
      <c r="F211" s="9">
        <v>44172</v>
      </c>
      <c r="G211" s="9">
        <v>44207</v>
      </c>
      <c r="H211" s="6">
        <v>1</v>
      </c>
      <c r="I211" t="str">
        <f>IF(Table_Main[[#This Row],[LaborFee]]=0,"Yes", "No")</f>
        <v>No</v>
      </c>
      <c r="J211" t="str">
        <f>IF(Table_Main[[#This Row],[PartsFee]]=0,"Yes", "No")</f>
        <v>No</v>
      </c>
      <c r="K211" s="6">
        <v>0.5</v>
      </c>
      <c r="L211" s="14">
        <v>367.71109999999999</v>
      </c>
      <c r="M211" s="6" t="s">
        <v>68</v>
      </c>
      <c r="N211">
        <f>Table_Main[[#This Row],[WorkDate]]-Table_Main[[#This Row],[ReqDate]]</f>
        <v>35</v>
      </c>
      <c r="O211">
        <f>VLOOKUP(Table_Main[[#This Row],[Techs]],$AA$2:$AB$4,2,0)</f>
        <v>80</v>
      </c>
      <c r="P211" s="13">
        <f>Table_Main[[#This Row],[LaborHours]]*Table_Main[[#This Row],[LaborRate]]</f>
        <v>40</v>
      </c>
      <c r="Q211" s="14">
        <v>40</v>
      </c>
      <c r="R211" s="14">
        <v>367.71109999999999</v>
      </c>
      <c r="S211" s="13">
        <f>Table_Main[[#This Row],[LaborRate]]+Table_Main[[#This Row],[LaborCost]]</f>
        <v>120</v>
      </c>
      <c r="T211">
        <f>Table_Main[[#This Row],[LaborFee]]+Table_Main[[#This Row],[PartsFee]]</f>
        <v>407.71109999999999</v>
      </c>
      <c r="U211" t="str">
        <f>LEFT(TEXT(Table_Main[[#This Row],[ReqDate]],"dddd"),3)</f>
        <v>Mon</v>
      </c>
      <c r="V211" t="str">
        <f>LEFT(TEXT(Table_Main[[#This Row],[WorkDate]],"dddd"),3)</f>
        <v>Mon</v>
      </c>
    </row>
    <row r="212" spans="1:22" ht="14.25" hidden="1" customHeight="1" x14ac:dyDescent="0.25">
      <c r="A212" s="6" t="s">
        <v>290</v>
      </c>
      <c r="B212" s="6" t="s">
        <v>56</v>
      </c>
      <c r="C212" s="6" t="s">
        <v>57</v>
      </c>
      <c r="D212" s="6" t="s">
        <v>63</v>
      </c>
      <c r="E212" t="str">
        <f>IF(Table_Main[[#This Row],[Wait]]&lt;=4, "Yes", "No")</f>
        <v>No</v>
      </c>
      <c r="F212" s="9">
        <v>44172</v>
      </c>
      <c r="G212" s="9">
        <v>44208</v>
      </c>
      <c r="H212" s="6">
        <v>2</v>
      </c>
      <c r="I212" t="str">
        <f>IF(Table_Main[[#This Row],[LaborFee]]=0,"Yes", "No")</f>
        <v>No</v>
      </c>
      <c r="J212" t="str">
        <f>IF(Table_Main[[#This Row],[PartsFee]]=0,"Yes", "No")</f>
        <v>No</v>
      </c>
      <c r="K212" s="6">
        <v>1.25</v>
      </c>
      <c r="L212" s="14">
        <v>637.53</v>
      </c>
      <c r="M212" s="6" t="s">
        <v>59</v>
      </c>
      <c r="N212">
        <f>Table_Main[[#This Row],[WorkDate]]-Table_Main[[#This Row],[ReqDate]]</f>
        <v>36</v>
      </c>
      <c r="O212">
        <f>VLOOKUP(Table_Main[[#This Row],[Techs]],$AA$2:$AB$4,2,0)</f>
        <v>140</v>
      </c>
      <c r="P212" s="13">
        <f>Table_Main[[#This Row],[LaborHours]]*Table_Main[[#This Row],[LaborRate]]</f>
        <v>175</v>
      </c>
      <c r="Q212" s="14">
        <v>175</v>
      </c>
      <c r="R212" s="14">
        <v>637.53</v>
      </c>
      <c r="S212" s="13">
        <f>Table_Main[[#This Row],[LaborRate]]+Table_Main[[#This Row],[LaborCost]]</f>
        <v>315</v>
      </c>
      <c r="T212">
        <f>Table_Main[[#This Row],[LaborFee]]+Table_Main[[#This Row],[PartsFee]]</f>
        <v>812.53</v>
      </c>
      <c r="U212" t="str">
        <f>LEFT(TEXT(Table_Main[[#This Row],[ReqDate]],"dddd"),3)</f>
        <v>Mon</v>
      </c>
      <c r="V212" t="str">
        <f>LEFT(TEXT(Table_Main[[#This Row],[WorkDate]],"dddd"),3)</f>
        <v>Tue</v>
      </c>
    </row>
    <row r="213" spans="1:22" ht="14.25" hidden="1" customHeight="1" x14ac:dyDescent="0.25">
      <c r="A213" s="6" t="s">
        <v>291</v>
      </c>
      <c r="B213" s="6" t="s">
        <v>65</v>
      </c>
      <c r="C213" s="6" t="s">
        <v>57</v>
      </c>
      <c r="D213" s="6" t="s">
        <v>63</v>
      </c>
      <c r="E213" t="str">
        <f>IF(Table_Main[[#This Row],[Wait]]&lt;=4, "Yes", "No")</f>
        <v>No</v>
      </c>
      <c r="F213" s="9">
        <v>44173</v>
      </c>
      <c r="G213" s="9">
        <v>44180</v>
      </c>
      <c r="H213" s="6">
        <v>2</v>
      </c>
      <c r="I213" t="str">
        <f>IF(Table_Main[[#This Row],[LaborFee]]=0,"Yes", "No")</f>
        <v>No</v>
      </c>
      <c r="J213" t="str">
        <f>IF(Table_Main[[#This Row],[PartsFee]]=0,"Yes", "No")</f>
        <v>No</v>
      </c>
      <c r="K213" s="6">
        <v>3</v>
      </c>
      <c r="L213" s="14">
        <v>21.33</v>
      </c>
      <c r="M213" s="6" t="s">
        <v>59</v>
      </c>
      <c r="N213">
        <f>Table_Main[[#This Row],[WorkDate]]-Table_Main[[#This Row],[ReqDate]]</f>
        <v>7</v>
      </c>
      <c r="O213">
        <f>VLOOKUP(Table_Main[[#This Row],[Techs]],$AA$2:$AB$4,2,0)</f>
        <v>140</v>
      </c>
      <c r="P213" s="13">
        <f>Table_Main[[#This Row],[LaborHours]]*Table_Main[[#This Row],[LaborRate]]</f>
        <v>420</v>
      </c>
      <c r="Q213" s="14">
        <v>420</v>
      </c>
      <c r="R213" s="14">
        <v>21.33</v>
      </c>
      <c r="S213" s="13">
        <f>Table_Main[[#This Row],[LaborRate]]+Table_Main[[#This Row],[LaborCost]]</f>
        <v>560</v>
      </c>
      <c r="T213">
        <f>Table_Main[[#This Row],[LaborFee]]+Table_Main[[#This Row],[PartsFee]]</f>
        <v>441.33</v>
      </c>
      <c r="U213" t="str">
        <f>LEFT(TEXT(Table_Main[[#This Row],[ReqDate]],"dddd"),3)</f>
        <v>Tue</v>
      </c>
      <c r="V213" t="str">
        <f>LEFT(TEXT(Table_Main[[#This Row],[WorkDate]],"dddd"),3)</f>
        <v>Tue</v>
      </c>
    </row>
    <row r="214" spans="1:22" ht="14.25" hidden="1" customHeight="1" x14ac:dyDescent="0.25">
      <c r="A214" s="6" t="s">
        <v>292</v>
      </c>
      <c r="B214" s="6" t="s">
        <v>83</v>
      </c>
      <c r="C214" s="6" t="s">
        <v>66</v>
      </c>
      <c r="D214" s="6" t="s">
        <v>63</v>
      </c>
      <c r="E214" t="str">
        <f>IF(Table_Main[[#This Row],[Wait]]&lt;=4, "Yes", "No")</f>
        <v>No</v>
      </c>
      <c r="F214" s="9">
        <v>44173</v>
      </c>
      <c r="G214" s="9">
        <v>44181</v>
      </c>
      <c r="H214" s="6">
        <v>2</v>
      </c>
      <c r="I214" t="str">
        <f>IF(Table_Main[[#This Row],[LaborFee]]=0,"Yes", "No")</f>
        <v>No</v>
      </c>
      <c r="J214" t="str">
        <f>IF(Table_Main[[#This Row],[PartsFee]]=0,"Yes", "No")</f>
        <v>No</v>
      </c>
      <c r="K214" s="6">
        <v>1.5</v>
      </c>
      <c r="L214" s="14">
        <v>318.72519999999997</v>
      </c>
      <c r="M214" s="6" t="s">
        <v>59</v>
      </c>
      <c r="N214">
        <f>Table_Main[[#This Row],[WorkDate]]-Table_Main[[#This Row],[ReqDate]]</f>
        <v>8</v>
      </c>
      <c r="O214">
        <f>VLOOKUP(Table_Main[[#This Row],[Techs]],$AA$2:$AB$4,2,0)</f>
        <v>140</v>
      </c>
      <c r="P214" s="13">
        <f>Table_Main[[#This Row],[LaborHours]]*Table_Main[[#This Row],[LaborRate]]</f>
        <v>210</v>
      </c>
      <c r="Q214" s="14">
        <v>210</v>
      </c>
      <c r="R214" s="14">
        <v>318.72519999999997</v>
      </c>
      <c r="S214" s="13">
        <f>Table_Main[[#This Row],[LaborRate]]+Table_Main[[#This Row],[LaborCost]]</f>
        <v>350</v>
      </c>
      <c r="T214">
        <f>Table_Main[[#This Row],[LaborFee]]+Table_Main[[#This Row],[PartsFee]]</f>
        <v>528.72519999999997</v>
      </c>
      <c r="U214" t="str">
        <f>LEFT(TEXT(Table_Main[[#This Row],[ReqDate]],"dddd"),3)</f>
        <v>Tue</v>
      </c>
      <c r="V214" t="str">
        <f>LEFT(TEXT(Table_Main[[#This Row],[WorkDate]],"dddd"),3)</f>
        <v>Wed</v>
      </c>
    </row>
    <row r="215" spans="1:22" ht="14.25" hidden="1" customHeight="1" x14ac:dyDescent="0.25">
      <c r="A215" s="6" t="s">
        <v>293</v>
      </c>
      <c r="B215" s="6" t="s">
        <v>71</v>
      </c>
      <c r="C215" s="6" t="s">
        <v>66</v>
      </c>
      <c r="D215" s="6" t="s">
        <v>63</v>
      </c>
      <c r="E215" t="str">
        <f>IF(Table_Main[[#This Row],[Wait]]&lt;=4, "Yes", "No")</f>
        <v>No</v>
      </c>
      <c r="F215" s="9">
        <v>44173</v>
      </c>
      <c r="G215" s="9">
        <v>44239</v>
      </c>
      <c r="H215" s="6">
        <v>2</v>
      </c>
      <c r="I215" t="str">
        <f>IF(Table_Main[[#This Row],[LaborFee]]=0,"Yes", "No")</f>
        <v>No</v>
      </c>
      <c r="J215" t="str">
        <f>IF(Table_Main[[#This Row],[PartsFee]]=0,"Yes", "No")</f>
        <v>No</v>
      </c>
      <c r="K215" s="6">
        <v>0.75</v>
      </c>
      <c r="L215" s="14">
        <v>35.450000000000003</v>
      </c>
      <c r="M215" s="6" t="s">
        <v>59</v>
      </c>
      <c r="N215">
        <f>Table_Main[[#This Row],[WorkDate]]-Table_Main[[#This Row],[ReqDate]]</f>
        <v>66</v>
      </c>
      <c r="O215">
        <f>VLOOKUP(Table_Main[[#This Row],[Techs]],$AA$2:$AB$4,2,0)</f>
        <v>140</v>
      </c>
      <c r="P215" s="13">
        <f>Table_Main[[#This Row],[LaborHours]]*Table_Main[[#This Row],[LaborRate]]</f>
        <v>105</v>
      </c>
      <c r="Q215" s="14">
        <v>105</v>
      </c>
      <c r="R215" s="14">
        <v>35.450000000000003</v>
      </c>
      <c r="S215" s="13">
        <f>Table_Main[[#This Row],[LaborRate]]+Table_Main[[#This Row],[LaborCost]]</f>
        <v>245</v>
      </c>
      <c r="T215">
        <f>Table_Main[[#This Row],[LaborFee]]+Table_Main[[#This Row],[PartsFee]]</f>
        <v>140.44999999999999</v>
      </c>
      <c r="U215" t="str">
        <f>LEFT(TEXT(Table_Main[[#This Row],[ReqDate]],"dddd"),3)</f>
        <v>Tue</v>
      </c>
      <c r="V215" t="str">
        <f>LEFT(TEXT(Table_Main[[#This Row],[WorkDate]],"dddd"),3)</f>
        <v>Fri</v>
      </c>
    </row>
    <row r="216" spans="1:22" ht="14.25" customHeight="1" x14ac:dyDescent="0.25">
      <c r="A216" s="6" t="s">
        <v>294</v>
      </c>
      <c r="B216" s="6" t="s">
        <v>61</v>
      </c>
      <c r="C216" s="6" t="s">
        <v>62</v>
      </c>
      <c r="D216" s="6" t="s">
        <v>194</v>
      </c>
      <c r="E216" t="str">
        <f>IF(Table_Main[[#This Row],[Wait]]&lt;=4, "Yes", "No")</f>
        <v>No</v>
      </c>
      <c r="F216" s="9">
        <v>44174</v>
      </c>
      <c r="G216" s="9">
        <v>44182</v>
      </c>
      <c r="H216" s="6">
        <v>1</v>
      </c>
      <c r="I216" t="str">
        <f>IF(Table_Main[[#This Row],[LaborFee]]=0,"Yes", "No")</f>
        <v>No</v>
      </c>
      <c r="J216" t="str">
        <f>IF(Table_Main[[#This Row],[PartsFee]]=0,"Yes", "No")</f>
        <v>No</v>
      </c>
      <c r="K216" s="6">
        <v>1.75</v>
      </c>
      <c r="L216" s="14">
        <v>131.30000000000001</v>
      </c>
      <c r="M216" s="6" t="s">
        <v>68</v>
      </c>
      <c r="N216">
        <f>Table_Main[[#This Row],[WorkDate]]-Table_Main[[#This Row],[ReqDate]]</f>
        <v>8</v>
      </c>
      <c r="O216">
        <f>VLOOKUP(Table_Main[[#This Row],[Techs]],$AA$2:$AB$4,2,0)</f>
        <v>80</v>
      </c>
      <c r="P216" s="13">
        <f>Table_Main[[#This Row],[LaborHours]]*Table_Main[[#This Row],[LaborRate]]</f>
        <v>140</v>
      </c>
      <c r="Q216" s="14">
        <v>140</v>
      </c>
      <c r="R216" s="14">
        <v>131.30000000000001</v>
      </c>
      <c r="S216" s="13">
        <f>Table_Main[[#This Row],[LaborRate]]+Table_Main[[#This Row],[LaborCost]]</f>
        <v>220</v>
      </c>
      <c r="T216">
        <f>Table_Main[[#This Row],[LaborFee]]+Table_Main[[#This Row],[PartsFee]]</f>
        <v>271.3</v>
      </c>
      <c r="U216" t="str">
        <f>LEFT(TEXT(Table_Main[[#This Row],[ReqDate]],"dddd"),3)</f>
        <v>Wed</v>
      </c>
      <c r="V216" t="str">
        <f>LEFT(TEXT(Table_Main[[#This Row],[WorkDate]],"dddd"),3)</f>
        <v>Thu</v>
      </c>
    </row>
    <row r="217" spans="1:22" ht="14.25" customHeight="1" x14ac:dyDescent="0.25">
      <c r="A217" s="6" t="s">
        <v>295</v>
      </c>
      <c r="B217" s="6" t="s">
        <v>71</v>
      </c>
      <c r="C217" s="6" t="s">
        <v>66</v>
      </c>
      <c r="D217" s="6" t="s">
        <v>67</v>
      </c>
      <c r="E217" t="str">
        <f>IF(Table_Main[[#This Row],[Wait]]&lt;=4, "Yes", "No")</f>
        <v>No</v>
      </c>
      <c r="F217" s="9">
        <v>44174</v>
      </c>
      <c r="G217" s="9">
        <v>44207</v>
      </c>
      <c r="H217" s="6">
        <v>1</v>
      </c>
      <c r="I217" t="str">
        <f>IF(Table_Main[[#This Row],[LaborFee]]=0,"Yes", "No")</f>
        <v>No</v>
      </c>
      <c r="J217" t="str">
        <f>IF(Table_Main[[#This Row],[PartsFee]]=0,"Yes", "No")</f>
        <v>No</v>
      </c>
      <c r="K217" s="6">
        <v>0.25</v>
      </c>
      <c r="L217" s="14">
        <v>37.262799999999999</v>
      </c>
      <c r="M217" s="6" t="s">
        <v>79</v>
      </c>
      <c r="N217">
        <f>Table_Main[[#This Row],[WorkDate]]-Table_Main[[#This Row],[ReqDate]]</f>
        <v>33</v>
      </c>
      <c r="O217">
        <f>VLOOKUP(Table_Main[[#This Row],[Techs]],$AA$2:$AB$4,2,0)</f>
        <v>80</v>
      </c>
      <c r="P217" s="13">
        <f>Table_Main[[#This Row],[LaborHours]]*Table_Main[[#This Row],[LaborRate]]</f>
        <v>20</v>
      </c>
      <c r="Q217" s="14">
        <v>20</v>
      </c>
      <c r="R217" s="14">
        <v>37.262799999999999</v>
      </c>
      <c r="S217" s="13">
        <f>Table_Main[[#This Row],[LaborRate]]+Table_Main[[#This Row],[LaborCost]]</f>
        <v>100</v>
      </c>
      <c r="T217">
        <f>Table_Main[[#This Row],[LaborFee]]+Table_Main[[#This Row],[PartsFee]]</f>
        <v>57.262799999999999</v>
      </c>
      <c r="U217" t="str">
        <f>LEFT(TEXT(Table_Main[[#This Row],[ReqDate]],"dddd"),3)</f>
        <v>Wed</v>
      </c>
      <c r="V217" t="str">
        <f>LEFT(TEXT(Table_Main[[#This Row],[WorkDate]],"dddd"),3)</f>
        <v>Mon</v>
      </c>
    </row>
    <row r="218" spans="1:22" ht="14.25" hidden="1" customHeight="1" x14ac:dyDescent="0.25">
      <c r="A218" s="6" t="s">
        <v>296</v>
      </c>
      <c r="B218" s="6" t="s">
        <v>168</v>
      </c>
      <c r="C218" s="6" t="s">
        <v>87</v>
      </c>
      <c r="D218" s="6" t="s">
        <v>194</v>
      </c>
      <c r="E218" t="str">
        <f>IF(Table_Main[[#This Row],[Wait]]&lt;=4, "Yes", "No")</f>
        <v>No</v>
      </c>
      <c r="F218" s="9">
        <v>44174</v>
      </c>
      <c r="G218" s="9">
        <v>44208</v>
      </c>
      <c r="H218" s="6">
        <v>2</v>
      </c>
      <c r="I218" t="str">
        <f>IF(Table_Main[[#This Row],[LaborFee]]=0,"Yes", "No")</f>
        <v>No</v>
      </c>
      <c r="J218" t="str">
        <f>IF(Table_Main[[#This Row],[PartsFee]]=0,"Yes", "No")</f>
        <v>No</v>
      </c>
      <c r="K218" s="6">
        <v>3</v>
      </c>
      <c r="L218" s="14">
        <v>1193.7465999999999</v>
      </c>
      <c r="M218" s="6" t="s">
        <v>79</v>
      </c>
      <c r="N218">
        <f>Table_Main[[#This Row],[WorkDate]]-Table_Main[[#This Row],[ReqDate]]</f>
        <v>34</v>
      </c>
      <c r="O218">
        <f>VLOOKUP(Table_Main[[#This Row],[Techs]],$AA$2:$AB$4,2,0)</f>
        <v>140</v>
      </c>
      <c r="P218" s="13">
        <f>Table_Main[[#This Row],[LaborHours]]*Table_Main[[#This Row],[LaborRate]]</f>
        <v>420</v>
      </c>
      <c r="Q218" s="14">
        <v>420</v>
      </c>
      <c r="R218" s="14">
        <v>1193.7465999999999</v>
      </c>
      <c r="S218" s="13">
        <f>Table_Main[[#This Row],[LaborRate]]+Table_Main[[#This Row],[LaborCost]]</f>
        <v>560</v>
      </c>
      <c r="T218">
        <f>Table_Main[[#This Row],[LaborFee]]+Table_Main[[#This Row],[PartsFee]]</f>
        <v>1613.7465999999999</v>
      </c>
      <c r="U218" t="str">
        <f>LEFT(TEXT(Table_Main[[#This Row],[ReqDate]],"dddd"),3)</f>
        <v>Wed</v>
      </c>
      <c r="V218" t="str">
        <f>LEFT(TEXT(Table_Main[[#This Row],[WorkDate]],"dddd"),3)</f>
        <v>Tue</v>
      </c>
    </row>
    <row r="219" spans="1:22" ht="14.25" hidden="1" customHeight="1" x14ac:dyDescent="0.25">
      <c r="A219" s="6" t="s">
        <v>297</v>
      </c>
      <c r="B219" s="6" t="s">
        <v>94</v>
      </c>
      <c r="C219" s="6" t="s">
        <v>87</v>
      </c>
      <c r="D219" s="6" t="s">
        <v>63</v>
      </c>
      <c r="E219" t="str">
        <f>IF(Table_Main[[#This Row],[Wait]]&lt;=4, "Yes", "No")</f>
        <v>Yes</v>
      </c>
      <c r="F219" s="9">
        <v>44175</v>
      </c>
      <c r="G219" s="9">
        <v>44179</v>
      </c>
      <c r="H219" s="6">
        <v>1</v>
      </c>
      <c r="I219" t="str">
        <f>IF(Table_Main[[#This Row],[LaborFee]]=0,"Yes", "No")</f>
        <v>No</v>
      </c>
      <c r="J219" t="str">
        <f>IF(Table_Main[[#This Row],[PartsFee]]=0,"Yes", "No")</f>
        <v>No</v>
      </c>
      <c r="K219" s="6">
        <v>0.5</v>
      </c>
      <c r="L219" s="14">
        <v>250.42240000000001</v>
      </c>
      <c r="M219" s="6" t="s">
        <v>79</v>
      </c>
      <c r="N219">
        <f>Table_Main[[#This Row],[WorkDate]]-Table_Main[[#This Row],[ReqDate]]</f>
        <v>4</v>
      </c>
      <c r="O219">
        <f>VLOOKUP(Table_Main[[#This Row],[Techs]],$AA$2:$AB$4,2,0)</f>
        <v>80</v>
      </c>
      <c r="P219" s="13">
        <f>Table_Main[[#This Row],[LaborHours]]*Table_Main[[#This Row],[LaborRate]]</f>
        <v>40</v>
      </c>
      <c r="Q219" s="14">
        <v>40</v>
      </c>
      <c r="R219" s="14">
        <v>250.42240000000001</v>
      </c>
      <c r="S219" s="13">
        <f>Table_Main[[#This Row],[LaborRate]]+Table_Main[[#This Row],[LaborCost]]</f>
        <v>120</v>
      </c>
      <c r="T219">
        <f>Table_Main[[#This Row],[LaborFee]]+Table_Main[[#This Row],[PartsFee]]</f>
        <v>290.42240000000004</v>
      </c>
      <c r="U219" t="str">
        <f>LEFT(TEXT(Table_Main[[#This Row],[ReqDate]],"dddd"),3)</f>
        <v>Thu</v>
      </c>
      <c r="V219" t="str">
        <f>LEFT(TEXT(Table_Main[[#This Row],[WorkDate]],"dddd"),3)</f>
        <v>Mon</v>
      </c>
    </row>
    <row r="220" spans="1:22" ht="14.25" customHeight="1" x14ac:dyDescent="0.25">
      <c r="A220" s="6" t="s">
        <v>298</v>
      </c>
      <c r="B220" s="6" t="s">
        <v>61</v>
      </c>
      <c r="C220" s="6" t="s">
        <v>62</v>
      </c>
      <c r="D220" s="6" t="s">
        <v>67</v>
      </c>
      <c r="E220" t="str">
        <f>IF(Table_Main[[#This Row],[Wait]]&lt;=4, "Yes", "No")</f>
        <v>No</v>
      </c>
      <c r="F220" s="9">
        <v>44175</v>
      </c>
      <c r="G220" s="9">
        <v>44203</v>
      </c>
      <c r="H220" s="6">
        <v>1</v>
      </c>
      <c r="I220" t="str">
        <f>IF(Table_Main[[#This Row],[LaborFee]]=0,"Yes", "No")</f>
        <v>No</v>
      </c>
      <c r="J220" t="str">
        <f>IF(Table_Main[[#This Row],[PartsFee]]=0,"Yes", "No")</f>
        <v>No</v>
      </c>
      <c r="K220" s="6">
        <v>0.25</v>
      </c>
      <c r="L220" s="14">
        <v>67.703999999999994</v>
      </c>
      <c r="M220" s="6" t="s">
        <v>68</v>
      </c>
      <c r="N220">
        <f>Table_Main[[#This Row],[WorkDate]]-Table_Main[[#This Row],[ReqDate]]</f>
        <v>28</v>
      </c>
      <c r="O220">
        <f>VLOOKUP(Table_Main[[#This Row],[Techs]],$AA$2:$AB$4,2,0)</f>
        <v>80</v>
      </c>
      <c r="P220" s="13">
        <f>Table_Main[[#This Row],[LaborHours]]*Table_Main[[#This Row],[LaborRate]]</f>
        <v>20</v>
      </c>
      <c r="Q220" s="14">
        <v>20</v>
      </c>
      <c r="R220" s="14">
        <v>67.703999999999994</v>
      </c>
      <c r="S220" s="13">
        <f>Table_Main[[#This Row],[LaborRate]]+Table_Main[[#This Row],[LaborCost]]</f>
        <v>100</v>
      </c>
      <c r="T220">
        <f>Table_Main[[#This Row],[LaborFee]]+Table_Main[[#This Row],[PartsFee]]</f>
        <v>87.703999999999994</v>
      </c>
      <c r="U220" t="str">
        <f>LEFT(TEXT(Table_Main[[#This Row],[ReqDate]],"dddd"),3)</f>
        <v>Thu</v>
      </c>
      <c r="V220" t="str">
        <f>LEFT(TEXT(Table_Main[[#This Row],[WorkDate]],"dddd"),3)</f>
        <v>Thu</v>
      </c>
    </row>
    <row r="221" spans="1:22" ht="14.25" hidden="1" customHeight="1" x14ac:dyDescent="0.25">
      <c r="A221" s="6" t="s">
        <v>299</v>
      </c>
      <c r="B221" s="6" t="s">
        <v>65</v>
      </c>
      <c r="C221" s="6" t="s">
        <v>78</v>
      </c>
      <c r="D221" s="6" t="s">
        <v>194</v>
      </c>
      <c r="E221" t="str">
        <f>IF(Table_Main[[#This Row],[Wait]]&lt;=4, "Yes", "No")</f>
        <v>No</v>
      </c>
      <c r="F221" s="9">
        <v>44175</v>
      </c>
      <c r="G221" s="9">
        <v>44203</v>
      </c>
      <c r="H221" s="6">
        <v>2</v>
      </c>
      <c r="I221" t="str">
        <f>IF(Table_Main[[#This Row],[LaborFee]]=0,"Yes", "No")</f>
        <v>No</v>
      </c>
      <c r="J221" t="str">
        <f>IF(Table_Main[[#This Row],[PartsFee]]=0,"Yes", "No")</f>
        <v>No</v>
      </c>
      <c r="K221" s="6">
        <v>1.25</v>
      </c>
      <c r="L221" s="14">
        <v>58.238999999999997</v>
      </c>
      <c r="M221" s="6" t="s">
        <v>59</v>
      </c>
      <c r="N221">
        <f>Table_Main[[#This Row],[WorkDate]]-Table_Main[[#This Row],[ReqDate]]</f>
        <v>28</v>
      </c>
      <c r="O221">
        <f>VLOOKUP(Table_Main[[#This Row],[Techs]],$AA$2:$AB$4,2,0)</f>
        <v>140</v>
      </c>
      <c r="P221" s="13">
        <f>Table_Main[[#This Row],[LaborHours]]*Table_Main[[#This Row],[LaborRate]]</f>
        <v>175</v>
      </c>
      <c r="Q221" s="14">
        <v>175</v>
      </c>
      <c r="R221" s="14">
        <v>58.238999999999997</v>
      </c>
      <c r="S221" s="13">
        <f>Table_Main[[#This Row],[LaborRate]]+Table_Main[[#This Row],[LaborCost]]</f>
        <v>315</v>
      </c>
      <c r="T221">
        <f>Table_Main[[#This Row],[LaborFee]]+Table_Main[[#This Row],[PartsFee]]</f>
        <v>233.239</v>
      </c>
      <c r="U221" t="str">
        <f>LEFT(TEXT(Table_Main[[#This Row],[ReqDate]],"dddd"),3)</f>
        <v>Thu</v>
      </c>
      <c r="V221" t="str">
        <f>LEFT(TEXT(Table_Main[[#This Row],[WorkDate]],"dddd"),3)</f>
        <v>Thu</v>
      </c>
    </row>
    <row r="222" spans="1:22" ht="14.25" hidden="1" customHeight="1" x14ac:dyDescent="0.25">
      <c r="A222" s="6" t="s">
        <v>300</v>
      </c>
      <c r="B222" s="6" t="s">
        <v>83</v>
      </c>
      <c r="C222" s="6" t="s">
        <v>62</v>
      </c>
      <c r="D222" s="6" t="s">
        <v>58</v>
      </c>
      <c r="E222" t="str">
        <f>IF(Table_Main[[#This Row],[Wait]]&lt;=4, "Yes", "No")</f>
        <v>No</v>
      </c>
      <c r="F222" s="9">
        <v>44175</v>
      </c>
      <c r="G222" s="9">
        <v>44210</v>
      </c>
      <c r="H222" s="6">
        <v>1</v>
      </c>
      <c r="I222" t="str">
        <f>IF(Table_Main[[#This Row],[LaborFee]]=0,"Yes", "No")</f>
        <v>No</v>
      </c>
      <c r="J222" t="str">
        <f>IF(Table_Main[[#This Row],[PartsFee]]=0,"Yes", "No")</f>
        <v>No</v>
      </c>
      <c r="K222" s="6">
        <v>0.5</v>
      </c>
      <c r="L222" s="14">
        <v>32.226999999999997</v>
      </c>
      <c r="M222" s="6" t="s">
        <v>68</v>
      </c>
      <c r="N222">
        <f>Table_Main[[#This Row],[WorkDate]]-Table_Main[[#This Row],[ReqDate]]</f>
        <v>35</v>
      </c>
      <c r="O222">
        <f>VLOOKUP(Table_Main[[#This Row],[Techs]],$AA$2:$AB$4,2,0)</f>
        <v>80</v>
      </c>
      <c r="P222" s="13">
        <f>Table_Main[[#This Row],[LaborHours]]*Table_Main[[#This Row],[LaborRate]]</f>
        <v>40</v>
      </c>
      <c r="Q222" s="14">
        <v>40</v>
      </c>
      <c r="R222" s="14">
        <v>32.226999999999997</v>
      </c>
      <c r="S222" s="13">
        <f>Table_Main[[#This Row],[LaborRate]]+Table_Main[[#This Row],[LaborCost]]</f>
        <v>120</v>
      </c>
      <c r="T222">
        <f>Table_Main[[#This Row],[LaborFee]]+Table_Main[[#This Row],[PartsFee]]</f>
        <v>72.227000000000004</v>
      </c>
      <c r="U222" t="str">
        <f>LEFT(TEXT(Table_Main[[#This Row],[ReqDate]],"dddd"),3)</f>
        <v>Thu</v>
      </c>
      <c r="V222" t="str">
        <f>LEFT(TEXT(Table_Main[[#This Row],[WorkDate]],"dddd"),3)</f>
        <v>Thu</v>
      </c>
    </row>
    <row r="223" spans="1:22" ht="14.25" hidden="1" customHeight="1" x14ac:dyDescent="0.25">
      <c r="A223" s="6" t="s">
        <v>301</v>
      </c>
      <c r="B223" s="6" t="s">
        <v>65</v>
      </c>
      <c r="C223" s="6" t="s">
        <v>57</v>
      </c>
      <c r="D223" s="6" t="s">
        <v>63</v>
      </c>
      <c r="E223" t="str">
        <f>IF(Table_Main[[#This Row],[Wait]]&lt;=4, "Yes", "No")</f>
        <v>No</v>
      </c>
      <c r="F223" s="9">
        <v>44175</v>
      </c>
      <c r="G223" s="9">
        <v>44219</v>
      </c>
      <c r="H223" s="6">
        <v>1</v>
      </c>
      <c r="I223" t="str">
        <f>IF(Table_Main[[#This Row],[LaborFee]]=0,"Yes", "No")</f>
        <v>No</v>
      </c>
      <c r="J223" t="str">
        <f>IF(Table_Main[[#This Row],[PartsFee]]=0,"Yes", "No")</f>
        <v>No</v>
      </c>
      <c r="K223" s="6">
        <v>2.25</v>
      </c>
      <c r="L223" s="14">
        <v>180</v>
      </c>
      <c r="M223" s="6" t="s">
        <v>59</v>
      </c>
      <c r="N223">
        <f>Table_Main[[#This Row],[WorkDate]]-Table_Main[[#This Row],[ReqDate]]</f>
        <v>44</v>
      </c>
      <c r="O223">
        <f>VLOOKUP(Table_Main[[#This Row],[Techs]],$AA$2:$AB$4,2,0)</f>
        <v>80</v>
      </c>
      <c r="P223" s="13">
        <f>Table_Main[[#This Row],[LaborHours]]*Table_Main[[#This Row],[LaborRate]]</f>
        <v>180</v>
      </c>
      <c r="Q223" s="14">
        <v>180</v>
      </c>
      <c r="R223" s="14">
        <v>180</v>
      </c>
      <c r="S223" s="13">
        <f>Table_Main[[#This Row],[LaborRate]]+Table_Main[[#This Row],[LaborCost]]</f>
        <v>260</v>
      </c>
      <c r="T223">
        <f>Table_Main[[#This Row],[LaborFee]]+Table_Main[[#This Row],[PartsFee]]</f>
        <v>360</v>
      </c>
      <c r="U223" t="str">
        <f>LEFT(TEXT(Table_Main[[#This Row],[ReqDate]],"dddd"),3)</f>
        <v>Thu</v>
      </c>
      <c r="V223" t="str">
        <f>LEFT(TEXT(Table_Main[[#This Row],[WorkDate]],"dddd"),3)</f>
        <v>Sat</v>
      </c>
    </row>
    <row r="224" spans="1:22" ht="14.25" hidden="1" customHeight="1" x14ac:dyDescent="0.25">
      <c r="A224" s="6" t="s">
        <v>302</v>
      </c>
      <c r="B224" s="6" t="s">
        <v>83</v>
      </c>
      <c r="C224" s="6" t="s">
        <v>57</v>
      </c>
      <c r="D224" s="6" t="s">
        <v>58</v>
      </c>
      <c r="E224" t="str">
        <f>IF(Table_Main[[#This Row],[Wait]]&lt;=4, "Yes", "No")</f>
        <v>No</v>
      </c>
      <c r="F224" s="9">
        <v>44177</v>
      </c>
      <c r="G224" s="9">
        <v>44224</v>
      </c>
      <c r="H224" s="6">
        <v>1</v>
      </c>
      <c r="I224" t="str">
        <f>IF(Table_Main[[#This Row],[LaborFee]]=0,"Yes", "No")</f>
        <v>No</v>
      </c>
      <c r="J224" t="str">
        <f>IF(Table_Main[[#This Row],[PartsFee]]=0,"Yes", "No")</f>
        <v>No</v>
      </c>
      <c r="K224" s="6">
        <v>1</v>
      </c>
      <c r="L224" s="14">
        <v>337.9237</v>
      </c>
      <c r="M224" s="6" t="s">
        <v>59</v>
      </c>
      <c r="N224">
        <f>Table_Main[[#This Row],[WorkDate]]-Table_Main[[#This Row],[ReqDate]]</f>
        <v>47</v>
      </c>
      <c r="O224">
        <f>VLOOKUP(Table_Main[[#This Row],[Techs]],$AA$2:$AB$4,2,0)</f>
        <v>80</v>
      </c>
      <c r="P224" s="13">
        <f>Table_Main[[#This Row],[LaborHours]]*Table_Main[[#This Row],[LaborRate]]</f>
        <v>80</v>
      </c>
      <c r="Q224" s="14">
        <v>80</v>
      </c>
      <c r="R224" s="14">
        <v>337.9237</v>
      </c>
      <c r="S224" s="13">
        <f>Table_Main[[#This Row],[LaborRate]]+Table_Main[[#This Row],[LaborCost]]</f>
        <v>160</v>
      </c>
      <c r="T224">
        <f>Table_Main[[#This Row],[LaborFee]]+Table_Main[[#This Row],[PartsFee]]</f>
        <v>417.9237</v>
      </c>
      <c r="U224" t="str">
        <f>LEFT(TEXT(Table_Main[[#This Row],[ReqDate]],"dddd"),3)</f>
        <v>Sat</v>
      </c>
      <c r="V224" t="str">
        <f>LEFT(TEXT(Table_Main[[#This Row],[WorkDate]],"dddd"),3)</f>
        <v>Thu</v>
      </c>
    </row>
    <row r="225" spans="1:22" ht="14.25" hidden="1" customHeight="1" x14ac:dyDescent="0.25">
      <c r="A225" s="6" t="s">
        <v>303</v>
      </c>
      <c r="B225" s="6" t="s">
        <v>71</v>
      </c>
      <c r="C225" s="6" t="s">
        <v>87</v>
      </c>
      <c r="D225" s="6" t="s">
        <v>58</v>
      </c>
      <c r="E225" t="str">
        <f>IF(Table_Main[[#This Row],[Wait]]&lt;=4, "Yes", "No")</f>
        <v>Yes</v>
      </c>
      <c r="F225" s="9">
        <v>44179</v>
      </c>
      <c r="G225" s="9">
        <v>44180</v>
      </c>
      <c r="H225" s="6">
        <v>1</v>
      </c>
      <c r="I225" t="str">
        <f>IF(Table_Main[[#This Row],[LaborFee]]=0,"Yes", "No")</f>
        <v>No</v>
      </c>
      <c r="J225" t="str">
        <f>IF(Table_Main[[#This Row],[PartsFee]]=0,"Yes", "No")</f>
        <v>No</v>
      </c>
      <c r="K225" s="6">
        <v>0.75</v>
      </c>
      <c r="L225" s="14">
        <v>63.99</v>
      </c>
      <c r="M225" s="6" t="s">
        <v>59</v>
      </c>
      <c r="N225">
        <f>Table_Main[[#This Row],[WorkDate]]-Table_Main[[#This Row],[ReqDate]]</f>
        <v>1</v>
      </c>
      <c r="O225">
        <f>VLOOKUP(Table_Main[[#This Row],[Techs]],$AA$2:$AB$4,2,0)</f>
        <v>80</v>
      </c>
      <c r="P225" s="13">
        <f>Table_Main[[#This Row],[LaborHours]]*Table_Main[[#This Row],[LaborRate]]</f>
        <v>60</v>
      </c>
      <c r="Q225" s="14">
        <v>60</v>
      </c>
      <c r="R225" s="14">
        <v>63.99</v>
      </c>
      <c r="S225" s="13">
        <f>Table_Main[[#This Row],[LaborRate]]+Table_Main[[#This Row],[LaborCost]]</f>
        <v>140</v>
      </c>
      <c r="T225">
        <f>Table_Main[[#This Row],[LaborFee]]+Table_Main[[#This Row],[PartsFee]]</f>
        <v>123.99000000000001</v>
      </c>
      <c r="U225" t="str">
        <f>LEFT(TEXT(Table_Main[[#This Row],[ReqDate]],"dddd"),3)</f>
        <v>Mon</v>
      </c>
      <c r="V225" t="str">
        <f>LEFT(TEXT(Table_Main[[#This Row],[WorkDate]],"dddd"),3)</f>
        <v>Tue</v>
      </c>
    </row>
    <row r="226" spans="1:22" ht="14.25" hidden="1" customHeight="1" x14ac:dyDescent="0.25">
      <c r="A226" s="6" t="s">
        <v>304</v>
      </c>
      <c r="B226" s="6" t="s">
        <v>83</v>
      </c>
      <c r="C226" s="6" t="s">
        <v>57</v>
      </c>
      <c r="D226" s="6" t="s">
        <v>58</v>
      </c>
      <c r="E226" t="str">
        <f>IF(Table_Main[[#This Row],[Wait]]&lt;=4, "Yes", "No")</f>
        <v>Yes</v>
      </c>
      <c r="F226" s="9">
        <v>44179</v>
      </c>
      <c r="G226" s="9">
        <v>44181</v>
      </c>
      <c r="H226" s="6">
        <v>1</v>
      </c>
      <c r="I226" t="str">
        <f>IF(Table_Main[[#This Row],[LaborFee]]=0,"Yes", "No")</f>
        <v>No</v>
      </c>
      <c r="J226" t="str">
        <f>IF(Table_Main[[#This Row],[PartsFee]]=0,"Yes", "No")</f>
        <v>No</v>
      </c>
      <c r="K226" s="6">
        <v>0.5</v>
      </c>
      <c r="L226" s="14">
        <v>145.88999999999999</v>
      </c>
      <c r="M226" s="6" t="s">
        <v>68</v>
      </c>
      <c r="N226">
        <f>Table_Main[[#This Row],[WorkDate]]-Table_Main[[#This Row],[ReqDate]]</f>
        <v>2</v>
      </c>
      <c r="O226">
        <f>VLOOKUP(Table_Main[[#This Row],[Techs]],$AA$2:$AB$4,2,0)</f>
        <v>80</v>
      </c>
      <c r="P226" s="13">
        <f>Table_Main[[#This Row],[LaborHours]]*Table_Main[[#This Row],[LaborRate]]</f>
        <v>40</v>
      </c>
      <c r="Q226" s="14">
        <v>40</v>
      </c>
      <c r="R226" s="14">
        <v>145.88999999999999</v>
      </c>
      <c r="S226" s="13">
        <f>Table_Main[[#This Row],[LaborRate]]+Table_Main[[#This Row],[LaborCost]]</f>
        <v>120</v>
      </c>
      <c r="T226">
        <f>Table_Main[[#This Row],[LaborFee]]+Table_Main[[#This Row],[PartsFee]]</f>
        <v>185.89</v>
      </c>
      <c r="U226" t="str">
        <f>LEFT(TEXT(Table_Main[[#This Row],[ReqDate]],"dddd"),3)</f>
        <v>Mon</v>
      </c>
      <c r="V226" t="str">
        <f>LEFT(TEXT(Table_Main[[#This Row],[WorkDate]],"dddd"),3)</f>
        <v>Wed</v>
      </c>
    </row>
    <row r="227" spans="1:22" ht="14.25" hidden="1" customHeight="1" x14ac:dyDescent="0.25">
      <c r="A227" s="6" t="s">
        <v>305</v>
      </c>
      <c r="B227" s="6" t="s">
        <v>83</v>
      </c>
      <c r="C227" s="6" t="s">
        <v>57</v>
      </c>
      <c r="D227" s="6" t="s">
        <v>67</v>
      </c>
      <c r="E227" t="str">
        <f>IF(Table_Main[[#This Row],[Wait]]&lt;=4, "Yes", "No")</f>
        <v>No</v>
      </c>
      <c r="F227" s="9">
        <v>44179</v>
      </c>
      <c r="G227" s="9">
        <v>44200</v>
      </c>
      <c r="H227" s="6">
        <v>1</v>
      </c>
      <c r="I227" t="str">
        <f>IF(Table_Main[[#This Row],[LaborFee]]=0,"Yes", "No")</f>
        <v>No</v>
      </c>
      <c r="J227" t="str">
        <f>IF(Table_Main[[#This Row],[PartsFee]]=0,"Yes", "No")</f>
        <v>No</v>
      </c>
      <c r="K227" s="6">
        <v>0.25</v>
      </c>
      <c r="L227" s="14">
        <v>30</v>
      </c>
      <c r="M227" s="6" t="s">
        <v>68</v>
      </c>
      <c r="N227">
        <f>Table_Main[[#This Row],[WorkDate]]-Table_Main[[#This Row],[ReqDate]]</f>
        <v>21</v>
      </c>
      <c r="O227">
        <f>VLOOKUP(Table_Main[[#This Row],[Techs]],$AA$2:$AB$4,2,0)</f>
        <v>80</v>
      </c>
      <c r="P227" s="13">
        <f>Table_Main[[#This Row],[LaborHours]]*Table_Main[[#This Row],[LaborRate]]</f>
        <v>20</v>
      </c>
      <c r="Q227" s="14">
        <v>20</v>
      </c>
      <c r="R227" s="14">
        <v>30</v>
      </c>
      <c r="S227" s="13">
        <f>Table_Main[[#This Row],[LaborRate]]+Table_Main[[#This Row],[LaborCost]]</f>
        <v>100</v>
      </c>
      <c r="T227">
        <f>Table_Main[[#This Row],[LaborFee]]+Table_Main[[#This Row],[PartsFee]]</f>
        <v>50</v>
      </c>
      <c r="U227" t="str">
        <f>LEFT(TEXT(Table_Main[[#This Row],[ReqDate]],"dddd"),3)</f>
        <v>Mon</v>
      </c>
      <c r="V227" t="str">
        <f>LEFT(TEXT(Table_Main[[#This Row],[WorkDate]],"dddd"),3)</f>
        <v>Mon</v>
      </c>
    </row>
    <row r="228" spans="1:22" ht="14.25" hidden="1" customHeight="1" x14ac:dyDescent="0.25">
      <c r="A228" s="6" t="s">
        <v>306</v>
      </c>
      <c r="B228" s="6" t="s">
        <v>83</v>
      </c>
      <c r="C228" s="6" t="s">
        <v>57</v>
      </c>
      <c r="D228" s="6" t="s">
        <v>63</v>
      </c>
      <c r="E228" t="str">
        <f>IF(Table_Main[[#This Row],[Wait]]&lt;=4, "Yes", "No")</f>
        <v>No</v>
      </c>
      <c r="F228" s="9">
        <v>44179</v>
      </c>
      <c r="G228" s="9">
        <v>44200</v>
      </c>
      <c r="H228" s="6">
        <v>1</v>
      </c>
      <c r="I228" t="str">
        <f>IF(Table_Main[[#This Row],[LaborFee]]=0,"Yes", "No")</f>
        <v>No</v>
      </c>
      <c r="J228" t="str">
        <f>IF(Table_Main[[#This Row],[PartsFee]]=0,"Yes", "No")</f>
        <v>No</v>
      </c>
      <c r="K228" s="6">
        <v>0.5</v>
      </c>
      <c r="L228" s="14">
        <v>57.098199999999999</v>
      </c>
      <c r="M228" s="6" t="s">
        <v>59</v>
      </c>
      <c r="N228">
        <f>Table_Main[[#This Row],[WorkDate]]-Table_Main[[#This Row],[ReqDate]]</f>
        <v>21</v>
      </c>
      <c r="O228">
        <f>VLOOKUP(Table_Main[[#This Row],[Techs]],$AA$2:$AB$4,2,0)</f>
        <v>80</v>
      </c>
      <c r="P228" s="13">
        <f>Table_Main[[#This Row],[LaborHours]]*Table_Main[[#This Row],[LaborRate]]</f>
        <v>40</v>
      </c>
      <c r="Q228" s="14">
        <v>40</v>
      </c>
      <c r="R228" s="14">
        <v>57.098199999999999</v>
      </c>
      <c r="S228" s="13">
        <f>Table_Main[[#This Row],[LaborRate]]+Table_Main[[#This Row],[LaborCost]]</f>
        <v>120</v>
      </c>
      <c r="T228">
        <f>Table_Main[[#This Row],[LaborFee]]+Table_Main[[#This Row],[PartsFee]]</f>
        <v>97.098199999999991</v>
      </c>
      <c r="U228" t="str">
        <f>LEFT(TEXT(Table_Main[[#This Row],[ReqDate]],"dddd"),3)</f>
        <v>Mon</v>
      </c>
      <c r="V228" t="str">
        <f>LEFT(TEXT(Table_Main[[#This Row],[WorkDate]],"dddd"),3)</f>
        <v>Mon</v>
      </c>
    </row>
    <row r="229" spans="1:22" ht="14.25" hidden="1" customHeight="1" x14ac:dyDescent="0.25">
      <c r="A229" s="6" t="s">
        <v>307</v>
      </c>
      <c r="B229" s="6" t="s">
        <v>56</v>
      </c>
      <c r="C229" s="6" t="s">
        <v>57</v>
      </c>
      <c r="D229" s="6" t="s">
        <v>194</v>
      </c>
      <c r="E229" t="str">
        <f>IF(Table_Main[[#This Row],[Wait]]&lt;=4, "Yes", "No")</f>
        <v>No</v>
      </c>
      <c r="F229" s="9">
        <v>44179</v>
      </c>
      <c r="G229" s="9">
        <v>44209</v>
      </c>
      <c r="H229" s="6">
        <v>2</v>
      </c>
      <c r="I229" t="str">
        <f>IF(Table_Main[[#This Row],[LaborFee]]=0,"Yes", "No")</f>
        <v>No</v>
      </c>
      <c r="J229" t="str">
        <f>IF(Table_Main[[#This Row],[PartsFee]]=0,"Yes", "No")</f>
        <v>No</v>
      </c>
      <c r="K229" s="6">
        <v>3.5</v>
      </c>
      <c r="L229" s="14">
        <v>262.44</v>
      </c>
      <c r="M229" s="6" t="s">
        <v>59</v>
      </c>
      <c r="N229">
        <f>Table_Main[[#This Row],[WorkDate]]-Table_Main[[#This Row],[ReqDate]]</f>
        <v>30</v>
      </c>
      <c r="O229">
        <f>VLOOKUP(Table_Main[[#This Row],[Techs]],$AA$2:$AB$4,2,0)</f>
        <v>140</v>
      </c>
      <c r="P229" s="13">
        <f>Table_Main[[#This Row],[LaborHours]]*Table_Main[[#This Row],[LaborRate]]</f>
        <v>490</v>
      </c>
      <c r="Q229" s="14">
        <v>490</v>
      </c>
      <c r="R229" s="14">
        <v>262.44</v>
      </c>
      <c r="S229" s="13">
        <f>Table_Main[[#This Row],[LaborRate]]+Table_Main[[#This Row],[LaborCost]]</f>
        <v>630</v>
      </c>
      <c r="T229">
        <f>Table_Main[[#This Row],[LaborFee]]+Table_Main[[#This Row],[PartsFee]]</f>
        <v>752.44</v>
      </c>
      <c r="U229" t="str">
        <f>LEFT(TEXT(Table_Main[[#This Row],[ReqDate]],"dddd"),3)</f>
        <v>Mon</v>
      </c>
      <c r="V229" t="str">
        <f>LEFT(TEXT(Table_Main[[#This Row],[WorkDate]],"dddd"),3)</f>
        <v>Wed</v>
      </c>
    </row>
    <row r="230" spans="1:22" ht="14.25" hidden="1" customHeight="1" x14ac:dyDescent="0.25">
      <c r="A230" s="6" t="s">
        <v>308</v>
      </c>
      <c r="B230" s="6" t="s">
        <v>83</v>
      </c>
      <c r="C230" s="6" t="s">
        <v>57</v>
      </c>
      <c r="D230" s="6" t="s">
        <v>58</v>
      </c>
      <c r="E230" t="str">
        <f>IF(Table_Main[[#This Row],[Wait]]&lt;=4, "Yes", "No")</f>
        <v>No</v>
      </c>
      <c r="F230" s="9">
        <v>44179</v>
      </c>
      <c r="G230" s="9">
        <v>44215</v>
      </c>
      <c r="H230" s="6">
        <v>1</v>
      </c>
      <c r="I230" t="str">
        <f>IF(Table_Main[[#This Row],[LaborFee]]=0,"Yes", "No")</f>
        <v>No</v>
      </c>
      <c r="J230" t="str">
        <f>IF(Table_Main[[#This Row],[PartsFee]]=0,"Yes", "No")</f>
        <v>No</v>
      </c>
      <c r="K230" s="6">
        <v>0.5</v>
      </c>
      <c r="L230" s="14">
        <v>21.33</v>
      </c>
      <c r="M230" s="6" t="s">
        <v>68</v>
      </c>
      <c r="N230">
        <f>Table_Main[[#This Row],[WorkDate]]-Table_Main[[#This Row],[ReqDate]]</f>
        <v>36</v>
      </c>
      <c r="O230">
        <f>VLOOKUP(Table_Main[[#This Row],[Techs]],$AA$2:$AB$4,2,0)</f>
        <v>80</v>
      </c>
      <c r="P230" s="13">
        <f>Table_Main[[#This Row],[LaborHours]]*Table_Main[[#This Row],[LaborRate]]</f>
        <v>40</v>
      </c>
      <c r="Q230" s="14">
        <v>40</v>
      </c>
      <c r="R230" s="14">
        <v>21.33</v>
      </c>
      <c r="S230" s="13">
        <f>Table_Main[[#This Row],[LaborRate]]+Table_Main[[#This Row],[LaborCost]]</f>
        <v>120</v>
      </c>
      <c r="T230">
        <f>Table_Main[[#This Row],[LaborFee]]+Table_Main[[#This Row],[PartsFee]]</f>
        <v>61.33</v>
      </c>
      <c r="U230" t="str">
        <f>LEFT(TEXT(Table_Main[[#This Row],[ReqDate]],"dddd"),3)</f>
        <v>Mon</v>
      </c>
      <c r="V230" t="str">
        <f>LEFT(TEXT(Table_Main[[#This Row],[WorkDate]],"dddd"),3)</f>
        <v>Tue</v>
      </c>
    </row>
    <row r="231" spans="1:22" ht="14.25" hidden="1" customHeight="1" x14ac:dyDescent="0.25">
      <c r="A231" s="6" t="s">
        <v>309</v>
      </c>
      <c r="B231" s="6" t="s">
        <v>61</v>
      </c>
      <c r="C231" s="6" t="s">
        <v>62</v>
      </c>
      <c r="D231" s="6" t="s">
        <v>81</v>
      </c>
      <c r="E231" t="str">
        <f>IF(Table_Main[[#This Row],[Wait]]&lt;=4, "Yes", "No")</f>
        <v>No</v>
      </c>
      <c r="F231" s="9">
        <v>44179</v>
      </c>
      <c r="G231" s="9">
        <v>44320</v>
      </c>
      <c r="H231" s="6">
        <v>1</v>
      </c>
      <c r="I231" t="str">
        <f>IF(Table_Main[[#This Row],[LaborFee]]=0,"Yes", "No")</f>
        <v>No</v>
      </c>
      <c r="J231" t="str">
        <f>IF(Table_Main[[#This Row],[PartsFee]]=0,"Yes", "No")</f>
        <v>No</v>
      </c>
      <c r="K231" s="6">
        <v>4</v>
      </c>
      <c r="L231" s="14">
        <v>1769.625</v>
      </c>
      <c r="M231" s="6" t="s">
        <v>68</v>
      </c>
      <c r="N231">
        <f>Table_Main[[#This Row],[WorkDate]]-Table_Main[[#This Row],[ReqDate]]</f>
        <v>141</v>
      </c>
      <c r="O231">
        <f>VLOOKUP(Table_Main[[#This Row],[Techs]],$AA$2:$AB$4,2,0)</f>
        <v>80</v>
      </c>
      <c r="P231" s="13">
        <f>Table_Main[[#This Row],[LaborHours]]*Table_Main[[#This Row],[LaborRate]]</f>
        <v>320</v>
      </c>
      <c r="Q231" s="14">
        <v>320</v>
      </c>
      <c r="R231" s="14">
        <v>1769.625</v>
      </c>
      <c r="S231" s="13">
        <f>Table_Main[[#This Row],[LaborRate]]+Table_Main[[#This Row],[LaborCost]]</f>
        <v>400</v>
      </c>
      <c r="T231">
        <f>Table_Main[[#This Row],[LaborFee]]+Table_Main[[#This Row],[PartsFee]]</f>
        <v>2089.625</v>
      </c>
      <c r="U231" t="str">
        <f>LEFT(TEXT(Table_Main[[#This Row],[ReqDate]],"dddd"),3)</f>
        <v>Mon</v>
      </c>
      <c r="V231" t="str">
        <f>LEFT(TEXT(Table_Main[[#This Row],[WorkDate]],"dddd"),3)</f>
        <v>Tue</v>
      </c>
    </row>
    <row r="232" spans="1:22" ht="14.25" hidden="1" customHeight="1" x14ac:dyDescent="0.25">
      <c r="A232" s="6" t="s">
        <v>310</v>
      </c>
      <c r="B232" s="6" t="s">
        <v>61</v>
      </c>
      <c r="C232" s="6" t="s">
        <v>62</v>
      </c>
      <c r="D232" s="6" t="s">
        <v>63</v>
      </c>
      <c r="E232" t="str">
        <f>IF(Table_Main[[#This Row],[Wait]]&lt;=4, "Yes", "No")</f>
        <v>No</v>
      </c>
      <c r="F232" s="9">
        <v>44180</v>
      </c>
      <c r="G232" s="9">
        <v>44209</v>
      </c>
      <c r="H232" s="6">
        <v>1</v>
      </c>
      <c r="I232" t="str">
        <f>IF(Table_Main[[#This Row],[LaborFee]]=0,"Yes", "No")</f>
        <v>No</v>
      </c>
      <c r="J232" t="str">
        <f>IF(Table_Main[[#This Row],[PartsFee]]=0,"Yes", "No")</f>
        <v>No</v>
      </c>
      <c r="K232" s="6">
        <v>0.75</v>
      </c>
      <c r="L232" s="14">
        <v>82.875</v>
      </c>
      <c r="M232" s="6" t="s">
        <v>68</v>
      </c>
      <c r="N232">
        <f>Table_Main[[#This Row],[WorkDate]]-Table_Main[[#This Row],[ReqDate]]</f>
        <v>29</v>
      </c>
      <c r="O232">
        <f>VLOOKUP(Table_Main[[#This Row],[Techs]],$AA$2:$AB$4,2,0)</f>
        <v>80</v>
      </c>
      <c r="P232" s="13">
        <f>Table_Main[[#This Row],[LaborHours]]*Table_Main[[#This Row],[LaborRate]]</f>
        <v>60</v>
      </c>
      <c r="Q232" s="14">
        <v>60</v>
      </c>
      <c r="R232" s="14">
        <v>82.875</v>
      </c>
      <c r="S232" s="13">
        <f>Table_Main[[#This Row],[LaborRate]]+Table_Main[[#This Row],[LaborCost]]</f>
        <v>140</v>
      </c>
      <c r="T232">
        <f>Table_Main[[#This Row],[LaborFee]]+Table_Main[[#This Row],[PartsFee]]</f>
        <v>142.875</v>
      </c>
      <c r="U232" t="str">
        <f>LEFT(TEXT(Table_Main[[#This Row],[ReqDate]],"dddd"),3)</f>
        <v>Tue</v>
      </c>
      <c r="V232" t="str">
        <f>LEFT(TEXT(Table_Main[[#This Row],[WorkDate]],"dddd"),3)</f>
        <v>Wed</v>
      </c>
    </row>
    <row r="233" spans="1:22" ht="14.25" hidden="1" customHeight="1" x14ac:dyDescent="0.25">
      <c r="A233" s="6" t="s">
        <v>311</v>
      </c>
      <c r="B233" s="6" t="s">
        <v>65</v>
      </c>
      <c r="C233" s="6" t="s">
        <v>87</v>
      </c>
      <c r="D233" s="6" t="s">
        <v>58</v>
      </c>
      <c r="E233" t="str">
        <f>IF(Table_Main[[#This Row],[Wait]]&lt;=4, "Yes", "No")</f>
        <v>No</v>
      </c>
      <c r="F233" s="9">
        <v>44180</v>
      </c>
      <c r="G233" s="9">
        <v>44221</v>
      </c>
      <c r="H233" s="6">
        <v>2</v>
      </c>
      <c r="I233" t="str">
        <f>IF(Table_Main[[#This Row],[LaborFee]]=0,"Yes", "No")</f>
        <v>No</v>
      </c>
      <c r="J233" t="str">
        <f>IF(Table_Main[[#This Row],[PartsFee]]=0,"Yes", "No")</f>
        <v>No</v>
      </c>
      <c r="K233" s="6">
        <v>0.75</v>
      </c>
      <c r="L233" s="14">
        <v>2294</v>
      </c>
      <c r="M233" s="6" t="s">
        <v>59</v>
      </c>
      <c r="N233">
        <f>Table_Main[[#This Row],[WorkDate]]-Table_Main[[#This Row],[ReqDate]]</f>
        <v>41</v>
      </c>
      <c r="O233">
        <f>VLOOKUP(Table_Main[[#This Row],[Techs]],$AA$2:$AB$4,2,0)</f>
        <v>140</v>
      </c>
      <c r="P233" s="13">
        <f>Table_Main[[#This Row],[LaborHours]]*Table_Main[[#This Row],[LaborRate]]</f>
        <v>105</v>
      </c>
      <c r="Q233" s="14">
        <v>105</v>
      </c>
      <c r="R233" s="14">
        <v>2294</v>
      </c>
      <c r="S233" s="13">
        <f>Table_Main[[#This Row],[LaborRate]]+Table_Main[[#This Row],[LaborCost]]</f>
        <v>245</v>
      </c>
      <c r="T233">
        <f>Table_Main[[#This Row],[LaborFee]]+Table_Main[[#This Row],[PartsFee]]</f>
        <v>2399</v>
      </c>
      <c r="U233" t="str">
        <f>LEFT(TEXT(Table_Main[[#This Row],[ReqDate]],"dddd"),3)</f>
        <v>Tue</v>
      </c>
      <c r="V233" t="str">
        <f>LEFT(TEXT(Table_Main[[#This Row],[WorkDate]],"dddd"),3)</f>
        <v>Mon</v>
      </c>
    </row>
    <row r="234" spans="1:22" ht="14.25" hidden="1" customHeight="1" x14ac:dyDescent="0.25">
      <c r="A234" s="6" t="s">
        <v>312</v>
      </c>
      <c r="B234" s="6" t="s">
        <v>94</v>
      </c>
      <c r="C234" s="6" t="s">
        <v>57</v>
      </c>
      <c r="D234" s="6" t="s">
        <v>58</v>
      </c>
      <c r="E234" t="str">
        <f>IF(Table_Main[[#This Row],[Wait]]&lt;=4, "Yes", "No")</f>
        <v>No</v>
      </c>
      <c r="F234" s="9">
        <v>44181</v>
      </c>
      <c r="G234" s="9">
        <v>44188</v>
      </c>
      <c r="H234" s="6">
        <v>1</v>
      </c>
      <c r="I234" t="str">
        <f>IF(Table_Main[[#This Row],[LaborFee]]=0,"Yes", "No")</f>
        <v>No</v>
      </c>
      <c r="J234" t="str">
        <f>IF(Table_Main[[#This Row],[PartsFee]]=0,"Yes", "No")</f>
        <v>No</v>
      </c>
      <c r="K234" s="6">
        <v>1</v>
      </c>
      <c r="L234" s="14">
        <v>348.7432</v>
      </c>
      <c r="M234" s="6" t="s">
        <v>59</v>
      </c>
      <c r="N234">
        <f>Table_Main[[#This Row],[WorkDate]]-Table_Main[[#This Row],[ReqDate]]</f>
        <v>7</v>
      </c>
      <c r="O234">
        <f>VLOOKUP(Table_Main[[#This Row],[Techs]],$AA$2:$AB$4,2,0)</f>
        <v>80</v>
      </c>
      <c r="P234" s="13">
        <f>Table_Main[[#This Row],[LaborHours]]*Table_Main[[#This Row],[LaborRate]]</f>
        <v>80</v>
      </c>
      <c r="Q234" s="14">
        <v>80</v>
      </c>
      <c r="R234" s="14">
        <v>348.7432</v>
      </c>
      <c r="S234" s="13">
        <f>Table_Main[[#This Row],[LaborRate]]+Table_Main[[#This Row],[LaborCost]]</f>
        <v>160</v>
      </c>
      <c r="T234">
        <f>Table_Main[[#This Row],[LaborFee]]+Table_Main[[#This Row],[PartsFee]]</f>
        <v>428.7432</v>
      </c>
      <c r="U234" t="str">
        <f>LEFT(TEXT(Table_Main[[#This Row],[ReqDate]],"dddd"),3)</f>
        <v>Wed</v>
      </c>
      <c r="V234" t="str">
        <f>LEFT(TEXT(Table_Main[[#This Row],[WorkDate]],"dddd"),3)</f>
        <v>Wed</v>
      </c>
    </row>
    <row r="235" spans="1:22" ht="14.25" hidden="1" customHeight="1" x14ac:dyDescent="0.25">
      <c r="A235" s="6" t="s">
        <v>313</v>
      </c>
      <c r="B235" s="6" t="s">
        <v>61</v>
      </c>
      <c r="C235" s="6" t="s">
        <v>62</v>
      </c>
      <c r="D235" s="6" t="s">
        <v>58</v>
      </c>
      <c r="E235" t="str">
        <f>IF(Table_Main[[#This Row],[Wait]]&lt;=4, "Yes", "No")</f>
        <v>No</v>
      </c>
      <c r="F235" s="9">
        <v>44181</v>
      </c>
      <c r="G235" s="9">
        <v>44210</v>
      </c>
      <c r="H235" s="6">
        <v>1</v>
      </c>
      <c r="I235" t="str">
        <f>IF(Table_Main[[#This Row],[LaborFee]]=0,"Yes", "No")</f>
        <v>No</v>
      </c>
      <c r="J235" t="str">
        <f>IF(Table_Main[[#This Row],[PartsFee]]=0,"Yes", "No")</f>
        <v>No</v>
      </c>
      <c r="K235" s="6">
        <v>0.25</v>
      </c>
      <c r="L235" s="14">
        <v>140.4</v>
      </c>
      <c r="M235" s="6" t="s">
        <v>59</v>
      </c>
      <c r="N235">
        <f>Table_Main[[#This Row],[WorkDate]]-Table_Main[[#This Row],[ReqDate]]</f>
        <v>29</v>
      </c>
      <c r="O235">
        <f>VLOOKUP(Table_Main[[#This Row],[Techs]],$AA$2:$AB$4,2,0)</f>
        <v>80</v>
      </c>
      <c r="P235" s="13">
        <f>Table_Main[[#This Row],[LaborHours]]*Table_Main[[#This Row],[LaborRate]]</f>
        <v>20</v>
      </c>
      <c r="Q235" s="14">
        <v>20</v>
      </c>
      <c r="R235" s="14">
        <v>140.4</v>
      </c>
      <c r="S235" s="13">
        <f>Table_Main[[#This Row],[LaborRate]]+Table_Main[[#This Row],[LaborCost]]</f>
        <v>100</v>
      </c>
      <c r="T235">
        <f>Table_Main[[#This Row],[LaborFee]]+Table_Main[[#This Row],[PartsFee]]</f>
        <v>160.4</v>
      </c>
      <c r="U235" t="str">
        <f>LEFT(TEXT(Table_Main[[#This Row],[ReqDate]],"dddd"),3)</f>
        <v>Wed</v>
      </c>
      <c r="V235" t="str">
        <f>LEFT(TEXT(Table_Main[[#This Row],[WorkDate]],"dddd"),3)</f>
        <v>Thu</v>
      </c>
    </row>
    <row r="236" spans="1:22" ht="14.25" hidden="1" customHeight="1" x14ac:dyDescent="0.25">
      <c r="A236" s="6" t="s">
        <v>314</v>
      </c>
      <c r="B236" s="6" t="s">
        <v>226</v>
      </c>
      <c r="C236" s="6" t="s">
        <v>227</v>
      </c>
      <c r="D236" s="6" t="s">
        <v>58</v>
      </c>
      <c r="E236" t="str">
        <f>IF(Table_Main[[#This Row],[Wait]]&lt;=4, "Yes", "No")</f>
        <v>No</v>
      </c>
      <c r="F236" s="9">
        <v>44181</v>
      </c>
      <c r="G236" s="9">
        <v>44228</v>
      </c>
      <c r="H236" s="6">
        <v>2</v>
      </c>
      <c r="I236" t="str">
        <f>IF(Table_Main[[#This Row],[LaborFee]]=0,"Yes", "No")</f>
        <v>No</v>
      </c>
      <c r="J236" t="str">
        <f>IF(Table_Main[[#This Row],[PartsFee]]=0,"Yes", "No")</f>
        <v>No</v>
      </c>
      <c r="K236" s="6">
        <v>0.5</v>
      </c>
      <c r="L236" s="14">
        <v>133.99780000000001</v>
      </c>
      <c r="M236" s="6" t="s">
        <v>59</v>
      </c>
      <c r="N236">
        <f>Table_Main[[#This Row],[WorkDate]]-Table_Main[[#This Row],[ReqDate]]</f>
        <v>47</v>
      </c>
      <c r="O236">
        <f>VLOOKUP(Table_Main[[#This Row],[Techs]],$AA$2:$AB$4,2,0)</f>
        <v>140</v>
      </c>
      <c r="P236" s="13">
        <f>Table_Main[[#This Row],[LaborHours]]*Table_Main[[#This Row],[LaborRate]]</f>
        <v>70</v>
      </c>
      <c r="Q236" s="14">
        <v>70</v>
      </c>
      <c r="R236" s="14">
        <v>133.99780000000001</v>
      </c>
      <c r="S236" s="13">
        <f>Table_Main[[#This Row],[LaborRate]]+Table_Main[[#This Row],[LaborCost]]</f>
        <v>210</v>
      </c>
      <c r="T236">
        <f>Table_Main[[#This Row],[LaborFee]]+Table_Main[[#This Row],[PartsFee]]</f>
        <v>203.99780000000001</v>
      </c>
      <c r="U236" t="str">
        <f>LEFT(TEXT(Table_Main[[#This Row],[ReqDate]],"dddd"),3)</f>
        <v>Wed</v>
      </c>
      <c r="V236" t="str">
        <f>LEFT(TEXT(Table_Main[[#This Row],[WorkDate]],"dddd"),3)</f>
        <v>Mon</v>
      </c>
    </row>
    <row r="237" spans="1:22" ht="14.25" hidden="1" customHeight="1" x14ac:dyDescent="0.25">
      <c r="A237" s="6" t="s">
        <v>315</v>
      </c>
      <c r="B237" s="6" t="s">
        <v>71</v>
      </c>
      <c r="C237" s="6" t="s">
        <v>78</v>
      </c>
      <c r="D237" s="6" t="s">
        <v>81</v>
      </c>
      <c r="E237" t="str">
        <f>IF(Table_Main[[#This Row],[Wait]]&lt;=4, "Yes", "No")</f>
        <v>No</v>
      </c>
      <c r="F237" s="9">
        <v>44186</v>
      </c>
      <c r="G237" s="9">
        <v>44222</v>
      </c>
      <c r="H237" s="6">
        <v>2</v>
      </c>
      <c r="I237" t="str">
        <f>IF(Table_Main[[#This Row],[LaborFee]]=0,"Yes", "No")</f>
        <v>No</v>
      </c>
      <c r="J237" t="str">
        <f>IF(Table_Main[[#This Row],[PartsFee]]=0,"Yes", "No")</f>
        <v>No</v>
      </c>
      <c r="K237" s="6">
        <v>1</v>
      </c>
      <c r="L237" s="14">
        <v>305.63040000000001</v>
      </c>
      <c r="M237" s="6" t="s">
        <v>59</v>
      </c>
      <c r="N237">
        <f>Table_Main[[#This Row],[WorkDate]]-Table_Main[[#This Row],[ReqDate]]</f>
        <v>36</v>
      </c>
      <c r="O237">
        <f>VLOOKUP(Table_Main[[#This Row],[Techs]],$AA$2:$AB$4,2,0)</f>
        <v>140</v>
      </c>
      <c r="P237" s="13">
        <f>Table_Main[[#This Row],[LaborHours]]*Table_Main[[#This Row],[LaborRate]]</f>
        <v>140</v>
      </c>
      <c r="Q237" s="14">
        <v>140</v>
      </c>
      <c r="R237" s="14">
        <v>305.63040000000001</v>
      </c>
      <c r="S237" s="13">
        <f>Table_Main[[#This Row],[LaborRate]]+Table_Main[[#This Row],[LaborCost]]</f>
        <v>280</v>
      </c>
      <c r="T237">
        <f>Table_Main[[#This Row],[LaborFee]]+Table_Main[[#This Row],[PartsFee]]</f>
        <v>445.63040000000001</v>
      </c>
      <c r="U237" t="str">
        <f>LEFT(TEXT(Table_Main[[#This Row],[ReqDate]],"dddd"),3)</f>
        <v>Mon</v>
      </c>
      <c r="V237" t="str">
        <f>LEFT(TEXT(Table_Main[[#This Row],[WorkDate]],"dddd"),3)</f>
        <v>Tue</v>
      </c>
    </row>
    <row r="238" spans="1:22" ht="14.25" hidden="1" customHeight="1" x14ac:dyDescent="0.25">
      <c r="A238" s="6" t="s">
        <v>316</v>
      </c>
      <c r="B238" s="6" t="s">
        <v>71</v>
      </c>
      <c r="C238" s="6" t="s">
        <v>87</v>
      </c>
      <c r="D238" s="6" t="s">
        <v>58</v>
      </c>
      <c r="E238" t="str">
        <f>IF(Table_Main[[#This Row],[Wait]]&lt;=4, "Yes", "No")</f>
        <v>No</v>
      </c>
      <c r="F238" s="9">
        <v>44200</v>
      </c>
      <c r="G238" s="9">
        <v>44207</v>
      </c>
      <c r="H238" s="6">
        <v>1</v>
      </c>
      <c r="I238" t="str">
        <f>IF(Table_Main[[#This Row],[LaborFee]]=0,"Yes", "No")</f>
        <v>No</v>
      </c>
      <c r="J238" t="str">
        <f>IF(Table_Main[[#This Row],[PartsFee]]=0,"Yes", "No")</f>
        <v>No</v>
      </c>
      <c r="K238" s="6">
        <v>0.25</v>
      </c>
      <c r="L238" s="14">
        <v>19.196999999999999</v>
      </c>
      <c r="M238" s="6" t="s">
        <v>59</v>
      </c>
      <c r="N238">
        <f>Table_Main[[#This Row],[WorkDate]]-Table_Main[[#This Row],[ReqDate]]</f>
        <v>7</v>
      </c>
      <c r="O238">
        <f>VLOOKUP(Table_Main[[#This Row],[Techs]],$AA$2:$AB$4,2,0)</f>
        <v>80</v>
      </c>
      <c r="P238" s="13">
        <f>Table_Main[[#This Row],[LaborHours]]*Table_Main[[#This Row],[LaborRate]]</f>
        <v>20</v>
      </c>
      <c r="Q238" s="14">
        <v>20</v>
      </c>
      <c r="R238" s="14">
        <v>19.196999999999999</v>
      </c>
      <c r="S238" s="13">
        <f>Table_Main[[#This Row],[LaborRate]]+Table_Main[[#This Row],[LaborCost]]</f>
        <v>100</v>
      </c>
      <c r="T238">
        <f>Table_Main[[#This Row],[LaborFee]]+Table_Main[[#This Row],[PartsFee]]</f>
        <v>39.197000000000003</v>
      </c>
      <c r="U238" t="str">
        <f>LEFT(TEXT(Table_Main[[#This Row],[ReqDate]],"dddd"),3)</f>
        <v>Mon</v>
      </c>
      <c r="V238" t="str">
        <f>LEFT(TEXT(Table_Main[[#This Row],[WorkDate]],"dddd"),3)</f>
        <v>Mon</v>
      </c>
    </row>
    <row r="239" spans="1:22" ht="14.25" hidden="1" customHeight="1" x14ac:dyDescent="0.25">
      <c r="A239" s="6" t="s">
        <v>317</v>
      </c>
      <c r="B239" s="6" t="s">
        <v>61</v>
      </c>
      <c r="C239" s="6" t="s">
        <v>62</v>
      </c>
      <c r="D239" s="6" t="s">
        <v>58</v>
      </c>
      <c r="E239" t="str">
        <f>IF(Table_Main[[#This Row],[Wait]]&lt;=4, "Yes", "No")</f>
        <v>No</v>
      </c>
      <c r="F239" s="9">
        <v>44200</v>
      </c>
      <c r="G239" s="9">
        <v>44209</v>
      </c>
      <c r="H239" s="6">
        <v>1</v>
      </c>
      <c r="I239" t="str">
        <f>IF(Table_Main[[#This Row],[LaborFee]]=0,"Yes", "No")</f>
        <v>No</v>
      </c>
      <c r="J239" t="str">
        <f>IF(Table_Main[[#This Row],[PartsFee]]=0,"Yes", "No")</f>
        <v>No</v>
      </c>
      <c r="K239" s="6">
        <v>0.5</v>
      </c>
      <c r="L239" s="14">
        <v>18.524999999999999</v>
      </c>
      <c r="M239" s="6" t="s">
        <v>68</v>
      </c>
      <c r="N239">
        <f>Table_Main[[#This Row],[WorkDate]]-Table_Main[[#This Row],[ReqDate]]</f>
        <v>9</v>
      </c>
      <c r="O239">
        <f>VLOOKUP(Table_Main[[#This Row],[Techs]],$AA$2:$AB$4,2,0)</f>
        <v>80</v>
      </c>
      <c r="P239" s="13">
        <f>Table_Main[[#This Row],[LaborHours]]*Table_Main[[#This Row],[LaborRate]]</f>
        <v>40</v>
      </c>
      <c r="Q239" s="14">
        <v>40</v>
      </c>
      <c r="R239" s="14">
        <v>18.524999999999999</v>
      </c>
      <c r="S239" s="13">
        <f>Table_Main[[#This Row],[LaborRate]]+Table_Main[[#This Row],[LaborCost]]</f>
        <v>120</v>
      </c>
      <c r="T239">
        <f>Table_Main[[#This Row],[LaborFee]]+Table_Main[[#This Row],[PartsFee]]</f>
        <v>58.524999999999999</v>
      </c>
      <c r="U239" t="str">
        <f>LEFT(TEXT(Table_Main[[#This Row],[ReqDate]],"dddd"),3)</f>
        <v>Mon</v>
      </c>
      <c r="V239" t="str">
        <f>LEFT(TEXT(Table_Main[[#This Row],[WorkDate]],"dddd"),3)</f>
        <v>Wed</v>
      </c>
    </row>
    <row r="240" spans="1:22" ht="14.25" customHeight="1" x14ac:dyDescent="0.25">
      <c r="A240" s="6" t="s">
        <v>318</v>
      </c>
      <c r="B240" s="6" t="s">
        <v>83</v>
      </c>
      <c r="C240" s="6" t="s">
        <v>62</v>
      </c>
      <c r="D240" s="6" t="s">
        <v>67</v>
      </c>
      <c r="E240" t="str">
        <f>IF(Table_Main[[#This Row],[Wait]]&lt;=4, "Yes", "No")</f>
        <v>No</v>
      </c>
      <c r="F240" s="9">
        <v>44200</v>
      </c>
      <c r="G240" s="9">
        <v>44209</v>
      </c>
      <c r="H240" s="6">
        <v>1</v>
      </c>
      <c r="I240" t="str">
        <f>IF(Table_Main[[#This Row],[LaborFee]]=0,"Yes", "No")</f>
        <v>No</v>
      </c>
      <c r="J240" t="str">
        <f>IF(Table_Main[[#This Row],[PartsFee]]=0,"Yes", "No")</f>
        <v>No</v>
      </c>
      <c r="K240" s="6">
        <v>0.25</v>
      </c>
      <c r="L240" s="14">
        <v>39</v>
      </c>
      <c r="M240" s="6" t="s">
        <v>59</v>
      </c>
      <c r="N240">
        <f>Table_Main[[#This Row],[WorkDate]]-Table_Main[[#This Row],[ReqDate]]</f>
        <v>9</v>
      </c>
      <c r="O240">
        <f>VLOOKUP(Table_Main[[#This Row],[Techs]],$AA$2:$AB$4,2,0)</f>
        <v>80</v>
      </c>
      <c r="P240" s="13">
        <f>Table_Main[[#This Row],[LaborHours]]*Table_Main[[#This Row],[LaborRate]]</f>
        <v>20</v>
      </c>
      <c r="Q240" s="14">
        <v>20</v>
      </c>
      <c r="R240" s="14">
        <v>39</v>
      </c>
      <c r="S240" s="13">
        <f>Table_Main[[#This Row],[LaborRate]]+Table_Main[[#This Row],[LaborCost]]</f>
        <v>100</v>
      </c>
      <c r="T240">
        <f>Table_Main[[#This Row],[LaborFee]]+Table_Main[[#This Row],[PartsFee]]</f>
        <v>59</v>
      </c>
      <c r="U240" t="str">
        <f>LEFT(TEXT(Table_Main[[#This Row],[ReqDate]],"dddd"),3)</f>
        <v>Mon</v>
      </c>
      <c r="V240" t="str">
        <f>LEFT(TEXT(Table_Main[[#This Row],[WorkDate]],"dddd"),3)</f>
        <v>Wed</v>
      </c>
    </row>
    <row r="241" spans="1:22" ht="14.25" hidden="1" customHeight="1" x14ac:dyDescent="0.25">
      <c r="A241" s="6" t="s">
        <v>319</v>
      </c>
      <c r="B241" s="6" t="s">
        <v>61</v>
      </c>
      <c r="C241" s="6" t="s">
        <v>62</v>
      </c>
      <c r="D241" s="6" t="s">
        <v>58</v>
      </c>
      <c r="E241" t="str">
        <f>IF(Table_Main[[#This Row],[Wait]]&lt;=4, "Yes", "No")</f>
        <v>No</v>
      </c>
      <c r="F241" s="9">
        <v>44200</v>
      </c>
      <c r="G241" s="9">
        <v>44210</v>
      </c>
      <c r="H241" s="6">
        <v>2</v>
      </c>
      <c r="I241" t="str">
        <f>IF(Table_Main[[#This Row],[LaborFee]]=0,"Yes", "No")</f>
        <v>No</v>
      </c>
      <c r="J241" t="str">
        <f>IF(Table_Main[[#This Row],[PartsFee]]=0,"Yes", "No")</f>
        <v>No</v>
      </c>
      <c r="K241" s="6">
        <v>0.25</v>
      </c>
      <c r="L241" s="14">
        <v>36.503999999999998</v>
      </c>
      <c r="M241" s="6" t="s">
        <v>68</v>
      </c>
      <c r="N241">
        <f>Table_Main[[#This Row],[WorkDate]]-Table_Main[[#This Row],[ReqDate]]</f>
        <v>10</v>
      </c>
      <c r="O241">
        <f>VLOOKUP(Table_Main[[#This Row],[Techs]],$AA$2:$AB$4,2,0)</f>
        <v>140</v>
      </c>
      <c r="P241" s="13">
        <f>Table_Main[[#This Row],[LaborHours]]*Table_Main[[#This Row],[LaborRate]]</f>
        <v>35</v>
      </c>
      <c r="Q241" s="14">
        <v>35</v>
      </c>
      <c r="R241" s="14">
        <v>36.503999999999998</v>
      </c>
      <c r="S241" s="13">
        <f>Table_Main[[#This Row],[LaborRate]]+Table_Main[[#This Row],[LaborCost]]</f>
        <v>175</v>
      </c>
      <c r="T241">
        <f>Table_Main[[#This Row],[LaborFee]]+Table_Main[[#This Row],[PartsFee]]</f>
        <v>71.503999999999991</v>
      </c>
      <c r="U241" t="str">
        <f>LEFT(TEXT(Table_Main[[#This Row],[ReqDate]],"dddd"),3)</f>
        <v>Mon</v>
      </c>
      <c r="V241" t="str">
        <f>LEFT(TEXT(Table_Main[[#This Row],[WorkDate]],"dddd"),3)</f>
        <v>Thu</v>
      </c>
    </row>
    <row r="242" spans="1:22" ht="14.25" hidden="1" customHeight="1" x14ac:dyDescent="0.25">
      <c r="A242" s="6" t="s">
        <v>320</v>
      </c>
      <c r="B242" s="6" t="s">
        <v>65</v>
      </c>
      <c r="C242" s="6" t="s">
        <v>66</v>
      </c>
      <c r="D242" s="6" t="s">
        <v>58</v>
      </c>
      <c r="E242" t="str">
        <f>IF(Table_Main[[#This Row],[Wait]]&lt;=4, "Yes", "No")</f>
        <v>No</v>
      </c>
      <c r="F242" s="9">
        <v>44200</v>
      </c>
      <c r="G242" s="9">
        <v>44210</v>
      </c>
      <c r="H242" s="6">
        <v>2</v>
      </c>
      <c r="I242" t="str">
        <f>IF(Table_Main[[#This Row],[LaborFee]]=0,"Yes", "No")</f>
        <v>No</v>
      </c>
      <c r="J242" t="str">
        <f>IF(Table_Main[[#This Row],[PartsFee]]=0,"Yes", "No")</f>
        <v>No</v>
      </c>
      <c r="K242" s="6">
        <v>0.5</v>
      </c>
      <c r="L242" s="14">
        <v>29.807400000000001</v>
      </c>
      <c r="M242" s="6" t="s">
        <v>79</v>
      </c>
      <c r="N242">
        <f>Table_Main[[#This Row],[WorkDate]]-Table_Main[[#This Row],[ReqDate]]</f>
        <v>10</v>
      </c>
      <c r="O242">
        <f>VLOOKUP(Table_Main[[#This Row],[Techs]],$AA$2:$AB$4,2,0)</f>
        <v>140</v>
      </c>
      <c r="P242" s="13">
        <f>Table_Main[[#This Row],[LaborHours]]*Table_Main[[#This Row],[LaborRate]]</f>
        <v>70</v>
      </c>
      <c r="Q242" s="14">
        <v>70</v>
      </c>
      <c r="R242" s="14">
        <v>29.807400000000001</v>
      </c>
      <c r="S242" s="13">
        <f>Table_Main[[#This Row],[LaborRate]]+Table_Main[[#This Row],[LaborCost]]</f>
        <v>210</v>
      </c>
      <c r="T242">
        <f>Table_Main[[#This Row],[LaborFee]]+Table_Main[[#This Row],[PartsFee]]</f>
        <v>99.807400000000001</v>
      </c>
      <c r="U242" t="str">
        <f>LEFT(TEXT(Table_Main[[#This Row],[ReqDate]],"dddd"),3)</f>
        <v>Mon</v>
      </c>
      <c r="V242" t="str">
        <f>LEFT(TEXT(Table_Main[[#This Row],[WorkDate]],"dddd"),3)</f>
        <v>Thu</v>
      </c>
    </row>
    <row r="243" spans="1:22" ht="14.25" hidden="1" customHeight="1" x14ac:dyDescent="0.25">
      <c r="A243" s="6" t="s">
        <v>321</v>
      </c>
      <c r="B243" s="6" t="s">
        <v>65</v>
      </c>
      <c r="C243" s="6" t="s">
        <v>87</v>
      </c>
      <c r="D243" s="6" t="s">
        <v>58</v>
      </c>
      <c r="E243" t="str">
        <f>IF(Table_Main[[#This Row],[Wait]]&lt;=4, "Yes", "No")</f>
        <v>No</v>
      </c>
      <c r="F243" s="9">
        <v>44200</v>
      </c>
      <c r="G243" s="9">
        <v>44210</v>
      </c>
      <c r="H243" s="6">
        <v>1</v>
      </c>
      <c r="I243" t="str">
        <f>IF(Table_Main[[#This Row],[LaborFee]]=0,"Yes", "No")</f>
        <v>No</v>
      </c>
      <c r="J243" t="str">
        <f>IF(Table_Main[[#This Row],[PartsFee]]=0,"Yes", "No")</f>
        <v>No</v>
      </c>
      <c r="K243" s="6">
        <v>0.25</v>
      </c>
      <c r="L243" s="14">
        <v>43.02</v>
      </c>
      <c r="M243" s="6" t="s">
        <v>59</v>
      </c>
      <c r="N243">
        <f>Table_Main[[#This Row],[WorkDate]]-Table_Main[[#This Row],[ReqDate]]</f>
        <v>10</v>
      </c>
      <c r="O243">
        <f>VLOOKUP(Table_Main[[#This Row],[Techs]],$AA$2:$AB$4,2,0)</f>
        <v>80</v>
      </c>
      <c r="P243" s="13">
        <f>Table_Main[[#This Row],[LaborHours]]*Table_Main[[#This Row],[LaborRate]]</f>
        <v>20</v>
      </c>
      <c r="Q243" s="14">
        <v>20</v>
      </c>
      <c r="R243" s="14">
        <v>43.02</v>
      </c>
      <c r="S243" s="13">
        <f>Table_Main[[#This Row],[LaborRate]]+Table_Main[[#This Row],[LaborCost]]</f>
        <v>100</v>
      </c>
      <c r="T243">
        <f>Table_Main[[#This Row],[LaborFee]]+Table_Main[[#This Row],[PartsFee]]</f>
        <v>63.02</v>
      </c>
      <c r="U243" t="str">
        <f>LEFT(TEXT(Table_Main[[#This Row],[ReqDate]],"dddd"),3)</f>
        <v>Mon</v>
      </c>
      <c r="V243" t="str">
        <f>LEFT(TEXT(Table_Main[[#This Row],[WorkDate]],"dddd"),3)</f>
        <v>Thu</v>
      </c>
    </row>
    <row r="244" spans="1:22" ht="14.25" hidden="1" customHeight="1" x14ac:dyDescent="0.25">
      <c r="A244" s="6" t="s">
        <v>322</v>
      </c>
      <c r="B244" s="6" t="s">
        <v>71</v>
      </c>
      <c r="C244" s="6" t="s">
        <v>78</v>
      </c>
      <c r="D244" s="6" t="s">
        <v>67</v>
      </c>
      <c r="E244" t="str">
        <f>IF(Table_Main[[#This Row],[Wait]]&lt;=4, "Yes", "No")</f>
        <v>No</v>
      </c>
      <c r="F244" s="9">
        <v>44200</v>
      </c>
      <c r="G244" s="9">
        <v>44217</v>
      </c>
      <c r="H244" s="6">
        <v>1</v>
      </c>
      <c r="I244" t="str">
        <f>IF(Table_Main[[#This Row],[LaborFee]]=0,"Yes", "No")</f>
        <v>No</v>
      </c>
      <c r="J244" t="str">
        <f>IF(Table_Main[[#This Row],[PartsFee]]=0,"Yes", "No")</f>
        <v>No</v>
      </c>
      <c r="K244" s="6">
        <v>0.25</v>
      </c>
      <c r="L244" s="14">
        <v>66.864900000000006</v>
      </c>
      <c r="M244" s="6" t="s">
        <v>59</v>
      </c>
      <c r="N244">
        <f>Table_Main[[#This Row],[WorkDate]]-Table_Main[[#This Row],[ReqDate]]</f>
        <v>17</v>
      </c>
      <c r="O244">
        <f>VLOOKUP(Table_Main[[#This Row],[Techs]],$AA$2:$AB$4,2,0)</f>
        <v>80</v>
      </c>
      <c r="P244" s="13">
        <f>Table_Main[[#This Row],[LaborHours]]*Table_Main[[#This Row],[LaborRate]]</f>
        <v>20</v>
      </c>
      <c r="Q244" s="14">
        <v>20</v>
      </c>
      <c r="R244" s="14">
        <v>66.864900000000006</v>
      </c>
      <c r="S244" s="13">
        <f>Table_Main[[#This Row],[LaborRate]]+Table_Main[[#This Row],[LaborCost]]</f>
        <v>100</v>
      </c>
      <c r="T244">
        <f>Table_Main[[#This Row],[LaborFee]]+Table_Main[[#This Row],[PartsFee]]</f>
        <v>86.864900000000006</v>
      </c>
      <c r="U244" t="str">
        <f>LEFT(TEXT(Table_Main[[#This Row],[ReqDate]],"dddd"),3)</f>
        <v>Mon</v>
      </c>
      <c r="V244" t="str">
        <f>LEFT(TEXT(Table_Main[[#This Row],[WorkDate]],"dddd"),3)</f>
        <v>Thu</v>
      </c>
    </row>
    <row r="245" spans="1:22" ht="14.25" hidden="1" customHeight="1" x14ac:dyDescent="0.25">
      <c r="A245" s="6" t="s">
        <v>323</v>
      </c>
      <c r="B245" s="6" t="s">
        <v>71</v>
      </c>
      <c r="C245" s="6" t="s">
        <v>78</v>
      </c>
      <c r="D245" s="6" t="s">
        <v>63</v>
      </c>
      <c r="E245" t="str">
        <f>IF(Table_Main[[#This Row],[Wait]]&lt;=4, "Yes", "No")</f>
        <v>No</v>
      </c>
      <c r="F245" s="9">
        <v>44200</v>
      </c>
      <c r="G245" s="9">
        <v>44238</v>
      </c>
      <c r="H245" s="6">
        <v>1</v>
      </c>
      <c r="I245" t="str">
        <f>IF(Table_Main[[#This Row],[LaborFee]]=0,"Yes", "No")</f>
        <v>No</v>
      </c>
      <c r="J245" t="str">
        <f>IF(Table_Main[[#This Row],[PartsFee]]=0,"Yes", "No")</f>
        <v>No</v>
      </c>
      <c r="K245" s="6">
        <v>0.75</v>
      </c>
      <c r="L245" s="14">
        <v>408.56790000000001</v>
      </c>
      <c r="M245" s="6" t="s">
        <v>59</v>
      </c>
      <c r="N245">
        <f>Table_Main[[#This Row],[WorkDate]]-Table_Main[[#This Row],[ReqDate]]</f>
        <v>38</v>
      </c>
      <c r="O245">
        <f>VLOOKUP(Table_Main[[#This Row],[Techs]],$AA$2:$AB$4,2,0)</f>
        <v>80</v>
      </c>
      <c r="P245" s="13">
        <f>Table_Main[[#This Row],[LaborHours]]*Table_Main[[#This Row],[LaborRate]]</f>
        <v>60</v>
      </c>
      <c r="Q245" s="14">
        <v>60</v>
      </c>
      <c r="R245" s="14">
        <v>408.56790000000001</v>
      </c>
      <c r="S245" s="13">
        <f>Table_Main[[#This Row],[LaborRate]]+Table_Main[[#This Row],[LaborCost]]</f>
        <v>140</v>
      </c>
      <c r="T245">
        <f>Table_Main[[#This Row],[LaborFee]]+Table_Main[[#This Row],[PartsFee]]</f>
        <v>468.56790000000001</v>
      </c>
      <c r="U245" t="str">
        <f>LEFT(TEXT(Table_Main[[#This Row],[ReqDate]],"dddd"),3)</f>
        <v>Mon</v>
      </c>
      <c r="V245" t="str">
        <f>LEFT(TEXT(Table_Main[[#This Row],[WorkDate]],"dddd"),3)</f>
        <v>Thu</v>
      </c>
    </row>
    <row r="246" spans="1:22" ht="14.25" hidden="1" customHeight="1" x14ac:dyDescent="0.25">
      <c r="A246" s="6" t="s">
        <v>324</v>
      </c>
      <c r="B246" s="6" t="s">
        <v>61</v>
      </c>
      <c r="C246" s="6" t="s">
        <v>62</v>
      </c>
      <c r="D246" s="6" t="s">
        <v>58</v>
      </c>
      <c r="E246" t="str">
        <f>IF(Table_Main[[#This Row],[Wait]]&lt;=4, "Yes", "No")</f>
        <v>No</v>
      </c>
      <c r="F246" s="9">
        <v>44201</v>
      </c>
      <c r="G246" s="9">
        <v>44210</v>
      </c>
      <c r="H246" s="6">
        <v>1</v>
      </c>
      <c r="I246" t="str">
        <f>IF(Table_Main[[#This Row],[LaborFee]]=0,"Yes", "No")</f>
        <v>No</v>
      </c>
      <c r="J246" t="str">
        <f>IF(Table_Main[[#This Row],[PartsFee]]=0,"Yes", "No")</f>
        <v>No</v>
      </c>
      <c r="K246" s="6">
        <v>0.25</v>
      </c>
      <c r="L246" s="14">
        <v>25.2486</v>
      </c>
      <c r="M246" s="6" t="s">
        <v>68</v>
      </c>
      <c r="N246">
        <f>Table_Main[[#This Row],[WorkDate]]-Table_Main[[#This Row],[ReqDate]]</f>
        <v>9</v>
      </c>
      <c r="O246">
        <f>VLOOKUP(Table_Main[[#This Row],[Techs]],$AA$2:$AB$4,2,0)</f>
        <v>80</v>
      </c>
      <c r="P246" s="13">
        <f>Table_Main[[#This Row],[LaborHours]]*Table_Main[[#This Row],[LaborRate]]</f>
        <v>20</v>
      </c>
      <c r="Q246" s="14">
        <v>20</v>
      </c>
      <c r="R246" s="14">
        <v>25.2486</v>
      </c>
      <c r="S246" s="13">
        <f>Table_Main[[#This Row],[LaborRate]]+Table_Main[[#This Row],[LaborCost]]</f>
        <v>100</v>
      </c>
      <c r="T246">
        <f>Table_Main[[#This Row],[LaborFee]]+Table_Main[[#This Row],[PartsFee]]</f>
        <v>45.248599999999996</v>
      </c>
      <c r="U246" t="str">
        <f>LEFT(TEXT(Table_Main[[#This Row],[ReqDate]],"dddd"),3)</f>
        <v>Tue</v>
      </c>
      <c r="V246" t="str">
        <f>LEFT(TEXT(Table_Main[[#This Row],[WorkDate]],"dddd"),3)</f>
        <v>Thu</v>
      </c>
    </row>
    <row r="247" spans="1:22" ht="14.25" hidden="1" customHeight="1" x14ac:dyDescent="0.25">
      <c r="A247" s="6" t="s">
        <v>325</v>
      </c>
      <c r="B247" s="6" t="s">
        <v>65</v>
      </c>
      <c r="C247" s="6" t="s">
        <v>66</v>
      </c>
      <c r="D247" s="6" t="s">
        <v>63</v>
      </c>
      <c r="E247" t="str">
        <f>IF(Table_Main[[#This Row],[Wait]]&lt;=4, "Yes", "No")</f>
        <v>No</v>
      </c>
      <c r="F247" s="9">
        <v>44201</v>
      </c>
      <c r="G247" s="9">
        <v>44221</v>
      </c>
      <c r="H247" s="6">
        <v>1</v>
      </c>
      <c r="I247" t="str">
        <f>IF(Table_Main[[#This Row],[LaborFee]]=0,"Yes", "No")</f>
        <v>No</v>
      </c>
      <c r="J247" t="str">
        <f>IF(Table_Main[[#This Row],[PartsFee]]=0,"Yes", "No")</f>
        <v>No</v>
      </c>
      <c r="K247" s="6">
        <v>1.25</v>
      </c>
      <c r="L247" s="14">
        <v>646</v>
      </c>
      <c r="M247" s="6" t="s">
        <v>59</v>
      </c>
      <c r="N247">
        <f>Table_Main[[#This Row],[WorkDate]]-Table_Main[[#This Row],[ReqDate]]</f>
        <v>20</v>
      </c>
      <c r="O247">
        <f>VLOOKUP(Table_Main[[#This Row],[Techs]],$AA$2:$AB$4,2,0)</f>
        <v>80</v>
      </c>
      <c r="P247" s="13">
        <f>Table_Main[[#This Row],[LaborHours]]*Table_Main[[#This Row],[LaborRate]]</f>
        <v>100</v>
      </c>
      <c r="Q247" s="14">
        <v>100</v>
      </c>
      <c r="R247" s="14">
        <v>646</v>
      </c>
      <c r="S247" s="13">
        <f>Table_Main[[#This Row],[LaborRate]]+Table_Main[[#This Row],[LaborCost]]</f>
        <v>180</v>
      </c>
      <c r="T247">
        <f>Table_Main[[#This Row],[LaborFee]]+Table_Main[[#This Row],[PartsFee]]</f>
        <v>746</v>
      </c>
      <c r="U247" t="str">
        <f>LEFT(TEXT(Table_Main[[#This Row],[ReqDate]],"dddd"),3)</f>
        <v>Tue</v>
      </c>
      <c r="V247" t="str">
        <f>LEFT(TEXT(Table_Main[[#This Row],[WorkDate]],"dddd"),3)</f>
        <v>Mon</v>
      </c>
    </row>
    <row r="248" spans="1:22" ht="14.25" hidden="1" customHeight="1" x14ac:dyDescent="0.25">
      <c r="A248" s="6" t="s">
        <v>326</v>
      </c>
      <c r="B248" s="6" t="s">
        <v>65</v>
      </c>
      <c r="C248" s="6" t="s">
        <v>87</v>
      </c>
      <c r="D248" s="6" t="s">
        <v>67</v>
      </c>
      <c r="E248" t="str">
        <f>IF(Table_Main[[#This Row],[Wait]]&lt;=4, "Yes", "No")</f>
        <v>No</v>
      </c>
      <c r="F248" s="9">
        <v>44201</v>
      </c>
      <c r="G248" s="9">
        <v>44226</v>
      </c>
      <c r="H248" s="6">
        <v>1</v>
      </c>
      <c r="I248" t="str">
        <f>IF(Table_Main[[#This Row],[LaborFee]]=0,"Yes", "No")</f>
        <v>No</v>
      </c>
      <c r="J248" t="str">
        <f>IF(Table_Main[[#This Row],[PartsFee]]=0,"Yes", "No")</f>
        <v>No</v>
      </c>
      <c r="K248" s="6">
        <v>0.25</v>
      </c>
      <c r="L248" s="14">
        <v>125.4194</v>
      </c>
      <c r="M248" s="6" t="s">
        <v>79</v>
      </c>
      <c r="N248">
        <f>Table_Main[[#This Row],[WorkDate]]-Table_Main[[#This Row],[ReqDate]]</f>
        <v>25</v>
      </c>
      <c r="O248">
        <f>VLOOKUP(Table_Main[[#This Row],[Techs]],$AA$2:$AB$4,2,0)</f>
        <v>80</v>
      </c>
      <c r="P248" s="13">
        <f>Table_Main[[#This Row],[LaborHours]]*Table_Main[[#This Row],[LaborRate]]</f>
        <v>20</v>
      </c>
      <c r="Q248" s="14">
        <v>20</v>
      </c>
      <c r="R248" s="14">
        <v>125.4194</v>
      </c>
      <c r="S248" s="13">
        <f>Table_Main[[#This Row],[LaborRate]]+Table_Main[[#This Row],[LaborCost]]</f>
        <v>100</v>
      </c>
      <c r="T248">
        <f>Table_Main[[#This Row],[LaborFee]]+Table_Main[[#This Row],[PartsFee]]</f>
        <v>145.4194</v>
      </c>
      <c r="U248" t="str">
        <f>LEFT(TEXT(Table_Main[[#This Row],[ReqDate]],"dddd"),3)</f>
        <v>Tue</v>
      </c>
      <c r="V248" t="str">
        <f>LEFT(TEXT(Table_Main[[#This Row],[WorkDate]],"dddd"),3)</f>
        <v>Sat</v>
      </c>
    </row>
    <row r="249" spans="1:22" ht="14.25" hidden="1" customHeight="1" x14ac:dyDescent="0.25">
      <c r="A249" s="6" t="s">
        <v>327</v>
      </c>
      <c r="B249" s="6" t="s">
        <v>71</v>
      </c>
      <c r="C249" s="6" t="s">
        <v>57</v>
      </c>
      <c r="D249" s="6" t="s">
        <v>58</v>
      </c>
      <c r="E249" t="str">
        <f>IF(Table_Main[[#This Row],[Wait]]&lt;=4, "Yes", "No")</f>
        <v>No</v>
      </c>
      <c r="F249" s="9">
        <v>44201</v>
      </c>
      <c r="G249" s="9">
        <v>44229</v>
      </c>
      <c r="H249" s="6">
        <v>2</v>
      </c>
      <c r="I249" t="str">
        <f>IF(Table_Main[[#This Row],[LaborFee]]=0,"Yes", "No")</f>
        <v>No</v>
      </c>
      <c r="J249" t="str">
        <f>IF(Table_Main[[#This Row],[PartsFee]]=0,"Yes", "No")</f>
        <v>No</v>
      </c>
      <c r="K249" s="6">
        <v>0.75</v>
      </c>
      <c r="L249" s="14">
        <v>286.73230000000001</v>
      </c>
      <c r="M249" s="6" t="s">
        <v>59</v>
      </c>
      <c r="N249">
        <f>Table_Main[[#This Row],[WorkDate]]-Table_Main[[#This Row],[ReqDate]]</f>
        <v>28</v>
      </c>
      <c r="O249">
        <f>VLOOKUP(Table_Main[[#This Row],[Techs]],$AA$2:$AB$4,2,0)</f>
        <v>140</v>
      </c>
      <c r="P249" s="13">
        <f>Table_Main[[#This Row],[LaborHours]]*Table_Main[[#This Row],[LaborRate]]</f>
        <v>105</v>
      </c>
      <c r="Q249" s="14">
        <v>105</v>
      </c>
      <c r="R249" s="14">
        <v>286.73230000000001</v>
      </c>
      <c r="S249" s="13">
        <f>Table_Main[[#This Row],[LaborRate]]+Table_Main[[#This Row],[LaborCost]]</f>
        <v>245</v>
      </c>
      <c r="T249">
        <f>Table_Main[[#This Row],[LaborFee]]+Table_Main[[#This Row],[PartsFee]]</f>
        <v>391.73230000000001</v>
      </c>
      <c r="U249" t="str">
        <f>LEFT(TEXT(Table_Main[[#This Row],[ReqDate]],"dddd"),3)</f>
        <v>Tue</v>
      </c>
      <c r="V249" t="str">
        <f>LEFT(TEXT(Table_Main[[#This Row],[WorkDate]],"dddd"),3)</f>
        <v>Tue</v>
      </c>
    </row>
    <row r="250" spans="1:22" ht="14.25" hidden="1" customHeight="1" x14ac:dyDescent="0.25">
      <c r="A250" s="6" t="s">
        <v>328</v>
      </c>
      <c r="B250" s="6" t="s">
        <v>61</v>
      </c>
      <c r="C250" s="6" t="s">
        <v>87</v>
      </c>
      <c r="D250" s="6" t="s">
        <v>194</v>
      </c>
      <c r="E250" t="str">
        <f>IF(Table_Main[[#This Row],[Wait]]&lt;=4, "Yes", "No")</f>
        <v>No</v>
      </c>
      <c r="F250" s="9">
        <v>44201</v>
      </c>
      <c r="G250" s="9">
        <v>44229</v>
      </c>
      <c r="H250" s="6">
        <v>1</v>
      </c>
      <c r="I250" t="str">
        <f>IF(Table_Main[[#This Row],[LaborFee]]=0,"Yes", "No")</f>
        <v>No</v>
      </c>
      <c r="J250" t="str">
        <f>IF(Table_Main[[#This Row],[PartsFee]]=0,"Yes", "No")</f>
        <v>No</v>
      </c>
      <c r="K250" s="6">
        <v>2.5</v>
      </c>
      <c r="L250" s="14">
        <v>258.02780000000001</v>
      </c>
      <c r="M250" s="6" t="s">
        <v>79</v>
      </c>
      <c r="N250">
        <f>Table_Main[[#This Row],[WorkDate]]-Table_Main[[#This Row],[ReqDate]]</f>
        <v>28</v>
      </c>
      <c r="O250">
        <f>VLOOKUP(Table_Main[[#This Row],[Techs]],$AA$2:$AB$4,2,0)</f>
        <v>80</v>
      </c>
      <c r="P250" s="13">
        <f>Table_Main[[#This Row],[LaborHours]]*Table_Main[[#This Row],[LaborRate]]</f>
        <v>200</v>
      </c>
      <c r="Q250" s="14">
        <v>200</v>
      </c>
      <c r="R250" s="14">
        <v>258.02780000000001</v>
      </c>
      <c r="S250" s="13">
        <f>Table_Main[[#This Row],[LaborRate]]+Table_Main[[#This Row],[LaborCost]]</f>
        <v>280</v>
      </c>
      <c r="T250">
        <f>Table_Main[[#This Row],[LaborFee]]+Table_Main[[#This Row],[PartsFee]]</f>
        <v>458.02780000000001</v>
      </c>
      <c r="U250" t="str">
        <f>LEFT(TEXT(Table_Main[[#This Row],[ReqDate]],"dddd"),3)</f>
        <v>Tue</v>
      </c>
      <c r="V250" t="str">
        <f>LEFT(TEXT(Table_Main[[#This Row],[WorkDate]],"dddd"),3)</f>
        <v>Tue</v>
      </c>
    </row>
    <row r="251" spans="1:22" ht="14.25" hidden="1" customHeight="1" x14ac:dyDescent="0.25">
      <c r="A251" s="6" t="s">
        <v>329</v>
      </c>
      <c r="B251" s="6" t="s">
        <v>61</v>
      </c>
      <c r="C251" s="6" t="s">
        <v>62</v>
      </c>
      <c r="D251" s="6" t="s">
        <v>58</v>
      </c>
      <c r="E251" t="str">
        <f>IF(Table_Main[[#This Row],[Wait]]&lt;=4, "Yes", "No")</f>
        <v>No</v>
      </c>
      <c r="F251" s="9">
        <v>44201</v>
      </c>
      <c r="G251" s="9">
        <v>44320</v>
      </c>
      <c r="H251" s="6">
        <v>1</v>
      </c>
      <c r="I251" t="str">
        <f>IF(Table_Main[[#This Row],[LaborFee]]=0,"Yes", "No")</f>
        <v>No</v>
      </c>
      <c r="J251" t="str">
        <f>IF(Table_Main[[#This Row],[PartsFee]]=0,"Yes", "No")</f>
        <v>No</v>
      </c>
      <c r="K251" s="6">
        <v>0.25</v>
      </c>
      <c r="L251" s="14">
        <v>14.3</v>
      </c>
      <c r="M251" s="6" t="s">
        <v>68</v>
      </c>
      <c r="N251">
        <f>Table_Main[[#This Row],[WorkDate]]-Table_Main[[#This Row],[ReqDate]]</f>
        <v>119</v>
      </c>
      <c r="O251">
        <f>VLOOKUP(Table_Main[[#This Row],[Techs]],$AA$2:$AB$4,2,0)</f>
        <v>80</v>
      </c>
      <c r="P251" s="13">
        <f>Table_Main[[#This Row],[LaborHours]]*Table_Main[[#This Row],[LaborRate]]</f>
        <v>20</v>
      </c>
      <c r="Q251" s="14">
        <v>20</v>
      </c>
      <c r="R251" s="14">
        <v>14.3</v>
      </c>
      <c r="S251" s="13">
        <f>Table_Main[[#This Row],[LaborRate]]+Table_Main[[#This Row],[LaborCost]]</f>
        <v>100</v>
      </c>
      <c r="T251">
        <f>Table_Main[[#This Row],[LaborFee]]+Table_Main[[#This Row],[PartsFee]]</f>
        <v>34.299999999999997</v>
      </c>
      <c r="U251" t="str">
        <f>LEFT(TEXT(Table_Main[[#This Row],[ReqDate]],"dddd"),3)</f>
        <v>Tue</v>
      </c>
      <c r="V251" t="str">
        <f>LEFT(TEXT(Table_Main[[#This Row],[WorkDate]],"dddd"),3)</f>
        <v>Tue</v>
      </c>
    </row>
    <row r="252" spans="1:22" ht="14.25" hidden="1" customHeight="1" x14ac:dyDescent="0.25">
      <c r="A252" s="6" t="s">
        <v>330</v>
      </c>
      <c r="B252" s="6" t="s">
        <v>61</v>
      </c>
      <c r="C252" s="6" t="s">
        <v>62</v>
      </c>
      <c r="D252" s="6" t="s">
        <v>58</v>
      </c>
      <c r="E252" t="str">
        <f>IF(Table_Main[[#This Row],[Wait]]&lt;=4, "Yes", "No")</f>
        <v>No</v>
      </c>
      <c r="F252" s="9">
        <v>44202</v>
      </c>
      <c r="G252" s="9">
        <v>44214</v>
      </c>
      <c r="H252" s="6">
        <v>1</v>
      </c>
      <c r="I252" t="str">
        <f>IF(Table_Main[[#This Row],[LaborFee]]=0,"Yes", "No")</f>
        <v>No</v>
      </c>
      <c r="J252" t="str">
        <f>IF(Table_Main[[#This Row],[PartsFee]]=0,"Yes", "No")</f>
        <v>No</v>
      </c>
      <c r="K252" s="6">
        <v>0.25</v>
      </c>
      <c r="L252" s="14">
        <v>44.85</v>
      </c>
      <c r="M252" s="6" t="s">
        <v>68</v>
      </c>
      <c r="N252">
        <f>Table_Main[[#This Row],[WorkDate]]-Table_Main[[#This Row],[ReqDate]]</f>
        <v>12</v>
      </c>
      <c r="O252">
        <f>VLOOKUP(Table_Main[[#This Row],[Techs]],$AA$2:$AB$4,2,0)</f>
        <v>80</v>
      </c>
      <c r="P252" s="13">
        <f>Table_Main[[#This Row],[LaborHours]]*Table_Main[[#This Row],[LaborRate]]</f>
        <v>20</v>
      </c>
      <c r="Q252" s="14">
        <v>20</v>
      </c>
      <c r="R252" s="14">
        <v>44.85</v>
      </c>
      <c r="S252" s="13">
        <f>Table_Main[[#This Row],[LaborRate]]+Table_Main[[#This Row],[LaborCost]]</f>
        <v>100</v>
      </c>
      <c r="T252">
        <f>Table_Main[[#This Row],[LaborFee]]+Table_Main[[#This Row],[PartsFee]]</f>
        <v>64.849999999999994</v>
      </c>
      <c r="U252" t="str">
        <f>LEFT(TEXT(Table_Main[[#This Row],[ReqDate]],"dddd"),3)</f>
        <v>Wed</v>
      </c>
      <c r="V252" t="str">
        <f>LEFT(TEXT(Table_Main[[#This Row],[WorkDate]],"dddd"),3)</f>
        <v>Mon</v>
      </c>
    </row>
    <row r="253" spans="1:22" ht="14.25" hidden="1" customHeight="1" x14ac:dyDescent="0.25">
      <c r="A253" s="6" t="s">
        <v>331</v>
      </c>
      <c r="B253" s="6" t="s">
        <v>71</v>
      </c>
      <c r="C253" s="6" t="s">
        <v>87</v>
      </c>
      <c r="D253" s="6" t="s">
        <v>58</v>
      </c>
      <c r="E253" t="str">
        <f>IF(Table_Main[[#This Row],[Wait]]&lt;=4, "Yes", "No")</f>
        <v>No</v>
      </c>
      <c r="F253" s="9">
        <v>44202</v>
      </c>
      <c r="G253" s="9">
        <v>44217</v>
      </c>
      <c r="H253" s="6">
        <v>2</v>
      </c>
      <c r="I253" t="str">
        <f>IF(Table_Main[[#This Row],[LaborFee]]=0,"Yes", "No")</f>
        <v>No</v>
      </c>
      <c r="J253" t="str">
        <f>IF(Table_Main[[#This Row],[PartsFee]]=0,"Yes", "No")</f>
        <v>No</v>
      </c>
      <c r="K253" s="6">
        <v>0.5</v>
      </c>
      <c r="L253" s="14">
        <v>74.607699999999994</v>
      </c>
      <c r="M253" s="6" t="s">
        <v>79</v>
      </c>
      <c r="N253">
        <f>Table_Main[[#This Row],[WorkDate]]-Table_Main[[#This Row],[ReqDate]]</f>
        <v>15</v>
      </c>
      <c r="O253">
        <f>VLOOKUP(Table_Main[[#This Row],[Techs]],$AA$2:$AB$4,2,0)</f>
        <v>140</v>
      </c>
      <c r="P253" s="13">
        <f>Table_Main[[#This Row],[LaborHours]]*Table_Main[[#This Row],[LaborRate]]</f>
        <v>70</v>
      </c>
      <c r="Q253" s="14">
        <v>70</v>
      </c>
      <c r="R253" s="14">
        <v>74.607699999999994</v>
      </c>
      <c r="S253" s="13">
        <f>Table_Main[[#This Row],[LaborRate]]+Table_Main[[#This Row],[LaborCost]]</f>
        <v>210</v>
      </c>
      <c r="T253">
        <f>Table_Main[[#This Row],[LaborFee]]+Table_Main[[#This Row],[PartsFee]]</f>
        <v>144.60769999999999</v>
      </c>
      <c r="U253" t="str">
        <f>LEFT(TEXT(Table_Main[[#This Row],[ReqDate]],"dddd"),3)</f>
        <v>Wed</v>
      </c>
      <c r="V253" t="str">
        <f>LEFT(TEXT(Table_Main[[#This Row],[WorkDate]],"dddd"),3)</f>
        <v>Thu</v>
      </c>
    </row>
    <row r="254" spans="1:22" ht="14.25" hidden="1" customHeight="1" x14ac:dyDescent="0.25">
      <c r="A254" s="6" t="s">
        <v>332</v>
      </c>
      <c r="B254" s="6" t="s">
        <v>56</v>
      </c>
      <c r="C254" s="6" t="s">
        <v>227</v>
      </c>
      <c r="D254" s="6" t="s">
        <v>63</v>
      </c>
      <c r="E254" t="str">
        <f>IF(Table_Main[[#This Row],[Wait]]&lt;=4, "Yes", "No")</f>
        <v>No</v>
      </c>
      <c r="F254" s="9">
        <v>44202</v>
      </c>
      <c r="G254" s="9">
        <v>44230</v>
      </c>
      <c r="H254" s="6">
        <v>2</v>
      </c>
      <c r="I254" t="str">
        <f>IF(Table_Main[[#This Row],[LaborFee]]=0,"Yes", "No")</f>
        <v>No</v>
      </c>
      <c r="J254" t="str">
        <f>IF(Table_Main[[#This Row],[PartsFee]]=0,"Yes", "No")</f>
        <v>No</v>
      </c>
      <c r="K254" s="6">
        <v>0.5</v>
      </c>
      <c r="L254" s="14">
        <v>126.71469999999999</v>
      </c>
      <c r="M254" s="6" t="s">
        <v>59</v>
      </c>
      <c r="N254">
        <f>Table_Main[[#This Row],[WorkDate]]-Table_Main[[#This Row],[ReqDate]]</f>
        <v>28</v>
      </c>
      <c r="O254">
        <f>VLOOKUP(Table_Main[[#This Row],[Techs]],$AA$2:$AB$4,2,0)</f>
        <v>140</v>
      </c>
      <c r="P254" s="13">
        <f>Table_Main[[#This Row],[LaborHours]]*Table_Main[[#This Row],[LaborRate]]</f>
        <v>70</v>
      </c>
      <c r="Q254" s="14">
        <v>70</v>
      </c>
      <c r="R254" s="14">
        <v>126.71469999999999</v>
      </c>
      <c r="S254" s="13">
        <f>Table_Main[[#This Row],[LaborRate]]+Table_Main[[#This Row],[LaborCost]]</f>
        <v>210</v>
      </c>
      <c r="T254">
        <f>Table_Main[[#This Row],[LaborFee]]+Table_Main[[#This Row],[PartsFee]]</f>
        <v>196.71469999999999</v>
      </c>
      <c r="U254" t="str">
        <f>LEFT(TEXT(Table_Main[[#This Row],[ReqDate]],"dddd"),3)</f>
        <v>Wed</v>
      </c>
      <c r="V254" t="str">
        <f>LEFT(TEXT(Table_Main[[#This Row],[WorkDate]],"dddd"),3)</f>
        <v>Wed</v>
      </c>
    </row>
    <row r="255" spans="1:22" ht="14.25" hidden="1" customHeight="1" x14ac:dyDescent="0.25">
      <c r="A255" s="6" t="s">
        <v>333</v>
      </c>
      <c r="B255" s="6" t="s">
        <v>56</v>
      </c>
      <c r="C255" s="6" t="s">
        <v>227</v>
      </c>
      <c r="D255" s="6" t="s">
        <v>63</v>
      </c>
      <c r="E255" t="str">
        <f>IF(Table_Main[[#This Row],[Wait]]&lt;=4, "Yes", "No")</f>
        <v>No</v>
      </c>
      <c r="F255" s="9">
        <v>44202</v>
      </c>
      <c r="G255" s="9">
        <v>44259</v>
      </c>
      <c r="H255" s="6">
        <v>2</v>
      </c>
      <c r="I255" t="str">
        <f>IF(Table_Main[[#This Row],[LaborFee]]=0,"Yes", "No")</f>
        <v>No</v>
      </c>
      <c r="J255" t="str">
        <f>IF(Table_Main[[#This Row],[PartsFee]]=0,"Yes", "No")</f>
        <v>No</v>
      </c>
      <c r="K255" s="6">
        <v>1.25</v>
      </c>
      <c r="L255" s="14">
        <v>256.83999999999997</v>
      </c>
      <c r="M255" s="6" t="s">
        <v>59</v>
      </c>
      <c r="N255">
        <f>Table_Main[[#This Row],[WorkDate]]-Table_Main[[#This Row],[ReqDate]]</f>
        <v>57</v>
      </c>
      <c r="O255">
        <f>VLOOKUP(Table_Main[[#This Row],[Techs]],$AA$2:$AB$4,2,0)</f>
        <v>140</v>
      </c>
      <c r="P255" s="13">
        <f>Table_Main[[#This Row],[LaborHours]]*Table_Main[[#This Row],[LaborRate]]</f>
        <v>175</v>
      </c>
      <c r="Q255" s="14">
        <v>175</v>
      </c>
      <c r="R255" s="14">
        <v>256.83999999999997</v>
      </c>
      <c r="S255" s="13">
        <f>Table_Main[[#This Row],[LaborRate]]+Table_Main[[#This Row],[LaborCost]]</f>
        <v>315</v>
      </c>
      <c r="T255">
        <f>Table_Main[[#This Row],[LaborFee]]+Table_Main[[#This Row],[PartsFee]]</f>
        <v>431.84</v>
      </c>
      <c r="U255" t="str">
        <f>LEFT(TEXT(Table_Main[[#This Row],[ReqDate]],"dddd"),3)</f>
        <v>Wed</v>
      </c>
      <c r="V255" t="str">
        <f>LEFT(TEXT(Table_Main[[#This Row],[WorkDate]],"dddd"),3)</f>
        <v>Thu</v>
      </c>
    </row>
    <row r="256" spans="1:22" ht="14.25" customHeight="1" x14ac:dyDescent="0.25">
      <c r="A256" s="6" t="s">
        <v>334</v>
      </c>
      <c r="B256" s="6" t="s">
        <v>94</v>
      </c>
      <c r="C256" s="6" t="s">
        <v>66</v>
      </c>
      <c r="D256" s="6" t="s">
        <v>67</v>
      </c>
      <c r="E256" t="str">
        <f>IF(Table_Main[[#This Row],[Wait]]&lt;=4, "Yes", "No")</f>
        <v>No</v>
      </c>
      <c r="F256" s="9">
        <v>44203</v>
      </c>
      <c r="G256" s="9">
        <v>44215</v>
      </c>
      <c r="H256" s="6">
        <v>1</v>
      </c>
      <c r="I256" t="str">
        <f>IF(Table_Main[[#This Row],[LaborFee]]=0,"Yes", "No")</f>
        <v>No</v>
      </c>
      <c r="J256" t="str">
        <f>IF(Table_Main[[#This Row],[PartsFee]]=0,"Yes", "No")</f>
        <v>No</v>
      </c>
      <c r="K256" s="6">
        <v>0.25</v>
      </c>
      <c r="L256" s="14">
        <v>32.6706</v>
      </c>
      <c r="M256" s="6" t="s">
        <v>68</v>
      </c>
      <c r="N256">
        <f>Table_Main[[#This Row],[WorkDate]]-Table_Main[[#This Row],[ReqDate]]</f>
        <v>12</v>
      </c>
      <c r="O256">
        <f>VLOOKUP(Table_Main[[#This Row],[Techs]],$AA$2:$AB$4,2,0)</f>
        <v>80</v>
      </c>
      <c r="P256" s="13">
        <f>Table_Main[[#This Row],[LaborHours]]*Table_Main[[#This Row],[LaborRate]]</f>
        <v>20</v>
      </c>
      <c r="Q256" s="14">
        <v>20</v>
      </c>
      <c r="R256" s="14">
        <v>32.6706</v>
      </c>
      <c r="S256" s="13">
        <f>Table_Main[[#This Row],[LaborRate]]+Table_Main[[#This Row],[LaborCost]]</f>
        <v>100</v>
      </c>
      <c r="T256">
        <f>Table_Main[[#This Row],[LaborFee]]+Table_Main[[#This Row],[PartsFee]]</f>
        <v>52.6706</v>
      </c>
      <c r="U256" t="str">
        <f>LEFT(TEXT(Table_Main[[#This Row],[ReqDate]],"dddd"),3)</f>
        <v>Thu</v>
      </c>
      <c r="V256" t="str">
        <f>LEFT(TEXT(Table_Main[[#This Row],[WorkDate]],"dddd"),3)</f>
        <v>Tue</v>
      </c>
    </row>
    <row r="257" spans="1:22" ht="14.25" hidden="1" customHeight="1" x14ac:dyDescent="0.25">
      <c r="A257" s="6" t="s">
        <v>335</v>
      </c>
      <c r="B257" s="6" t="s">
        <v>71</v>
      </c>
      <c r="C257" s="6" t="s">
        <v>66</v>
      </c>
      <c r="D257" s="6" t="s">
        <v>58</v>
      </c>
      <c r="E257" t="str">
        <f>IF(Table_Main[[#This Row],[Wait]]&lt;=4, "Yes", "No")</f>
        <v>No</v>
      </c>
      <c r="F257" s="9">
        <v>44203</v>
      </c>
      <c r="G257" s="9">
        <v>44228</v>
      </c>
      <c r="H257" s="6">
        <v>2</v>
      </c>
      <c r="I257" t="str">
        <f>IF(Table_Main[[#This Row],[LaborFee]]=0,"Yes", "No")</f>
        <v>No</v>
      </c>
      <c r="J257" t="str">
        <f>IF(Table_Main[[#This Row],[PartsFee]]=0,"Yes", "No")</f>
        <v>No</v>
      </c>
      <c r="K257" s="6">
        <v>0.5</v>
      </c>
      <c r="L257" s="14">
        <v>72.350099999999998</v>
      </c>
      <c r="M257" s="6" t="s">
        <v>59</v>
      </c>
      <c r="N257">
        <f>Table_Main[[#This Row],[WorkDate]]-Table_Main[[#This Row],[ReqDate]]</f>
        <v>25</v>
      </c>
      <c r="O257">
        <f>VLOOKUP(Table_Main[[#This Row],[Techs]],$AA$2:$AB$4,2,0)</f>
        <v>140</v>
      </c>
      <c r="P257" s="13">
        <f>Table_Main[[#This Row],[LaborHours]]*Table_Main[[#This Row],[LaborRate]]</f>
        <v>70</v>
      </c>
      <c r="Q257" s="14">
        <v>70</v>
      </c>
      <c r="R257" s="14">
        <v>72.350099999999998</v>
      </c>
      <c r="S257" s="13">
        <f>Table_Main[[#This Row],[LaborRate]]+Table_Main[[#This Row],[LaborCost]]</f>
        <v>210</v>
      </c>
      <c r="T257">
        <f>Table_Main[[#This Row],[LaborFee]]+Table_Main[[#This Row],[PartsFee]]</f>
        <v>142.3501</v>
      </c>
      <c r="U257" t="str">
        <f>LEFT(TEXT(Table_Main[[#This Row],[ReqDate]],"dddd"),3)</f>
        <v>Thu</v>
      </c>
      <c r="V257" t="str">
        <f>LEFT(TEXT(Table_Main[[#This Row],[WorkDate]],"dddd"),3)</f>
        <v>Mon</v>
      </c>
    </row>
    <row r="258" spans="1:22" ht="14.25" hidden="1" customHeight="1" x14ac:dyDescent="0.25">
      <c r="A258" s="6" t="s">
        <v>336</v>
      </c>
      <c r="B258" s="6" t="s">
        <v>56</v>
      </c>
      <c r="C258" s="6" t="s">
        <v>227</v>
      </c>
      <c r="D258" s="6" t="s">
        <v>63</v>
      </c>
      <c r="E258" t="str">
        <f>IF(Table_Main[[#This Row],[Wait]]&lt;=4, "Yes", "No")</f>
        <v>No</v>
      </c>
      <c r="F258" s="9">
        <v>44203</v>
      </c>
      <c r="G258" s="9">
        <v>44232</v>
      </c>
      <c r="H258" s="6">
        <v>2</v>
      </c>
      <c r="I258" t="str">
        <f>IF(Table_Main[[#This Row],[LaborFee]]=0,"Yes", "No")</f>
        <v>No</v>
      </c>
      <c r="J258" t="str">
        <f>IF(Table_Main[[#This Row],[PartsFee]]=0,"Yes", "No")</f>
        <v>No</v>
      </c>
      <c r="K258" s="6">
        <v>0.5</v>
      </c>
      <c r="L258" s="14">
        <v>178.49889999999999</v>
      </c>
      <c r="M258" s="6" t="s">
        <v>79</v>
      </c>
      <c r="N258">
        <f>Table_Main[[#This Row],[WorkDate]]-Table_Main[[#This Row],[ReqDate]]</f>
        <v>29</v>
      </c>
      <c r="O258">
        <f>VLOOKUP(Table_Main[[#This Row],[Techs]],$AA$2:$AB$4,2,0)</f>
        <v>140</v>
      </c>
      <c r="P258" s="13">
        <f>Table_Main[[#This Row],[LaborHours]]*Table_Main[[#This Row],[LaborRate]]</f>
        <v>70</v>
      </c>
      <c r="Q258" s="14">
        <v>70</v>
      </c>
      <c r="R258" s="14">
        <v>178.49889999999999</v>
      </c>
      <c r="S258" s="13">
        <f>Table_Main[[#This Row],[LaborRate]]+Table_Main[[#This Row],[LaborCost]]</f>
        <v>210</v>
      </c>
      <c r="T258">
        <f>Table_Main[[#This Row],[LaborFee]]+Table_Main[[#This Row],[PartsFee]]</f>
        <v>248.49889999999999</v>
      </c>
      <c r="U258" t="str">
        <f>LEFT(TEXT(Table_Main[[#This Row],[ReqDate]],"dddd"),3)</f>
        <v>Thu</v>
      </c>
      <c r="V258" t="str">
        <f>LEFT(TEXT(Table_Main[[#This Row],[WorkDate]],"dddd"),3)</f>
        <v>Fri</v>
      </c>
    </row>
    <row r="259" spans="1:22" ht="14.25" hidden="1" customHeight="1" x14ac:dyDescent="0.25">
      <c r="A259" s="6" t="s">
        <v>337</v>
      </c>
      <c r="B259" s="6" t="s">
        <v>71</v>
      </c>
      <c r="C259" s="6" t="s">
        <v>78</v>
      </c>
      <c r="D259" s="6" t="s">
        <v>63</v>
      </c>
      <c r="E259" t="str">
        <f>IF(Table_Main[[#This Row],[Wait]]&lt;=4, "Yes", "No")</f>
        <v>No</v>
      </c>
      <c r="F259" s="9">
        <v>44203</v>
      </c>
      <c r="G259" s="9">
        <v>44249</v>
      </c>
      <c r="H259" s="6">
        <v>1</v>
      </c>
      <c r="I259" t="str">
        <f>IF(Table_Main[[#This Row],[LaborFee]]=0,"Yes", "No")</f>
        <v>No</v>
      </c>
      <c r="J259" t="str">
        <f>IF(Table_Main[[#This Row],[PartsFee]]=0,"Yes", "No")</f>
        <v>No</v>
      </c>
      <c r="K259" s="6">
        <v>0.5</v>
      </c>
      <c r="L259" s="14">
        <v>18.254899999999999</v>
      </c>
      <c r="M259" s="6" t="s">
        <v>79</v>
      </c>
      <c r="N259">
        <f>Table_Main[[#This Row],[WorkDate]]-Table_Main[[#This Row],[ReqDate]]</f>
        <v>46</v>
      </c>
      <c r="O259">
        <f>VLOOKUP(Table_Main[[#This Row],[Techs]],$AA$2:$AB$4,2,0)</f>
        <v>80</v>
      </c>
      <c r="P259" s="13">
        <f>Table_Main[[#This Row],[LaborHours]]*Table_Main[[#This Row],[LaborRate]]</f>
        <v>40</v>
      </c>
      <c r="Q259" s="14">
        <v>40</v>
      </c>
      <c r="R259" s="14">
        <v>18.254899999999999</v>
      </c>
      <c r="S259" s="13">
        <f>Table_Main[[#This Row],[LaborRate]]+Table_Main[[#This Row],[LaborCost]]</f>
        <v>120</v>
      </c>
      <c r="T259">
        <f>Table_Main[[#This Row],[LaborFee]]+Table_Main[[#This Row],[PartsFee]]</f>
        <v>58.254899999999999</v>
      </c>
      <c r="U259" t="str">
        <f>LEFT(TEXT(Table_Main[[#This Row],[ReqDate]],"dddd"),3)</f>
        <v>Thu</v>
      </c>
      <c r="V259" t="str">
        <f>LEFT(TEXT(Table_Main[[#This Row],[WorkDate]],"dddd"),3)</f>
        <v>Mon</v>
      </c>
    </row>
    <row r="260" spans="1:22" ht="14.25" hidden="1" customHeight="1" x14ac:dyDescent="0.25">
      <c r="A260" s="6" t="s">
        <v>338</v>
      </c>
      <c r="B260" s="6" t="s">
        <v>56</v>
      </c>
      <c r="C260" s="6" t="s">
        <v>227</v>
      </c>
      <c r="D260" s="6" t="s">
        <v>58</v>
      </c>
      <c r="E260" t="str">
        <f>IF(Table_Main[[#This Row],[Wait]]&lt;=4, "Yes", "No")</f>
        <v>No</v>
      </c>
      <c r="F260" s="9">
        <v>44203</v>
      </c>
      <c r="G260" s="9">
        <v>44249</v>
      </c>
      <c r="H260" s="6">
        <v>2</v>
      </c>
      <c r="I260" t="str">
        <f>IF(Table_Main[[#This Row],[LaborFee]]=0,"Yes", "No")</f>
        <v>No</v>
      </c>
      <c r="J260" t="str">
        <f>IF(Table_Main[[#This Row],[PartsFee]]=0,"Yes", "No")</f>
        <v>No</v>
      </c>
      <c r="K260" s="6">
        <v>1.75</v>
      </c>
      <c r="L260" s="14">
        <v>151.8099</v>
      </c>
      <c r="M260" s="6" t="s">
        <v>79</v>
      </c>
      <c r="N260">
        <f>Table_Main[[#This Row],[WorkDate]]-Table_Main[[#This Row],[ReqDate]]</f>
        <v>46</v>
      </c>
      <c r="O260">
        <f>VLOOKUP(Table_Main[[#This Row],[Techs]],$AA$2:$AB$4,2,0)</f>
        <v>140</v>
      </c>
      <c r="P260" s="13">
        <f>Table_Main[[#This Row],[LaborHours]]*Table_Main[[#This Row],[LaborRate]]</f>
        <v>245</v>
      </c>
      <c r="Q260" s="14">
        <v>245</v>
      </c>
      <c r="R260" s="14">
        <v>151.8099</v>
      </c>
      <c r="S260" s="13">
        <f>Table_Main[[#This Row],[LaborRate]]+Table_Main[[#This Row],[LaborCost]]</f>
        <v>385</v>
      </c>
      <c r="T260">
        <f>Table_Main[[#This Row],[LaborFee]]+Table_Main[[#This Row],[PartsFee]]</f>
        <v>396.80989999999997</v>
      </c>
      <c r="U260" t="str">
        <f>LEFT(TEXT(Table_Main[[#This Row],[ReqDate]],"dddd"),3)</f>
        <v>Thu</v>
      </c>
      <c r="V260" t="str">
        <f>LEFT(TEXT(Table_Main[[#This Row],[WorkDate]],"dddd"),3)</f>
        <v>Mon</v>
      </c>
    </row>
    <row r="261" spans="1:22" ht="14.25" hidden="1" customHeight="1" x14ac:dyDescent="0.25">
      <c r="A261" s="6" t="s">
        <v>339</v>
      </c>
      <c r="B261" s="6" t="s">
        <v>94</v>
      </c>
      <c r="C261" s="6" t="s">
        <v>78</v>
      </c>
      <c r="D261" s="6" t="s">
        <v>67</v>
      </c>
      <c r="E261" t="str">
        <f>IF(Table_Main[[#This Row],[Wait]]&lt;=4, "Yes", "No")</f>
        <v>No</v>
      </c>
      <c r="F261" s="9">
        <v>44204</v>
      </c>
      <c r="G261" s="9">
        <v>44212</v>
      </c>
      <c r="H261" s="6">
        <v>1</v>
      </c>
      <c r="I261" t="str">
        <f>IF(Table_Main[[#This Row],[LaborFee]]=0,"Yes", "No")</f>
        <v>No</v>
      </c>
      <c r="J261" t="str">
        <f>IF(Table_Main[[#This Row],[PartsFee]]=0,"Yes", "No")</f>
        <v>No</v>
      </c>
      <c r="K261" s="6">
        <v>0.25</v>
      </c>
      <c r="L261" s="14">
        <v>85.085899999999995</v>
      </c>
      <c r="M261" s="6" t="s">
        <v>79</v>
      </c>
      <c r="N261">
        <f>Table_Main[[#This Row],[WorkDate]]-Table_Main[[#This Row],[ReqDate]]</f>
        <v>8</v>
      </c>
      <c r="O261">
        <f>VLOOKUP(Table_Main[[#This Row],[Techs]],$AA$2:$AB$4,2,0)</f>
        <v>80</v>
      </c>
      <c r="P261" s="13">
        <f>Table_Main[[#This Row],[LaborHours]]*Table_Main[[#This Row],[LaborRate]]</f>
        <v>20</v>
      </c>
      <c r="Q261" s="14">
        <v>20</v>
      </c>
      <c r="R261" s="14">
        <v>85.085899999999995</v>
      </c>
      <c r="S261" s="13">
        <f>Table_Main[[#This Row],[LaborRate]]+Table_Main[[#This Row],[LaborCost]]</f>
        <v>100</v>
      </c>
      <c r="T261">
        <f>Table_Main[[#This Row],[LaborFee]]+Table_Main[[#This Row],[PartsFee]]</f>
        <v>105.0859</v>
      </c>
      <c r="U261" t="str">
        <f>LEFT(TEXT(Table_Main[[#This Row],[ReqDate]],"dddd"),3)</f>
        <v>Fri</v>
      </c>
      <c r="V261" t="str">
        <f>LEFT(TEXT(Table_Main[[#This Row],[WorkDate]],"dddd"),3)</f>
        <v>Sat</v>
      </c>
    </row>
    <row r="262" spans="1:22" ht="14.25" hidden="1" customHeight="1" x14ac:dyDescent="0.25">
      <c r="A262" s="6" t="s">
        <v>340</v>
      </c>
      <c r="B262" s="6" t="s">
        <v>61</v>
      </c>
      <c r="C262" s="6" t="s">
        <v>62</v>
      </c>
      <c r="D262" s="6" t="s">
        <v>58</v>
      </c>
      <c r="E262" t="str">
        <f>IF(Table_Main[[#This Row],[Wait]]&lt;=4, "Yes", "No")</f>
        <v>No</v>
      </c>
      <c r="F262" s="9">
        <v>44204</v>
      </c>
      <c r="G262" s="9">
        <v>44228</v>
      </c>
      <c r="H262" s="6">
        <v>1</v>
      </c>
      <c r="I262" t="str">
        <f>IF(Table_Main[[#This Row],[LaborFee]]=0,"Yes", "No")</f>
        <v>No</v>
      </c>
      <c r="J262" t="str">
        <f>IF(Table_Main[[#This Row],[PartsFee]]=0,"Yes", "No")</f>
        <v>No</v>
      </c>
      <c r="K262" s="6">
        <v>0.25</v>
      </c>
      <c r="L262" s="14">
        <v>67.067700000000002</v>
      </c>
      <c r="M262" s="6" t="s">
        <v>59</v>
      </c>
      <c r="N262">
        <f>Table_Main[[#This Row],[WorkDate]]-Table_Main[[#This Row],[ReqDate]]</f>
        <v>24</v>
      </c>
      <c r="O262">
        <f>VLOOKUP(Table_Main[[#This Row],[Techs]],$AA$2:$AB$4,2,0)</f>
        <v>80</v>
      </c>
      <c r="P262" s="13">
        <f>Table_Main[[#This Row],[LaborHours]]*Table_Main[[#This Row],[LaborRate]]</f>
        <v>20</v>
      </c>
      <c r="Q262" s="14">
        <v>20</v>
      </c>
      <c r="R262" s="14">
        <v>67.067700000000002</v>
      </c>
      <c r="S262" s="13">
        <f>Table_Main[[#This Row],[LaborRate]]+Table_Main[[#This Row],[LaborCost]]</f>
        <v>100</v>
      </c>
      <c r="T262">
        <f>Table_Main[[#This Row],[LaborFee]]+Table_Main[[#This Row],[PartsFee]]</f>
        <v>87.067700000000002</v>
      </c>
      <c r="U262" t="str">
        <f>LEFT(TEXT(Table_Main[[#This Row],[ReqDate]],"dddd"),3)</f>
        <v>Fri</v>
      </c>
      <c r="V262" t="str">
        <f>LEFT(TEXT(Table_Main[[#This Row],[WorkDate]],"dddd"),3)</f>
        <v>Mon</v>
      </c>
    </row>
    <row r="263" spans="1:22" ht="14.25" customHeight="1" x14ac:dyDescent="0.25">
      <c r="A263" s="6" t="s">
        <v>341</v>
      </c>
      <c r="B263" s="6" t="s">
        <v>61</v>
      </c>
      <c r="C263" s="6" t="s">
        <v>62</v>
      </c>
      <c r="D263" s="6" t="s">
        <v>67</v>
      </c>
      <c r="E263" t="str">
        <f>IF(Table_Main[[#This Row],[Wait]]&lt;=4, "Yes", "No")</f>
        <v>No</v>
      </c>
      <c r="F263" s="9">
        <v>44207</v>
      </c>
      <c r="G263" s="9">
        <v>44217</v>
      </c>
      <c r="H263" s="6">
        <v>1</v>
      </c>
      <c r="I263" t="str">
        <f>IF(Table_Main[[#This Row],[LaborFee]]=0,"Yes", "No")</f>
        <v>No</v>
      </c>
      <c r="J263" t="str">
        <f>IF(Table_Main[[#This Row],[PartsFee]]=0,"Yes", "No")</f>
        <v>No</v>
      </c>
      <c r="K263" s="6">
        <v>0.25</v>
      </c>
      <c r="L263" s="14">
        <v>162.20959999999999</v>
      </c>
      <c r="M263" s="6" t="s">
        <v>59</v>
      </c>
      <c r="N263">
        <f>Table_Main[[#This Row],[WorkDate]]-Table_Main[[#This Row],[ReqDate]]</f>
        <v>10</v>
      </c>
      <c r="O263">
        <f>VLOOKUP(Table_Main[[#This Row],[Techs]],$AA$2:$AB$4,2,0)</f>
        <v>80</v>
      </c>
      <c r="P263" s="13">
        <f>Table_Main[[#This Row],[LaborHours]]*Table_Main[[#This Row],[LaborRate]]</f>
        <v>20</v>
      </c>
      <c r="Q263" s="14">
        <v>20</v>
      </c>
      <c r="R263" s="14">
        <v>162.20959999999999</v>
      </c>
      <c r="S263" s="13">
        <f>Table_Main[[#This Row],[LaborRate]]+Table_Main[[#This Row],[LaborCost]]</f>
        <v>100</v>
      </c>
      <c r="T263">
        <f>Table_Main[[#This Row],[LaborFee]]+Table_Main[[#This Row],[PartsFee]]</f>
        <v>182.20959999999999</v>
      </c>
      <c r="U263" t="str">
        <f>LEFT(TEXT(Table_Main[[#This Row],[ReqDate]],"dddd"),3)</f>
        <v>Mon</v>
      </c>
      <c r="V263" t="str">
        <f>LEFT(TEXT(Table_Main[[#This Row],[WorkDate]],"dddd"),3)</f>
        <v>Thu</v>
      </c>
    </row>
    <row r="264" spans="1:22" ht="14.25" hidden="1" customHeight="1" x14ac:dyDescent="0.25">
      <c r="A264" s="6" t="s">
        <v>342</v>
      </c>
      <c r="B264" s="6" t="s">
        <v>94</v>
      </c>
      <c r="C264" s="6" t="s">
        <v>78</v>
      </c>
      <c r="D264" s="6" t="s">
        <v>194</v>
      </c>
      <c r="E264" t="str">
        <f>IF(Table_Main[[#This Row],[Wait]]&lt;=4, "Yes", "No")</f>
        <v>No</v>
      </c>
      <c r="F264" s="9">
        <v>44207</v>
      </c>
      <c r="G264" s="9">
        <v>44224</v>
      </c>
      <c r="H264" s="6">
        <v>1</v>
      </c>
      <c r="I264" t="str">
        <f>IF(Table_Main[[#This Row],[LaborFee]]=0,"Yes", "No")</f>
        <v>No</v>
      </c>
      <c r="J264" t="str">
        <f>IF(Table_Main[[#This Row],[PartsFee]]=0,"Yes", "No")</f>
        <v>No</v>
      </c>
      <c r="K264" s="6">
        <v>1.25</v>
      </c>
      <c r="L264" s="14">
        <v>53.688699999999997</v>
      </c>
      <c r="M264" s="6" t="s">
        <v>59</v>
      </c>
      <c r="N264">
        <f>Table_Main[[#This Row],[WorkDate]]-Table_Main[[#This Row],[ReqDate]]</f>
        <v>17</v>
      </c>
      <c r="O264">
        <f>VLOOKUP(Table_Main[[#This Row],[Techs]],$AA$2:$AB$4,2,0)</f>
        <v>80</v>
      </c>
      <c r="P264" s="13">
        <f>Table_Main[[#This Row],[LaborHours]]*Table_Main[[#This Row],[LaborRate]]</f>
        <v>100</v>
      </c>
      <c r="Q264" s="14">
        <v>100</v>
      </c>
      <c r="R264" s="14">
        <v>53.688699999999997</v>
      </c>
      <c r="S264" s="13">
        <f>Table_Main[[#This Row],[LaborRate]]+Table_Main[[#This Row],[LaborCost]]</f>
        <v>180</v>
      </c>
      <c r="T264">
        <f>Table_Main[[#This Row],[LaborFee]]+Table_Main[[#This Row],[PartsFee]]</f>
        <v>153.68869999999998</v>
      </c>
      <c r="U264" t="str">
        <f>LEFT(TEXT(Table_Main[[#This Row],[ReqDate]],"dddd"),3)</f>
        <v>Mon</v>
      </c>
      <c r="V264" t="str">
        <f>LEFT(TEXT(Table_Main[[#This Row],[WorkDate]],"dddd"),3)</f>
        <v>Thu</v>
      </c>
    </row>
    <row r="265" spans="1:22" ht="14.25" hidden="1" customHeight="1" x14ac:dyDescent="0.25">
      <c r="A265" s="6" t="s">
        <v>343</v>
      </c>
      <c r="B265" s="6" t="s">
        <v>94</v>
      </c>
      <c r="C265" s="6" t="s">
        <v>87</v>
      </c>
      <c r="D265" s="6" t="s">
        <v>58</v>
      </c>
      <c r="E265" t="str">
        <f>IF(Table_Main[[#This Row],[Wait]]&lt;=4, "Yes", "No")</f>
        <v>No</v>
      </c>
      <c r="F265" s="9">
        <v>44207</v>
      </c>
      <c r="G265" s="9">
        <v>44228</v>
      </c>
      <c r="H265" s="6">
        <v>2</v>
      </c>
      <c r="I265" t="str">
        <f>IF(Table_Main[[#This Row],[LaborFee]]=0,"Yes", "No")</f>
        <v>No</v>
      </c>
      <c r="J265" t="str">
        <f>IF(Table_Main[[#This Row],[PartsFee]]=0,"Yes", "No")</f>
        <v>No</v>
      </c>
      <c r="K265" s="6">
        <v>1</v>
      </c>
      <c r="L265" s="14">
        <v>211.8477</v>
      </c>
      <c r="M265" s="6" t="s">
        <v>79</v>
      </c>
      <c r="N265">
        <f>Table_Main[[#This Row],[WorkDate]]-Table_Main[[#This Row],[ReqDate]]</f>
        <v>21</v>
      </c>
      <c r="O265">
        <f>VLOOKUP(Table_Main[[#This Row],[Techs]],$AA$2:$AB$4,2,0)</f>
        <v>140</v>
      </c>
      <c r="P265" s="13">
        <f>Table_Main[[#This Row],[LaborHours]]*Table_Main[[#This Row],[LaborRate]]</f>
        <v>140</v>
      </c>
      <c r="Q265" s="14">
        <v>140</v>
      </c>
      <c r="R265" s="14">
        <v>211.8477</v>
      </c>
      <c r="S265" s="13">
        <f>Table_Main[[#This Row],[LaborRate]]+Table_Main[[#This Row],[LaborCost]]</f>
        <v>280</v>
      </c>
      <c r="T265">
        <f>Table_Main[[#This Row],[LaborFee]]+Table_Main[[#This Row],[PartsFee]]</f>
        <v>351.84770000000003</v>
      </c>
      <c r="U265" t="str">
        <f>LEFT(TEXT(Table_Main[[#This Row],[ReqDate]],"dddd"),3)</f>
        <v>Mon</v>
      </c>
      <c r="V265" t="str">
        <f>LEFT(TEXT(Table_Main[[#This Row],[WorkDate]],"dddd"),3)</f>
        <v>Mon</v>
      </c>
    </row>
    <row r="266" spans="1:22" ht="14.25" hidden="1" customHeight="1" x14ac:dyDescent="0.25">
      <c r="A266" s="6" t="s">
        <v>344</v>
      </c>
      <c r="B266" s="6" t="s">
        <v>61</v>
      </c>
      <c r="C266" s="6" t="s">
        <v>62</v>
      </c>
      <c r="D266" s="6" t="s">
        <v>58</v>
      </c>
      <c r="E266" t="str">
        <f>IF(Table_Main[[#This Row],[Wait]]&lt;=4, "Yes", "No")</f>
        <v>No</v>
      </c>
      <c r="F266" s="9">
        <v>44207</v>
      </c>
      <c r="G266" s="9">
        <v>44228</v>
      </c>
      <c r="H266" s="6">
        <v>1</v>
      </c>
      <c r="I266" t="str">
        <f>IF(Table_Main[[#This Row],[LaborFee]]=0,"Yes", "No")</f>
        <v>No</v>
      </c>
      <c r="J266" t="str">
        <f>IF(Table_Main[[#This Row],[PartsFee]]=0,"Yes", "No")</f>
        <v>No</v>
      </c>
      <c r="K266" s="6">
        <v>0.25</v>
      </c>
      <c r="L266" s="14">
        <v>150.31899999999999</v>
      </c>
      <c r="M266" s="6" t="s">
        <v>68</v>
      </c>
      <c r="N266">
        <f>Table_Main[[#This Row],[WorkDate]]-Table_Main[[#This Row],[ReqDate]]</f>
        <v>21</v>
      </c>
      <c r="O266">
        <f>VLOOKUP(Table_Main[[#This Row],[Techs]],$AA$2:$AB$4,2,0)</f>
        <v>80</v>
      </c>
      <c r="P266" s="13">
        <f>Table_Main[[#This Row],[LaborHours]]*Table_Main[[#This Row],[LaborRate]]</f>
        <v>20</v>
      </c>
      <c r="Q266" s="14">
        <v>20</v>
      </c>
      <c r="R266" s="14">
        <v>150.31899999999999</v>
      </c>
      <c r="S266" s="13">
        <f>Table_Main[[#This Row],[LaborRate]]+Table_Main[[#This Row],[LaborCost]]</f>
        <v>100</v>
      </c>
      <c r="T266">
        <f>Table_Main[[#This Row],[LaborFee]]+Table_Main[[#This Row],[PartsFee]]</f>
        <v>170.31899999999999</v>
      </c>
      <c r="U266" t="str">
        <f>LEFT(TEXT(Table_Main[[#This Row],[ReqDate]],"dddd"),3)</f>
        <v>Mon</v>
      </c>
      <c r="V266" t="str">
        <f>LEFT(TEXT(Table_Main[[#This Row],[WorkDate]],"dddd"),3)</f>
        <v>Mon</v>
      </c>
    </row>
    <row r="267" spans="1:22" ht="14.25" hidden="1" customHeight="1" x14ac:dyDescent="0.25">
      <c r="A267" s="6" t="s">
        <v>345</v>
      </c>
      <c r="B267" s="6" t="s">
        <v>226</v>
      </c>
      <c r="C267" s="6" t="s">
        <v>227</v>
      </c>
      <c r="D267" s="6" t="s">
        <v>58</v>
      </c>
      <c r="E267" t="str">
        <f>IF(Table_Main[[#This Row],[Wait]]&lt;=4, "Yes", "No")</f>
        <v>No</v>
      </c>
      <c r="F267" s="9">
        <v>44207</v>
      </c>
      <c r="G267" s="9">
        <v>44250</v>
      </c>
      <c r="H267" s="6">
        <v>2</v>
      </c>
      <c r="I267" t="str">
        <f>IF(Table_Main[[#This Row],[LaborFee]]=0,"Yes", "No")</f>
        <v>No</v>
      </c>
      <c r="J267" t="str">
        <f>IF(Table_Main[[#This Row],[PartsFee]]=0,"Yes", "No")</f>
        <v>No</v>
      </c>
      <c r="K267" s="6">
        <v>0.25</v>
      </c>
      <c r="L267" s="14">
        <v>46.864899999999999</v>
      </c>
      <c r="M267" s="6" t="s">
        <v>59</v>
      </c>
      <c r="N267">
        <f>Table_Main[[#This Row],[WorkDate]]-Table_Main[[#This Row],[ReqDate]]</f>
        <v>43</v>
      </c>
      <c r="O267">
        <f>VLOOKUP(Table_Main[[#This Row],[Techs]],$AA$2:$AB$4,2,0)</f>
        <v>140</v>
      </c>
      <c r="P267" s="13">
        <f>Table_Main[[#This Row],[LaborHours]]*Table_Main[[#This Row],[LaborRate]]</f>
        <v>35</v>
      </c>
      <c r="Q267" s="14">
        <v>35</v>
      </c>
      <c r="R267" s="14">
        <v>46.864899999999999</v>
      </c>
      <c r="S267" s="13">
        <f>Table_Main[[#This Row],[LaborRate]]+Table_Main[[#This Row],[LaborCost]]</f>
        <v>175</v>
      </c>
      <c r="T267">
        <f>Table_Main[[#This Row],[LaborFee]]+Table_Main[[#This Row],[PartsFee]]</f>
        <v>81.864900000000006</v>
      </c>
      <c r="U267" t="str">
        <f>LEFT(TEXT(Table_Main[[#This Row],[ReqDate]],"dddd"),3)</f>
        <v>Mon</v>
      </c>
      <c r="V267" t="str">
        <f>LEFT(TEXT(Table_Main[[#This Row],[WorkDate]],"dddd"),3)</f>
        <v>Tue</v>
      </c>
    </row>
    <row r="268" spans="1:22" ht="14.25" hidden="1" customHeight="1" x14ac:dyDescent="0.25">
      <c r="A268" s="6" t="s">
        <v>346</v>
      </c>
      <c r="B268" s="6" t="s">
        <v>61</v>
      </c>
      <c r="C268" s="6" t="s">
        <v>62</v>
      </c>
      <c r="D268" s="6" t="s">
        <v>58</v>
      </c>
      <c r="E268" t="str">
        <f>IF(Table_Main[[#This Row],[Wait]]&lt;=4, "Yes", "No")</f>
        <v>No</v>
      </c>
      <c r="F268" s="9">
        <v>44208</v>
      </c>
      <c r="G268" s="9">
        <v>44217</v>
      </c>
      <c r="H268" s="6">
        <v>1</v>
      </c>
      <c r="I268" t="str">
        <f>IF(Table_Main[[#This Row],[LaborFee]]=0,"Yes", "No")</f>
        <v>No</v>
      </c>
      <c r="J268" t="str">
        <f>IF(Table_Main[[#This Row],[PartsFee]]=0,"Yes", "No")</f>
        <v>No</v>
      </c>
      <c r="K268" s="6">
        <v>0.25</v>
      </c>
      <c r="L268" s="14">
        <v>19.5</v>
      </c>
      <c r="M268" s="6" t="s">
        <v>68</v>
      </c>
      <c r="N268">
        <f>Table_Main[[#This Row],[WorkDate]]-Table_Main[[#This Row],[ReqDate]]</f>
        <v>9</v>
      </c>
      <c r="O268">
        <f>VLOOKUP(Table_Main[[#This Row],[Techs]],$AA$2:$AB$4,2,0)</f>
        <v>80</v>
      </c>
      <c r="P268" s="13">
        <f>Table_Main[[#This Row],[LaborHours]]*Table_Main[[#This Row],[LaborRate]]</f>
        <v>20</v>
      </c>
      <c r="Q268" s="14">
        <v>20</v>
      </c>
      <c r="R268" s="14">
        <v>19.5</v>
      </c>
      <c r="S268" s="13">
        <f>Table_Main[[#This Row],[LaborRate]]+Table_Main[[#This Row],[LaborCost]]</f>
        <v>100</v>
      </c>
      <c r="T268">
        <f>Table_Main[[#This Row],[LaborFee]]+Table_Main[[#This Row],[PartsFee]]</f>
        <v>39.5</v>
      </c>
      <c r="U268" t="str">
        <f>LEFT(TEXT(Table_Main[[#This Row],[ReqDate]],"dddd"),3)</f>
        <v>Tue</v>
      </c>
      <c r="V268" t="str">
        <f>LEFT(TEXT(Table_Main[[#This Row],[WorkDate]],"dddd"),3)</f>
        <v>Thu</v>
      </c>
    </row>
    <row r="269" spans="1:22" ht="14.25" hidden="1" customHeight="1" x14ac:dyDescent="0.25">
      <c r="A269" s="6" t="s">
        <v>347</v>
      </c>
      <c r="B269" s="6" t="s">
        <v>65</v>
      </c>
      <c r="C269" s="6" t="s">
        <v>66</v>
      </c>
      <c r="D269" s="6" t="s">
        <v>63</v>
      </c>
      <c r="E269" t="str">
        <f>IF(Table_Main[[#This Row],[Wait]]&lt;=4, "Yes", "No")</f>
        <v>No</v>
      </c>
      <c r="F269" s="9">
        <v>44208</v>
      </c>
      <c r="G269" s="9">
        <v>44215</v>
      </c>
      <c r="H269" s="6">
        <v>1</v>
      </c>
      <c r="I269" t="str">
        <f>IF(Table_Main[[#This Row],[LaborFee]]=0,"Yes", "No")</f>
        <v>No</v>
      </c>
      <c r="J269" t="str">
        <f>IF(Table_Main[[#This Row],[PartsFee]]=0,"Yes", "No")</f>
        <v>No</v>
      </c>
      <c r="K269" s="6">
        <v>1.25</v>
      </c>
      <c r="L269" s="14">
        <v>256.71809999999999</v>
      </c>
      <c r="M269" s="6" t="s">
        <v>79</v>
      </c>
      <c r="N269">
        <f>Table_Main[[#This Row],[WorkDate]]-Table_Main[[#This Row],[ReqDate]]</f>
        <v>7</v>
      </c>
      <c r="O269">
        <f>VLOOKUP(Table_Main[[#This Row],[Techs]],$AA$2:$AB$4,2,0)</f>
        <v>80</v>
      </c>
      <c r="P269" s="13">
        <f>Table_Main[[#This Row],[LaborHours]]*Table_Main[[#This Row],[LaborRate]]</f>
        <v>100</v>
      </c>
      <c r="Q269" s="14">
        <v>100</v>
      </c>
      <c r="R269" s="14">
        <v>256.71809999999999</v>
      </c>
      <c r="S269" s="13">
        <f>Table_Main[[#This Row],[LaborRate]]+Table_Main[[#This Row],[LaborCost]]</f>
        <v>180</v>
      </c>
      <c r="T269">
        <f>Table_Main[[#This Row],[LaborFee]]+Table_Main[[#This Row],[PartsFee]]</f>
        <v>356.71809999999999</v>
      </c>
      <c r="U269" t="str">
        <f>LEFT(TEXT(Table_Main[[#This Row],[ReqDate]],"dddd"),3)</f>
        <v>Tue</v>
      </c>
      <c r="V269" t="str">
        <f>LEFT(TEXT(Table_Main[[#This Row],[WorkDate]],"dddd"),3)</f>
        <v>Tue</v>
      </c>
    </row>
    <row r="270" spans="1:22" ht="14.25" hidden="1" customHeight="1" x14ac:dyDescent="0.25">
      <c r="A270" s="6" t="s">
        <v>348</v>
      </c>
      <c r="B270" s="6" t="s">
        <v>71</v>
      </c>
      <c r="C270" s="6" t="s">
        <v>57</v>
      </c>
      <c r="D270" s="6" t="s">
        <v>63</v>
      </c>
      <c r="E270" t="str">
        <f>IF(Table_Main[[#This Row],[Wait]]&lt;=4, "Yes", "No")</f>
        <v>No</v>
      </c>
      <c r="F270" s="9">
        <v>44209</v>
      </c>
      <c r="G270" s="9">
        <v>44226</v>
      </c>
      <c r="H270" s="6">
        <v>1</v>
      </c>
      <c r="I270" t="str">
        <f>IF(Table_Main[[#This Row],[LaborFee]]=0,"Yes", "No")</f>
        <v>No</v>
      </c>
      <c r="J270" t="str">
        <f>IF(Table_Main[[#This Row],[PartsFee]]=0,"Yes", "No")</f>
        <v>No</v>
      </c>
      <c r="K270" s="6">
        <v>1</v>
      </c>
      <c r="L270" s="14">
        <v>86.293499999999995</v>
      </c>
      <c r="M270" s="6" t="s">
        <v>79</v>
      </c>
      <c r="N270">
        <f>Table_Main[[#This Row],[WorkDate]]-Table_Main[[#This Row],[ReqDate]]</f>
        <v>17</v>
      </c>
      <c r="O270">
        <f>VLOOKUP(Table_Main[[#This Row],[Techs]],$AA$2:$AB$4,2,0)</f>
        <v>80</v>
      </c>
      <c r="P270" s="13">
        <f>Table_Main[[#This Row],[LaborHours]]*Table_Main[[#This Row],[LaborRate]]</f>
        <v>80</v>
      </c>
      <c r="Q270" s="14">
        <v>80</v>
      </c>
      <c r="R270" s="14">
        <v>86.293499999999995</v>
      </c>
      <c r="S270" s="13">
        <f>Table_Main[[#This Row],[LaborRate]]+Table_Main[[#This Row],[LaborCost]]</f>
        <v>160</v>
      </c>
      <c r="T270">
        <f>Table_Main[[#This Row],[LaborFee]]+Table_Main[[#This Row],[PartsFee]]</f>
        <v>166.29349999999999</v>
      </c>
      <c r="U270" t="str">
        <f>LEFT(TEXT(Table_Main[[#This Row],[ReqDate]],"dddd"),3)</f>
        <v>Wed</v>
      </c>
      <c r="V270" t="str">
        <f>LEFT(TEXT(Table_Main[[#This Row],[WorkDate]],"dddd"),3)</f>
        <v>Sat</v>
      </c>
    </row>
    <row r="271" spans="1:22" ht="14.25" hidden="1" customHeight="1" x14ac:dyDescent="0.25">
      <c r="A271" s="6" t="s">
        <v>349</v>
      </c>
      <c r="B271" s="6" t="s">
        <v>61</v>
      </c>
      <c r="C271" s="6" t="s">
        <v>62</v>
      </c>
      <c r="D271" s="6" t="s">
        <v>58</v>
      </c>
      <c r="E271" t="str">
        <f>IF(Table_Main[[#This Row],[Wait]]&lt;=4, "Yes", "No")</f>
        <v>No</v>
      </c>
      <c r="F271" s="9">
        <v>44210</v>
      </c>
      <c r="G271" s="9">
        <v>44215</v>
      </c>
      <c r="H271" s="6">
        <v>1</v>
      </c>
      <c r="I271" t="str">
        <f>IF(Table_Main[[#This Row],[LaborFee]]=0,"Yes", "No")</f>
        <v>No</v>
      </c>
      <c r="J271" t="str">
        <f>IF(Table_Main[[#This Row],[PartsFee]]=0,"Yes", "No")</f>
        <v>No</v>
      </c>
      <c r="K271" s="6">
        <v>0.25</v>
      </c>
      <c r="L271" s="14">
        <v>108.3061</v>
      </c>
      <c r="M271" s="6" t="s">
        <v>68</v>
      </c>
      <c r="N271">
        <f>Table_Main[[#This Row],[WorkDate]]-Table_Main[[#This Row],[ReqDate]]</f>
        <v>5</v>
      </c>
      <c r="O271">
        <f>VLOOKUP(Table_Main[[#This Row],[Techs]],$AA$2:$AB$4,2,0)</f>
        <v>80</v>
      </c>
      <c r="P271" s="13">
        <f>Table_Main[[#This Row],[LaborHours]]*Table_Main[[#This Row],[LaborRate]]</f>
        <v>20</v>
      </c>
      <c r="Q271" s="14">
        <v>20</v>
      </c>
      <c r="R271" s="14">
        <v>108.3061</v>
      </c>
      <c r="S271" s="13">
        <f>Table_Main[[#This Row],[LaborRate]]+Table_Main[[#This Row],[LaborCost]]</f>
        <v>100</v>
      </c>
      <c r="T271">
        <f>Table_Main[[#This Row],[LaborFee]]+Table_Main[[#This Row],[PartsFee]]</f>
        <v>128.30610000000001</v>
      </c>
      <c r="U271" t="str">
        <f>LEFT(TEXT(Table_Main[[#This Row],[ReqDate]],"dddd"),3)</f>
        <v>Thu</v>
      </c>
      <c r="V271" t="str">
        <f>LEFT(TEXT(Table_Main[[#This Row],[WorkDate]],"dddd"),3)</f>
        <v>Tue</v>
      </c>
    </row>
    <row r="272" spans="1:22" ht="14.25" hidden="1" customHeight="1" x14ac:dyDescent="0.25">
      <c r="A272" s="6" t="s">
        <v>350</v>
      </c>
      <c r="B272" s="6" t="s">
        <v>94</v>
      </c>
      <c r="C272" s="6" t="s">
        <v>66</v>
      </c>
      <c r="D272" s="6" t="s">
        <v>58</v>
      </c>
      <c r="E272" t="str">
        <f>IF(Table_Main[[#This Row],[Wait]]&lt;=4, "Yes", "No")</f>
        <v>No</v>
      </c>
      <c r="F272" s="9">
        <v>44210</v>
      </c>
      <c r="G272" s="9">
        <v>44221</v>
      </c>
      <c r="H272" s="6">
        <v>1</v>
      </c>
      <c r="I272" t="str">
        <f>IF(Table_Main[[#This Row],[LaborFee]]=0,"Yes", "No")</f>
        <v>No</v>
      </c>
      <c r="J272" t="str">
        <f>IF(Table_Main[[#This Row],[PartsFee]]=0,"Yes", "No")</f>
        <v>No</v>
      </c>
      <c r="K272" s="6">
        <v>0.25</v>
      </c>
      <c r="L272" s="14">
        <v>70.8215</v>
      </c>
      <c r="M272" s="6" t="s">
        <v>79</v>
      </c>
      <c r="N272">
        <f>Table_Main[[#This Row],[WorkDate]]-Table_Main[[#This Row],[ReqDate]]</f>
        <v>11</v>
      </c>
      <c r="O272">
        <f>VLOOKUP(Table_Main[[#This Row],[Techs]],$AA$2:$AB$4,2,0)</f>
        <v>80</v>
      </c>
      <c r="P272" s="13">
        <f>Table_Main[[#This Row],[LaborHours]]*Table_Main[[#This Row],[LaborRate]]</f>
        <v>20</v>
      </c>
      <c r="Q272" s="14">
        <v>20</v>
      </c>
      <c r="R272" s="14">
        <v>70.8215</v>
      </c>
      <c r="S272" s="13">
        <f>Table_Main[[#This Row],[LaborRate]]+Table_Main[[#This Row],[LaborCost]]</f>
        <v>100</v>
      </c>
      <c r="T272">
        <f>Table_Main[[#This Row],[LaborFee]]+Table_Main[[#This Row],[PartsFee]]</f>
        <v>90.8215</v>
      </c>
      <c r="U272" t="str">
        <f>LEFT(TEXT(Table_Main[[#This Row],[ReqDate]],"dddd"),3)</f>
        <v>Thu</v>
      </c>
      <c r="V272" t="str">
        <f>LEFT(TEXT(Table_Main[[#This Row],[WorkDate]],"dddd"),3)</f>
        <v>Mon</v>
      </c>
    </row>
    <row r="273" spans="1:22" ht="14.25" hidden="1" customHeight="1" x14ac:dyDescent="0.25">
      <c r="A273" s="6" t="s">
        <v>351</v>
      </c>
      <c r="B273" s="6" t="s">
        <v>61</v>
      </c>
      <c r="C273" s="6" t="s">
        <v>62</v>
      </c>
      <c r="D273" s="6" t="s">
        <v>58</v>
      </c>
      <c r="E273" t="str">
        <f>IF(Table_Main[[#This Row],[Wait]]&lt;=4, "Yes", "No")</f>
        <v>No</v>
      </c>
      <c r="F273" s="9">
        <v>44210</v>
      </c>
      <c r="G273" s="9">
        <v>44228</v>
      </c>
      <c r="H273" s="6">
        <v>1</v>
      </c>
      <c r="I273" t="str">
        <f>IF(Table_Main[[#This Row],[LaborFee]]=0,"Yes", "No")</f>
        <v>No</v>
      </c>
      <c r="J273" t="str">
        <f>IF(Table_Main[[#This Row],[PartsFee]]=0,"Yes", "No")</f>
        <v>No</v>
      </c>
      <c r="K273" s="6">
        <v>0.5</v>
      </c>
      <c r="L273" s="14">
        <v>56.919600000000003</v>
      </c>
      <c r="M273" s="6" t="s">
        <v>59</v>
      </c>
      <c r="N273">
        <f>Table_Main[[#This Row],[WorkDate]]-Table_Main[[#This Row],[ReqDate]]</f>
        <v>18</v>
      </c>
      <c r="O273">
        <f>VLOOKUP(Table_Main[[#This Row],[Techs]],$AA$2:$AB$4,2,0)</f>
        <v>80</v>
      </c>
      <c r="P273" s="13">
        <f>Table_Main[[#This Row],[LaborHours]]*Table_Main[[#This Row],[LaborRate]]</f>
        <v>40</v>
      </c>
      <c r="Q273" s="14">
        <v>40</v>
      </c>
      <c r="R273" s="14">
        <v>56.919600000000003</v>
      </c>
      <c r="S273" s="13">
        <f>Table_Main[[#This Row],[LaborRate]]+Table_Main[[#This Row],[LaborCost]]</f>
        <v>120</v>
      </c>
      <c r="T273">
        <f>Table_Main[[#This Row],[LaborFee]]+Table_Main[[#This Row],[PartsFee]]</f>
        <v>96.919600000000003</v>
      </c>
      <c r="U273" t="str">
        <f>LEFT(TEXT(Table_Main[[#This Row],[ReqDate]],"dddd"),3)</f>
        <v>Thu</v>
      </c>
      <c r="V273" t="str">
        <f>LEFT(TEXT(Table_Main[[#This Row],[WorkDate]],"dddd"),3)</f>
        <v>Mon</v>
      </c>
    </row>
    <row r="274" spans="1:22" ht="14.25" hidden="1" customHeight="1" x14ac:dyDescent="0.25">
      <c r="A274" s="6" t="s">
        <v>352</v>
      </c>
      <c r="B274" s="6" t="s">
        <v>71</v>
      </c>
      <c r="C274" s="6" t="s">
        <v>78</v>
      </c>
      <c r="D274" s="6" t="s">
        <v>58</v>
      </c>
      <c r="E274" t="str">
        <f>IF(Table_Main[[#This Row],[Wait]]&lt;=4, "Yes", "No")</f>
        <v>No</v>
      </c>
      <c r="F274" s="9">
        <v>44210</v>
      </c>
      <c r="G274" s="9">
        <v>44232</v>
      </c>
      <c r="H274" s="6">
        <v>2</v>
      </c>
      <c r="I274" t="str">
        <f>IF(Table_Main[[#This Row],[LaborFee]]=0,"Yes", "No")</f>
        <v>No</v>
      </c>
      <c r="J274" t="str">
        <f>IF(Table_Main[[#This Row],[PartsFee]]=0,"Yes", "No")</f>
        <v>No</v>
      </c>
      <c r="K274" s="6">
        <v>0.5</v>
      </c>
      <c r="L274" s="14">
        <v>74.532399999999996</v>
      </c>
      <c r="M274" s="6" t="s">
        <v>79</v>
      </c>
      <c r="N274">
        <f>Table_Main[[#This Row],[WorkDate]]-Table_Main[[#This Row],[ReqDate]]</f>
        <v>22</v>
      </c>
      <c r="O274">
        <f>VLOOKUP(Table_Main[[#This Row],[Techs]],$AA$2:$AB$4,2,0)</f>
        <v>140</v>
      </c>
      <c r="P274" s="13">
        <f>Table_Main[[#This Row],[LaborHours]]*Table_Main[[#This Row],[LaborRate]]</f>
        <v>70</v>
      </c>
      <c r="Q274" s="14">
        <v>70</v>
      </c>
      <c r="R274" s="14">
        <v>74.532399999999996</v>
      </c>
      <c r="S274" s="13">
        <f>Table_Main[[#This Row],[LaborRate]]+Table_Main[[#This Row],[LaborCost]]</f>
        <v>210</v>
      </c>
      <c r="T274">
        <f>Table_Main[[#This Row],[LaborFee]]+Table_Main[[#This Row],[PartsFee]]</f>
        <v>144.5324</v>
      </c>
      <c r="U274" t="str">
        <f>LEFT(TEXT(Table_Main[[#This Row],[ReqDate]],"dddd"),3)</f>
        <v>Thu</v>
      </c>
      <c r="V274" t="str">
        <f>LEFT(TEXT(Table_Main[[#This Row],[WorkDate]],"dddd"),3)</f>
        <v>Fri</v>
      </c>
    </row>
    <row r="275" spans="1:22" ht="14.25" hidden="1" customHeight="1" x14ac:dyDescent="0.25">
      <c r="A275" s="6" t="s">
        <v>353</v>
      </c>
      <c r="B275" s="6" t="s">
        <v>56</v>
      </c>
      <c r="C275" s="6" t="s">
        <v>227</v>
      </c>
      <c r="D275" s="6" t="s">
        <v>58</v>
      </c>
      <c r="E275" t="str">
        <f>IF(Table_Main[[#This Row],[Wait]]&lt;=4, "Yes", "No")</f>
        <v>No</v>
      </c>
      <c r="F275" s="9">
        <v>44210</v>
      </c>
      <c r="G275" s="9">
        <v>44242</v>
      </c>
      <c r="H275" s="6">
        <v>2</v>
      </c>
      <c r="I275" t="str">
        <f>IF(Table_Main[[#This Row],[LaborFee]]=0,"Yes", "No")</f>
        <v>No</v>
      </c>
      <c r="J275" t="str">
        <f>IF(Table_Main[[#This Row],[PartsFee]]=0,"Yes", "No")</f>
        <v>No</v>
      </c>
      <c r="K275" s="6">
        <v>0.5</v>
      </c>
      <c r="L275" s="14">
        <v>137.22</v>
      </c>
      <c r="M275" s="6" t="s">
        <v>59</v>
      </c>
      <c r="N275">
        <f>Table_Main[[#This Row],[WorkDate]]-Table_Main[[#This Row],[ReqDate]]</f>
        <v>32</v>
      </c>
      <c r="O275">
        <f>VLOOKUP(Table_Main[[#This Row],[Techs]],$AA$2:$AB$4,2,0)</f>
        <v>140</v>
      </c>
      <c r="P275" s="13">
        <f>Table_Main[[#This Row],[LaborHours]]*Table_Main[[#This Row],[LaborRate]]</f>
        <v>70</v>
      </c>
      <c r="Q275" s="14">
        <v>70</v>
      </c>
      <c r="R275" s="14">
        <v>137.22</v>
      </c>
      <c r="S275" s="13">
        <f>Table_Main[[#This Row],[LaborRate]]+Table_Main[[#This Row],[LaborCost]]</f>
        <v>210</v>
      </c>
      <c r="T275">
        <f>Table_Main[[#This Row],[LaborFee]]+Table_Main[[#This Row],[PartsFee]]</f>
        <v>207.22</v>
      </c>
      <c r="U275" t="str">
        <f>LEFT(TEXT(Table_Main[[#This Row],[ReqDate]],"dddd"),3)</f>
        <v>Thu</v>
      </c>
      <c r="V275" t="str">
        <f>LEFT(TEXT(Table_Main[[#This Row],[WorkDate]],"dddd"),3)</f>
        <v>Mon</v>
      </c>
    </row>
    <row r="276" spans="1:22" ht="14.25" hidden="1" customHeight="1" x14ac:dyDescent="0.25">
      <c r="A276" s="6" t="s">
        <v>354</v>
      </c>
      <c r="B276" s="6" t="s">
        <v>71</v>
      </c>
      <c r="C276" s="6" t="s">
        <v>66</v>
      </c>
      <c r="D276" s="6" t="s">
        <v>58</v>
      </c>
      <c r="E276" t="str">
        <f>IF(Table_Main[[#This Row],[Wait]]&lt;=4, "Yes", "No")</f>
        <v>No</v>
      </c>
      <c r="F276" s="9">
        <v>44211</v>
      </c>
      <c r="G276" s="9">
        <v>44228</v>
      </c>
      <c r="H276" s="6">
        <v>2</v>
      </c>
      <c r="I276" t="str">
        <f>IF(Table_Main[[#This Row],[LaborFee]]=0,"Yes", "No")</f>
        <v>No</v>
      </c>
      <c r="J276" t="str">
        <f>IF(Table_Main[[#This Row],[PartsFee]]=0,"Yes", "No")</f>
        <v>No</v>
      </c>
      <c r="K276" s="6">
        <v>0.5</v>
      </c>
      <c r="L276" s="14">
        <v>83.462900000000005</v>
      </c>
      <c r="M276" s="6" t="s">
        <v>59</v>
      </c>
      <c r="N276">
        <f>Table_Main[[#This Row],[WorkDate]]-Table_Main[[#This Row],[ReqDate]]</f>
        <v>17</v>
      </c>
      <c r="O276">
        <f>VLOOKUP(Table_Main[[#This Row],[Techs]],$AA$2:$AB$4,2,0)</f>
        <v>140</v>
      </c>
      <c r="P276" s="13">
        <f>Table_Main[[#This Row],[LaborHours]]*Table_Main[[#This Row],[LaborRate]]</f>
        <v>70</v>
      </c>
      <c r="Q276" s="14">
        <v>70</v>
      </c>
      <c r="R276" s="14">
        <v>83.462900000000005</v>
      </c>
      <c r="S276" s="13">
        <f>Table_Main[[#This Row],[LaborRate]]+Table_Main[[#This Row],[LaborCost]]</f>
        <v>210</v>
      </c>
      <c r="T276">
        <f>Table_Main[[#This Row],[LaborFee]]+Table_Main[[#This Row],[PartsFee]]</f>
        <v>153.46289999999999</v>
      </c>
      <c r="U276" t="str">
        <f>LEFT(TEXT(Table_Main[[#This Row],[ReqDate]],"dddd"),3)</f>
        <v>Fri</v>
      </c>
      <c r="V276" t="str">
        <f>LEFT(TEXT(Table_Main[[#This Row],[WorkDate]],"dddd"),3)</f>
        <v>Mon</v>
      </c>
    </row>
    <row r="277" spans="1:22" ht="14.25" hidden="1" customHeight="1" x14ac:dyDescent="0.25">
      <c r="A277" s="6" t="s">
        <v>355</v>
      </c>
      <c r="B277" s="6" t="s">
        <v>83</v>
      </c>
      <c r="C277" s="6" t="s">
        <v>57</v>
      </c>
      <c r="D277" s="6" t="s">
        <v>58</v>
      </c>
      <c r="E277" t="str">
        <f>IF(Table_Main[[#This Row],[Wait]]&lt;=4, "Yes", "No")</f>
        <v>No</v>
      </c>
      <c r="F277" s="9">
        <v>44212</v>
      </c>
      <c r="G277" s="9">
        <v>44230</v>
      </c>
      <c r="H277" s="6">
        <v>1</v>
      </c>
      <c r="I277" t="str">
        <f>IF(Table_Main[[#This Row],[LaborFee]]=0,"Yes", "No")</f>
        <v>No</v>
      </c>
      <c r="J277" t="str">
        <f>IF(Table_Main[[#This Row],[PartsFee]]=0,"Yes", "No")</f>
        <v>No</v>
      </c>
      <c r="K277" s="6">
        <v>1</v>
      </c>
      <c r="L277" s="14">
        <v>9.92</v>
      </c>
      <c r="M277" s="6" t="s">
        <v>68</v>
      </c>
      <c r="N277">
        <f>Table_Main[[#This Row],[WorkDate]]-Table_Main[[#This Row],[ReqDate]]</f>
        <v>18</v>
      </c>
      <c r="O277">
        <f>VLOOKUP(Table_Main[[#This Row],[Techs]],$AA$2:$AB$4,2,0)</f>
        <v>80</v>
      </c>
      <c r="P277" s="13">
        <f>Table_Main[[#This Row],[LaborHours]]*Table_Main[[#This Row],[LaborRate]]</f>
        <v>80</v>
      </c>
      <c r="Q277" s="14">
        <v>80</v>
      </c>
      <c r="R277" s="14">
        <v>9.92</v>
      </c>
      <c r="S277" s="13">
        <f>Table_Main[[#This Row],[LaborRate]]+Table_Main[[#This Row],[LaborCost]]</f>
        <v>160</v>
      </c>
      <c r="T277">
        <f>Table_Main[[#This Row],[LaborFee]]+Table_Main[[#This Row],[PartsFee]]</f>
        <v>89.92</v>
      </c>
      <c r="U277" t="str">
        <f>LEFT(TEXT(Table_Main[[#This Row],[ReqDate]],"dddd"),3)</f>
        <v>Sat</v>
      </c>
      <c r="V277" t="str">
        <f>LEFT(TEXT(Table_Main[[#This Row],[WorkDate]],"dddd"),3)</f>
        <v>Wed</v>
      </c>
    </row>
    <row r="278" spans="1:22" ht="14.25" hidden="1" customHeight="1" x14ac:dyDescent="0.25">
      <c r="A278" s="6" t="s">
        <v>356</v>
      </c>
      <c r="B278" s="6" t="s">
        <v>94</v>
      </c>
      <c r="C278" s="6" t="s">
        <v>66</v>
      </c>
      <c r="D278" s="6" t="s">
        <v>58</v>
      </c>
      <c r="E278" t="str">
        <f>IF(Table_Main[[#This Row],[Wait]]&lt;=4, "Yes", "No")</f>
        <v>No</v>
      </c>
      <c r="F278" s="9">
        <v>44214</v>
      </c>
      <c r="G278" s="9">
        <v>44221</v>
      </c>
      <c r="H278" s="6">
        <v>1</v>
      </c>
      <c r="I278" t="str">
        <f>IF(Table_Main[[#This Row],[LaborFee]]=0,"Yes", "No")</f>
        <v>No</v>
      </c>
      <c r="J278" t="str">
        <f>IF(Table_Main[[#This Row],[PartsFee]]=0,"Yes", "No")</f>
        <v>No</v>
      </c>
      <c r="K278" s="6">
        <v>0.25</v>
      </c>
      <c r="L278" s="14">
        <v>72.350099999999998</v>
      </c>
      <c r="M278" s="6" t="s">
        <v>79</v>
      </c>
      <c r="N278">
        <f>Table_Main[[#This Row],[WorkDate]]-Table_Main[[#This Row],[ReqDate]]</f>
        <v>7</v>
      </c>
      <c r="O278">
        <f>VLOOKUP(Table_Main[[#This Row],[Techs]],$AA$2:$AB$4,2,0)</f>
        <v>80</v>
      </c>
      <c r="P278" s="13">
        <f>Table_Main[[#This Row],[LaborHours]]*Table_Main[[#This Row],[LaborRate]]</f>
        <v>20</v>
      </c>
      <c r="Q278" s="14">
        <v>20</v>
      </c>
      <c r="R278" s="14">
        <v>72.350099999999998</v>
      </c>
      <c r="S278" s="13">
        <f>Table_Main[[#This Row],[LaborRate]]+Table_Main[[#This Row],[LaborCost]]</f>
        <v>100</v>
      </c>
      <c r="T278">
        <f>Table_Main[[#This Row],[LaborFee]]+Table_Main[[#This Row],[PartsFee]]</f>
        <v>92.350099999999998</v>
      </c>
      <c r="U278" t="str">
        <f>LEFT(TEXT(Table_Main[[#This Row],[ReqDate]],"dddd"),3)</f>
        <v>Mon</v>
      </c>
      <c r="V278" t="str">
        <f>LEFT(TEXT(Table_Main[[#This Row],[WorkDate]],"dddd"),3)</f>
        <v>Mon</v>
      </c>
    </row>
    <row r="279" spans="1:22" ht="14.25" customHeight="1" x14ac:dyDescent="0.25">
      <c r="A279" s="6" t="s">
        <v>357</v>
      </c>
      <c r="B279" s="6" t="s">
        <v>71</v>
      </c>
      <c r="C279" s="6" t="s">
        <v>66</v>
      </c>
      <c r="D279" s="6" t="s">
        <v>67</v>
      </c>
      <c r="E279" t="str">
        <f>IF(Table_Main[[#This Row],[Wait]]&lt;=4, "Yes", "No")</f>
        <v>No</v>
      </c>
      <c r="F279" s="9">
        <v>44214</v>
      </c>
      <c r="G279" s="9">
        <v>44223</v>
      </c>
      <c r="H279" s="6">
        <v>1</v>
      </c>
      <c r="I279" t="str">
        <f>IF(Table_Main[[#This Row],[LaborFee]]=0,"Yes", "No")</f>
        <v>No</v>
      </c>
      <c r="J279" t="str">
        <f>IF(Table_Main[[#This Row],[PartsFee]]=0,"Yes", "No")</f>
        <v>No</v>
      </c>
      <c r="K279" s="6">
        <v>0.25</v>
      </c>
      <c r="L279" s="14">
        <v>19.9801</v>
      </c>
      <c r="M279" s="6" t="s">
        <v>59</v>
      </c>
      <c r="N279">
        <f>Table_Main[[#This Row],[WorkDate]]-Table_Main[[#This Row],[ReqDate]]</f>
        <v>9</v>
      </c>
      <c r="O279">
        <f>VLOOKUP(Table_Main[[#This Row],[Techs]],$AA$2:$AB$4,2,0)</f>
        <v>80</v>
      </c>
      <c r="P279" s="13">
        <f>Table_Main[[#This Row],[LaborHours]]*Table_Main[[#This Row],[LaborRate]]</f>
        <v>20</v>
      </c>
      <c r="Q279" s="14">
        <v>20</v>
      </c>
      <c r="R279" s="14">
        <v>19.9801</v>
      </c>
      <c r="S279" s="13">
        <f>Table_Main[[#This Row],[LaborRate]]+Table_Main[[#This Row],[LaborCost]]</f>
        <v>100</v>
      </c>
      <c r="T279">
        <f>Table_Main[[#This Row],[LaborFee]]+Table_Main[[#This Row],[PartsFee]]</f>
        <v>39.9801</v>
      </c>
      <c r="U279" t="str">
        <f>LEFT(TEXT(Table_Main[[#This Row],[ReqDate]],"dddd"),3)</f>
        <v>Mon</v>
      </c>
      <c r="V279" t="str">
        <f>LEFT(TEXT(Table_Main[[#This Row],[WorkDate]],"dddd"),3)</f>
        <v>Wed</v>
      </c>
    </row>
    <row r="280" spans="1:22" ht="14.25" hidden="1" customHeight="1" x14ac:dyDescent="0.25">
      <c r="A280" s="6" t="s">
        <v>358</v>
      </c>
      <c r="B280" s="6" t="s">
        <v>226</v>
      </c>
      <c r="C280" s="6" t="s">
        <v>227</v>
      </c>
      <c r="D280" s="6" t="s">
        <v>81</v>
      </c>
      <c r="E280" t="str">
        <f>IF(Table_Main[[#This Row],[Wait]]&lt;=4, "Yes", "No")</f>
        <v>No</v>
      </c>
      <c r="F280" s="9">
        <v>44214</v>
      </c>
      <c r="G280" s="9">
        <v>44229</v>
      </c>
      <c r="H280" s="6">
        <v>2</v>
      </c>
      <c r="I280" t="str">
        <f>IF(Table_Main[[#This Row],[LaborFee]]=0,"Yes", "No")</f>
        <v>No</v>
      </c>
      <c r="J280" t="str">
        <f>IF(Table_Main[[#This Row],[PartsFee]]=0,"Yes", "No")</f>
        <v>No</v>
      </c>
      <c r="K280" s="6">
        <v>1.25</v>
      </c>
      <c r="L280" s="14">
        <v>85.32</v>
      </c>
      <c r="M280" s="6" t="s">
        <v>59</v>
      </c>
      <c r="N280">
        <f>Table_Main[[#This Row],[WorkDate]]-Table_Main[[#This Row],[ReqDate]]</f>
        <v>15</v>
      </c>
      <c r="O280">
        <f>VLOOKUP(Table_Main[[#This Row],[Techs]],$AA$2:$AB$4,2,0)</f>
        <v>140</v>
      </c>
      <c r="P280" s="13">
        <f>Table_Main[[#This Row],[LaborHours]]*Table_Main[[#This Row],[LaborRate]]</f>
        <v>175</v>
      </c>
      <c r="Q280" s="14">
        <v>175</v>
      </c>
      <c r="R280" s="14">
        <v>85.32</v>
      </c>
      <c r="S280" s="13">
        <f>Table_Main[[#This Row],[LaborRate]]+Table_Main[[#This Row],[LaborCost]]</f>
        <v>315</v>
      </c>
      <c r="T280">
        <f>Table_Main[[#This Row],[LaborFee]]+Table_Main[[#This Row],[PartsFee]]</f>
        <v>260.32</v>
      </c>
      <c r="U280" t="str">
        <f>LEFT(TEXT(Table_Main[[#This Row],[ReqDate]],"dddd"),3)</f>
        <v>Mon</v>
      </c>
      <c r="V280" t="str">
        <f>LEFT(TEXT(Table_Main[[#This Row],[WorkDate]],"dddd"),3)</f>
        <v>Tue</v>
      </c>
    </row>
    <row r="281" spans="1:22" ht="14.25" hidden="1" customHeight="1" x14ac:dyDescent="0.25">
      <c r="A281" s="6" t="s">
        <v>359</v>
      </c>
      <c r="B281" s="6" t="s">
        <v>83</v>
      </c>
      <c r="C281" s="6" t="s">
        <v>57</v>
      </c>
      <c r="D281" s="6" t="s">
        <v>58</v>
      </c>
      <c r="E281" t="str">
        <f>IF(Table_Main[[#This Row],[Wait]]&lt;=4, "Yes", "No")</f>
        <v>No</v>
      </c>
      <c r="F281" s="9">
        <v>44214</v>
      </c>
      <c r="G281" s="9">
        <v>44256</v>
      </c>
      <c r="H281" s="6">
        <v>1</v>
      </c>
      <c r="I281" t="str">
        <f>IF(Table_Main[[#This Row],[LaborFee]]=0,"Yes", "No")</f>
        <v>No</v>
      </c>
      <c r="J281" t="str">
        <f>IF(Table_Main[[#This Row],[PartsFee]]=0,"Yes", "No")</f>
        <v>No</v>
      </c>
      <c r="K281" s="6">
        <v>0.5</v>
      </c>
      <c r="L281" s="14">
        <v>180</v>
      </c>
      <c r="M281" s="6" t="s">
        <v>68</v>
      </c>
      <c r="N281">
        <f>Table_Main[[#This Row],[WorkDate]]-Table_Main[[#This Row],[ReqDate]]</f>
        <v>42</v>
      </c>
      <c r="O281">
        <f>VLOOKUP(Table_Main[[#This Row],[Techs]],$AA$2:$AB$4,2,0)</f>
        <v>80</v>
      </c>
      <c r="P281" s="13">
        <f>Table_Main[[#This Row],[LaborHours]]*Table_Main[[#This Row],[LaborRate]]</f>
        <v>40</v>
      </c>
      <c r="Q281" s="14">
        <v>40</v>
      </c>
      <c r="R281" s="14">
        <v>180</v>
      </c>
      <c r="S281" s="13">
        <f>Table_Main[[#This Row],[LaborRate]]+Table_Main[[#This Row],[LaborCost]]</f>
        <v>120</v>
      </c>
      <c r="T281">
        <f>Table_Main[[#This Row],[LaborFee]]+Table_Main[[#This Row],[PartsFee]]</f>
        <v>220</v>
      </c>
      <c r="U281" t="str">
        <f>LEFT(TEXT(Table_Main[[#This Row],[ReqDate]],"dddd"),3)</f>
        <v>Mon</v>
      </c>
      <c r="V281" t="str">
        <f>LEFT(TEXT(Table_Main[[#This Row],[WorkDate]],"dddd"),3)</f>
        <v>Mon</v>
      </c>
    </row>
    <row r="282" spans="1:22" ht="14.25" hidden="1" customHeight="1" x14ac:dyDescent="0.25">
      <c r="A282" s="6" t="s">
        <v>360</v>
      </c>
      <c r="B282" s="6" t="s">
        <v>226</v>
      </c>
      <c r="C282" s="6" t="s">
        <v>227</v>
      </c>
      <c r="D282" s="6" t="s">
        <v>58</v>
      </c>
      <c r="E282" t="str">
        <f>IF(Table_Main[[#This Row],[Wait]]&lt;=4, "Yes", "No")</f>
        <v>No</v>
      </c>
      <c r="F282" s="9">
        <v>44215</v>
      </c>
      <c r="G282" s="9">
        <v>44231</v>
      </c>
      <c r="H282" s="6">
        <v>2</v>
      </c>
      <c r="I282" t="str">
        <f>IF(Table_Main[[#This Row],[LaborFee]]=0,"Yes", "No")</f>
        <v>No</v>
      </c>
      <c r="J282" t="str">
        <f>IF(Table_Main[[#This Row],[PartsFee]]=0,"Yes", "No")</f>
        <v>No</v>
      </c>
      <c r="K282" s="6">
        <v>0.25</v>
      </c>
      <c r="L282" s="14">
        <v>52.350099999999998</v>
      </c>
      <c r="M282" s="6" t="s">
        <v>59</v>
      </c>
      <c r="N282">
        <f>Table_Main[[#This Row],[WorkDate]]-Table_Main[[#This Row],[ReqDate]]</f>
        <v>16</v>
      </c>
      <c r="O282">
        <f>VLOOKUP(Table_Main[[#This Row],[Techs]],$AA$2:$AB$4,2,0)</f>
        <v>140</v>
      </c>
      <c r="P282" s="13">
        <f>Table_Main[[#This Row],[LaborHours]]*Table_Main[[#This Row],[LaborRate]]</f>
        <v>35</v>
      </c>
      <c r="Q282" s="14">
        <v>35</v>
      </c>
      <c r="R282" s="14">
        <v>52.350099999999998</v>
      </c>
      <c r="S282" s="13">
        <f>Table_Main[[#This Row],[LaborRate]]+Table_Main[[#This Row],[LaborCost]]</f>
        <v>175</v>
      </c>
      <c r="T282">
        <f>Table_Main[[#This Row],[LaborFee]]+Table_Main[[#This Row],[PartsFee]]</f>
        <v>87.350099999999998</v>
      </c>
      <c r="U282" t="str">
        <f>LEFT(TEXT(Table_Main[[#This Row],[ReqDate]],"dddd"),3)</f>
        <v>Tue</v>
      </c>
      <c r="V282" t="str">
        <f>LEFT(TEXT(Table_Main[[#This Row],[WorkDate]],"dddd"),3)</f>
        <v>Thu</v>
      </c>
    </row>
    <row r="283" spans="1:22" ht="14.25" hidden="1" customHeight="1" x14ac:dyDescent="0.25">
      <c r="A283" s="6" t="s">
        <v>361</v>
      </c>
      <c r="B283" s="6" t="s">
        <v>226</v>
      </c>
      <c r="C283" s="6" t="s">
        <v>227</v>
      </c>
      <c r="D283" s="6" t="s">
        <v>58</v>
      </c>
      <c r="E283" t="str">
        <f>IF(Table_Main[[#This Row],[Wait]]&lt;=4, "Yes", "No")</f>
        <v>No</v>
      </c>
      <c r="F283" s="9">
        <v>44215</v>
      </c>
      <c r="G283" s="9">
        <v>44236</v>
      </c>
      <c r="H283" s="6">
        <v>2</v>
      </c>
      <c r="I283" t="str">
        <f>IF(Table_Main[[#This Row],[LaborFee]]=0,"Yes", "No")</f>
        <v>No</v>
      </c>
      <c r="J283" t="str">
        <f>IF(Table_Main[[#This Row],[PartsFee]]=0,"Yes", "No")</f>
        <v>No</v>
      </c>
      <c r="K283" s="6">
        <v>0.5</v>
      </c>
      <c r="L283" s="14">
        <v>45.293500000000002</v>
      </c>
      <c r="M283" s="6" t="s">
        <v>59</v>
      </c>
      <c r="N283">
        <f>Table_Main[[#This Row],[WorkDate]]-Table_Main[[#This Row],[ReqDate]]</f>
        <v>21</v>
      </c>
      <c r="O283">
        <f>VLOOKUP(Table_Main[[#This Row],[Techs]],$AA$2:$AB$4,2,0)</f>
        <v>140</v>
      </c>
      <c r="P283" s="13">
        <f>Table_Main[[#This Row],[LaborHours]]*Table_Main[[#This Row],[LaborRate]]</f>
        <v>70</v>
      </c>
      <c r="Q283" s="14">
        <v>70</v>
      </c>
      <c r="R283" s="14">
        <v>45.293500000000002</v>
      </c>
      <c r="S283" s="13">
        <f>Table_Main[[#This Row],[LaborRate]]+Table_Main[[#This Row],[LaborCost]]</f>
        <v>210</v>
      </c>
      <c r="T283">
        <f>Table_Main[[#This Row],[LaborFee]]+Table_Main[[#This Row],[PartsFee]]</f>
        <v>115.29349999999999</v>
      </c>
      <c r="U283" t="str">
        <f>LEFT(TEXT(Table_Main[[#This Row],[ReqDate]],"dddd"),3)</f>
        <v>Tue</v>
      </c>
      <c r="V283" t="str">
        <f>LEFT(TEXT(Table_Main[[#This Row],[WorkDate]],"dddd"),3)</f>
        <v>Tue</v>
      </c>
    </row>
    <row r="284" spans="1:22" ht="14.25" customHeight="1" x14ac:dyDescent="0.25">
      <c r="A284" s="6" t="s">
        <v>362</v>
      </c>
      <c r="B284" s="6" t="s">
        <v>61</v>
      </c>
      <c r="C284" s="6" t="s">
        <v>62</v>
      </c>
      <c r="D284" s="6" t="s">
        <v>67</v>
      </c>
      <c r="E284" t="str">
        <f>IF(Table_Main[[#This Row],[Wait]]&lt;=4, "Yes", "No")</f>
        <v>No</v>
      </c>
      <c r="F284" s="9">
        <v>44216</v>
      </c>
      <c r="G284" s="9">
        <v>44224</v>
      </c>
      <c r="H284" s="6">
        <v>1</v>
      </c>
      <c r="I284" t="str">
        <f>IF(Table_Main[[#This Row],[LaborFee]]=0,"Yes", "No")</f>
        <v>No</v>
      </c>
      <c r="J284" t="str">
        <f>IF(Table_Main[[#This Row],[PartsFee]]=0,"Yes", "No")</f>
        <v>No</v>
      </c>
      <c r="K284" s="6">
        <v>0.25</v>
      </c>
      <c r="L284" s="14">
        <v>11.7</v>
      </c>
      <c r="M284" s="6" t="s">
        <v>59</v>
      </c>
      <c r="N284">
        <f>Table_Main[[#This Row],[WorkDate]]-Table_Main[[#This Row],[ReqDate]]</f>
        <v>8</v>
      </c>
      <c r="O284">
        <f>VLOOKUP(Table_Main[[#This Row],[Techs]],$AA$2:$AB$4,2,0)</f>
        <v>80</v>
      </c>
      <c r="P284" s="13">
        <f>Table_Main[[#This Row],[LaborHours]]*Table_Main[[#This Row],[LaborRate]]</f>
        <v>20</v>
      </c>
      <c r="Q284" s="14">
        <v>20</v>
      </c>
      <c r="R284" s="14">
        <v>11.7</v>
      </c>
      <c r="S284" s="13">
        <f>Table_Main[[#This Row],[LaborRate]]+Table_Main[[#This Row],[LaborCost]]</f>
        <v>100</v>
      </c>
      <c r="T284">
        <f>Table_Main[[#This Row],[LaborFee]]+Table_Main[[#This Row],[PartsFee]]</f>
        <v>31.7</v>
      </c>
      <c r="U284" t="str">
        <f>LEFT(TEXT(Table_Main[[#This Row],[ReqDate]],"dddd"),3)</f>
        <v>Wed</v>
      </c>
      <c r="V284" t="str">
        <f>LEFT(TEXT(Table_Main[[#This Row],[WorkDate]],"dddd"),3)</f>
        <v>Thu</v>
      </c>
    </row>
    <row r="285" spans="1:22" ht="14.25" hidden="1" customHeight="1" x14ac:dyDescent="0.25">
      <c r="A285" s="6" t="s">
        <v>363</v>
      </c>
      <c r="B285" s="6" t="s">
        <v>65</v>
      </c>
      <c r="C285" s="6" t="s">
        <v>57</v>
      </c>
      <c r="D285" s="6" t="s">
        <v>67</v>
      </c>
      <c r="E285" t="str">
        <f>IF(Table_Main[[#This Row],[Wait]]&lt;=4, "Yes", "No")</f>
        <v>No</v>
      </c>
      <c r="F285" s="9">
        <v>44216</v>
      </c>
      <c r="G285" s="9">
        <v>44329</v>
      </c>
      <c r="H285" s="6">
        <v>1</v>
      </c>
      <c r="I285" t="str">
        <f>IF(Table_Main[[#This Row],[LaborFee]]=0,"Yes", "No")</f>
        <v>No</v>
      </c>
      <c r="J285" t="str">
        <f>IF(Table_Main[[#This Row],[PartsFee]]=0,"Yes", "No")</f>
        <v>No</v>
      </c>
      <c r="K285" s="6">
        <v>0.25</v>
      </c>
      <c r="L285" s="14">
        <v>37.707000000000001</v>
      </c>
      <c r="M285" s="6" t="s">
        <v>68</v>
      </c>
      <c r="N285">
        <f>Table_Main[[#This Row],[WorkDate]]-Table_Main[[#This Row],[ReqDate]]</f>
        <v>113</v>
      </c>
      <c r="O285">
        <f>VLOOKUP(Table_Main[[#This Row],[Techs]],$AA$2:$AB$4,2,0)</f>
        <v>80</v>
      </c>
      <c r="P285" s="13">
        <f>Table_Main[[#This Row],[LaborHours]]*Table_Main[[#This Row],[LaborRate]]</f>
        <v>20</v>
      </c>
      <c r="Q285" s="14">
        <v>20</v>
      </c>
      <c r="R285" s="14">
        <v>37.707000000000001</v>
      </c>
      <c r="S285" s="13">
        <f>Table_Main[[#This Row],[LaborRate]]+Table_Main[[#This Row],[LaborCost]]</f>
        <v>100</v>
      </c>
      <c r="T285">
        <f>Table_Main[[#This Row],[LaborFee]]+Table_Main[[#This Row],[PartsFee]]</f>
        <v>57.707000000000001</v>
      </c>
      <c r="U285" t="str">
        <f>LEFT(TEXT(Table_Main[[#This Row],[ReqDate]],"dddd"),3)</f>
        <v>Wed</v>
      </c>
      <c r="V285" t="str">
        <f>LEFT(TEXT(Table_Main[[#This Row],[WorkDate]],"dddd"),3)</f>
        <v>Thu</v>
      </c>
    </row>
    <row r="286" spans="1:22" ht="14.25" hidden="1" customHeight="1" x14ac:dyDescent="0.25">
      <c r="A286" s="6" t="s">
        <v>364</v>
      </c>
      <c r="B286" s="6" t="s">
        <v>65</v>
      </c>
      <c r="C286" s="6" t="s">
        <v>87</v>
      </c>
      <c r="D286" s="6" t="s">
        <v>194</v>
      </c>
      <c r="E286" t="str">
        <f>IF(Table_Main[[#This Row],[Wait]]&lt;=4, "Yes", "No")</f>
        <v>No</v>
      </c>
      <c r="F286" s="9">
        <v>44217</v>
      </c>
      <c r="G286" s="9">
        <v>44229</v>
      </c>
      <c r="H286" s="6">
        <v>1</v>
      </c>
      <c r="I286" t="str">
        <f>IF(Table_Main[[#This Row],[LaborFee]]=0,"Yes", "No")</f>
        <v>No</v>
      </c>
      <c r="J286" t="str">
        <f>IF(Table_Main[[#This Row],[PartsFee]]=0,"Yes", "No")</f>
        <v>No</v>
      </c>
      <c r="K286" s="6">
        <v>1</v>
      </c>
      <c r="L286" s="14">
        <v>155.03550000000001</v>
      </c>
      <c r="M286" s="6" t="s">
        <v>79</v>
      </c>
      <c r="N286">
        <f>Table_Main[[#This Row],[WorkDate]]-Table_Main[[#This Row],[ReqDate]]</f>
        <v>12</v>
      </c>
      <c r="O286">
        <f>VLOOKUP(Table_Main[[#This Row],[Techs]],$AA$2:$AB$4,2,0)</f>
        <v>80</v>
      </c>
      <c r="P286" s="13">
        <f>Table_Main[[#This Row],[LaborHours]]*Table_Main[[#This Row],[LaborRate]]</f>
        <v>80</v>
      </c>
      <c r="Q286" s="14">
        <v>80</v>
      </c>
      <c r="R286" s="14">
        <v>155.03550000000001</v>
      </c>
      <c r="S286" s="13">
        <f>Table_Main[[#This Row],[LaborRate]]+Table_Main[[#This Row],[LaborCost]]</f>
        <v>160</v>
      </c>
      <c r="T286">
        <f>Table_Main[[#This Row],[LaborFee]]+Table_Main[[#This Row],[PartsFee]]</f>
        <v>235.03550000000001</v>
      </c>
      <c r="U286" t="str">
        <f>LEFT(TEXT(Table_Main[[#This Row],[ReqDate]],"dddd"),3)</f>
        <v>Thu</v>
      </c>
      <c r="V286" t="str">
        <f>LEFT(TEXT(Table_Main[[#This Row],[WorkDate]],"dddd"),3)</f>
        <v>Tue</v>
      </c>
    </row>
    <row r="287" spans="1:22" ht="14.25" hidden="1" customHeight="1" x14ac:dyDescent="0.25">
      <c r="A287" s="6" t="s">
        <v>365</v>
      </c>
      <c r="B287" s="6" t="s">
        <v>61</v>
      </c>
      <c r="C287" s="6" t="s">
        <v>62</v>
      </c>
      <c r="D287" s="6" t="s">
        <v>58</v>
      </c>
      <c r="E287" t="str">
        <f>IF(Table_Main[[#This Row],[Wait]]&lt;=4, "Yes", "No")</f>
        <v>No</v>
      </c>
      <c r="F287" s="9">
        <v>44217</v>
      </c>
      <c r="G287" s="9">
        <v>44239</v>
      </c>
      <c r="H287" s="6">
        <v>1</v>
      </c>
      <c r="I287" t="str">
        <f>IF(Table_Main[[#This Row],[LaborFee]]=0,"Yes", "No")</f>
        <v>No</v>
      </c>
      <c r="J287" t="str">
        <f>IF(Table_Main[[#This Row],[PartsFee]]=0,"Yes", "No")</f>
        <v>No</v>
      </c>
      <c r="K287" s="6">
        <v>1.25</v>
      </c>
      <c r="L287" s="14">
        <v>93.6</v>
      </c>
      <c r="M287" s="6" t="s">
        <v>68</v>
      </c>
      <c r="N287">
        <f>Table_Main[[#This Row],[WorkDate]]-Table_Main[[#This Row],[ReqDate]]</f>
        <v>22</v>
      </c>
      <c r="O287">
        <f>VLOOKUP(Table_Main[[#This Row],[Techs]],$AA$2:$AB$4,2,0)</f>
        <v>80</v>
      </c>
      <c r="P287" s="13">
        <f>Table_Main[[#This Row],[LaborHours]]*Table_Main[[#This Row],[LaborRate]]</f>
        <v>100</v>
      </c>
      <c r="Q287" s="14">
        <v>100</v>
      </c>
      <c r="R287" s="14">
        <v>93.6</v>
      </c>
      <c r="S287" s="13">
        <f>Table_Main[[#This Row],[LaborRate]]+Table_Main[[#This Row],[LaborCost]]</f>
        <v>180</v>
      </c>
      <c r="T287">
        <f>Table_Main[[#This Row],[LaborFee]]+Table_Main[[#This Row],[PartsFee]]</f>
        <v>193.6</v>
      </c>
      <c r="U287" t="str">
        <f>LEFT(TEXT(Table_Main[[#This Row],[ReqDate]],"dddd"),3)</f>
        <v>Thu</v>
      </c>
      <c r="V287" t="str">
        <f>LEFT(TEXT(Table_Main[[#This Row],[WorkDate]],"dddd"),3)</f>
        <v>Fri</v>
      </c>
    </row>
    <row r="288" spans="1:22" ht="14.25" hidden="1" customHeight="1" x14ac:dyDescent="0.25">
      <c r="A288" s="6" t="s">
        <v>366</v>
      </c>
      <c r="B288" s="6" t="s">
        <v>56</v>
      </c>
      <c r="C288" s="6" t="s">
        <v>227</v>
      </c>
      <c r="D288" s="6" t="s">
        <v>67</v>
      </c>
      <c r="E288" t="str">
        <f>IF(Table_Main[[#This Row],[Wait]]&lt;=4, "Yes", "No")</f>
        <v>No</v>
      </c>
      <c r="F288" s="9">
        <v>44217</v>
      </c>
      <c r="G288" s="9">
        <v>44237</v>
      </c>
      <c r="H288" s="6">
        <v>1</v>
      </c>
      <c r="I288" t="str">
        <f>IF(Table_Main[[#This Row],[LaborFee]]=0,"Yes", "No")</f>
        <v>No</v>
      </c>
      <c r="J288" t="str">
        <f>IF(Table_Main[[#This Row],[PartsFee]]=0,"Yes", "No")</f>
        <v>No</v>
      </c>
      <c r="K288" s="6">
        <v>0.25</v>
      </c>
      <c r="L288" s="14">
        <v>21.33</v>
      </c>
      <c r="M288" s="6" t="s">
        <v>59</v>
      </c>
      <c r="N288">
        <f>Table_Main[[#This Row],[WorkDate]]-Table_Main[[#This Row],[ReqDate]]</f>
        <v>20</v>
      </c>
      <c r="O288">
        <f>VLOOKUP(Table_Main[[#This Row],[Techs]],$AA$2:$AB$4,2,0)</f>
        <v>80</v>
      </c>
      <c r="P288" s="13">
        <f>Table_Main[[#This Row],[LaborHours]]*Table_Main[[#This Row],[LaborRate]]</f>
        <v>20</v>
      </c>
      <c r="Q288" s="14">
        <v>20</v>
      </c>
      <c r="R288" s="14">
        <v>21.33</v>
      </c>
      <c r="S288" s="13">
        <f>Table_Main[[#This Row],[LaborRate]]+Table_Main[[#This Row],[LaborCost]]</f>
        <v>100</v>
      </c>
      <c r="T288">
        <f>Table_Main[[#This Row],[LaborFee]]+Table_Main[[#This Row],[PartsFee]]</f>
        <v>41.33</v>
      </c>
      <c r="U288" t="str">
        <f>LEFT(TEXT(Table_Main[[#This Row],[ReqDate]],"dddd"),3)</f>
        <v>Thu</v>
      </c>
      <c r="V288" t="str">
        <f>LEFT(TEXT(Table_Main[[#This Row],[WorkDate]],"dddd"),3)</f>
        <v>Wed</v>
      </c>
    </row>
    <row r="289" spans="1:22" ht="14.25" hidden="1" customHeight="1" x14ac:dyDescent="0.25">
      <c r="A289" s="6" t="s">
        <v>367</v>
      </c>
      <c r="B289" s="6" t="s">
        <v>65</v>
      </c>
      <c r="C289" s="6" t="s">
        <v>78</v>
      </c>
      <c r="D289" s="6" t="s">
        <v>81</v>
      </c>
      <c r="E289" t="str">
        <f>IF(Table_Main[[#This Row],[Wait]]&lt;=4, "Yes", "No")</f>
        <v>No</v>
      </c>
      <c r="F289" s="9">
        <v>44217</v>
      </c>
      <c r="G289" s="9">
        <v>44278</v>
      </c>
      <c r="H289" s="6">
        <v>1</v>
      </c>
      <c r="I289" t="str">
        <f>IF(Table_Main[[#This Row],[LaborFee]]=0,"Yes", "No")</f>
        <v>No</v>
      </c>
      <c r="J289" t="str">
        <f>IF(Table_Main[[#This Row],[PartsFee]]=0,"Yes", "No")</f>
        <v>No</v>
      </c>
      <c r="K289" s="6">
        <v>2.5</v>
      </c>
      <c r="L289" s="14">
        <v>357.11079999999998</v>
      </c>
      <c r="M289" s="6" t="s">
        <v>59</v>
      </c>
      <c r="N289">
        <f>Table_Main[[#This Row],[WorkDate]]-Table_Main[[#This Row],[ReqDate]]</f>
        <v>61</v>
      </c>
      <c r="O289">
        <f>VLOOKUP(Table_Main[[#This Row],[Techs]],$AA$2:$AB$4,2,0)</f>
        <v>80</v>
      </c>
      <c r="P289" s="13">
        <f>Table_Main[[#This Row],[LaborHours]]*Table_Main[[#This Row],[LaborRate]]</f>
        <v>200</v>
      </c>
      <c r="Q289" s="14">
        <v>200</v>
      </c>
      <c r="R289" s="14">
        <v>357.11079999999998</v>
      </c>
      <c r="S289" s="13">
        <f>Table_Main[[#This Row],[LaborRate]]+Table_Main[[#This Row],[LaborCost]]</f>
        <v>280</v>
      </c>
      <c r="T289">
        <f>Table_Main[[#This Row],[LaborFee]]+Table_Main[[#This Row],[PartsFee]]</f>
        <v>557.11079999999993</v>
      </c>
      <c r="U289" t="str">
        <f>LEFT(TEXT(Table_Main[[#This Row],[ReqDate]],"dddd"),3)</f>
        <v>Thu</v>
      </c>
      <c r="V289" t="str">
        <f>LEFT(TEXT(Table_Main[[#This Row],[WorkDate]],"dddd"),3)</f>
        <v>Tue</v>
      </c>
    </row>
    <row r="290" spans="1:22" ht="14.25" hidden="1" customHeight="1" x14ac:dyDescent="0.25">
      <c r="A290" s="6" t="s">
        <v>368</v>
      </c>
      <c r="B290" s="6" t="s">
        <v>71</v>
      </c>
      <c r="C290" s="6" t="s">
        <v>78</v>
      </c>
      <c r="D290" s="6" t="s">
        <v>67</v>
      </c>
      <c r="E290" t="str">
        <f>IF(Table_Main[[#This Row],[Wait]]&lt;=4, "Yes", "No")</f>
        <v>No</v>
      </c>
      <c r="F290" s="9">
        <v>44218</v>
      </c>
      <c r="G290" s="9">
        <v>44226</v>
      </c>
      <c r="H290" s="6">
        <v>1</v>
      </c>
      <c r="I290" t="str">
        <f>IF(Table_Main[[#This Row],[LaborFee]]=0,"Yes", "No")</f>
        <v>No</v>
      </c>
      <c r="J290" t="str">
        <f>IF(Table_Main[[#This Row],[PartsFee]]=0,"Yes", "No")</f>
        <v>No</v>
      </c>
      <c r="K290" s="6">
        <v>0.25</v>
      </c>
      <c r="L290" s="14">
        <v>120</v>
      </c>
      <c r="M290" s="6" t="s">
        <v>79</v>
      </c>
      <c r="N290">
        <f>Table_Main[[#This Row],[WorkDate]]-Table_Main[[#This Row],[ReqDate]]</f>
        <v>8</v>
      </c>
      <c r="O290">
        <f>VLOOKUP(Table_Main[[#This Row],[Techs]],$AA$2:$AB$4,2,0)</f>
        <v>80</v>
      </c>
      <c r="P290" s="13">
        <f>Table_Main[[#This Row],[LaborHours]]*Table_Main[[#This Row],[LaborRate]]</f>
        <v>20</v>
      </c>
      <c r="Q290" s="14">
        <v>20</v>
      </c>
      <c r="R290" s="14">
        <v>120</v>
      </c>
      <c r="S290" s="13">
        <f>Table_Main[[#This Row],[LaborRate]]+Table_Main[[#This Row],[LaborCost]]</f>
        <v>100</v>
      </c>
      <c r="T290">
        <f>Table_Main[[#This Row],[LaborFee]]+Table_Main[[#This Row],[PartsFee]]</f>
        <v>140</v>
      </c>
      <c r="U290" t="str">
        <f>LEFT(TEXT(Table_Main[[#This Row],[ReqDate]],"dddd"),3)</f>
        <v>Fri</v>
      </c>
      <c r="V290" t="str">
        <f>LEFT(TEXT(Table_Main[[#This Row],[WorkDate]],"dddd"),3)</f>
        <v>Sat</v>
      </c>
    </row>
    <row r="291" spans="1:22" ht="14.25" hidden="1" customHeight="1" x14ac:dyDescent="0.25">
      <c r="A291" s="6" t="s">
        <v>369</v>
      </c>
      <c r="B291" s="6" t="s">
        <v>94</v>
      </c>
      <c r="C291" s="6" t="s">
        <v>78</v>
      </c>
      <c r="D291" s="6" t="s">
        <v>63</v>
      </c>
      <c r="E291" t="str">
        <f>IF(Table_Main[[#This Row],[Wait]]&lt;=4, "Yes", "No")</f>
        <v>No</v>
      </c>
      <c r="F291" s="9">
        <v>44221</v>
      </c>
      <c r="G291" s="9">
        <v>44236</v>
      </c>
      <c r="H291" s="6">
        <v>1</v>
      </c>
      <c r="I291" t="str">
        <f>IF(Table_Main[[#This Row],[LaborFee]]=0,"Yes", "No")</f>
        <v>No</v>
      </c>
      <c r="J291" t="str">
        <f>IF(Table_Main[[#This Row],[PartsFee]]=0,"Yes", "No")</f>
        <v>No</v>
      </c>
      <c r="K291" s="6">
        <v>0.5</v>
      </c>
      <c r="L291" s="14">
        <v>52.350099999999998</v>
      </c>
      <c r="M291" s="6" t="s">
        <v>79</v>
      </c>
      <c r="N291">
        <f>Table_Main[[#This Row],[WorkDate]]-Table_Main[[#This Row],[ReqDate]]</f>
        <v>15</v>
      </c>
      <c r="O291">
        <f>VLOOKUP(Table_Main[[#This Row],[Techs]],$AA$2:$AB$4,2,0)</f>
        <v>80</v>
      </c>
      <c r="P291" s="13">
        <f>Table_Main[[#This Row],[LaborHours]]*Table_Main[[#This Row],[LaborRate]]</f>
        <v>40</v>
      </c>
      <c r="Q291" s="14">
        <v>40</v>
      </c>
      <c r="R291" s="14">
        <v>52.350099999999998</v>
      </c>
      <c r="S291" s="13">
        <f>Table_Main[[#This Row],[LaborRate]]+Table_Main[[#This Row],[LaborCost]]</f>
        <v>120</v>
      </c>
      <c r="T291">
        <f>Table_Main[[#This Row],[LaborFee]]+Table_Main[[#This Row],[PartsFee]]</f>
        <v>92.350099999999998</v>
      </c>
      <c r="U291" t="str">
        <f>LEFT(TEXT(Table_Main[[#This Row],[ReqDate]],"dddd"),3)</f>
        <v>Mon</v>
      </c>
      <c r="V291" t="str">
        <f>LEFT(TEXT(Table_Main[[#This Row],[WorkDate]],"dddd"),3)</f>
        <v>Tue</v>
      </c>
    </row>
    <row r="292" spans="1:22" ht="14.25" hidden="1" customHeight="1" x14ac:dyDescent="0.25">
      <c r="A292" s="6" t="s">
        <v>370</v>
      </c>
      <c r="B292" s="6" t="s">
        <v>71</v>
      </c>
      <c r="C292" s="6" t="s">
        <v>66</v>
      </c>
      <c r="D292" s="6" t="s">
        <v>63</v>
      </c>
      <c r="E292" t="str">
        <f>IF(Table_Main[[#This Row],[Wait]]&lt;=4, "Yes", "No")</f>
        <v>No</v>
      </c>
      <c r="F292" s="9">
        <v>44221</v>
      </c>
      <c r="G292" s="9">
        <v>44242</v>
      </c>
      <c r="H292" s="6">
        <v>1</v>
      </c>
      <c r="I292" t="str">
        <f>IF(Table_Main[[#This Row],[LaborFee]]=0,"Yes", "No")</f>
        <v>No</v>
      </c>
      <c r="J292" t="str">
        <f>IF(Table_Main[[#This Row],[PartsFee]]=0,"Yes", "No")</f>
        <v>No</v>
      </c>
      <c r="K292" s="6">
        <v>3.25</v>
      </c>
      <c r="L292" s="14">
        <v>511.875</v>
      </c>
      <c r="M292" s="6" t="s">
        <v>59</v>
      </c>
      <c r="N292">
        <f>Table_Main[[#This Row],[WorkDate]]-Table_Main[[#This Row],[ReqDate]]</f>
        <v>21</v>
      </c>
      <c r="O292">
        <f>VLOOKUP(Table_Main[[#This Row],[Techs]],$AA$2:$AB$4,2,0)</f>
        <v>80</v>
      </c>
      <c r="P292" s="13">
        <f>Table_Main[[#This Row],[LaborHours]]*Table_Main[[#This Row],[LaborRate]]</f>
        <v>260</v>
      </c>
      <c r="Q292" s="14">
        <v>260</v>
      </c>
      <c r="R292" s="14">
        <v>511.875</v>
      </c>
      <c r="S292" s="13">
        <f>Table_Main[[#This Row],[LaborRate]]+Table_Main[[#This Row],[LaborCost]]</f>
        <v>340</v>
      </c>
      <c r="T292">
        <f>Table_Main[[#This Row],[LaborFee]]+Table_Main[[#This Row],[PartsFee]]</f>
        <v>771.875</v>
      </c>
      <c r="U292" t="str">
        <f>LEFT(TEXT(Table_Main[[#This Row],[ReqDate]],"dddd"),3)</f>
        <v>Mon</v>
      </c>
      <c r="V292" t="str">
        <f>LEFT(TEXT(Table_Main[[#This Row],[WorkDate]],"dddd"),3)</f>
        <v>Mon</v>
      </c>
    </row>
    <row r="293" spans="1:22" ht="14.25" hidden="1" customHeight="1" x14ac:dyDescent="0.25">
      <c r="A293" s="6" t="s">
        <v>371</v>
      </c>
      <c r="B293" s="6" t="s">
        <v>56</v>
      </c>
      <c r="C293" s="6" t="s">
        <v>227</v>
      </c>
      <c r="D293" s="6" t="s">
        <v>63</v>
      </c>
      <c r="E293" t="str">
        <f>IF(Table_Main[[#This Row],[Wait]]&lt;=4, "Yes", "No")</f>
        <v>No</v>
      </c>
      <c r="F293" s="9">
        <v>44221</v>
      </c>
      <c r="G293" s="9">
        <v>44275</v>
      </c>
      <c r="H293" s="6">
        <v>2</v>
      </c>
      <c r="I293" t="str">
        <f>IF(Table_Main[[#This Row],[LaborFee]]=0,"Yes", "No")</f>
        <v>No</v>
      </c>
      <c r="J293" t="str">
        <f>IF(Table_Main[[#This Row],[PartsFee]]=0,"Yes", "No")</f>
        <v>No</v>
      </c>
      <c r="K293" s="6">
        <v>2</v>
      </c>
      <c r="L293" s="14">
        <v>368.87400000000002</v>
      </c>
      <c r="M293" s="6" t="s">
        <v>59</v>
      </c>
      <c r="N293">
        <f>Table_Main[[#This Row],[WorkDate]]-Table_Main[[#This Row],[ReqDate]]</f>
        <v>54</v>
      </c>
      <c r="O293">
        <f>VLOOKUP(Table_Main[[#This Row],[Techs]],$AA$2:$AB$4,2,0)</f>
        <v>140</v>
      </c>
      <c r="P293" s="13">
        <f>Table_Main[[#This Row],[LaborHours]]*Table_Main[[#This Row],[LaborRate]]</f>
        <v>280</v>
      </c>
      <c r="Q293" s="14">
        <v>280</v>
      </c>
      <c r="R293" s="14">
        <v>368.87400000000002</v>
      </c>
      <c r="S293" s="13">
        <f>Table_Main[[#This Row],[LaborRate]]+Table_Main[[#This Row],[LaborCost]]</f>
        <v>420</v>
      </c>
      <c r="T293">
        <f>Table_Main[[#This Row],[LaborFee]]+Table_Main[[#This Row],[PartsFee]]</f>
        <v>648.87400000000002</v>
      </c>
      <c r="U293" t="str">
        <f>LEFT(TEXT(Table_Main[[#This Row],[ReqDate]],"dddd"),3)</f>
        <v>Mon</v>
      </c>
      <c r="V293" t="str">
        <f>LEFT(TEXT(Table_Main[[#This Row],[WorkDate]],"dddd"),3)</f>
        <v>Sat</v>
      </c>
    </row>
    <row r="294" spans="1:22" ht="14.25" hidden="1" customHeight="1" x14ac:dyDescent="0.25">
      <c r="A294" s="6" t="s">
        <v>372</v>
      </c>
      <c r="B294" s="6" t="s">
        <v>56</v>
      </c>
      <c r="C294" s="6" t="s">
        <v>227</v>
      </c>
      <c r="D294" s="6" t="s">
        <v>67</v>
      </c>
      <c r="E294" t="str">
        <f>IF(Table_Main[[#This Row],[Wait]]&lt;=4, "Yes", "No")</f>
        <v>No</v>
      </c>
      <c r="F294" s="9">
        <v>44223</v>
      </c>
      <c r="G294" s="9">
        <v>44231</v>
      </c>
      <c r="H294" s="6">
        <v>1</v>
      </c>
      <c r="I294" t="str">
        <f>IF(Table_Main[[#This Row],[LaborFee]]=0,"Yes", "No")</f>
        <v>No</v>
      </c>
      <c r="J294" t="str">
        <f>IF(Table_Main[[#This Row],[PartsFee]]=0,"Yes", "No")</f>
        <v>No</v>
      </c>
      <c r="K294" s="6">
        <v>0.25</v>
      </c>
      <c r="L294" s="14">
        <v>120</v>
      </c>
      <c r="M294" s="6" t="s">
        <v>59</v>
      </c>
      <c r="N294">
        <f>Table_Main[[#This Row],[WorkDate]]-Table_Main[[#This Row],[ReqDate]]</f>
        <v>8</v>
      </c>
      <c r="O294">
        <f>VLOOKUP(Table_Main[[#This Row],[Techs]],$AA$2:$AB$4,2,0)</f>
        <v>80</v>
      </c>
      <c r="P294" s="13">
        <f>Table_Main[[#This Row],[LaborHours]]*Table_Main[[#This Row],[LaborRate]]</f>
        <v>20</v>
      </c>
      <c r="Q294" s="14">
        <v>20</v>
      </c>
      <c r="R294" s="14">
        <v>120</v>
      </c>
      <c r="S294" s="13">
        <f>Table_Main[[#This Row],[LaborRate]]+Table_Main[[#This Row],[LaborCost]]</f>
        <v>100</v>
      </c>
      <c r="T294">
        <f>Table_Main[[#This Row],[LaborFee]]+Table_Main[[#This Row],[PartsFee]]</f>
        <v>140</v>
      </c>
      <c r="U294" t="str">
        <f>LEFT(TEXT(Table_Main[[#This Row],[ReqDate]],"dddd"),3)</f>
        <v>Wed</v>
      </c>
      <c r="V294" t="str">
        <f>LEFT(TEXT(Table_Main[[#This Row],[WorkDate]],"dddd"),3)</f>
        <v>Thu</v>
      </c>
    </row>
    <row r="295" spans="1:22" ht="14.25" hidden="1" customHeight="1" x14ac:dyDescent="0.25">
      <c r="A295" s="6" t="s">
        <v>373</v>
      </c>
      <c r="B295" s="6" t="s">
        <v>56</v>
      </c>
      <c r="C295" s="6" t="s">
        <v>227</v>
      </c>
      <c r="D295" s="6" t="s">
        <v>63</v>
      </c>
      <c r="E295" t="str">
        <f>IF(Table_Main[[#This Row],[Wait]]&lt;=4, "Yes", "No")</f>
        <v>No</v>
      </c>
      <c r="F295" s="9">
        <v>44223</v>
      </c>
      <c r="G295" s="9">
        <v>44249</v>
      </c>
      <c r="H295" s="6">
        <v>2</v>
      </c>
      <c r="I295" t="str">
        <f>IF(Table_Main[[#This Row],[LaborFee]]=0,"Yes", "No")</f>
        <v>No</v>
      </c>
      <c r="J295" t="str">
        <f>IF(Table_Main[[#This Row],[PartsFee]]=0,"Yes", "No")</f>
        <v>No</v>
      </c>
      <c r="K295" s="6">
        <v>0.5</v>
      </c>
      <c r="L295" s="14">
        <v>5.4720000000000004</v>
      </c>
      <c r="M295" s="6" t="s">
        <v>79</v>
      </c>
      <c r="N295">
        <f>Table_Main[[#This Row],[WorkDate]]-Table_Main[[#This Row],[ReqDate]]</f>
        <v>26</v>
      </c>
      <c r="O295">
        <f>VLOOKUP(Table_Main[[#This Row],[Techs]],$AA$2:$AB$4,2,0)</f>
        <v>140</v>
      </c>
      <c r="P295" s="13">
        <f>Table_Main[[#This Row],[LaborHours]]*Table_Main[[#This Row],[LaborRate]]</f>
        <v>70</v>
      </c>
      <c r="Q295" s="14">
        <v>70</v>
      </c>
      <c r="R295" s="14">
        <v>5.4720000000000004</v>
      </c>
      <c r="S295" s="13">
        <f>Table_Main[[#This Row],[LaborRate]]+Table_Main[[#This Row],[LaborCost]]</f>
        <v>210</v>
      </c>
      <c r="T295">
        <f>Table_Main[[#This Row],[LaborFee]]+Table_Main[[#This Row],[PartsFee]]</f>
        <v>75.471999999999994</v>
      </c>
      <c r="U295" t="str">
        <f>LEFT(TEXT(Table_Main[[#This Row],[ReqDate]],"dddd"),3)</f>
        <v>Wed</v>
      </c>
      <c r="V295" t="str">
        <f>LEFT(TEXT(Table_Main[[#This Row],[WorkDate]],"dddd"),3)</f>
        <v>Mon</v>
      </c>
    </row>
    <row r="296" spans="1:22" ht="14.25" hidden="1" customHeight="1" x14ac:dyDescent="0.25">
      <c r="A296" s="6" t="s">
        <v>374</v>
      </c>
      <c r="B296" s="6" t="s">
        <v>94</v>
      </c>
      <c r="C296" s="6" t="s">
        <v>57</v>
      </c>
      <c r="D296" s="6" t="s">
        <v>58</v>
      </c>
      <c r="E296" t="str">
        <f>IF(Table_Main[[#This Row],[Wait]]&lt;=4, "Yes", "No")</f>
        <v>No</v>
      </c>
      <c r="F296" s="9">
        <v>44224</v>
      </c>
      <c r="G296" s="9">
        <v>44235</v>
      </c>
      <c r="H296" s="6">
        <v>1</v>
      </c>
      <c r="I296" t="str">
        <f>IF(Table_Main[[#This Row],[LaborFee]]=0,"Yes", "No")</f>
        <v>No</v>
      </c>
      <c r="J296" t="str">
        <f>IF(Table_Main[[#This Row],[PartsFee]]=0,"Yes", "No")</f>
        <v>No</v>
      </c>
      <c r="K296" s="6">
        <v>1</v>
      </c>
      <c r="L296" s="14">
        <v>60</v>
      </c>
      <c r="M296" s="6" t="s">
        <v>79</v>
      </c>
      <c r="N296">
        <f>Table_Main[[#This Row],[WorkDate]]-Table_Main[[#This Row],[ReqDate]]</f>
        <v>11</v>
      </c>
      <c r="O296">
        <f>VLOOKUP(Table_Main[[#This Row],[Techs]],$AA$2:$AB$4,2,0)</f>
        <v>80</v>
      </c>
      <c r="P296" s="13">
        <f>Table_Main[[#This Row],[LaborHours]]*Table_Main[[#This Row],[LaborRate]]</f>
        <v>80</v>
      </c>
      <c r="Q296" s="14">
        <v>80</v>
      </c>
      <c r="R296" s="14">
        <v>60</v>
      </c>
      <c r="S296" s="13">
        <f>Table_Main[[#This Row],[LaborRate]]+Table_Main[[#This Row],[LaborCost]]</f>
        <v>160</v>
      </c>
      <c r="T296">
        <f>Table_Main[[#This Row],[LaborFee]]+Table_Main[[#This Row],[PartsFee]]</f>
        <v>140</v>
      </c>
      <c r="U296" t="str">
        <f>LEFT(TEXT(Table_Main[[#This Row],[ReqDate]],"dddd"),3)</f>
        <v>Thu</v>
      </c>
      <c r="V296" t="str">
        <f>LEFT(TEXT(Table_Main[[#This Row],[WorkDate]],"dddd"),3)</f>
        <v>Mon</v>
      </c>
    </row>
    <row r="297" spans="1:22" ht="14.25" hidden="1" customHeight="1" x14ac:dyDescent="0.25">
      <c r="A297" s="6" t="s">
        <v>375</v>
      </c>
      <c r="B297" s="6" t="s">
        <v>71</v>
      </c>
      <c r="C297" s="6" t="s">
        <v>78</v>
      </c>
      <c r="D297" s="6" t="s">
        <v>63</v>
      </c>
      <c r="E297" t="str">
        <f>IF(Table_Main[[#This Row],[Wait]]&lt;=4, "Yes", "No")</f>
        <v>No</v>
      </c>
      <c r="F297" s="9">
        <v>44224</v>
      </c>
      <c r="G297" s="9">
        <v>44237</v>
      </c>
      <c r="H297" s="6">
        <v>1</v>
      </c>
      <c r="I297" t="str">
        <f>IF(Table_Main[[#This Row],[LaborFee]]=0,"Yes", "No")</f>
        <v>No</v>
      </c>
      <c r="J297" t="str">
        <f>IF(Table_Main[[#This Row],[PartsFee]]=0,"Yes", "No")</f>
        <v>No</v>
      </c>
      <c r="K297" s="6">
        <v>0.75</v>
      </c>
      <c r="L297" s="14">
        <v>114.89449999999999</v>
      </c>
      <c r="M297" s="6" t="s">
        <v>68</v>
      </c>
      <c r="N297">
        <f>Table_Main[[#This Row],[WorkDate]]-Table_Main[[#This Row],[ReqDate]]</f>
        <v>13</v>
      </c>
      <c r="O297">
        <f>VLOOKUP(Table_Main[[#This Row],[Techs]],$AA$2:$AB$4,2,0)</f>
        <v>80</v>
      </c>
      <c r="P297" s="13">
        <f>Table_Main[[#This Row],[LaborHours]]*Table_Main[[#This Row],[LaborRate]]</f>
        <v>60</v>
      </c>
      <c r="Q297" s="14">
        <v>60</v>
      </c>
      <c r="R297" s="14">
        <v>114.89449999999999</v>
      </c>
      <c r="S297" s="13">
        <f>Table_Main[[#This Row],[LaborRate]]+Table_Main[[#This Row],[LaborCost]]</f>
        <v>140</v>
      </c>
      <c r="T297">
        <f>Table_Main[[#This Row],[LaborFee]]+Table_Main[[#This Row],[PartsFee]]</f>
        <v>174.89449999999999</v>
      </c>
      <c r="U297" t="str">
        <f>LEFT(TEXT(Table_Main[[#This Row],[ReqDate]],"dddd"),3)</f>
        <v>Thu</v>
      </c>
      <c r="V297" t="str">
        <f>LEFT(TEXT(Table_Main[[#This Row],[WorkDate]],"dddd"),3)</f>
        <v>Wed</v>
      </c>
    </row>
    <row r="298" spans="1:22" ht="14.25" hidden="1" customHeight="1" x14ac:dyDescent="0.25">
      <c r="A298" s="6" t="s">
        <v>376</v>
      </c>
      <c r="B298" s="6" t="s">
        <v>56</v>
      </c>
      <c r="C298" s="6" t="s">
        <v>227</v>
      </c>
      <c r="D298" s="6" t="s">
        <v>58</v>
      </c>
      <c r="E298" t="str">
        <f>IF(Table_Main[[#This Row],[Wait]]&lt;=4, "Yes", "No")</f>
        <v>No</v>
      </c>
      <c r="F298" s="9">
        <v>44224</v>
      </c>
      <c r="G298" s="9">
        <v>44245</v>
      </c>
      <c r="H298" s="6">
        <v>2</v>
      </c>
      <c r="I298" t="str">
        <f>IF(Table_Main[[#This Row],[LaborFee]]=0,"Yes", "No")</f>
        <v>No</v>
      </c>
      <c r="J298" t="str">
        <f>IF(Table_Main[[#This Row],[PartsFee]]=0,"Yes", "No")</f>
        <v>No</v>
      </c>
      <c r="K298" s="6">
        <v>0.25</v>
      </c>
      <c r="L298" s="14">
        <v>23.899000000000001</v>
      </c>
      <c r="M298" s="6" t="s">
        <v>79</v>
      </c>
      <c r="N298">
        <f>Table_Main[[#This Row],[WorkDate]]-Table_Main[[#This Row],[ReqDate]]</f>
        <v>21</v>
      </c>
      <c r="O298">
        <f>VLOOKUP(Table_Main[[#This Row],[Techs]],$AA$2:$AB$4,2,0)</f>
        <v>140</v>
      </c>
      <c r="P298" s="13">
        <f>Table_Main[[#This Row],[LaborHours]]*Table_Main[[#This Row],[LaborRate]]</f>
        <v>35</v>
      </c>
      <c r="Q298" s="14">
        <v>35</v>
      </c>
      <c r="R298" s="14">
        <v>23.899000000000001</v>
      </c>
      <c r="S298" s="13">
        <f>Table_Main[[#This Row],[LaborRate]]+Table_Main[[#This Row],[LaborCost]]</f>
        <v>175</v>
      </c>
      <c r="T298">
        <f>Table_Main[[#This Row],[LaborFee]]+Table_Main[[#This Row],[PartsFee]]</f>
        <v>58.899000000000001</v>
      </c>
      <c r="U298" t="str">
        <f>LEFT(TEXT(Table_Main[[#This Row],[ReqDate]],"dddd"),3)</f>
        <v>Thu</v>
      </c>
      <c r="V298" t="str">
        <f>LEFT(TEXT(Table_Main[[#This Row],[WorkDate]],"dddd"),3)</f>
        <v>Thu</v>
      </c>
    </row>
    <row r="299" spans="1:22" ht="14.25" hidden="1" customHeight="1" x14ac:dyDescent="0.25">
      <c r="A299" s="6" t="s">
        <v>377</v>
      </c>
      <c r="B299" s="6" t="s">
        <v>61</v>
      </c>
      <c r="C299" s="6" t="s">
        <v>62</v>
      </c>
      <c r="D299" s="6" t="s">
        <v>58</v>
      </c>
      <c r="E299" t="str">
        <f>IF(Table_Main[[#This Row],[Wait]]&lt;=4, "Yes", "No")</f>
        <v>No</v>
      </c>
      <c r="F299" s="9">
        <v>44224</v>
      </c>
      <c r="G299" s="9">
        <v>44245</v>
      </c>
      <c r="H299" s="6">
        <v>1</v>
      </c>
      <c r="I299" t="str">
        <f>IF(Table_Main[[#This Row],[LaborFee]]=0,"Yes", "No")</f>
        <v>No</v>
      </c>
      <c r="J299" t="str">
        <f>IF(Table_Main[[#This Row],[PartsFee]]=0,"Yes", "No")</f>
        <v>No</v>
      </c>
      <c r="K299" s="6">
        <v>0.25</v>
      </c>
      <c r="L299" s="14">
        <v>57.2</v>
      </c>
      <c r="M299" s="6" t="s">
        <v>68</v>
      </c>
      <c r="N299">
        <f>Table_Main[[#This Row],[WorkDate]]-Table_Main[[#This Row],[ReqDate]]</f>
        <v>21</v>
      </c>
      <c r="O299">
        <f>VLOOKUP(Table_Main[[#This Row],[Techs]],$AA$2:$AB$4,2,0)</f>
        <v>80</v>
      </c>
      <c r="P299" s="13">
        <f>Table_Main[[#This Row],[LaborHours]]*Table_Main[[#This Row],[LaborRate]]</f>
        <v>20</v>
      </c>
      <c r="Q299" s="14">
        <v>20</v>
      </c>
      <c r="R299" s="14">
        <v>57.2</v>
      </c>
      <c r="S299" s="13">
        <f>Table_Main[[#This Row],[LaborRate]]+Table_Main[[#This Row],[LaborCost]]</f>
        <v>100</v>
      </c>
      <c r="T299">
        <f>Table_Main[[#This Row],[LaborFee]]+Table_Main[[#This Row],[PartsFee]]</f>
        <v>77.2</v>
      </c>
      <c r="U299" t="str">
        <f>LEFT(TEXT(Table_Main[[#This Row],[ReqDate]],"dddd"),3)</f>
        <v>Thu</v>
      </c>
      <c r="V299" t="str">
        <f>LEFT(TEXT(Table_Main[[#This Row],[WorkDate]],"dddd"),3)</f>
        <v>Thu</v>
      </c>
    </row>
    <row r="300" spans="1:22" ht="14.25" hidden="1" customHeight="1" x14ac:dyDescent="0.25">
      <c r="A300" s="6" t="s">
        <v>378</v>
      </c>
      <c r="B300" s="6" t="s">
        <v>71</v>
      </c>
      <c r="C300" s="6" t="s">
        <v>78</v>
      </c>
      <c r="D300" s="6" t="s">
        <v>63</v>
      </c>
      <c r="E300" t="str">
        <f>IF(Table_Main[[#This Row],[Wait]]&lt;=4, "Yes", "No")</f>
        <v>No</v>
      </c>
      <c r="F300" s="9">
        <v>44224</v>
      </c>
      <c r="G300" s="9">
        <v>44258</v>
      </c>
      <c r="H300" s="6">
        <v>2</v>
      </c>
      <c r="I300" t="str">
        <f>IF(Table_Main[[#This Row],[LaborFee]]=0,"Yes", "No")</f>
        <v>No</v>
      </c>
      <c r="J300" t="str">
        <f>IF(Table_Main[[#This Row],[PartsFee]]=0,"Yes", "No")</f>
        <v>No</v>
      </c>
      <c r="K300" s="6">
        <v>8.5</v>
      </c>
      <c r="L300" s="14">
        <v>653.98500000000001</v>
      </c>
      <c r="M300" s="6" t="s">
        <v>59</v>
      </c>
      <c r="N300">
        <f>Table_Main[[#This Row],[WorkDate]]-Table_Main[[#This Row],[ReqDate]]</f>
        <v>34</v>
      </c>
      <c r="O300">
        <f>VLOOKUP(Table_Main[[#This Row],[Techs]],$AA$2:$AB$4,2,0)</f>
        <v>140</v>
      </c>
      <c r="P300" s="13">
        <f>Table_Main[[#This Row],[LaborHours]]*Table_Main[[#This Row],[LaborRate]]</f>
        <v>1190</v>
      </c>
      <c r="Q300" s="14">
        <v>1190</v>
      </c>
      <c r="R300" s="14">
        <v>653.98500000000001</v>
      </c>
      <c r="S300" s="13">
        <f>Table_Main[[#This Row],[LaborRate]]+Table_Main[[#This Row],[LaborCost]]</f>
        <v>1330</v>
      </c>
      <c r="T300">
        <f>Table_Main[[#This Row],[LaborFee]]+Table_Main[[#This Row],[PartsFee]]</f>
        <v>1843.9850000000001</v>
      </c>
      <c r="U300" t="str">
        <f>LEFT(TEXT(Table_Main[[#This Row],[ReqDate]],"dddd"),3)</f>
        <v>Thu</v>
      </c>
      <c r="V300" t="str">
        <f>LEFT(TEXT(Table_Main[[#This Row],[WorkDate]],"dddd"),3)</f>
        <v>Wed</v>
      </c>
    </row>
    <row r="301" spans="1:22" ht="14.25" hidden="1" customHeight="1" x14ac:dyDescent="0.25">
      <c r="A301" s="6" t="s">
        <v>379</v>
      </c>
      <c r="B301" s="6" t="s">
        <v>61</v>
      </c>
      <c r="C301" s="6" t="s">
        <v>62</v>
      </c>
      <c r="D301" s="6" t="s">
        <v>58</v>
      </c>
      <c r="E301" t="str">
        <f>IF(Table_Main[[#This Row],[Wait]]&lt;=4, "Yes", "No")</f>
        <v>No</v>
      </c>
      <c r="F301" s="9">
        <v>44224</v>
      </c>
      <c r="G301" s="9">
        <v>44271</v>
      </c>
      <c r="H301" s="6">
        <v>1</v>
      </c>
      <c r="I301" t="str">
        <f>IF(Table_Main[[#This Row],[LaborFee]]=0,"Yes", "No")</f>
        <v>No</v>
      </c>
      <c r="J301" t="str">
        <f>IF(Table_Main[[#This Row],[PartsFee]]=0,"Yes", "No")</f>
        <v>No</v>
      </c>
      <c r="K301" s="6">
        <v>0.5</v>
      </c>
      <c r="L301" s="14">
        <v>9.75</v>
      </c>
      <c r="M301" s="6" t="s">
        <v>59</v>
      </c>
      <c r="N301">
        <f>Table_Main[[#This Row],[WorkDate]]-Table_Main[[#This Row],[ReqDate]]</f>
        <v>47</v>
      </c>
      <c r="O301">
        <f>VLOOKUP(Table_Main[[#This Row],[Techs]],$AA$2:$AB$4,2,0)</f>
        <v>80</v>
      </c>
      <c r="P301" s="13">
        <f>Table_Main[[#This Row],[LaborHours]]*Table_Main[[#This Row],[LaborRate]]</f>
        <v>40</v>
      </c>
      <c r="Q301" s="14">
        <v>40</v>
      </c>
      <c r="R301" s="14">
        <v>9.75</v>
      </c>
      <c r="S301" s="13">
        <f>Table_Main[[#This Row],[LaborRate]]+Table_Main[[#This Row],[LaborCost]]</f>
        <v>120</v>
      </c>
      <c r="T301">
        <f>Table_Main[[#This Row],[LaborFee]]+Table_Main[[#This Row],[PartsFee]]</f>
        <v>49.75</v>
      </c>
      <c r="U301" t="str">
        <f>LEFT(TEXT(Table_Main[[#This Row],[ReqDate]],"dddd"),3)</f>
        <v>Thu</v>
      </c>
      <c r="V301" t="str">
        <f>LEFT(TEXT(Table_Main[[#This Row],[WorkDate]],"dddd"),3)</f>
        <v>Tue</v>
      </c>
    </row>
    <row r="302" spans="1:22" ht="14.25" hidden="1" customHeight="1" x14ac:dyDescent="0.25">
      <c r="A302" s="6" t="s">
        <v>380</v>
      </c>
      <c r="B302" s="6" t="s">
        <v>56</v>
      </c>
      <c r="C302" s="6" t="s">
        <v>227</v>
      </c>
      <c r="D302" s="6" t="s">
        <v>63</v>
      </c>
      <c r="E302" t="str">
        <f>IF(Table_Main[[#This Row],[Wait]]&lt;=4, "Yes", "No")</f>
        <v>Yes</v>
      </c>
      <c r="F302" s="9">
        <v>44226</v>
      </c>
      <c r="G302" s="9">
        <v>44229</v>
      </c>
      <c r="H302" s="6">
        <v>2</v>
      </c>
      <c r="I302" t="str">
        <f>IF(Table_Main[[#This Row],[LaborFee]]=0,"Yes", "No")</f>
        <v>No</v>
      </c>
      <c r="J302" t="str">
        <f>IF(Table_Main[[#This Row],[PartsFee]]=0,"Yes", "No")</f>
        <v>No</v>
      </c>
      <c r="K302" s="6">
        <v>0.5</v>
      </c>
      <c r="L302" s="14">
        <v>134</v>
      </c>
      <c r="M302" s="6" t="s">
        <v>59</v>
      </c>
      <c r="N302">
        <f>Table_Main[[#This Row],[WorkDate]]-Table_Main[[#This Row],[ReqDate]]</f>
        <v>3</v>
      </c>
      <c r="O302">
        <f>VLOOKUP(Table_Main[[#This Row],[Techs]],$AA$2:$AB$4,2,0)</f>
        <v>140</v>
      </c>
      <c r="P302" s="13">
        <f>Table_Main[[#This Row],[LaborHours]]*Table_Main[[#This Row],[LaborRate]]</f>
        <v>70</v>
      </c>
      <c r="Q302" s="14">
        <v>70</v>
      </c>
      <c r="R302" s="14">
        <v>134</v>
      </c>
      <c r="S302" s="13">
        <f>Table_Main[[#This Row],[LaborRate]]+Table_Main[[#This Row],[LaborCost]]</f>
        <v>210</v>
      </c>
      <c r="T302">
        <f>Table_Main[[#This Row],[LaborFee]]+Table_Main[[#This Row],[PartsFee]]</f>
        <v>204</v>
      </c>
      <c r="U302" t="str">
        <f>LEFT(TEXT(Table_Main[[#This Row],[ReqDate]],"dddd"),3)</f>
        <v>Sat</v>
      </c>
      <c r="V302" t="str">
        <f>LEFT(TEXT(Table_Main[[#This Row],[WorkDate]],"dddd"),3)</f>
        <v>Tue</v>
      </c>
    </row>
    <row r="303" spans="1:22" ht="14.25" hidden="1" customHeight="1" x14ac:dyDescent="0.25">
      <c r="A303" s="6" t="s">
        <v>381</v>
      </c>
      <c r="B303" s="6" t="s">
        <v>56</v>
      </c>
      <c r="C303" s="6" t="s">
        <v>227</v>
      </c>
      <c r="D303" s="6" t="s">
        <v>58</v>
      </c>
      <c r="E303" t="str">
        <f>IF(Table_Main[[#This Row],[Wait]]&lt;=4, "Yes", "No")</f>
        <v>No</v>
      </c>
      <c r="F303" s="9">
        <v>44228</v>
      </c>
      <c r="G303" s="9">
        <v>44237</v>
      </c>
      <c r="H303" s="6">
        <v>2</v>
      </c>
      <c r="I303" t="str">
        <f>IF(Table_Main[[#This Row],[LaborFee]]=0,"Yes", "No")</f>
        <v>No</v>
      </c>
      <c r="J303" t="str">
        <f>IF(Table_Main[[#This Row],[PartsFee]]=0,"Yes", "No")</f>
        <v>No</v>
      </c>
      <c r="K303" s="6">
        <v>0.25</v>
      </c>
      <c r="L303" s="14">
        <v>144</v>
      </c>
      <c r="M303" s="6" t="s">
        <v>59</v>
      </c>
      <c r="N303">
        <f>Table_Main[[#This Row],[WorkDate]]-Table_Main[[#This Row],[ReqDate]]</f>
        <v>9</v>
      </c>
      <c r="O303">
        <f>VLOOKUP(Table_Main[[#This Row],[Techs]],$AA$2:$AB$4,2,0)</f>
        <v>140</v>
      </c>
      <c r="P303" s="13">
        <f>Table_Main[[#This Row],[LaborHours]]*Table_Main[[#This Row],[LaborRate]]</f>
        <v>35</v>
      </c>
      <c r="Q303" s="14">
        <v>35</v>
      </c>
      <c r="R303" s="14">
        <v>144</v>
      </c>
      <c r="S303" s="13">
        <f>Table_Main[[#This Row],[LaborRate]]+Table_Main[[#This Row],[LaborCost]]</f>
        <v>175</v>
      </c>
      <c r="T303">
        <f>Table_Main[[#This Row],[LaborFee]]+Table_Main[[#This Row],[PartsFee]]</f>
        <v>179</v>
      </c>
      <c r="U303" t="str">
        <f>LEFT(TEXT(Table_Main[[#This Row],[ReqDate]],"dddd"),3)</f>
        <v>Mon</v>
      </c>
      <c r="V303" t="str">
        <f>LEFT(TEXT(Table_Main[[#This Row],[WorkDate]],"dddd"),3)</f>
        <v>Wed</v>
      </c>
    </row>
    <row r="304" spans="1:22" ht="14.25" hidden="1" customHeight="1" x14ac:dyDescent="0.25">
      <c r="A304" s="6" t="s">
        <v>382</v>
      </c>
      <c r="B304" s="6" t="s">
        <v>71</v>
      </c>
      <c r="C304" s="6" t="s">
        <v>78</v>
      </c>
      <c r="D304" s="6" t="s">
        <v>58</v>
      </c>
      <c r="E304" t="str">
        <f>IF(Table_Main[[#This Row],[Wait]]&lt;=4, "Yes", "No")</f>
        <v>No</v>
      </c>
      <c r="F304" s="9">
        <v>44228</v>
      </c>
      <c r="G304" s="9">
        <v>44237</v>
      </c>
      <c r="H304" s="6">
        <v>1</v>
      </c>
      <c r="I304" t="str">
        <f>IF(Table_Main[[#This Row],[LaborFee]]=0,"Yes", "No")</f>
        <v>No</v>
      </c>
      <c r="J304" t="str">
        <f>IF(Table_Main[[#This Row],[PartsFee]]=0,"Yes", "No")</f>
        <v>No</v>
      </c>
      <c r="K304" s="6">
        <v>0.5</v>
      </c>
      <c r="L304" s="14">
        <v>205.1859</v>
      </c>
      <c r="M304" s="6" t="s">
        <v>79</v>
      </c>
      <c r="N304">
        <f>Table_Main[[#This Row],[WorkDate]]-Table_Main[[#This Row],[ReqDate]]</f>
        <v>9</v>
      </c>
      <c r="O304">
        <f>VLOOKUP(Table_Main[[#This Row],[Techs]],$AA$2:$AB$4,2,0)</f>
        <v>80</v>
      </c>
      <c r="P304" s="13">
        <f>Table_Main[[#This Row],[LaborHours]]*Table_Main[[#This Row],[LaborRate]]</f>
        <v>40</v>
      </c>
      <c r="Q304" s="14">
        <v>40</v>
      </c>
      <c r="R304" s="14">
        <v>205.1859</v>
      </c>
      <c r="S304" s="13">
        <f>Table_Main[[#This Row],[LaborRate]]+Table_Main[[#This Row],[LaborCost]]</f>
        <v>120</v>
      </c>
      <c r="T304">
        <f>Table_Main[[#This Row],[LaborFee]]+Table_Main[[#This Row],[PartsFee]]</f>
        <v>245.1859</v>
      </c>
      <c r="U304" t="str">
        <f>LEFT(TEXT(Table_Main[[#This Row],[ReqDate]],"dddd"),3)</f>
        <v>Mon</v>
      </c>
      <c r="V304" t="str">
        <f>LEFT(TEXT(Table_Main[[#This Row],[WorkDate]],"dddd"),3)</f>
        <v>Wed</v>
      </c>
    </row>
    <row r="305" spans="1:22" ht="14.25" hidden="1" customHeight="1" x14ac:dyDescent="0.25">
      <c r="A305" s="6" t="s">
        <v>383</v>
      </c>
      <c r="B305" s="6" t="s">
        <v>83</v>
      </c>
      <c r="C305" s="6" t="s">
        <v>62</v>
      </c>
      <c r="D305" s="6" t="s">
        <v>63</v>
      </c>
      <c r="E305" t="str">
        <f>IF(Table_Main[[#This Row],[Wait]]&lt;=4, "Yes", "No")</f>
        <v>No</v>
      </c>
      <c r="F305" s="9">
        <v>44228</v>
      </c>
      <c r="G305" s="9">
        <v>44252</v>
      </c>
      <c r="H305" s="6">
        <v>1</v>
      </c>
      <c r="I305" t="str">
        <f>IF(Table_Main[[#This Row],[LaborFee]]=0,"Yes", "No")</f>
        <v>No</v>
      </c>
      <c r="J305" t="str">
        <f>IF(Table_Main[[#This Row],[PartsFee]]=0,"Yes", "No")</f>
        <v>No</v>
      </c>
      <c r="K305" s="6">
        <v>0.5</v>
      </c>
      <c r="L305" s="14">
        <v>42.9</v>
      </c>
      <c r="M305" s="6" t="s">
        <v>59</v>
      </c>
      <c r="N305">
        <f>Table_Main[[#This Row],[WorkDate]]-Table_Main[[#This Row],[ReqDate]]</f>
        <v>24</v>
      </c>
      <c r="O305">
        <f>VLOOKUP(Table_Main[[#This Row],[Techs]],$AA$2:$AB$4,2,0)</f>
        <v>80</v>
      </c>
      <c r="P305" s="13">
        <f>Table_Main[[#This Row],[LaborHours]]*Table_Main[[#This Row],[LaborRate]]</f>
        <v>40</v>
      </c>
      <c r="Q305" s="14">
        <v>40</v>
      </c>
      <c r="R305" s="14">
        <v>42.9</v>
      </c>
      <c r="S305" s="13">
        <f>Table_Main[[#This Row],[LaborRate]]+Table_Main[[#This Row],[LaborCost]]</f>
        <v>120</v>
      </c>
      <c r="T305">
        <f>Table_Main[[#This Row],[LaborFee]]+Table_Main[[#This Row],[PartsFee]]</f>
        <v>82.9</v>
      </c>
      <c r="U305" t="str">
        <f>LEFT(TEXT(Table_Main[[#This Row],[ReqDate]],"dddd"),3)</f>
        <v>Mon</v>
      </c>
      <c r="V305" t="str">
        <f>LEFT(TEXT(Table_Main[[#This Row],[WorkDate]],"dddd"),3)</f>
        <v>Thu</v>
      </c>
    </row>
    <row r="306" spans="1:22" ht="14.25" hidden="1" customHeight="1" x14ac:dyDescent="0.25">
      <c r="A306" s="6" t="s">
        <v>384</v>
      </c>
      <c r="B306" s="6" t="s">
        <v>226</v>
      </c>
      <c r="C306" s="6" t="s">
        <v>227</v>
      </c>
      <c r="D306" s="6" t="s">
        <v>63</v>
      </c>
      <c r="E306" t="str">
        <f>IF(Table_Main[[#This Row],[Wait]]&lt;=4, "Yes", "No")</f>
        <v>No</v>
      </c>
      <c r="F306" s="9">
        <v>44228</v>
      </c>
      <c r="G306" s="9">
        <v>44258</v>
      </c>
      <c r="H306" s="6">
        <v>2</v>
      </c>
      <c r="I306" t="str">
        <f>IF(Table_Main[[#This Row],[LaborFee]]=0,"Yes", "No")</f>
        <v>No</v>
      </c>
      <c r="J306" t="str">
        <f>IF(Table_Main[[#This Row],[PartsFee]]=0,"Yes", "No")</f>
        <v>No</v>
      </c>
      <c r="K306" s="6">
        <v>1.5</v>
      </c>
      <c r="L306" s="14">
        <v>319.82150000000001</v>
      </c>
      <c r="M306" s="6" t="s">
        <v>59</v>
      </c>
      <c r="N306">
        <f>Table_Main[[#This Row],[WorkDate]]-Table_Main[[#This Row],[ReqDate]]</f>
        <v>30</v>
      </c>
      <c r="O306">
        <f>VLOOKUP(Table_Main[[#This Row],[Techs]],$AA$2:$AB$4,2,0)</f>
        <v>140</v>
      </c>
      <c r="P306" s="13">
        <f>Table_Main[[#This Row],[LaborHours]]*Table_Main[[#This Row],[LaborRate]]</f>
        <v>210</v>
      </c>
      <c r="Q306" s="14">
        <v>210</v>
      </c>
      <c r="R306" s="14">
        <v>319.82150000000001</v>
      </c>
      <c r="S306" s="13">
        <f>Table_Main[[#This Row],[LaborRate]]+Table_Main[[#This Row],[LaborCost]]</f>
        <v>350</v>
      </c>
      <c r="T306">
        <f>Table_Main[[#This Row],[LaborFee]]+Table_Main[[#This Row],[PartsFee]]</f>
        <v>529.82150000000001</v>
      </c>
      <c r="U306" t="str">
        <f>LEFT(TEXT(Table_Main[[#This Row],[ReqDate]],"dddd"),3)</f>
        <v>Mon</v>
      </c>
      <c r="V306" t="str">
        <f>LEFT(TEXT(Table_Main[[#This Row],[WorkDate]],"dddd"),3)</f>
        <v>Wed</v>
      </c>
    </row>
    <row r="307" spans="1:22" ht="14.25" hidden="1" customHeight="1" x14ac:dyDescent="0.25">
      <c r="A307" s="6" t="s">
        <v>385</v>
      </c>
      <c r="B307" s="6" t="s">
        <v>168</v>
      </c>
      <c r="C307" s="6" t="s">
        <v>227</v>
      </c>
      <c r="D307" s="6" t="s">
        <v>58</v>
      </c>
      <c r="E307" t="str">
        <f>IF(Table_Main[[#This Row],[Wait]]&lt;=4, "Yes", "No")</f>
        <v>No</v>
      </c>
      <c r="F307" s="9">
        <v>44228</v>
      </c>
      <c r="G307" s="9">
        <v>44266</v>
      </c>
      <c r="H307" s="6">
        <v>1</v>
      </c>
      <c r="I307" t="str">
        <f>IF(Table_Main[[#This Row],[LaborFee]]=0,"Yes", "No")</f>
        <v>No</v>
      </c>
      <c r="J307" t="str">
        <f>IF(Table_Main[[#This Row],[PartsFee]]=0,"Yes", "No")</f>
        <v>No</v>
      </c>
      <c r="K307" s="6">
        <v>0.25</v>
      </c>
      <c r="L307" s="14">
        <v>21.33</v>
      </c>
      <c r="M307" s="6" t="s">
        <v>59</v>
      </c>
      <c r="N307">
        <f>Table_Main[[#This Row],[WorkDate]]-Table_Main[[#This Row],[ReqDate]]</f>
        <v>38</v>
      </c>
      <c r="O307">
        <f>VLOOKUP(Table_Main[[#This Row],[Techs]],$AA$2:$AB$4,2,0)</f>
        <v>80</v>
      </c>
      <c r="P307" s="13">
        <f>Table_Main[[#This Row],[LaborHours]]*Table_Main[[#This Row],[LaborRate]]</f>
        <v>20</v>
      </c>
      <c r="Q307" s="14">
        <v>20</v>
      </c>
      <c r="R307" s="14">
        <v>21.33</v>
      </c>
      <c r="S307" s="13">
        <f>Table_Main[[#This Row],[LaborRate]]+Table_Main[[#This Row],[LaborCost]]</f>
        <v>100</v>
      </c>
      <c r="T307">
        <f>Table_Main[[#This Row],[LaborFee]]+Table_Main[[#This Row],[PartsFee]]</f>
        <v>41.33</v>
      </c>
      <c r="U307" t="str">
        <f>LEFT(TEXT(Table_Main[[#This Row],[ReqDate]],"dddd"),3)</f>
        <v>Mon</v>
      </c>
      <c r="V307" t="str">
        <f>LEFT(TEXT(Table_Main[[#This Row],[WorkDate]],"dddd"),3)</f>
        <v>Thu</v>
      </c>
    </row>
    <row r="308" spans="1:22" ht="14.25" hidden="1" customHeight="1" x14ac:dyDescent="0.25">
      <c r="A308" s="6" t="s">
        <v>386</v>
      </c>
      <c r="B308" s="6" t="s">
        <v>56</v>
      </c>
      <c r="C308" s="6" t="s">
        <v>227</v>
      </c>
      <c r="D308" s="6" t="s">
        <v>58</v>
      </c>
      <c r="E308" t="str">
        <f>IF(Table_Main[[#This Row],[Wait]]&lt;=4, "Yes", "No")</f>
        <v>Yes</v>
      </c>
      <c r="F308" s="9">
        <v>44229</v>
      </c>
      <c r="G308" s="9">
        <v>44229</v>
      </c>
      <c r="H308" s="6">
        <v>2</v>
      </c>
      <c r="I308" t="str">
        <f>IF(Table_Main[[#This Row],[LaborFee]]=0,"Yes", "No")</f>
        <v>No</v>
      </c>
      <c r="J308" t="str">
        <f>IF(Table_Main[[#This Row],[PartsFee]]=0,"Yes", "No")</f>
        <v>No</v>
      </c>
      <c r="K308" s="6">
        <v>0.5</v>
      </c>
      <c r="L308" s="14">
        <v>21.33</v>
      </c>
      <c r="M308" s="6" t="s">
        <v>59</v>
      </c>
      <c r="N308">
        <f>Table_Main[[#This Row],[WorkDate]]-Table_Main[[#This Row],[ReqDate]]</f>
        <v>0</v>
      </c>
      <c r="O308">
        <f>VLOOKUP(Table_Main[[#This Row],[Techs]],$AA$2:$AB$4,2,0)</f>
        <v>140</v>
      </c>
      <c r="P308" s="13">
        <f>Table_Main[[#This Row],[LaborHours]]*Table_Main[[#This Row],[LaborRate]]</f>
        <v>70</v>
      </c>
      <c r="Q308" s="14">
        <v>70</v>
      </c>
      <c r="R308" s="14">
        <v>21.33</v>
      </c>
      <c r="S308" s="13">
        <f>Table_Main[[#This Row],[LaborRate]]+Table_Main[[#This Row],[LaborCost]]</f>
        <v>210</v>
      </c>
      <c r="T308">
        <f>Table_Main[[#This Row],[LaborFee]]+Table_Main[[#This Row],[PartsFee]]</f>
        <v>91.33</v>
      </c>
      <c r="U308" t="str">
        <f>LEFT(TEXT(Table_Main[[#This Row],[ReqDate]],"dddd"),3)</f>
        <v>Tue</v>
      </c>
      <c r="V308" t="str">
        <f>LEFT(TEXT(Table_Main[[#This Row],[WorkDate]],"dddd"),3)</f>
        <v>Tue</v>
      </c>
    </row>
    <row r="309" spans="1:22" ht="14.25" hidden="1" customHeight="1" x14ac:dyDescent="0.25">
      <c r="A309" s="6" t="s">
        <v>387</v>
      </c>
      <c r="B309" s="6" t="s">
        <v>226</v>
      </c>
      <c r="C309" s="6" t="s">
        <v>227</v>
      </c>
      <c r="D309" s="6" t="s">
        <v>63</v>
      </c>
      <c r="E309" t="str">
        <f>IF(Table_Main[[#This Row],[Wait]]&lt;=4, "Yes", "No")</f>
        <v>No</v>
      </c>
      <c r="F309" s="9">
        <v>44229</v>
      </c>
      <c r="G309" s="9">
        <v>44236</v>
      </c>
      <c r="H309" s="6">
        <v>2</v>
      </c>
      <c r="I309" t="str">
        <f>IF(Table_Main[[#This Row],[LaborFee]]=0,"Yes", "No")</f>
        <v>No</v>
      </c>
      <c r="J309" t="str">
        <f>IF(Table_Main[[#This Row],[PartsFee]]=0,"Yes", "No")</f>
        <v>No</v>
      </c>
      <c r="K309" s="6">
        <v>0.5</v>
      </c>
      <c r="L309" s="14">
        <v>1231.2</v>
      </c>
      <c r="M309" s="6" t="s">
        <v>79</v>
      </c>
      <c r="N309">
        <f>Table_Main[[#This Row],[WorkDate]]-Table_Main[[#This Row],[ReqDate]]</f>
        <v>7</v>
      </c>
      <c r="O309">
        <f>VLOOKUP(Table_Main[[#This Row],[Techs]],$AA$2:$AB$4,2,0)</f>
        <v>140</v>
      </c>
      <c r="P309" s="13">
        <f>Table_Main[[#This Row],[LaborHours]]*Table_Main[[#This Row],[LaborRate]]</f>
        <v>70</v>
      </c>
      <c r="Q309" s="14">
        <v>70</v>
      </c>
      <c r="R309" s="14">
        <v>1231.2</v>
      </c>
      <c r="S309" s="13">
        <f>Table_Main[[#This Row],[LaborRate]]+Table_Main[[#This Row],[LaborCost]]</f>
        <v>210</v>
      </c>
      <c r="T309">
        <f>Table_Main[[#This Row],[LaborFee]]+Table_Main[[#This Row],[PartsFee]]</f>
        <v>1301.2</v>
      </c>
      <c r="U309" t="str">
        <f>LEFT(TEXT(Table_Main[[#This Row],[ReqDate]],"dddd"),3)</f>
        <v>Tue</v>
      </c>
      <c r="V309" t="str">
        <f>LEFT(TEXT(Table_Main[[#This Row],[WorkDate]],"dddd"),3)</f>
        <v>Tue</v>
      </c>
    </row>
    <row r="310" spans="1:22" ht="14.25" hidden="1" customHeight="1" x14ac:dyDescent="0.25">
      <c r="A310" s="6" t="s">
        <v>388</v>
      </c>
      <c r="B310" s="6" t="s">
        <v>56</v>
      </c>
      <c r="C310" s="6" t="s">
        <v>227</v>
      </c>
      <c r="D310" s="6" t="s">
        <v>63</v>
      </c>
      <c r="E310" t="str">
        <f>IF(Table_Main[[#This Row],[Wait]]&lt;=4, "Yes", "No")</f>
        <v>No</v>
      </c>
      <c r="F310" s="9">
        <v>44229</v>
      </c>
      <c r="G310" s="9">
        <v>44244</v>
      </c>
      <c r="H310" s="6">
        <v>2</v>
      </c>
      <c r="I310" t="str">
        <f>IF(Table_Main[[#This Row],[LaborFee]]=0,"Yes", "No")</f>
        <v>No</v>
      </c>
      <c r="J310" t="str">
        <f>IF(Table_Main[[#This Row],[PartsFee]]=0,"Yes", "No")</f>
        <v>No</v>
      </c>
      <c r="K310" s="6">
        <v>0.5</v>
      </c>
      <c r="L310" s="14">
        <v>56.496899999999997</v>
      </c>
      <c r="M310" s="6" t="s">
        <v>79</v>
      </c>
      <c r="N310">
        <f>Table_Main[[#This Row],[WorkDate]]-Table_Main[[#This Row],[ReqDate]]</f>
        <v>15</v>
      </c>
      <c r="O310">
        <f>VLOOKUP(Table_Main[[#This Row],[Techs]],$AA$2:$AB$4,2,0)</f>
        <v>140</v>
      </c>
      <c r="P310" s="13">
        <f>Table_Main[[#This Row],[LaborHours]]*Table_Main[[#This Row],[LaborRate]]</f>
        <v>70</v>
      </c>
      <c r="Q310" s="14">
        <v>70</v>
      </c>
      <c r="R310" s="14">
        <v>56.496899999999997</v>
      </c>
      <c r="S310" s="13">
        <f>Table_Main[[#This Row],[LaborRate]]+Table_Main[[#This Row],[LaborCost]]</f>
        <v>210</v>
      </c>
      <c r="T310">
        <f>Table_Main[[#This Row],[LaborFee]]+Table_Main[[#This Row],[PartsFee]]</f>
        <v>126.4969</v>
      </c>
      <c r="U310" t="str">
        <f>LEFT(TEXT(Table_Main[[#This Row],[ReqDate]],"dddd"),3)</f>
        <v>Tue</v>
      </c>
      <c r="V310" t="str">
        <f>LEFT(TEXT(Table_Main[[#This Row],[WorkDate]],"dddd"),3)</f>
        <v>Wed</v>
      </c>
    </row>
    <row r="311" spans="1:22" ht="14.25" hidden="1" customHeight="1" x14ac:dyDescent="0.25">
      <c r="A311" s="6" t="s">
        <v>389</v>
      </c>
      <c r="B311" s="6" t="s">
        <v>56</v>
      </c>
      <c r="C311" s="6" t="s">
        <v>227</v>
      </c>
      <c r="D311" s="6" t="s">
        <v>63</v>
      </c>
      <c r="E311" t="str">
        <f>IF(Table_Main[[#This Row],[Wait]]&lt;=4, "Yes", "No")</f>
        <v>No</v>
      </c>
      <c r="F311" s="9">
        <v>44229</v>
      </c>
      <c r="G311" s="9">
        <v>44245</v>
      </c>
      <c r="H311" s="6">
        <v>2</v>
      </c>
      <c r="I311" t="str">
        <f>IF(Table_Main[[#This Row],[LaborFee]]=0,"Yes", "No")</f>
        <v>No</v>
      </c>
      <c r="J311" t="str">
        <f>IF(Table_Main[[#This Row],[PartsFee]]=0,"Yes", "No")</f>
        <v>No</v>
      </c>
      <c r="K311" s="6">
        <v>0.5</v>
      </c>
      <c r="L311" s="14">
        <v>269.95400000000001</v>
      </c>
      <c r="M311" s="6" t="s">
        <v>59</v>
      </c>
      <c r="N311">
        <f>Table_Main[[#This Row],[WorkDate]]-Table_Main[[#This Row],[ReqDate]]</f>
        <v>16</v>
      </c>
      <c r="O311">
        <f>VLOOKUP(Table_Main[[#This Row],[Techs]],$AA$2:$AB$4,2,0)</f>
        <v>140</v>
      </c>
      <c r="P311" s="13">
        <f>Table_Main[[#This Row],[LaborHours]]*Table_Main[[#This Row],[LaborRate]]</f>
        <v>70</v>
      </c>
      <c r="Q311" s="14">
        <v>70</v>
      </c>
      <c r="R311" s="14">
        <v>269.95400000000001</v>
      </c>
      <c r="S311" s="13">
        <f>Table_Main[[#This Row],[LaborRate]]+Table_Main[[#This Row],[LaborCost]]</f>
        <v>210</v>
      </c>
      <c r="T311">
        <f>Table_Main[[#This Row],[LaborFee]]+Table_Main[[#This Row],[PartsFee]]</f>
        <v>339.95400000000001</v>
      </c>
      <c r="U311" t="str">
        <f>LEFT(TEXT(Table_Main[[#This Row],[ReqDate]],"dddd"),3)</f>
        <v>Tue</v>
      </c>
      <c r="V311" t="str">
        <f>LEFT(TEXT(Table_Main[[#This Row],[WorkDate]],"dddd"),3)</f>
        <v>Thu</v>
      </c>
    </row>
    <row r="312" spans="1:22" ht="14.25" hidden="1" customHeight="1" x14ac:dyDescent="0.25">
      <c r="A312" s="6" t="s">
        <v>390</v>
      </c>
      <c r="B312" s="6" t="s">
        <v>226</v>
      </c>
      <c r="C312" s="6" t="s">
        <v>227</v>
      </c>
      <c r="D312" s="6" t="s">
        <v>63</v>
      </c>
      <c r="E312" t="str">
        <f>IF(Table_Main[[#This Row],[Wait]]&lt;=4, "Yes", "No")</f>
        <v>No</v>
      </c>
      <c r="F312" s="9">
        <v>44229</v>
      </c>
      <c r="G312" s="9">
        <v>44258</v>
      </c>
      <c r="H312" s="6">
        <v>2</v>
      </c>
      <c r="I312" t="str">
        <f>IF(Table_Main[[#This Row],[LaborFee]]=0,"Yes", "No")</f>
        <v>No</v>
      </c>
      <c r="J312" t="str">
        <f>IF(Table_Main[[#This Row],[PartsFee]]=0,"Yes", "No")</f>
        <v>No</v>
      </c>
      <c r="K312" s="6">
        <v>0.5</v>
      </c>
      <c r="L312" s="14">
        <v>83.231700000000004</v>
      </c>
      <c r="M312" s="6" t="s">
        <v>59</v>
      </c>
      <c r="N312">
        <f>Table_Main[[#This Row],[WorkDate]]-Table_Main[[#This Row],[ReqDate]]</f>
        <v>29</v>
      </c>
      <c r="O312">
        <f>VLOOKUP(Table_Main[[#This Row],[Techs]],$AA$2:$AB$4,2,0)</f>
        <v>140</v>
      </c>
      <c r="P312" s="13">
        <f>Table_Main[[#This Row],[LaborHours]]*Table_Main[[#This Row],[LaborRate]]</f>
        <v>70</v>
      </c>
      <c r="Q312" s="14">
        <v>70</v>
      </c>
      <c r="R312" s="14">
        <v>83.231700000000004</v>
      </c>
      <c r="S312" s="13">
        <f>Table_Main[[#This Row],[LaborRate]]+Table_Main[[#This Row],[LaborCost]]</f>
        <v>210</v>
      </c>
      <c r="T312">
        <f>Table_Main[[#This Row],[LaborFee]]+Table_Main[[#This Row],[PartsFee]]</f>
        <v>153.23169999999999</v>
      </c>
      <c r="U312" t="str">
        <f>LEFT(TEXT(Table_Main[[#This Row],[ReqDate]],"dddd"),3)</f>
        <v>Tue</v>
      </c>
      <c r="V312" t="str">
        <f>LEFT(TEXT(Table_Main[[#This Row],[WorkDate]],"dddd"),3)</f>
        <v>Wed</v>
      </c>
    </row>
    <row r="313" spans="1:22" ht="14.25" hidden="1" customHeight="1" x14ac:dyDescent="0.25">
      <c r="A313" s="6" t="s">
        <v>391</v>
      </c>
      <c r="B313" s="6" t="s">
        <v>94</v>
      </c>
      <c r="C313" s="6" t="s">
        <v>78</v>
      </c>
      <c r="D313" s="6" t="s">
        <v>67</v>
      </c>
      <c r="E313" t="str">
        <f>IF(Table_Main[[#This Row],[Wait]]&lt;=4, "Yes", "No")</f>
        <v>No</v>
      </c>
      <c r="F313" s="9">
        <v>44229</v>
      </c>
      <c r="G313" s="9">
        <v>44273</v>
      </c>
      <c r="H313" s="6">
        <v>1</v>
      </c>
      <c r="I313" t="str">
        <f>IF(Table_Main[[#This Row],[LaborFee]]=0,"Yes", "No")</f>
        <v>No</v>
      </c>
      <c r="J313" t="str">
        <f>IF(Table_Main[[#This Row],[PartsFee]]=0,"Yes", "No")</f>
        <v>No</v>
      </c>
      <c r="K313" s="6">
        <v>0.25</v>
      </c>
      <c r="L313" s="14">
        <v>88.624799999999993</v>
      </c>
      <c r="M313" s="6" t="s">
        <v>59</v>
      </c>
      <c r="N313">
        <f>Table_Main[[#This Row],[WorkDate]]-Table_Main[[#This Row],[ReqDate]]</f>
        <v>44</v>
      </c>
      <c r="O313">
        <f>VLOOKUP(Table_Main[[#This Row],[Techs]],$AA$2:$AB$4,2,0)</f>
        <v>80</v>
      </c>
      <c r="P313" s="13">
        <f>Table_Main[[#This Row],[LaborHours]]*Table_Main[[#This Row],[LaborRate]]</f>
        <v>20</v>
      </c>
      <c r="Q313" s="14">
        <v>20</v>
      </c>
      <c r="R313" s="14">
        <v>88.624799999999993</v>
      </c>
      <c r="S313" s="13">
        <f>Table_Main[[#This Row],[LaborRate]]+Table_Main[[#This Row],[LaborCost]]</f>
        <v>100</v>
      </c>
      <c r="T313">
        <f>Table_Main[[#This Row],[LaborFee]]+Table_Main[[#This Row],[PartsFee]]</f>
        <v>108.62479999999999</v>
      </c>
      <c r="U313" t="str">
        <f>LEFT(TEXT(Table_Main[[#This Row],[ReqDate]],"dddd"),3)</f>
        <v>Tue</v>
      </c>
      <c r="V313" t="str">
        <f>LEFT(TEXT(Table_Main[[#This Row],[WorkDate]],"dddd"),3)</f>
        <v>Thu</v>
      </c>
    </row>
    <row r="314" spans="1:22" ht="14.25" hidden="1" customHeight="1" x14ac:dyDescent="0.25">
      <c r="A314" s="6" t="s">
        <v>392</v>
      </c>
      <c r="B314" s="6" t="s">
        <v>83</v>
      </c>
      <c r="C314" s="6" t="s">
        <v>57</v>
      </c>
      <c r="D314" s="6" t="s">
        <v>67</v>
      </c>
      <c r="E314" t="str">
        <f>IF(Table_Main[[#This Row],[Wait]]&lt;=4, "Yes", "No")</f>
        <v>No</v>
      </c>
      <c r="F314" s="9">
        <v>44229</v>
      </c>
      <c r="G314" s="9">
        <v>44341</v>
      </c>
      <c r="H314" s="6">
        <v>1</v>
      </c>
      <c r="I314" t="str">
        <f>IF(Table_Main[[#This Row],[LaborFee]]=0,"Yes", "No")</f>
        <v>No</v>
      </c>
      <c r="J314" t="str">
        <f>IF(Table_Main[[#This Row],[PartsFee]]=0,"Yes", "No")</f>
        <v>No</v>
      </c>
      <c r="K314" s="6">
        <v>0.25</v>
      </c>
      <c r="L314" s="14">
        <v>40</v>
      </c>
      <c r="M314" s="6" t="s">
        <v>68</v>
      </c>
      <c r="N314">
        <f>Table_Main[[#This Row],[WorkDate]]-Table_Main[[#This Row],[ReqDate]]</f>
        <v>112</v>
      </c>
      <c r="O314">
        <f>VLOOKUP(Table_Main[[#This Row],[Techs]],$AA$2:$AB$4,2,0)</f>
        <v>80</v>
      </c>
      <c r="P314" s="13">
        <f>Table_Main[[#This Row],[LaborHours]]*Table_Main[[#This Row],[LaborRate]]</f>
        <v>20</v>
      </c>
      <c r="Q314" s="14">
        <v>20</v>
      </c>
      <c r="R314" s="14">
        <v>40</v>
      </c>
      <c r="S314" s="13">
        <f>Table_Main[[#This Row],[LaborRate]]+Table_Main[[#This Row],[LaborCost]]</f>
        <v>100</v>
      </c>
      <c r="T314">
        <f>Table_Main[[#This Row],[LaborFee]]+Table_Main[[#This Row],[PartsFee]]</f>
        <v>60</v>
      </c>
      <c r="U314" t="str">
        <f>LEFT(TEXT(Table_Main[[#This Row],[ReqDate]],"dddd"),3)</f>
        <v>Tue</v>
      </c>
      <c r="V314" t="str">
        <f>LEFT(TEXT(Table_Main[[#This Row],[WorkDate]],"dddd"),3)</f>
        <v>Tue</v>
      </c>
    </row>
    <row r="315" spans="1:22" ht="14.25" hidden="1" customHeight="1" x14ac:dyDescent="0.25">
      <c r="A315" s="6" t="s">
        <v>393</v>
      </c>
      <c r="B315" s="6" t="s">
        <v>61</v>
      </c>
      <c r="C315" s="6" t="s">
        <v>62</v>
      </c>
      <c r="D315" s="6" t="s">
        <v>58</v>
      </c>
      <c r="E315" t="str">
        <f>IF(Table_Main[[#This Row],[Wait]]&lt;=4, "Yes", "No")</f>
        <v>No</v>
      </c>
      <c r="F315" s="9">
        <v>44231</v>
      </c>
      <c r="G315" s="9">
        <v>44242</v>
      </c>
      <c r="H315" s="6">
        <v>1</v>
      </c>
      <c r="I315" t="str">
        <f>IF(Table_Main[[#This Row],[LaborFee]]=0,"Yes", "No")</f>
        <v>No</v>
      </c>
      <c r="J315" t="str">
        <f>IF(Table_Main[[#This Row],[PartsFee]]=0,"Yes", "No")</f>
        <v>No</v>
      </c>
      <c r="K315" s="6">
        <v>1.5</v>
      </c>
      <c r="L315" s="14">
        <v>33.475000000000001</v>
      </c>
      <c r="M315" s="6" t="s">
        <v>68</v>
      </c>
      <c r="N315">
        <f>Table_Main[[#This Row],[WorkDate]]-Table_Main[[#This Row],[ReqDate]]</f>
        <v>11</v>
      </c>
      <c r="O315">
        <f>VLOOKUP(Table_Main[[#This Row],[Techs]],$AA$2:$AB$4,2,0)</f>
        <v>80</v>
      </c>
      <c r="P315" s="13">
        <f>Table_Main[[#This Row],[LaborHours]]*Table_Main[[#This Row],[LaborRate]]</f>
        <v>120</v>
      </c>
      <c r="Q315" s="14">
        <v>120</v>
      </c>
      <c r="R315" s="14">
        <v>33.475000000000001</v>
      </c>
      <c r="S315" s="13">
        <f>Table_Main[[#This Row],[LaborRate]]+Table_Main[[#This Row],[LaborCost]]</f>
        <v>200</v>
      </c>
      <c r="T315">
        <f>Table_Main[[#This Row],[LaborFee]]+Table_Main[[#This Row],[PartsFee]]</f>
        <v>153.47499999999999</v>
      </c>
      <c r="U315" t="str">
        <f>LEFT(TEXT(Table_Main[[#This Row],[ReqDate]],"dddd"),3)</f>
        <v>Thu</v>
      </c>
      <c r="V315" t="str">
        <f>LEFT(TEXT(Table_Main[[#This Row],[WorkDate]],"dddd"),3)</f>
        <v>Mon</v>
      </c>
    </row>
    <row r="316" spans="1:22" ht="14.25" hidden="1" customHeight="1" x14ac:dyDescent="0.25">
      <c r="A316" s="6" t="s">
        <v>394</v>
      </c>
      <c r="B316" s="6" t="s">
        <v>83</v>
      </c>
      <c r="C316" s="6" t="s">
        <v>78</v>
      </c>
      <c r="D316" s="6" t="s">
        <v>58</v>
      </c>
      <c r="E316" t="str">
        <f>IF(Table_Main[[#This Row],[Wait]]&lt;=4, "Yes", "No")</f>
        <v>No</v>
      </c>
      <c r="F316" s="9">
        <v>44231</v>
      </c>
      <c r="G316" s="9">
        <v>44247</v>
      </c>
      <c r="H316" s="6">
        <v>2</v>
      </c>
      <c r="I316" t="str">
        <f>IF(Table_Main[[#This Row],[LaborFee]]=0,"Yes", "No")</f>
        <v>No</v>
      </c>
      <c r="J316" t="str">
        <f>IF(Table_Main[[#This Row],[PartsFee]]=0,"Yes", "No")</f>
        <v>No</v>
      </c>
      <c r="K316" s="6">
        <v>0.25</v>
      </c>
      <c r="L316" s="14">
        <v>33.8611</v>
      </c>
      <c r="M316" s="6" t="s">
        <v>59</v>
      </c>
      <c r="N316">
        <f>Table_Main[[#This Row],[WorkDate]]-Table_Main[[#This Row],[ReqDate]]</f>
        <v>16</v>
      </c>
      <c r="O316">
        <f>VLOOKUP(Table_Main[[#This Row],[Techs]],$AA$2:$AB$4,2,0)</f>
        <v>140</v>
      </c>
      <c r="P316" s="13">
        <f>Table_Main[[#This Row],[LaborHours]]*Table_Main[[#This Row],[LaborRate]]</f>
        <v>35</v>
      </c>
      <c r="Q316" s="14">
        <v>35</v>
      </c>
      <c r="R316" s="14">
        <v>33.8611</v>
      </c>
      <c r="S316" s="13">
        <f>Table_Main[[#This Row],[LaborRate]]+Table_Main[[#This Row],[LaborCost]]</f>
        <v>175</v>
      </c>
      <c r="T316">
        <f>Table_Main[[#This Row],[LaborFee]]+Table_Main[[#This Row],[PartsFee]]</f>
        <v>68.861099999999993</v>
      </c>
      <c r="U316" t="str">
        <f>LEFT(TEXT(Table_Main[[#This Row],[ReqDate]],"dddd"),3)</f>
        <v>Thu</v>
      </c>
      <c r="V316" t="str">
        <f>LEFT(TEXT(Table_Main[[#This Row],[WorkDate]],"dddd"),3)</f>
        <v>Sat</v>
      </c>
    </row>
    <row r="317" spans="1:22" ht="14.25" customHeight="1" x14ac:dyDescent="0.25">
      <c r="A317" s="6" t="s">
        <v>395</v>
      </c>
      <c r="B317" s="6" t="s">
        <v>61</v>
      </c>
      <c r="C317" s="6" t="s">
        <v>62</v>
      </c>
      <c r="D317" s="6" t="s">
        <v>67</v>
      </c>
      <c r="E317" t="str">
        <f>IF(Table_Main[[#This Row],[Wait]]&lt;=4, "Yes", "No")</f>
        <v>No</v>
      </c>
      <c r="F317" s="9">
        <v>44231</v>
      </c>
      <c r="G317" s="9">
        <v>44250</v>
      </c>
      <c r="H317" s="6">
        <v>1</v>
      </c>
      <c r="I317" t="str">
        <f>IF(Table_Main[[#This Row],[LaborFee]]=0,"Yes", "No")</f>
        <v>No</v>
      </c>
      <c r="J317" t="str">
        <f>IF(Table_Main[[#This Row],[PartsFee]]=0,"Yes", "No")</f>
        <v>No</v>
      </c>
      <c r="K317" s="6">
        <v>0.25</v>
      </c>
      <c r="L317" s="14">
        <v>33.957900000000002</v>
      </c>
      <c r="M317" s="6" t="s">
        <v>59</v>
      </c>
      <c r="N317">
        <f>Table_Main[[#This Row],[WorkDate]]-Table_Main[[#This Row],[ReqDate]]</f>
        <v>19</v>
      </c>
      <c r="O317">
        <f>VLOOKUP(Table_Main[[#This Row],[Techs]],$AA$2:$AB$4,2,0)</f>
        <v>80</v>
      </c>
      <c r="P317" s="13">
        <f>Table_Main[[#This Row],[LaborHours]]*Table_Main[[#This Row],[LaborRate]]</f>
        <v>20</v>
      </c>
      <c r="Q317" s="14">
        <v>20</v>
      </c>
      <c r="R317" s="14">
        <v>33.957900000000002</v>
      </c>
      <c r="S317" s="13">
        <f>Table_Main[[#This Row],[LaborRate]]+Table_Main[[#This Row],[LaborCost]]</f>
        <v>100</v>
      </c>
      <c r="T317">
        <f>Table_Main[[#This Row],[LaborFee]]+Table_Main[[#This Row],[PartsFee]]</f>
        <v>53.957900000000002</v>
      </c>
      <c r="U317" t="str">
        <f>LEFT(TEXT(Table_Main[[#This Row],[ReqDate]],"dddd"),3)</f>
        <v>Thu</v>
      </c>
      <c r="V317" t="str">
        <f>LEFT(TEXT(Table_Main[[#This Row],[WorkDate]],"dddd"),3)</f>
        <v>Tue</v>
      </c>
    </row>
    <row r="318" spans="1:22" ht="14.25" hidden="1" customHeight="1" x14ac:dyDescent="0.25">
      <c r="A318" s="6" t="s">
        <v>396</v>
      </c>
      <c r="B318" s="6" t="s">
        <v>83</v>
      </c>
      <c r="C318" s="6" t="s">
        <v>57</v>
      </c>
      <c r="D318" s="6" t="s">
        <v>58</v>
      </c>
      <c r="E318" t="str">
        <f>IF(Table_Main[[#This Row],[Wait]]&lt;=4, "Yes", "No")</f>
        <v>No</v>
      </c>
      <c r="F318" s="9">
        <v>44231</v>
      </c>
      <c r="G318" s="9">
        <v>44260</v>
      </c>
      <c r="H318" s="6">
        <v>1</v>
      </c>
      <c r="I318" t="str">
        <f>IF(Table_Main[[#This Row],[LaborFee]]=0,"Yes", "No")</f>
        <v>No</v>
      </c>
      <c r="J318" t="str">
        <f>IF(Table_Main[[#This Row],[PartsFee]]=0,"Yes", "No")</f>
        <v>No</v>
      </c>
      <c r="K318" s="6">
        <v>0.5</v>
      </c>
      <c r="L318" s="14">
        <v>36.890099999999997</v>
      </c>
      <c r="M318" s="6" t="s">
        <v>79</v>
      </c>
      <c r="N318">
        <f>Table_Main[[#This Row],[WorkDate]]-Table_Main[[#This Row],[ReqDate]]</f>
        <v>29</v>
      </c>
      <c r="O318">
        <f>VLOOKUP(Table_Main[[#This Row],[Techs]],$AA$2:$AB$4,2,0)</f>
        <v>80</v>
      </c>
      <c r="P318" s="13">
        <f>Table_Main[[#This Row],[LaborHours]]*Table_Main[[#This Row],[LaborRate]]</f>
        <v>40</v>
      </c>
      <c r="Q318" s="14">
        <v>40</v>
      </c>
      <c r="R318" s="14">
        <v>36.890099999999997</v>
      </c>
      <c r="S318" s="13">
        <f>Table_Main[[#This Row],[LaborRate]]+Table_Main[[#This Row],[LaborCost]]</f>
        <v>120</v>
      </c>
      <c r="T318">
        <f>Table_Main[[#This Row],[LaborFee]]+Table_Main[[#This Row],[PartsFee]]</f>
        <v>76.89009999999999</v>
      </c>
      <c r="U318" t="str">
        <f>LEFT(TEXT(Table_Main[[#This Row],[ReqDate]],"dddd"),3)</f>
        <v>Thu</v>
      </c>
      <c r="V318" t="str">
        <f>LEFT(TEXT(Table_Main[[#This Row],[WorkDate]],"dddd"),3)</f>
        <v>Fri</v>
      </c>
    </row>
    <row r="319" spans="1:22" ht="14.25" hidden="1" customHeight="1" x14ac:dyDescent="0.25">
      <c r="A319" s="6" t="s">
        <v>397</v>
      </c>
      <c r="B319" s="6" t="s">
        <v>94</v>
      </c>
      <c r="C319" s="6" t="s">
        <v>57</v>
      </c>
      <c r="D319" s="6" t="s">
        <v>58</v>
      </c>
      <c r="E319" t="str">
        <f>IF(Table_Main[[#This Row],[Wait]]&lt;=4, "Yes", "No")</f>
        <v>No</v>
      </c>
      <c r="F319" s="9">
        <v>44231</v>
      </c>
      <c r="G319" s="9">
        <v>44264</v>
      </c>
      <c r="H319" s="6">
        <v>1</v>
      </c>
      <c r="I319" t="str">
        <f>IF(Table_Main[[#This Row],[LaborFee]]=0,"Yes", "No")</f>
        <v>No</v>
      </c>
      <c r="J319" t="str">
        <f>IF(Table_Main[[#This Row],[PartsFee]]=0,"Yes", "No")</f>
        <v>No</v>
      </c>
      <c r="K319" s="6">
        <v>0.5</v>
      </c>
      <c r="L319" s="14">
        <v>25.339500000000001</v>
      </c>
      <c r="M319" s="6" t="s">
        <v>79</v>
      </c>
      <c r="N319">
        <f>Table_Main[[#This Row],[WorkDate]]-Table_Main[[#This Row],[ReqDate]]</f>
        <v>33</v>
      </c>
      <c r="O319">
        <f>VLOOKUP(Table_Main[[#This Row],[Techs]],$AA$2:$AB$4,2,0)</f>
        <v>80</v>
      </c>
      <c r="P319" s="13">
        <f>Table_Main[[#This Row],[LaborHours]]*Table_Main[[#This Row],[LaborRate]]</f>
        <v>40</v>
      </c>
      <c r="Q319" s="14">
        <v>40</v>
      </c>
      <c r="R319" s="14">
        <v>25.339500000000001</v>
      </c>
      <c r="S319" s="13">
        <f>Table_Main[[#This Row],[LaborRate]]+Table_Main[[#This Row],[LaborCost]]</f>
        <v>120</v>
      </c>
      <c r="T319">
        <f>Table_Main[[#This Row],[LaborFee]]+Table_Main[[#This Row],[PartsFee]]</f>
        <v>65.339500000000001</v>
      </c>
      <c r="U319" t="str">
        <f>LEFT(TEXT(Table_Main[[#This Row],[ReqDate]],"dddd"),3)</f>
        <v>Thu</v>
      </c>
      <c r="V319" t="str">
        <f>LEFT(TEXT(Table_Main[[#This Row],[WorkDate]],"dddd"),3)</f>
        <v>Tue</v>
      </c>
    </row>
    <row r="320" spans="1:22" ht="14.25" hidden="1" customHeight="1" x14ac:dyDescent="0.25">
      <c r="A320" s="6" t="s">
        <v>398</v>
      </c>
      <c r="B320" s="6" t="s">
        <v>168</v>
      </c>
      <c r="C320" s="6" t="s">
        <v>227</v>
      </c>
      <c r="D320" s="6" t="s">
        <v>67</v>
      </c>
      <c r="E320" t="str">
        <f>IF(Table_Main[[#This Row],[Wait]]&lt;=4, "Yes", "No")</f>
        <v>No</v>
      </c>
      <c r="F320" s="9">
        <v>44231</v>
      </c>
      <c r="G320" s="9">
        <v>44270</v>
      </c>
      <c r="H320" s="6">
        <v>1</v>
      </c>
      <c r="I320" t="str">
        <f>IF(Table_Main[[#This Row],[LaborFee]]=0,"Yes", "No")</f>
        <v>No</v>
      </c>
      <c r="J320" t="str">
        <f>IF(Table_Main[[#This Row],[PartsFee]]=0,"Yes", "No")</f>
        <v>No</v>
      </c>
      <c r="K320" s="6">
        <v>0.25</v>
      </c>
      <c r="L320" s="14">
        <v>30</v>
      </c>
      <c r="M320" s="6" t="s">
        <v>59</v>
      </c>
      <c r="N320">
        <f>Table_Main[[#This Row],[WorkDate]]-Table_Main[[#This Row],[ReqDate]]</f>
        <v>39</v>
      </c>
      <c r="O320">
        <f>VLOOKUP(Table_Main[[#This Row],[Techs]],$AA$2:$AB$4,2,0)</f>
        <v>80</v>
      </c>
      <c r="P320" s="13">
        <f>Table_Main[[#This Row],[LaborHours]]*Table_Main[[#This Row],[LaborRate]]</f>
        <v>20</v>
      </c>
      <c r="Q320" s="14">
        <v>20</v>
      </c>
      <c r="R320" s="14">
        <v>30</v>
      </c>
      <c r="S320" s="13">
        <f>Table_Main[[#This Row],[LaborRate]]+Table_Main[[#This Row],[LaborCost]]</f>
        <v>100</v>
      </c>
      <c r="T320">
        <f>Table_Main[[#This Row],[LaborFee]]+Table_Main[[#This Row],[PartsFee]]</f>
        <v>50</v>
      </c>
      <c r="U320" t="str">
        <f>LEFT(TEXT(Table_Main[[#This Row],[ReqDate]],"dddd"),3)</f>
        <v>Thu</v>
      </c>
      <c r="V320" t="str">
        <f>LEFT(TEXT(Table_Main[[#This Row],[WorkDate]],"dddd"),3)</f>
        <v>Mon</v>
      </c>
    </row>
    <row r="321" spans="1:22" ht="14.25" hidden="1" customHeight="1" x14ac:dyDescent="0.25">
      <c r="A321" s="6" t="s">
        <v>399</v>
      </c>
      <c r="B321" s="6" t="s">
        <v>94</v>
      </c>
      <c r="C321" s="6" t="s">
        <v>78</v>
      </c>
      <c r="D321" s="6" t="s">
        <v>58</v>
      </c>
      <c r="E321" t="str">
        <f>IF(Table_Main[[#This Row],[Wait]]&lt;=4, "Yes", "No")</f>
        <v>No</v>
      </c>
      <c r="F321" s="9">
        <v>44232</v>
      </c>
      <c r="G321" s="9">
        <v>44268</v>
      </c>
      <c r="H321" s="6">
        <v>1</v>
      </c>
      <c r="I321" t="str">
        <f>IF(Table_Main[[#This Row],[LaborFee]]=0,"Yes", "No")</f>
        <v>No</v>
      </c>
      <c r="J321" t="str">
        <f>IF(Table_Main[[#This Row],[PartsFee]]=0,"Yes", "No")</f>
        <v>No</v>
      </c>
      <c r="K321" s="6">
        <v>0.5</v>
      </c>
      <c r="L321" s="14">
        <v>31.807600000000001</v>
      </c>
      <c r="M321" s="6" t="s">
        <v>59</v>
      </c>
      <c r="N321">
        <f>Table_Main[[#This Row],[WorkDate]]-Table_Main[[#This Row],[ReqDate]]</f>
        <v>36</v>
      </c>
      <c r="O321">
        <f>VLOOKUP(Table_Main[[#This Row],[Techs]],$AA$2:$AB$4,2,0)</f>
        <v>80</v>
      </c>
      <c r="P321" s="13">
        <f>Table_Main[[#This Row],[LaborHours]]*Table_Main[[#This Row],[LaborRate]]</f>
        <v>40</v>
      </c>
      <c r="Q321" s="14">
        <v>40</v>
      </c>
      <c r="R321" s="14">
        <v>31.807600000000001</v>
      </c>
      <c r="S321" s="13">
        <f>Table_Main[[#This Row],[LaborRate]]+Table_Main[[#This Row],[LaborCost]]</f>
        <v>120</v>
      </c>
      <c r="T321">
        <f>Table_Main[[#This Row],[LaborFee]]+Table_Main[[#This Row],[PartsFee]]</f>
        <v>71.807600000000008</v>
      </c>
      <c r="U321" t="str">
        <f>LEFT(TEXT(Table_Main[[#This Row],[ReqDate]],"dddd"),3)</f>
        <v>Fri</v>
      </c>
      <c r="V321" t="str">
        <f>LEFT(TEXT(Table_Main[[#This Row],[WorkDate]],"dddd"),3)</f>
        <v>Sat</v>
      </c>
    </row>
    <row r="322" spans="1:22" ht="14.25" hidden="1" customHeight="1" x14ac:dyDescent="0.25">
      <c r="A322" s="6" t="s">
        <v>400</v>
      </c>
      <c r="B322" s="6" t="s">
        <v>71</v>
      </c>
      <c r="C322" s="6" t="s">
        <v>57</v>
      </c>
      <c r="D322" s="6" t="s">
        <v>63</v>
      </c>
      <c r="E322" t="str">
        <f>IF(Table_Main[[#This Row],[Wait]]&lt;=4, "Yes", "No")</f>
        <v>No</v>
      </c>
      <c r="F322" s="9">
        <v>44232</v>
      </c>
      <c r="G322" s="9">
        <v>44377</v>
      </c>
      <c r="H322" s="6">
        <v>1</v>
      </c>
      <c r="I322" t="str">
        <f>IF(Table_Main[[#This Row],[LaborFee]]=0,"Yes", "No")</f>
        <v>No</v>
      </c>
      <c r="J322" t="str">
        <f>IF(Table_Main[[#This Row],[PartsFee]]=0,"Yes", "No")</f>
        <v>No</v>
      </c>
      <c r="K322" s="6">
        <v>0.5</v>
      </c>
      <c r="L322" s="14">
        <v>61.17</v>
      </c>
      <c r="M322" s="6" t="s">
        <v>68</v>
      </c>
      <c r="N322">
        <f>Table_Main[[#This Row],[WorkDate]]-Table_Main[[#This Row],[ReqDate]]</f>
        <v>145</v>
      </c>
      <c r="O322">
        <f>VLOOKUP(Table_Main[[#This Row],[Techs]],$AA$2:$AB$4,2,0)</f>
        <v>80</v>
      </c>
      <c r="P322" s="13">
        <f>Table_Main[[#This Row],[LaborHours]]*Table_Main[[#This Row],[LaborRate]]</f>
        <v>40</v>
      </c>
      <c r="Q322" s="14">
        <v>40</v>
      </c>
      <c r="R322" s="14">
        <v>61.17</v>
      </c>
      <c r="S322" s="13">
        <f>Table_Main[[#This Row],[LaborRate]]+Table_Main[[#This Row],[LaborCost]]</f>
        <v>120</v>
      </c>
      <c r="T322">
        <f>Table_Main[[#This Row],[LaborFee]]+Table_Main[[#This Row],[PartsFee]]</f>
        <v>101.17</v>
      </c>
      <c r="U322" t="str">
        <f>LEFT(TEXT(Table_Main[[#This Row],[ReqDate]],"dddd"),3)</f>
        <v>Fri</v>
      </c>
      <c r="V322" t="str">
        <f>LEFT(TEXT(Table_Main[[#This Row],[WorkDate]],"dddd"),3)</f>
        <v>Wed</v>
      </c>
    </row>
    <row r="323" spans="1:22" ht="14.25" hidden="1" customHeight="1" x14ac:dyDescent="0.25">
      <c r="A323" s="6" t="s">
        <v>401</v>
      </c>
      <c r="B323" s="6" t="s">
        <v>83</v>
      </c>
      <c r="C323" s="6" t="s">
        <v>57</v>
      </c>
      <c r="D323" s="6" t="s">
        <v>58</v>
      </c>
      <c r="E323" t="str">
        <f>IF(Table_Main[[#This Row],[Wait]]&lt;=4, "Yes", "No")</f>
        <v>No</v>
      </c>
      <c r="F323" s="9">
        <v>44233</v>
      </c>
      <c r="G323" s="9">
        <v>44278</v>
      </c>
      <c r="H323" s="6">
        <v>1</v>
      </c>
      <c r="I323" t="str">
        <f>IF(Table_Main[[#This Row],[LaborFee]]=0,"Yes", "No")</f>
        <v>No</v>
      </c>
      <c r="J323" t="str">
        <f>IF(Table_Main[[#This Row],[PartsFee]]=0,"Yes", "No")</f>
        <v>No</v>
      </c>
      <c r="K323" s="6">
        <v>0.5</v>
      </c>
      <c r="L323" s="14">
        <v>15.542999999999999</v>
      </c>
      <c r="M323" s="6" t="s">
        <v>68</v>
      </c>
      <c r="N323">
        <f>Table_Main[[#This Row],[WorkDate]]-Table_Main[[#This Row],[ReqDate]]</f>
        <v>45</v>
      </c>
      <c r="O323">
        <f>VLOOKUP(Table_Main[[#This Row],[Techs]],$AA$2:$AB$4,2,0)</f>
        <v>80</v>
      </c>
      <c r="P323" s="13">
        <f>Table_Main[[#This Row],[LaborHours]]*Table_Main[[#This Row],[LaborRate]]</f>
        <v>40</v>
      </c>
      <c r="Q323" s="14">
        <v>40</v>
      </c>
      <c r="R323" s="14">
        <v>15.542999999999999</v>
      </c>
      <c r="S323" s="13">
        <f>Table_Main[[#This Row],[LaborRate]]+Table_Main[[#This Row],[LaborCost]]</f>
        <v>120</v>
      </c>
      <c r="T323">
        <f>Table_Main[[#This Row],[LaborFee]]+Table_Main[[#This Row],[PartsFee]]</f>
        <v>55.542999999999999</v>
      </c>
      <c r="U323" t="str">
        <f>LEFT(TEXT(Table_Main[[#This Row],[ReqDate]],"dddd"),3)</f>
        <v>Sat</v>
      </c>
      <c r="V323" t="str">
        <f>LEFT(TEXT(Table_Main[[#This Row],[WorkDate]],"dddd"),3)</f>
        <v>Tue</v>
      </c>
    </row>
    <row r="324" spans="1:22" ht="14.25" hidden="1" customHeight="1" x14ac:dyDescent="0.25">
      <c r="A324" s="6" t="s">
        <v>402</v>
      </c>
      <c r="B324" s="6" t="s">
        <v>83</v>
      </c>
      <c r="C324" s="6" t="s">
        <v>57</v>
      </c>
      <c r="D324" s="6" t="s">
        <v>67</v>
      </c>
      <c r="E324" t="str">
        <f>IF(Table_Main[[#This Row],[Wait]]&lt;=4, "Yes", "No")</f>
        <v>No</v>
      </c>
      <c r="F324" s="9">
        <v>44233</v>
      </c>
      <c r="G324" s="9">
        <v>44286</v>
      </c>
      <c r="H324" s="6">
        <v>1</v>
      </c>
      <c r="I324" t="str">
        <f>IF(Table_Main[[#This Row],[LaborFee]]=0,"Yes", "No")</f>
        <v>No</v>
      </c>
      <c r="J324" t="str">
        <f>IF(Table_Main[[#This Row],[PartsFee]]=0,"Yes", "No")</f>
        <v>No</v>
      </c>
      <c r="K324" s="6">
        <v>0.25</v>
      </c>
      <c r="L324" s="14">
        <v>72.350099999999998</v>
      </c>
      <c r="M324" s="6" t="s">
        <v>59</v>
      </c>
      <c r="N324">
        <f>Table_Main[[#This Row],[WorkDate]]-Table_Main[[#This Row],[ReqDate]]</f>
        <v>53</v>
      </c>
      <c r="O324">
        <f>VLOOKUP(Table_Main[[#This Row],[Techs]],$AA$2:$AB$4,2,0)</f>
        <v>80</v>
      </c>
      <c r="P324" s="13">
        <f>Table_Main[[#This Row],[LaborHours]]*Table_Main[[#This Row],[LaborRate]]</f>
        <v>20</v>
      </c>
      <c r="Q324" s="14">
        <v>20</v>
      </c>
      <c r="R324" s="14">
        <v>72.350099999999998</v>
      </c>
      <c r="S324" s="13">
        <f>Table_Main[[#This Row],[LaborRate]]+Table_Main[[#This Row],[LaborCost]]</f>
        <v>100</v>
      </c>
      <c r="T324">
        <f>Table_Main[[#This Row],[LaborFee]]+Table_Main[[#This Row],[PartsFee]]</f>
        <v>92.350099999999998</v>
      </c>
      <c r="U324" t="str">
        <f>LEFT(TEXT(Table_Main[[#This Row],[ReqDate]],"dddd"),3)</f>
        <v>Sat</v>
      </c>
      <c r="V324" t="str">
        <f>LEFT(TEXT(Table_Main[[#This Row],[WorkDate]],"dddd"),3)</f>
        <v>Wed</v>
      </c>
    </row>
    <row r="325" spans="1:22" ht="14.25" hidden="1" customHeight="1" x14ac:dyDescent="0.25">
      <c r="A325" s="6" t="s">
        <v>403</v>
      </c>
      <c r="B325" s="6" t="s">
        <v>56</v>
      </c>
      <c r="C325" s="6" t="s">
        <v>227</v>
      </c>
      <c r="D325" s="6" t="s">
        <v>67</v>
      </c>
      <c r="E325" t="str">
        <f>IF(Table_Main[[#This Row],[Wait]]&lt;=4, "Yes", "No")</f>
        <v>No</v>
      </c>
      <c r="F325" s="9">
        <v>44235</v>
      </c>
      <c r="G325" s="9">
        <v>44246</v>
      </c>
      <c r="H325" s="6">
        <v>1</v>
      </c>
      <c r="I325" t="str">
        <f>IF(Table_Main[[#This Row],[LaborFee]]=0,"Yes", "No")</f>
        <v>No</v>
      </c>
      <c r="J325" t="str">
        <f>IF(Table_Main[[#This Row],[PartsFee]]=0,"Yes", "No")</f>
        <v>No</v>
      </c>
      <c r="K325" s="6">
        <v>0.25</v>
      </c>
      <c r="L325" s="14">
        <v>96.714699999999993</v>
      </c>
      <c r="M325" s="6" t="s">
        <v>59</v>
      </c>
      <c r="N325">
        <f>Table_Main[[#This Row],[WorkDate]]-Table_Main[[#This Row],[ReqDate]]</f>
        <v>11</v>
      </c>
      <c r="O325">
        <f>VLOOKUP(Table_Main[[#This Row],[Techs]],$AA$2:$AB$4,2,0)</f>
        <v>80</v>
      </c>
      <c r="P325" s="13">
        <f>Table_Main[[#This Row],[LaborHours]]*Table_Main[[#This Row],[LaborRate]]</f>
        <v>20</v>
      </c>
      <c r="Q325" s="14">
        <v>20</v>
      </c>
      <c r="R325" s="14">
        <v>96.714699999999993</v>
      </c>
      <c r="S325" s="13">
        <f>Table_Main[[#This Row],[LaborRate]]+Table_Main[[#This Row],[LaborCost]]</f>
        <v>100</v>
      </c>
      <c r="T325">
        <f>Table_Main[[#This Row],[LaborFee]]+Table_Main[[#This Row],[PartsFee]]</f>
        <v>116.71469999999999</v>
      </c>
      <c r="U325" t="str">
        <f>LEFT(TEXT(Table_Main[[#This Row],[ReqDate]],"dddd"),3)</f>
        <v>Mon</v>
      </c>
      <c r="V325" t="str">
        <f>LEFT(TEXT(Table_Main[[#This Row],[WorkDate]],"dddd"),3)</f>
        <v>Fri</v>
      </c>
    </row>
    <row r="326" spans="1:22" ht="14.25" hidden="1" customHeight="1" x14ac:dyDescent="0.25">
      <c r="A326" s="6" t="s">
        <v>404</v>
      </c>
      <c r="B326" s="6" t="s">
        <v>71</v>
      </c>
      <c r="C326" s="6" t="s">
        <v>66</v>
      </c>
      <c r="D326" s="6" t="s">
        <v>63</v>
      </c>
      <c r="E326" t="str">
        <f>IF(Table_Main[[#This Row],[Wait]]&lt;=4, "Yes", "No")</f>
        <v>No</v>
      </c>
      <c r="F326" s="9">
        <v>44235</v>
      </c>
      <c r="G326" s="9">
        <v>44243</v>
      </c>
      <c r="H326" s="6">
        <v>1</v>
      </c>
      <c r="I326" t="str">
        <f>IF(Table_Main[[#This Row],[LaborFee]]=0,"Yes", "No")</f>
        <v>No</v>
      </c>
      <c r="J326" t="str">
        <f>IF(Table_Main[[#This Row],[PartsFee]]=0,"Yes", "No")</f>
        <v>No</v>
      </c>
      <c r="K326" s="6">
        <v>0.5</v>
      </c>
      <c r="L326" s="14">
        <v>207.89859999999999</v>
      </c>
      <c r="M326" s="6" t="s">
        <v>79</v>
      </c>
      <c r="N326">
        <f>Table_Main[[#This Row],[WorkDate]]-Table_Main[[#This Row],[ReqDate]]</f>
        <v>8</v>
      </c>
      <c r="O326">
        <f>VLOOKUP(Table_Main[[#This Row],[Techs]],$AA$2:$AB$4,2,0)</f>
        <v>80</v>
      </c>
      <c r="P326" s="13">
        <f>Table_Main[[#This Row],[LaborHours]]*Table_Main[[#This Row],[LaborRate]]</f>
        <v>40</v>
      </c>
      <c r="Q326" s="14">
        <v>40</v>
      </c>
      <c r="R326" s="14">
        <v>207.89859999999999</v>
      </c>
      <c r="S326" s="13">
        <f>Table_Main[[#This Row],[LaborRate]]+Table_Main[[#This Row],[LaborCost]]</f>
        <v>120</v>
      </c>
      <c r="T326">
        <f>Table_Main[[#This Row],[LaborFee]]+Table_Main[[#This Row],[PartsFee]]</f>
        <v>247.89859999999999</v>
      </c>
      <c r="U326" t="str">
        <f>LEFT(TEXT(Table_Main[[#This Row],[ReqDate]],"dddd"),3)</f>
        <v>Mon</v>
      </c>
      <c r="V326" t="str">
        <f>LEFT(TEXT(Table_Main[[#This Row],[WorkDate]],"dddd"),3)</f>
        <v>Tue</v>
      </c>
    </row>
    <row r="327" spans="1:22" ht="14.25" customHeight="1" x14ac:dyDescent="0.25">
      <c r="A327" s="6" t="s">
        <v>405</v>
      </c>
      <c r="B327" s="6" t="s">
        <v>61</v>
      </c>
      <c r="C327" s="6" t="s">
        <v>62</v>
      </c>
      <c r="D327" s="6" t="s">
        <v>194</v>
      </c>
      <c r="E327" t="str">
        <f>IF(Table_Main[[#This Row],[Wait]]&lt;=4, "Yes", "No")</f>
        <v>No</v>
      </c>
      <c r="F327" s="9">
        <v>44235</v>
      </c>
      <c r="G327" s="9">
        <v>44245</v>
      </c>
      <c r="H327" s="6">
        <v>3</v>
      </c>
      <c r="I327" t="str">
        <f>IF(Table_Main[[#This Row],[LaborFee]]=0,"Yes", "No")</f>
        <v>No</v>
      </c>
      <c r="J327" t="str">
        <f>IF(Table_Main[[#This Row],[PartsFee]]=0,"Yes", "No")</f>
        <v>No</v>
      </c>
      <c r="K327" s="6">
        <v>3.5</v>
      </c>
      <c r="L327" s="14">
        <v>821.87300000000005</v>
      </c>
      <c r="M327" s="6" t="s">
        <v>59</v>
      </c>
      <c r="N327">
        <f>Table_Main[[#This Row],[WorkDate]]-Table_Main[[#This Row],[ReqDate]]</f>
        <v>10</v>
      </c>
      <c r="O327">
        <f>VLOOKUP(Table_Main[[#This Row],[Techs]],$AA$2:$AB$4,2,0)</f>
        <v>195</v>
      </c>
      <c r="P327" s="13">
        <f>Table_Main[[#This Row],[LaborHours]]*Table_Main[[#This Row],[LaborRate]]</f>
        <v>682.5</v>
      </c>
      <c r="Q327" s="14">
        <v>682.5</v>
      </c>
      <c r="R327" s="14">
        <v>821.87300000000005</v>
      </c>
      <c r="S327" s="13">
        <f>Table_Main[[#This Row],[LaborRate]]+Table_Main[[#This Row],[LaborCost]]</f>
        <v>877.5</v>
      </c>
      <c r="T327">
        <f>Table_Main[[#This Row],[LaborFee]]+Table_Main[[#This Row],[PartsFee]]</f>
        <v>1504.373</v>
      </c>
      <c r="U327" t="str">
        <f>LEFT(TEXT(Table_Main[[#This Row],[ReqDate]],"dddd"),3)</f>
        <v>Mon</v>
      </c>
      <c r="V327" t="str">
        <f>LEFT(TEXT(Table_Main[[#This Row],[WorkDate]],"dddd"),3)</f>
        <v>Thu</v>
      </c>
    </row>
    <row r="328" spans="1:22" ht="14.25" hidden="1" customHeight="1" x14ac:dyDescent="0.25">
      <c r="A328" s="6" t="s">
        <v>406</v>
      </c>
      <c r="B328" s="6" t="s">
        <v>56</v>
      </c>
      <c r="C328" s="6" t="s">
        <v>227</v>
      </c>
      <c r="D328" s="6" t="s">
        <v>81</v>
      </c>
      <c r="E328" t="str">
        <f>IF(Table_Main[[#This Row],[Wait]]&lt;=4, "Yes", "No")</f>
        <v>No</v>
      </c>
      <c r="F328" s="9">
        <v>44235</v>
      </c>
      <c r="G328" s="9">
        <v>44249</v>
      </c>
      <c r="H328" s="6">
        <v>2</v>
      </c>
      <c r="I328" t="str">
        <f>IF(Table_Main[[#This Row],[LaborFee]]=0,"Yes", "No")</f>
        <v>No</v>
      </c>
      <c r="J328" t="str">
        <f>IF(Table_Main[[#This Row],[PartsFee]]=0,"Yes", "No")</f>
        <v>No</v>
      </c>
      <c r="K328" s="6">
        <v>1</v>
      </c>
      <c r="L328" s="14">
        <v>118.55840000000001</v>
      </c>
      <c r="M328" s="6" t="s">
        <v>59</v>
      </c>
      <c r="N328">
        <f>Table_Main[[#This Row],[WorkDate]]-Table_Main[[#This Row],[ReqDate]]</f>
        <v>14</v>
      </c>
      <c r="O328">
        <f>VLOOKUP(Table_Main[[#This Row],[Techs]],$AA$2:$AB$4,2,0)</f>
        <v>140</v>
      </c>
      <c r="P328" s="13">
        <f>Table_Main[[#This Row],[LaborHours]]*Table_Main[[#This Row],[LaborRate]]</f>
        <v>140</v>
      </c>
      <c r="Q328" s="14">
        <v>140</v>
      </c>
      <c r="R328" s="14">
        <v>118.55840000000001</v>
      </c>
      <c r="S328" s="13">
        <f>Table_Main[[#This Row],[LaborRate]]+Table_Main[[#This Row],[LaborCost]]</f>
        <v>280</v>
      </c>
      <c r="T328">
        <f>Table_Main[[#This Row],[LaborFee]]+Table_Main[[#This Row],[PartsFee]]</f>
        <v>258.55840000000001</v>
      </c>
      <c r="U328" t="str">
        <f>LEFT(TEXT(Table_Main[[#This Row],[ReqDate]],"dddd"),3)</f>
        <v>Mon</v>
      </c>
      <c r="V328" t="str">
        <f>LEFT(TEXT(Table_Main[[#This Row],[WorkDate]],"dddd"),3)</f>
        <v>Mon</v>
      </c>
    </row>
    <row r="329" spans="1:22" ht="14.25" hidden="1" customHeight="1" x14ac:dyDescent="0.25">
      <c r="A329" s="6" t="s">
        <v>407</v>
      </c>
      <c r="B329" s="6" t="s">
        <v>71</v>
      </c>
      <c r="C329" s="6" t="s">
        <v>66</v>
      </c>
      <c r="D329" s="6" t="s">
        <v>58</v>
      </c>
      <c r="E329" t="str">
        <f>IF(Table_Main[[#This Row],[Wait]]&lt;=4, "Yes", "No")</f>
        <v>Yes</v>
      </c>
      <c r="F329" s="9">
        <v>44236</v>
      </c>
      <c r="G329" s="9">
        <v>44237</v>
      </c>
      <c r="H329" s="6">
        <v>1</v>
      </c>
      <c r="I329" t="str">
        <f>IF(Table_Main[[#This Row],[LaborFee]]=0,"Yes", "No")</f>
        <v>No</v>
      </c>
      <c r="J329" t="str">
        <f>IF(Table_Main[[#This Row],[PartsFee]]=0,"Yes", "No")</f>
        <v>No</v>
      </c>
      <c r="K329" s="6">
        <v>0.25</v>
      </c>
      <c r="L329" s="14">
        <v>54.463700000000003</v>
      </c>
      <c r="M329" s="6" t="s">
        <v>68</v>
      </c>
      <c r="N329">
        <f>Table_Main[[#This Row],[WorkDate]]-Table_Main[[#This Row],[ReqDate]]</f>
        <v>1</v>
      </c>
      <c r="O329">
        <f>VLOOKUP(Table_Main[[#This Row],[Techs]],$AA$2:$AB$4,2,0)</f>
        <v>80</v>
      </c>
      <c r="P329" s="13">
        <f>Table_Main[[#This Row],[LaborHours]]*Table_Main[[#This Row],[LaborRate]]</f>
        <v>20</v>
      </c>
      <c r="Q329" s="14">
        <v>20</v>
      </c>
      <c r="R329" s="14">
        <v>54.463700000000003</v>
      </c>
      <c r="S329" s="13">
        <f>Table_Main[[#This Row],[LaborRate]]+Table_Main[[#This Row],[LaborCost]]</f>
        <v>100</v>
      </c>
      <c r="T329">
        <f>Table_Main[[#This Row],[LaborFee]]+Table_Main[[#This Row],[PartsFee]]</f>
        <v>74.463700000000003</v>
      </c>
      <c r="U329" t="str">
        <f>LEFT(TEXT(Table_Main[[#This Row],[ReqDate]],"dddd"),3)</f>
        <v>Tue</v>
      </c>
      <c r="V329" t="str">
        <f>LEFT(TEXT(Table_Main[[#This Row],[WorkDate]],"dddd"),3)</f>
        <v>Wed</v>
      </c>
    </row>
    <row r="330" spans="1:22" ht="14.25" hidden="1" customHeight="1" x14ac:dyDescent="0.25">
      <c r="A330" s="6" t="s">
        <v>408</v>
      </c>
      <c r="B330" s="6" t="s">
        <v>56</v>
      </c>
      <c r="C330" s="6" t="s">
        <v>227</v>
      </c>
      <c r="D330" s="6" t="s">
        <v>58</v>
      </c>
      <c r="E330" t="str">
        <f>IF(Table_Main[[#This Row],[Wait]]&lt;=4, "Yes", "No")</f>
        <v>No</v>
      </c>
      <c r="F330" s="9">
        <v>44236</v>
      </c>
      <c r="G330" s="9">
        <v>44249</v>
      </c>
      <c r="H330" s="6">
        <v>2</v>
      </c>
      <c r="I330" t="str">
        <f>IF(Table_Main[[#This Row],[LaborFee]]=0,"Yes", "No")</f>
        <v>No</v>
      </c>
      <c r="J330" t="str">
        <f>IF(Table_Main[[#This Row],[PartsFee]]=0,"Yes", "No")</f>
        <v>No</v>
      </c>
      <c r="K330" s="6">
        <v>0.25</v>
      </c>
      <c r="L330" s="14">
        <v>83.441299999999998</v>
      </c>
      <c r="M330" s="6" t="s">
        <v>59</v>
      </c>
      <c r="N330">
        <f>Table_Main[[#This Row],[WorkDate]]-Table_Main[[#This Row],[ReqDate]]</f>
        <v>13</v>
      </c>
      <c r="O330">
        <f>VLOOKUP(Table_Main[[#This Row],[Techs]],$AA$2:$AB$4,2,0)</f>
        <v>140</v>
      </c>
      <c r="P330" s="13">
        <f>Table_Main[[#This Row],[LaborHours]]*Table_Main[[#This Row],[LaborRate]]</f>
        <v>35</v>
      </c>
      <c r="Q330" s="14">
        <v>35</v>
      </c>
      <c r="R330" s="14">
        <v>83.441299999999998</v>
      </c>
      <c r="S330" s="13">
        <f>Table_Main[[#This Row],[LaborRate]]+Table_Main[[#This Row],[LaborCost]]</f>
        <v>175</v>
      </c>
      <c r="T330">
        <f>Table_Main[[#This Row],[LaborFee]]+Table_Main[[#This Row],[PartsFee]]</f>
        <v>118.4413</v>
      </c>
      <c r="U330" t="str">
        <f>LEFT(TEXT(Table_Main[[#This Row],[ReqDate]],"dddd"),3)</f>
        <v>Tue</v>
      </c>
      <c r="V330" t="str">
        <f>LEFT(TEXT(Table_Main[[#This Row],[WorkDate]],"dddd"),3)</f>
        <v>Mon</v>
      </c>
    </row>
    <row r="331" spans="1:22" ht="14.25" hidden="1" customHeight="1" x14ac:dyDescent="0.25">
      <c r="A331" s="6" t="s">
        <v>409</v>
      </c>
      <c r="B331" s="6" t="s">
        <v>56</v>
      </c>
      <c r="C331" s="6" t="s">
        <v>227</v>
      </c>
      <c r="D331" s="6" t="s">
        <v>58</v>
      </c>
      <c r="E331" t="str">
        <f>IF(Table_Main[[#This Row],[Wait]]&lt;=4, "Yes", "No")</f>
        <v>No</v>
      </c>
      <c r="F331" s="9">
        <v>44236</v>
      </c>
      <c r="G331" s="9">
        <v>44251</v>
      </c>
      <c r="H331" s="6">
        <v>2</v>
      </c>
      <c r="I331" t="str">
        <f>IF(Table_Main[[#This Row],[LaborFee]]=0,"Yes", "No")</f>
        <v>No</v>
      </c>
      <c r="J331" t="str">
        <f>IF(Table_Main[[#This Row],[PartsFee]]=0,"Yes", "No")</f>
        <v>No</v>
      </c>
      <c r="K331" s="6">
        <v>0.75</v>
      </c>
      <c r="L331" s="14">
        <v>36</v>
      </c>
      <c r="M331" s="6" t="s">
        <v>59</v>
      </c>
      <c r="N331">
        <f>Table_Main[[#This Row],[WorkDate]]-Table_Main[[#This Row],[ReqDate]]</f>
        <v>15</v>
      </c>
      <c r="O331">
        <f>VLOOKUP(Table_Main[[#This Row],[Techs]],$AA$2:$AB$4,2,0)</f>
        <v>140</v>
      </c>
      <c r="P331" s="13">
        <f>Table_Main[[#This Row],[LaborHours]]*Table_Main[[#This Row],[LaborRate]]</f>
        <v>105</v>
      </c>
      <c r="Q331" s="14">
        <v>105</v>
      </c>
      <c r="R331" s="14">
        <v>36</v>
      </c>
      <c r="S331" s="13">
        <f>Table_Main[[#This Row],[LaborRate]]+Table_Main[[#This Row],[LaborCost]]</f>
        <v>245</v>
      </c>
      <c r="T331">
        <f>Table_Main[[#This Row],[LaborFee]]+Table_Main[[#This Row],[PartsFee]]</f>
        <v>141</v>
      </c>
      <c r="U331" t="str">
        <f>LEFT(TEXT(Table_Main[[#This Row],[ReqDate]],"dddd"),3)</f>
        <v>Tue</v>
      </c>
      <c r="V331" t="str">
        <f>LEFT(TEXT(Table_Main[[#This Row],[WorkDate]],"dddd"),3)</f>
        <v>Wed</v>
      </c>
    </row>
    <row r="332" spans="1:22" ht="14.25" hidden="1" customHeight="1" x14ac:dyDescent="0.25">
      <c r="A332" s="6" t="s">
        <v>410</v>
      </c>
      <c r="B332" s="6" t="s">
        <v>61</v>
      </c>
      <c r="C332" s="6" t="s">
        <v>62</v>
      </c>
      <c r="D332" s="6" t="s">
        <v>63</v>
      </c>
      <c r="E332" t="str">
        <f>IF(Table_Main[[#This Row],[Wait]]&lt;=4, "Yes", "No")</f>
        <v>No</v>
      </c>
      <c r="F332" s="9">
        <v>44236</v>
      </c>
      <c r="G332" s="9">
        <v>44299</v>
      </c>
      <c r="H332" s="6">
        <v>1</v>
      </c>
      <c r="I332" t="str">
        <f>IF(Table_Main[[#This Row],[LaborFee]]=0,"Yes", "No")</f>
        <v>No</v>
      </c>
      <c r="J332" t="str">
        <f>IF(Table_Main[[#This Row],[PartsFee]]=0,"Yes", "No")</f>
        <v>No</v>
      </c>
      <c r="K332" s="6">
        <v>0.5</v>
      </c>
      <c r="L332" s="14">
        <v>53.43</v>
      </c>
      <c r="M332" s="6" t="s">
        <v>59</v>
      </c>
      <c r="N332">
        <f>Table_Main[[#This Row],[WorkDate]]-Table_Main[[#This Row],[ReqDate]]</f>
        <v>63</v>
      </c>
      <c r="O332">
        <f>VLOOKUP(Table_Main[[#This Row],[Techs]],$AA$2:$AB$4,2,0)</f>
        <v>80</v>
      </c>
      <c r="P332" s="13">
        <f>Table_Main[[#This Row],[LaborHours]]*Table_Main[[#This Row],[LaborRate]]</f>
        <v>40</v>
      </c>
      <c r="Q332" s="14">
        <v>40</v>
      </c>
      <c r="R332" s="14">
        <v>53.43</v>
      </c>
      <c r="S332" s="13">
        <f>Table_Main[[#This Row],[LaborRate]]+Table_Main[[#This Row],[LaborCost]]</f>
        <v>120</v>
      </c>
      <c r="T332">
        <f>Table_Main[[#This Row],[LaborFee]]+Table_Main[[#This Row],[PartsFee]]</f>
        <v>93.43</v>
      </c>
      <c r="U332" t="str">
        <f>LEFT(TEXT(Table_Main[[#This Row],[ReqDate]],"dddd"),3)</f>
        <v>Tue</v>
      </c>
      <c r="V332" t="str">
        <f>LEFT(TEXT(Table_Main[[#This Row],[WorkDate]],"dddd"),3)</f>
        <v>Tue</v>
      </c>
    </row>
    <row r="333" spans="1:22" ht="14.25" hidden="1" customHeight="1" x14ac:dyDescent="0.25">
      <c r="A333" s="6" t="s">
        <v>411</v>
      </c>
      <c r="B333" s="6" t="s">
        <v>56</v>
      </c>
      <c r="C333" s="6" t="s">
        <v>227</v>
      </c>
      <c r="D333" s="6" t="s">
        <v>58</v>
      </c>
      <c r="E333" t="str">
        <f>IF(Table_Main[[#This Row],[Wait]]&lt;=4, "Yes", "No")</f>
        <v>No</v>
      </c>
      <c r="F333" s="9">
        <v>44237</v>
      </c>
      <c r="G333" s="9">
        <v>44244</v>
      </c>
      <c r="H333" s="6">
        <v>1</v>
      </c>
      <c r="I333" t="str">
        <f>IF(Table_Main[[#This Row],[LaborFee]]=0,"Yes", "No")</f>
        <v>No</v>
      </c>
      <c r="J333" t="str">
        <f>IF(Table_Main[[#This Row],[PartsFee]]=0,"Yes", "No")</f>
        <v>No</v>
      </c>
      <c r="K333" s="6">
        <v>0.5</v>
      </c>
      <c r="L333" s="14">
        <v>76.787999999999997</v>
      </c>
      <c r="M333" s="6" t="s">
        <v>59</v>
      </c>
      <c r="N333">
        <f>Table_Main[[#This Row],[WorkDate]]-Table_Main[[#This Row],[ReqDate]]</f>
        <v>7</v>
      </c>
      <c r="O333">
        <f>VLOOKUP(Table_Main[[#This Row],[Techs]],$AA$2:$AB$4,2,0)</f>
        <v>80</v>
      </c>
      <c r="P333" s="13">
        <f>Table_Main[[#This Row],[LaborHours]]*Table_Main[[#This Row],[LaborRate]]</f>
        <v>40</v>
      </c>
      <c r="Q333" s="14">
        <v>40</v>
      </c>
      <c r="R333" s="14">
        <v>76.787999999999997</v>
      </c>
      <c r="S333" s="13">
        <f>Table_Main[[#This Row],[LaborRate]]+Table_Main[[#This Row],[LaborCost]]</f>
        <v>120</v>
      </c>
      <c r="T333">
        <f>Table_Main[[#This Row],[LaborFee]]+Table_Main[[#This Row],[PartsFee]]</f>
        <v>116.788</v>
      </c>
      <c r="U333" t="str">
        <f>LEFT(TEXT(Table_Main[[#This Row],[ReqDate]],"dddd"),3)</f>
        <v>Wed</v>
      </c>
      <c r="V333" t="str">
        <f>LEFT(TEXT(Table_Main[[#This Row],[WorkDate]],"dddd"),3)</f>
        <v>Wed</v>
      </c>
    </row>
    <row r="334" spans="1:22" ht="14.25" hidden="1" customHeight="1" x14ac:dyDescent="0.25">
      <c r="A334" s="6" t="s">
        <v>412</v>
      </c>
      <c r="B334" s="6" t="s">
        <v>94</v>
      </c>
      <c r="C334" s="6" t="s">
        <v>78</v>
      </c>
      <c r="D334" s="6" t="s">
        <v>58</v>
      </c>
      <c r="E334" t="str">
        <f>IF(Table_Main[[#This Row],[Wait]]&lt;=4, "Yes", "No")</f>
        <v>No</v>
      </c>
      <c r="F334" s="9">
        <v>44237</v>
      </c>
      <c r="G334" s="9">
        <v>44249</v>
      </c>
      <c r="H334" s="6">
        <v>1</v>
      </c>
      <c r="I334" t="str">
        <f>IF(Table_Main[[#This Row],[LaborFee]]=0,"Yes", "No")</f>
        <v>Yes</v>
      </c>
      <c r="J334" t="str">
        <f>IF(Table_Main[[#This Row],[PartsFee]]=0,"Yes", "No")</f>
        <v>Yes</v>
      </c>
      <c r="K334" s="6">
        <v>0.25</v>
      </c>
      <c r="L334" s="14">
        <v>78</v>
      </c>
      <c r="M334" s="6" t="s">
        <v>413</v>
      </c>
      <c r="N334">
        <f>Table_Main[[#This Row],[WorkDate]]-Table_Main[[#This Row],[ReqDate]]</f>
        <v>12</v>
      </c>
      <c r="O334">
        <f>VLOOKUP(Table_Main[[#This Row],[Techs]],$AA$2:$AB$4,2,0)</f>
        <v>80</v>
      </c>
      <c r="P334" s="13">
        <f>Table_Main[[#This Row],[LaborHours]]*Table_Main[[#This Row],[LaborRate]]</f>
        <v>20</v>
      </c>
      <c r="Q334" s="14">
        <v>0</v>
      </c>
      <c r="R334" s="14">
        <v>0</v>
      </c>
      <c r="S334" s="13">
        <f>Table_Main[[#This Row],[LaborRate]]+Table_Main[[#This Row],[LaborCost]]</f>
        <v>100</v>
      </c>
      <c r="T334">
        <f>Table_Main[[#This Row],[LaborFee]]+Table_Main[[#This Row],[PartsFee]]</f>
        <v>0</v>
      </c>
      <c r="U334" t="str">
        <f>LEFT(TEXT(Table_Main[[#This Row],[ReqDate]],"dddd"),3)</f>
        <v>Wed</v>
      </c>
      <c r="V334" t="str">
        <f>LEFT(TEXT(Table_Main[[#This Row],[WorkDate]],"dddd"),3)</f>
        <v>Mon</v>
      </c>
    </row>
    <row r="335" spans="1:22" ht="14.25" hidden="1" customHeight="1" x14ac:dyDescent="0.25">
      <c r="A335" s="6" t="s">
        <v>414</v>
      </c>
      <c r="B335" s="6" t="s">
        <v>71</v>
      </c>
      <c r="C335" s="6" t="s">
        <v>78</v>
      </c>
      <c r="D335" s="6" t="s">
        <v>63</v>
      </c>
      <c r="E335" t="str">
        <f>IF(Table_Main[[#This Row],[Wait]]&lt;=4, "Yes", "No")</f>
        <v>No</v>
      </c>
      <c r="F335" s="9">
        <v>44237</v>
      </c>
      <c r="G335" s="9">
        <v>44252</v>
      </c>
      <c r="H335" s="6">
        <v>2</v>
      </c>
      <c r="I335" t="str">
        <f>IF(Table_Main[[#This Row],[LaborFee]]=0,"Yes", "No")</f>
        <v>No</v>
      </c>
      <c r="J335" t="str">
        <f>IF(Table_Main[[#This Row],[PartsFee]]=0,"Yes", "No")</f>
        <v>No</v>
      </c>
      <c r="K335" s="6">
        <v>2.75</v>
      </c>
      <c r="L335" s="14">
        <v>666.4434</v>
      </c>
      <c r="M335" s="6" t="s">
        <v>79</v>
      </c>
      <c r="N335">
        <f>Table_Main[[#This Row],[WorkDate]]-Table_Main[[#This Row],[ReqDate]]</f>
        <v>15</v>
      </c>
      <c r="O335">
        <f>VLOOKUP(Table_Main[[#This Row],[Techs]],$AA$2:$AB$4,2,0)</f>
        <v>140</v>
      </c>
      <c r="P335" s="13">
        <f>Table_Main[[#This Row],[LaborHours]]*Table_Main[[#This Row],[LaborRate]]</f>
        <v>385</v>
      </c>
      <c r="Q335" s="14">
        <v>385</v>
      </c>
      <c r="R335" s="14">
        <v>666.4434</v>
      </c>
      <c r="S335" s="13">
        <f>Table_Main[[#This Row],[LaborRate]]+Table_Main[[#This Row],[LaborCost]]</f>
        <v>525</v>
      </c>
      <c r="T335">
        <f>Table_Main[[#This Row],[LaborFee]]+Table_Main[[#This Row],[PartsFee]]</f>
        <v>1051.4434000000001</v>
      </c>
      <c r="U335" t="str">
        <f>LEFT(TEXT(Table_Main[[#This Row],[ReqDate]],"dddd"),3)</f>
        <v>Wed</v>
      </c>
      <c r="V335" t="str">
        <f>LEFT(TEXT(Table_Main[[#This Row],[WorkDate]],"dddd"),3)</f>
        <v>Thu</v>
      </c>
    </row>
    <row r="336" spans="1:22" ht="14.25" hidden="1" customHeight="1" x14ac:dyDescent="0.25">
      <c r="A336" s="6" t="s">
        <v>415</v>
      </c>
      <c r="B336" s="6" t="s">
        <v>71</v>
      </c>
      <c r="C336" s="6" t="s">
        <v>78</v>
      </c>
      <c r="D336" s="6" t="s">
        <v>67</v>
      </c>
      <c r="E336" t="str">
        <f>IF(Table_Main[[#This Row],[Wait]]&lt;=4, "Yes", "No")</f>
        <v>No</v>
      </c>
      <c r="F336" s="9">
        <v>44238</v>
      </c>
      <c r="G336" s="9">
        <v>44254</v>
      </c>
      <c r="H336" s="6">
        <v>1</v>
      </c>
      <c r="I336" t="str">
        <f>IF(Table_Main[[#This Row],[LaborFee]]=0,"Yes", "No")</f>
        <v>No</v>
      </c>
      <c r="J336" t="str">
        <f>IF(Table_Main[[#This Row],[PartsFee]]=0,"Yes", "No")</f>
        <v>No</v>
      </c>
      <c r="K336" s="6">
        <v>0.25</v>
      </c>
      <c r="L336" s="14">
        <v>19.196999999999999</v>
      </c>
      <c r="M336" s="6" t="s">
        <v>79</v>
      </c>
      <c r="N336">
        <f>Table_Main[[#This Row],[WorkDate]]-Table_Main[[#This Row],[ReqDate]]</f>
        <v>16</v>
      </c>
      <c r="O336">
        <f>VLOOKUP(Table_Main[[#This Row],[Techs]],$AA$2:$AB$4,2,0)</f>
        <v>80</v>
      </c>
      <c r="P336" s="13">
        <f>Table_Main[[#This Row],[LaborHours]]*Table_Main[[#This Row],[LaborRate]]</f>
        <v>20</v>
      </c>
      <c r="Q336" s="14">
        <v>20</v>
      </c>
      <c r="R336" s="14">
        <v>19.196999999999999</v>
      </c>
      <c r="S336" s="13">
        <f>Table_Main[[#This Row],[LaborRate]]+Table_Main[[#This Row],[LaborCost]]</f>
        <v>100</v>
      </c>
      <c r="T336">
        <f>Table_Main[[#This Row],[LaborFee]]+Table_Main[[#This Row],[PartsFee]]</f>
        <v>39.197000000000003</v>
      </c>
      <c r="U336" t="str">
        <f>LEFT(TEXT(Table_Main[[#This Row],[ReqDate]],"dddd"),3)</f>
        <v>Thu</v>
      </c>
      <c r="V336" t="str">
        <f>LEFT(TEXT(Table_Main[[#This Row],[WorkDate]],"dddd"),3)</f>
        <v>Sat</v>
      </c>
    </row>
    <row r="337" spans="1:22" ht="14.25" hidden="1" customHeight="1" x14ac:dyDescent="0.25">
      <c r="A337" s="6" t="s">
        <v>416</v>
      </c>
      <c r="B337" s="6" t="s">
        <v>61</v>
      </c>
      <c r="C337" s="6" t="s">
        <v>62</v>
      </c>
      <c r="D337" s="6" t="s">
        <v>58</v>
      </c>
      <c r="E337" t="str">
        <f>IF(Table_Main[[#This Row],[Wait]]&lt;=4, "Yes", "No")</f>
        <v>No</v>
      </c>
      <c r="F337" s="9">
        <v>44238</v>
      </c>
      <c r="G337" s="9">
        <v>44266</v>
      </c>
      <c r="H337" s="6">
        <v>1</v>
      </c>
      <c r="I337" t="str">
        <f>IF(Table_Main[[#This Row],[LaborFee]]=0,"Yes", "No")</f>
        <v>No</v>
      </c>
      <c r="J337" t="str">
        <f>IF(Table_Main[[#This Row],[PartsFee]]=0,"Yes", "No")</f>
        <v>No</v>
      </c>
      <c r="K337" s="6">
        <v>0.75</v>
      </c>
      <c r="L337" s="14">
        <v>414.53649999999999</v>
      </c>
      <c r="M337" s="6" t="s">
        <v>68</v>
      </c>
      <c r="N337">
        <f>Table_Main[[#This Row],[WorkDate]]-Table_Main[[#This Row],[ReqDate]]</f>
        <v>28</v>
      </c>
      <c r="O337">
        <f>VLOOKUP(Table_Main[[#This Row],[Techs]],$AA$2:$AB$4,2,0)</f>
        <v>80</v>
      </c>
      <c r="P337" s="13">
        <f>Table_Main[[#This Row],[LaborHours]]*Table_Main[[#This Row],[LaborRate]]</f>
        <v>60</v>
      </c>
      <c r="Q337" s="14">
        <v>60</v>
      </c>
      <c r="R337" s="14">
        <v>414.53649999999999</v>
      </c>
      <c r="S337" s="13">
        <f>Table_Main[[#This Row],[LaborRate]]+Table_Main[[#This Row],[LaborCost]]</f>
        <v>140</v>
      </c>
      <c r="T337">
        <f>Table_Main[[#This Row],[LaborFee]]+Table_Main[[#This Row],[PartsFee]]</f>
        <v>474.53649999999999</v>
      </c>
      <c r="U337" t="str">
        <f>LEFT(TEXT(Table_Main[[#This Row],[ReqDate]],"dddd"),3)</f>
        <v>Thu</v>
      </c>
      <c r="V337" t="str">
        <f>LEFT(TEXT(Table_Main[[#This Row],[WorkDate]],"dddd"),3)</f>
        <v>Thu</v>
      </c>
    </row>
    <row r="338" spans="1:22" ht="14.25" hidden="1" customHeight="1" x14ac:dyDescent="0.25">
      <c r="A338" s="6" t="s">
        <v>417</v>
      </c>
      <c r="B338" s="6" t="s">
        <v>94</v>
      </c>
      <c r="C338" s="6" t="s">
        <v>57</v>
      </c>
      <c r="D338" s="6" t="s">
        <v>81</v>
      </c>
      <c r="E338" t="str">
        <f>IF(Table_Main[[#This Row],[Wait]]&lt;=4, "Yes", "No")</f>
        <v>No</v>
      </c>
      <c r="F338" s="9">
        <v>44240</v>
      </c>
      <c r="G338" s="9">
        <v>44294</v>
      </c>
      <c r="H338" s="6">
        <v>1</v>
      </c>
      <c r="I338" t="str">
        <f>IF(Table_Main[[#This Row],[LaborFee]]=0,"Yes", "No")</f>
        <v>No</v>
      </c>
      <c r="J338" t="str">
        <f>IF(Table_Main[[#This Row],[PartsFee]]=0,"Yes", "No")</f>
        <v>No</v>
      </c>
      <c r="K338" s="6">
        <v>1</v>
      </c>
      <c r="L338" s="14">
        <v>19.196999999999999</v>
      </c>
      <c r="M338" s="6" t="s">
        <v>59</v>
      </c>
      <c r="N338">
        <f>Table_Main[[#This Row],[WorkDate]]-Table_Main[[#This Row],[ReqDate]]</f>
        <v>54</v>
      </c>
      <c r="O338">
        <f>VLOOKUP(Table_Main[[#This Row],[Techs]],$AA$2:$AB$4,2,0)</f>
        <v>80</v>
      </c>
      <c r="P338" s="13">
        <f>Table_Main[[#This Row],[LaborHours]]*Table_Main[[#This Row],[LaborRate]]</f>
        <v>80</v>
      </c>
      <c r="Q338" s="14">
        <v>80</v>
      </c>
      <c r="R338" s="14">
        <v>19.196999999999999</v>
      </c>
      <c r="S338" s="13">
        <f>Table_Main[[#This Row],[LaborRate]]+Table_Main[[#This Row],[LaborCost]]</f>
        <v>160</v>
      </c>
      <c r="T338">
        <f>Table_Main[[#This Row],[LaborFee]]+Table_Main[[#This Row],[PartsFee]]</f>
        <v>99.197000000000003</v>
      </c>
      <c r="U338" t="str">
        <f>LEFT(TEXT(Table_Main[[#This Row],[ReqDate]],"dddd"),3)</f>
        <v>Sat</v>
      </c>
      <c r="V338" t="str">
        <f>LEFT(TEXT(Table_Main[[#This Row],[WorkDate]],"dddd"),3)</f>
        <v>Thu</v>
      </c>
    </row>
    <row r="339" spans="1:22" ht="14.25" hidden="1" customHeight="1" x14ac:dyDescent="0.25">
      <c r="A339" s="6" t="s">
        <v>418</v>
      </c>
      <c r="B339" s="6" t="s">
        <v>56</v>
      </c>
      <c r="C339" s="6" t="s">
        <v>227</v>
      </c>
      <c r="D339" s="6" t="s">
        <v>194</v>
      </c>
      <c r="E339" t="str">
        <f>IF(Table_Main[[#This Row],[Wait]]&lt;=4, "Yes", "No")</f>
        <v>Yes</v>
      </c>
      <c r="F339" s="9">
        <v>44242</v>
      </c>
      <c r="G339" s="9">
        <v>44245</v>
      </c>
      <c r="H339" s="6">
        <v>2</v>
      </c>
      <c r="I339" t="str">
        <f>IF(Table_Main[[#This Row],[LaborFee]]=0,"Yes", "No")</f>
        <v>No</v>
      </c>
      <c r="J339" t="str">
        <f>IF(Table_Main[[#This Row],[PartsFee]]=0,"Yes", "No")</f>
        <v>No</v>
      </c>
      <c r="K339" s="6">
        <v>1</v>
      </c>
      <c r="L339" s="14">
        <v>157.86000000000001</v>
      </c>
      <c r="M339" s="6" t="s">
        <v>59</v>
      </c>
      <c r="N339">
        <f>Table_Main[[#This Row],[WorkDate]]-Table_Main[[#This Row],[ReqDate]]</f>
        <v>3</v>
      </c>
      <c r="O339">
        <f>VLOOKUP(Table_Main[[#This Row],[Techs]],$AA$2:$AB$4,2,0)</f>
        <v>140</v>
      </c>
      <c r="P339" s="13">
        <f>Table_Main[[#This Row],[LaborHours]]*Table_Main[[#This Row],[LaborRate]]</f>
        <v>140</v>
      </c>
      <c r="Q339" s="14">
        <v>140</v>
      </c>
      <c r="R339" s="14">
        <v>157.86000000000001</v>
      </c>
      <c r="S339" s="13">
        <f>Table_Main[[#This Row],[LaborRate]]+Table_Main[[#This Row],[LaborCost]]</f>
        <v>280</v>
      </c>
      <c r="T339">
        <f>Table_Main[[#This Row],[LaborFee]]+Table_Main[[#This Row],[PartsFee]]</f>
        <v>297.86</v>
      </c>
      <c r="U339" t="str">
        <f>LEFT(TEXT(Table_Main[[#This Row],[ReqDate]],"dddd"),3)</f>
        <v>Mon</v>
      </c>
      <c r="V339" t="str">
        <f>LEFT(TEXT(Table_Main[[#This Row],[WorkDate]],"dddd"),3)</f>
        <v>Thu</v>
      </c>
    </row>
    <row r="340" spans="1:22" ht="14.25" hidden="1" customHeight="1" x14ac:dyDescent="0.25">
      <c r="A340" s="6" t="s">
        <v>419</v>
      </c>
      <c r="B340" s="6" t="s">
        <v>56</v>
      </c>
      <c r="C340" s="6" t="s">
        <v>227</v>
      </c>
      <c r="D340" s="6" t="s">
        <v>58</v>
      </c>
      <c r="E340" t="str">
        <f>IF(Table_Main[[#This Row],[Wait]]&lt;=4, "Yes", "No")</f>
        <v>No</v>
      </c>
      <c r="F340" s="9">
        <v>44242</v>
      </c>
      <c r="G340" s="9">
        <v>44251</v>
      </c>
      <c r="H340" s="6">
        <v>2</v>
      </c>
      <c r="I340" t="str">
        <f>IF(Table_Main[[#This Row],[LaborFee]]=0,"Yes", "No")</f>
        <v>No</v>
      </c>
      <c r="J340" t="str">
        <f>IF(Table_Main[[#This Row],[PartsFee]]=0,"Yes", "No")</f>
        <v>No</v>
      </c>
      <c r="K340" s="6">
        <v>0.25</v>
      </c>
      <c r="L340" s="14">
        <v>160.39080000000001</v>
      </c>
      <c r="M340" s="6" t="s">
        <v>59</v>
      </c>
      <c r="N340">
        <f>Table_Main[[#This Row],[WorkDate]]-Table_Main[[#This Row],[ReqDate]]</f>
        <v>9</v>
      </c>
      <c r="O340">
        <f>VLOOKUP(Table_Main[[#This Row],[Techs]],$AA$2:$AB$4,2,0)</f>
        <v>140</v>
      </c>
      <c r="P340" s="13">
        <f>Table_Main[[#This Row],[LaborHours]]*Table_Main[[#This Row],[LaborRate]]</f>
        <v>35</v>
      </c>
      <c r="Q340" s="14">
        <v>35</v>
      </c>
      <c r="R340" s="14">
        <v>160.39080000000001</v>
      </c>
      <c r="S340" s="13">
        <f>Table_Main[[#This Row],[LaborRate]]+Table_Main[[#This Row],[LaborCost]]</f>
        <v>175</v>
      </c>
      <c r="T340">
        <f>Table_Main[[#This Row],[LaborFee]]+Table_Main[[#This Row],[PartsFee]]</f>
        <v>195.39080000000001</v>
      </c>
      <c r="U340" t="str">
        <f>LEFT(TEXT(Table_Main[[#This Row],[ReqDate]],"dddd"),3)</f>
        <v>Mon</v>
      </c>
      <c r="V340" t="str">
        <f>LEFT(TEXT(Table_Main[[#This Row],[WorkDate]],"dddd"),3)</f>
        <v>Wed</v>
      </c>
    </row>
    <row r="341" spans="1:22" ht="14.25" hidden="1" customHeight="1" x14ac:dyDescent="0.25">
      <c r="A341" s="6" t="s">
        <v>420</v>
      </c>
      <c r="B341" s="6" t="s">
        <v>56</v>
      </c>
      <c r="C341" s="6" t="s">
        <v>227</v>
      </c>
      <c r="D341" s="6" t="s">
        <v>58</v>
      </c>
      <c r="E341" t="str">
        <f>IF(Table_Main[[#This Row],[Wait]]&lt;=4, "Yes", "No")</f>
        <v>No</v>
      </c>
      <c r="F341" s="9">
        <v>44242</v>
      </c>
      <c r="G341" s="9">
        <v>44252</v>
      </c>
      <c r="H341" s="6">
        <v>2</v>
      </c>
      <c r="I341" t="str">
        <f>IF(Table_Main[[#This Row],[LaborFee]]=0,"Yes", "No")</f>
        <v>No</v>
      </c>
      <c r="J341" t="str">
        <f>IF(Table_Main[[#This Row],[PartsFee]]=0,"Yes", "No")</f>
        <v>No</v>
      </c>
      <c r="K341" s="6">
        <v>0.25</v>
      </c>
      <c r="L341" s="14">
        <v>46.845300000000002</v>
      </c>
      <c r="M341" s="6" t="s">
        <v>59</v>
      </c>
      <c r="N341">
        <f>Table_Main[[#This Row],[WorkDate]]-Table_Main[[#This Row],[ReqDate]]</f>
        <v>10</v>
      </c>
      <c r="O341">
        <f>VLOOKUP(Table_Main[[#This Row],[Techs]],$AA$2:$AB$4,2,0)</f>
        <v>140</v>
      </c>
      <c r="P341" s="13">
        <f>Table_Main[[#This Row],[LaborHours]]*Table_Main[[#This Row],[LaborRate]]</f>
        <v>35</v>
      </c>
      <c r="Q341" s="14">
        <v>35</v>
      </c>
      <c r="R341" s="14">
        <v>46.845300000000002</v>
      </c>
      <c r="S341" s="13">
        <f>Table_Main[[#This Row],[LaborRate]]+Table_Main[[#This Row],[LaborCost]]</f>
        <v>175</v>
      </c>
      <c r="T341">
        <f>Table_Main[[#This Row],[LaborFee]]+Table_Main[[#This Row],[PartsFee]]</f>
        <v>81.845300000000009</v>
      </c>
      <c r="U341" t="str">
        <f>LEFT(TEXT(Table_Main[[#This Row],[ReqDate]],"dddd"),3)</f>
        <v>Mon</v>
      </c>
      <c r="V341" t="str">
        <f>LEFT(TEXT(Table_Main[[#This Row],[WorkDate]],"dddd"),3)</f>
        <v>Thu</v>
      </c>
    </row>
    <row r="342" spans="1:22" ht="14.25" hidden="1" customHeight="1" x14ac:dyDescent="0.25">
      <c r="A342" s="6" t="s">
        <v>421</v>
      </c>
      <c r="B342" s="6" t="s">
        <v>106</v>
      </c>
      <c r="C342" s="6" t="s">
        <v>66</v>
      </c>
      <c r="D342" s="6" t="s">
        <v>63</v>
      </c>
      <c r="E342" t="str">
        <f>IF(Table_Main[[#This Row],[Wait]]&lt;=4, "Yes", "No")</f>
        <v>No</v>
      </c>
      <c r="F342" s="9">
        <v>44242</v>
      </c>
      <c r="G342" s="9">
        <v>44256</v>
      </c>
      <c r="H342" s="6">
        <v>2</v>
      </c>
      <c r="I342" t="str">
        <f>IF(Table_Main[[#This Row],[LaborFee]]=0,"Yes", "No")</f>
        <v>No</v>
      </c>
      <c r="J342" t="str">
        <f>IF(Table_Main[[#This Row],[PartsFee]]=0,"Yes", "No")</f>
        <v>No</v>
      </c>
      <c r="K342" s="6">
        <v>1.25</v>
      </c>
      <c r="L342" s="14">
        <v>952.06380000000001</v>
      </c>
      <c r="M342" s="6" t="s">
        <v>79</v>
      </c>
      <c r="N342">
        <f>Table_Main[[#This Row],[WorkDate]]-Table_Main[[#This Row],[ReqDate]]</f>
        <v>14</v>
      </c>
      <c r="O342">
        <f>VLOOKUP(Table_Main[[#This Row],[Techs]],$AA$2:$AB$4,2,0)</f>
        <v>140</v>
      </c>
      <c r="P342" s="13">
        <f>Table_Main[[#This Row],[LaborHours]]*Table_Main[[#This Row],[LaborRate]]</f>
        <v>175</v>
      </c>
      <c r="Q342" s="14">
        <v>175</v>
      </c>
      <c r="R342" s="14">
        <v>952.06380000000001</v>
      </c>
      <c r="S342" s="13">
        <f>Table_Main[[#This Row],[LaborRate]]+Table_Main[[#This Row],[LaborCost]]</f>
        <v>315</v>
      </c>
      <c r="T342">
        <f>Table_Main[[#This Row],[LaborFee]]+Table_Main[[#This Row],[PartsFee]]</f>
        <v>1127.0637999999999</v>
      </c>
      <c r="U342" t="str">
        <f>LEFT(TEXT(Table_Main[[#This Row],[ReqDate]],"dddd"),3)</f>
        <v>Mon</v>
      </c>
      <c r="V342" t="str">
        <f>LEFT(TEXT(Table_Main[[#This Row],[WorkDate]],"dddd"),3)</f>
        <v>Mon</v>
      </c>
    </row>
    <row r="343" spans="1:22" ht="14.25" hidden="1" customHeight="1" x14ac:dyDescent="0.25">
      <c r="A343" s="6" t="s">
        <v>422</v>
      </c>
      <c r="B343" s="6" t="s">
        <v>83</v>
      </c>
      <c r="C343" s="6" t="s">
        <v>57</v>
      </c>
      <c r="D343" s="6" t="s">
        <v>67</v>
      </c>
      <c r="E343" t="str">
        <f>IF(Table_Main[[#This Row],[Wait]]&lt;=4, "Yes", "No")</f>
        <v>No</v>
      </c>
      <c r="F343" s="9">
        <v>44243</v>
      </c>
      <c r="G343" s="9">
        <v>44258</v>
      </c>
      <c r="H343" s="6">
        <v>1</v>
      </c>
      <c r="I343" t="str">
        <f>IF(Table_Main[[#This Row],[LaborFee]]=0,"Yes", "No")</f>
        <v>No</v>
      </c>
      <c r="J343" t="str">
        <f>IF(Table_Main[[#This Row],[PartsFee]]=0,"Yes", "No")</f>
        <v>No</v>
      </c>
      <c r="K343" s="6">
        <v>0.25</v>
      </c>
      <c r="L343" s="14">
        <v>17.420000000000002</v>
      </c>
      <c r="M343" s="6" t="s">
        <v>59</v>
      </c>
      <c r="N343">
        <f>Table_Main[[#This Row],[WorkDate]]-Table_Main[[#This Row],[ReqDate]]</f>
        <v>15</v>
      </c>
      <c r="O343">
        <f>VLOOKUP(Table_Main[[#This Row],[Techs]],$AA$2:$AB$4,2,0)</f>
        <v>80</v>
      </c>
      <c r="P343" s="13">
        <f>Table_Main[[#This Row],[LaborHours]]*Table_Main[[#This Row],[LaborRate]]</f>
        <v>20</v>
      </c>
      <c r="Q343" s="14">
        <v>20</v>
      </c>
      <c r="R343" s="14">
        <v>17.420000000000002</v>
      </c>
      <c r="S343" s="13">
        <f>Table_Main[[#This Row],[LaborRate]]+Table_Main[[#This Row],[LaborCost]]</f>
        <v>100</v>
      </c>
      <c r="T343">
        <f>Table_Main[[#This Row],[LaborFee]]+Table_Main[[#This Row],[PartsFee]]</f>
        <v>37.42</v>
      </c>
      <c r="U343" t="str">
        <f>LEFT(TEXT(Table_Main[[#This Row],[ReqDate]],"dddd"),3)</f>
        <v>Tue</v>
      </c>
      <c r="V343" t="str">
        <f>LEFT(TEXT(Table_Main[[#This Row],[WorkDate]],"dddd"),3)</f>
        <v>Wed</v>
      </c>
    </row>
    <row r="344" spans="1:22" ht="14.25" hidden="1" customHeight="1" x14ac:dyDescent="0.25">
      <c r="A344" s="6" t="s">
        <v>423</v>
      </c>
      <c r="B344" s="6" t="s">
        <v>71</v>
      </c>
      <c r="C344" s="6" t="s">
        <v>66</v>
      </c>
      <c r="D344" s="6" t="s">
        <v>63</v>
      </c>
      <c r="E344" t="str">
        <f>IF(Table_Main[[#This Row],[Wait]]&lt;=4, "Yes", "No")</f>
        <v>No</v>
      </c>
      <c r="F344" s="9">
        <v>44243</v>
      </c>
      <c r="G344" s="9">
        <v>44263</v>
      </c>
      <c r="H344" s="6">
        <v>2</v>
      </c>
      <c r="I344" t="str">
        <f>IF(Table_Main[[#This Row],[LaborFee]]=0,"Yes", "No")</f>
        <v>No</v>
      </c>
      <c r="J344" t="str">
        <f>IF(Table_Main[[#This Row],[PartsFee]]=0,"Yes", "No")</f>
        <v>No</v>
      </c>
      <c r="K344" s="6">
        <v>0.5</v>
      </c>
      <c r="L344" s="14">
        <v>202</v>
      </c>
      <c r="M344" s="6" t="s">
        <v>79</v>
      </c>
      <c r="N344">
        <f>Table_Main[[#This Row],[WorkDate]]-Table_Main[[#This Row],[ReqDate]]</f>
        <v>20</v>
      </c>
      <c r="O344">
        <f>VLOOKUP(Table_Main[[#This Row],[Techs]],$AA$2:$AB$4,2,0)</f>
        <v>140</v>
      </c>
      <c r="P344" s="13">
        <f>Table_Main[[#This Row],[LaborHours]]*Table_Main[[#This Row],[LaborRate]]</f>
        <v>70</v>
      </c>
      <c r="Q344" s="14">
        <v>70</v>
      </c>
      <c r="R344" s="14">
        <v>202</v>
      </c>
      <c r="S344" s="13">
        <f>Table_Main[[#This Row],[LaborRate]]+Table_Main[[#This Row],[LaborCost]]</f>
        <v>210</v>
      </c>
      <c r="T344">
        <f>Table_Main[[#This Row],[LaborFee]]+Table_Main[[#This Row],[PartsFee]]</f>
        <v>272</v>
      </c>
      <c r="U344" t="str">
        <f>LEFT(TEXT(Table_Main[[#This Row],[ReqDate]],"dddd"),3)</f>
        <v>Tue</v>
      </c>
      <c r="V344" t="str">
        <f>LEFT(TEXT(Table_Main[[#This Row],[WorkDate]],"dddd"),3)</f>
        <v>Mon</v>
      </c>
    </row>
    <row r="345" spans="1:22" ht="14.25" hidden="1" customHeight="1" x14ac:dyDescent="0.25">
      <c r="A345" s="6" t="s">
        <v>424</v>
      </c>
      <c r="B345" s="6" t="s">
        <v>94</v>
      </c>
      <c r="C345" s="6" t="s">
        <v>78</v>
      </c>
      <c r="D345" s="6" t="s">
        <v>58</v>
      </c>
      <c r="E345" t="str">
        <f>IF(Table_Main[[#This Row],[Wait]]&lt;=4, "Yes", "No")</f>
        <v>No</v>
      </c>
      <c r="F345" s="9">
        <v>44244</v>
      </c>
      <c r="G345" s="9">
        <v>44249</v>
      </c>
      <c r="H345" s="6">
        <v>1</v>
      </c>
      <c r="I345" t="str">
        <f>IF(Table_Main[[#This Row],[LaborFee]]=0,"Yes", "No")</f>
        <v>No</v>
      </c>
      <c r="J345" t="str">
        <f>IF(Table_Main[[#This Row],[PartsFee]]=0,"Yes", "No")</f>
        <v>No</v>
      </c>
      <c r="K345" s="6">
        <v>0.75</v>
      </c>
      <c r="L345" s="14">
        <v>137.13</v>
      </c>
      <c r="M345" s="6" t="s">
        <v>59</v>
      </c>
      <c r="N345">
        <f>Table_Main[[#This Row],[WorkDate]]-Table_Main[[#This Row],[ReqDate]]</f>
        <v>5</v>
      </c>
      <c r="O345">
        <f>VLOOKUP(Table_Main[[#This Row],[Techs]],$AA$2:$AB$4,2,0)</f>
        <v>80</v>
      </c>
      <c r="P345" s="13">
        <f>Table_Main[[#This Row],[LaborHours]]*Table_Main[[#This Row],[LaborRate]]</f>
        <v>60</v>
      </c>
      <c r="Q345" s="14">
        <v>60</v>
      </c>
      <c r="R345" s="14">
        <v>137.13</v>
      </c>
      <c r="S345" s="13">
        <f>Table_Main[[#This Row],[LaborRate]]+Table_Main[[#This Row],[LaborCost]]</f>
        <v>140</v>
      </c>
      <c r="T345">
        <f>Table_Main[[#This Row],[LaborFee]]+Table_Main[[#This Row],[PartsFee]]</f>
        <v>197.13</v>
      </c>
      <c r="U345" t="str">
        <f>LEFT(TEXT(Table_Main[[#This Row],[ReqDate]],"dddd"),3)</f>
        <v>Wed</v>
      </c>
      <c r="V345" t="str">
        <f>LEFT(TEXT(Table_Main[[#This Row],[WorkDate]],"dddd"),3)</f>
        <v>Mon</v>
      </c>
    </row>
    <row r="346" spans="1:22" ht="14.25" hidden="1" customHeight="1" x14ac:dyDescent="0.25">
      <c r="A346" s="6" t="s">
        <v>425</v>
      </c>
      <c r="B346" s="6" t="s">
        <v>83</v>
      </c>
      <c r="C346" s="6" t="s">
        <v>57</v>
      </c>
      <c r="D346" s="6" t="s">
        <v>58</v>
      </c>
      <c r="E346" t="str">
        <f>IF(Table_Main[[#This Row],[Wait]]&lt;=4, "Yes", "No")</f>
        <v>No</v>
      </c>
      <c r="F346" s="9">
        <v>44244</v>
      </c>
      <c r="G346" s="9">
        <v>44256</v>
      </c>
      <c r="H346" s="6">
        <v>1</v>
      </c>
      <c r="I346" t="str">
        <f>IF(Table_Main[[#This Row],[LaborFee]]=0,"Yes", "No")</f>
        <v>No</v>
      </c>
      <c r="J346" t="str">
        <f>IF(Table_Main[[#This Row],[PartsFee]]=0,"Yes", "No")</f>
        <v>No</v>
      </c>
      <c r="K346" s="6">
        <v>0.5</v>
      </c>
      <c r="L346" s="14">
        <v>180</v>
      </c>
      <c r="M346" s="6" t="s">
        <v>79</v>
      </c>
      <c r="N346">
        <f>Table_Main[[#This Row],[WorkDate]]-Table_Main[[#This Row],[ReqDate]]</f>
        <v>12</v>
      </c>
      <c r="O346">
        <f>VLOOKUP(Table_Main[[#This Row],[Techs]],$AA$2:$AB$4,2,0)</f>
        <v>80</v>
      </c>
      <c r="P346" s="13">
        <f>Table_Main[[#This Row],[LaborHours]]*Table_Main[[#This Row],[LaborRate]]</f>
        <v>40</v>
      </c>
      <c r="Q346" s="14">
        <v>40</v>
      </c>
      <c r="R346" s="14">
        <v>180</v>
      </c>
      <c r="S346" s="13">
        <f>Table_Main[[#This Row],[LaborRate]]+Table_Main[[#This Row],[LaborCost]]</f>
        <v>120</v>
      </c>
      <c r="T346">
        <f>Table_Main[[#This Row],[LaborFee]]+Table_Main[[#This Row],[PartsFee]]</f>
        <v>220</v>
      </c>
      <c r="U346" t="str">
        <f>LEFT(TEXT(Table_Main[[#This Row],[ReqDate]],"dddd"),3)</f>
        <v>Wed</v>
      </c>
      <c r="V346" t="str">
        <f>LEFT(TEXT(Table_Main[[#This Row],[WorkDate]],"dddd"),3)</f>
        <v>Mon</v>
      </c>
    </row>
    <row r="347" spans="1:22" ht="14.25" hidden="1" customHeight="1" x14ac:dyDescent="0.25">
      <c r="A347" s="6" t="s">
        <v>426</v>
      </c>
      <c r="B347" s="6" t="s">
        <v>65</v>
      </c>
      <c r="C347" s="6" t="s">
        <v>57</v>
      </c>
      <c r="D347" s="6" t="s">
        <v>58</v>
      </c>
      <c r="E347" t="str">
        <f>IF(Table_Main[[#This Row],[Wait]]&lt;=4, "Yes", "No")</f>
        <v>No</v>
      </c>
      <c r="F347" s="9">
        <v>44244</v>
      </c>
      <c r="G347" s="9">
        <v>44256</v>
      </c>
      <c r="H347" s="6">
        <v>1</v>
      </c>
      <c r="I347" t="str">
        <f>IF(Table_Main[[#This Row],[LaborFee]]=0,"Yes", "No")</f>
        <v>No</v>
      </c>
      <c r="J347" t="str">
        <f>IF(Table_Main[[#This Row],[PartsFee]]=0,"Yes", "No")</f>
        <v>No</v>
      </c>
      <c r="K347" s="6">
        <v>0.25</v>
      </c>
      <c r="L347" s="14">
        <v>255.3433</v>
      </c>
      <c r="M347" s="6" t="s">
        <v>79</v>
      </c>
      <c r="N347">
        <f>Table_Main[[#This Row],[WorkDate]]-Table_Main[[#This Row],[ReqDate]]</f>
        <v>12</v>
      </c>
      <c r="O347">
        <f>VLOOKUP(Table_Main[[#This Row],[Techs]],$AA$2:$AB$4,2,0)</f>
        <v>80</v>
      </c>
      <c r="P347" s="13">
        <f>Table_Main[[#This Row],[LaborHours]]*Table_Main[[#This Row],[LaborRate]]</f>
        <v>20</v>
      </c>
      <c r="Q347" s="14">
        <v>20</v>
      </c>
      <c r="R347" s="14">
        <v>255.3433</v>
      </c>
      <c r="S347" s="13">
        <f>Table_Main[[#This Row],[LaborRate]]+Table_Main[[#This Row],[LaborCost]]</f>
        <v>100</v>
      </c>
      <c r="T347">
        <f>Table_Main[[#This Row],[LaborFee]]+Table_Main[[#This Row],[PartsFee]]</f>
        <v>275.3433</v>
      </c>
      <c r="U347" t="str">
        <f>LEFT(TEXT(Table_Main[[#This Row],[ReqDate]],"dddd"),3)</f>
        <v>Wed</v>
      </c>
      <c r="V347" t="str">
        <f>LEFT(TEXT(Table_Main[[#This Row],[WorkDate]],"dddd"),3)</f>
        <v>Mon</v>
      </c>
    </row>
    <row r="348" spans="1:22" ht="14.25" hidden="1" customHeight="1" x14ac:dyDescent="0.25">
      <c r="A348" s="6" t="s">
        <v>427</v>
      </c>
      <c r="B348" s="6" t="s">
        <v>71</v>
      </c>
      <c r="C348" s="6" t="s">
        <v>57</v>
      </c>
      <c r="D348" s="6" t="s">
        <v>67</v>
      </c>
      <c r="E348" t="str">
        <f>IF(Table_Main[[#This Row],[Wait]]&lt;=4, "Yes", "No")</f>
        <v>No</v>
      </c>
      <c r="F348" s="9">
        <v>44244</v>
      </c>
      <c r="G348" s="9">
        <v>44257</v>
      </c>
      <c r="H348" s="6">
        <v>1</v>
      </c>
      <c r="I348" t="str">
        <f>IF(Table_Main[[#This Row],[LaborFee]]=0,"Yes", "No")</f>
        <v>No</v>
      </c>
      <c r="J348" t="str">
        <f>IF(Table_Main[[#This Row],[PartsFee]]=0,"Yes", "No")</f>
        <v>No</v>
      </c>
      <c r="K348" s="6">
        <v>0.25</v>
      </c>
      <c r="L348" s="14">
        <v>48.372999999999998</v>
      </c>
      <c r="M348" s="6" t="s">
        <v>68</v>
      </c>
      <c r="N348">
        <f>Table_Main[[#This Row],[WorkDate]]-Table_Main[[#This Row],[ReqDate]]</f>
        <v>13</v>
      </c>
      <c r="O348">
        <f>VLOOKUP(Table_Main[[#This Row],[Techs]],$AA$2:$AB$4,2,0)</f>
        <v>80</v>
      </c>
      <c r="P348" s="13">
        <f>Table_Main[[#This Row],[LaborHours]]*Table_Main[[#This Row],[LaborRate]]</f>
        <v>20</v>
      </c>
      <c r="Q348" s="14">
        <v>20</v>
      </c>
      <c r="R348" s="14">
        <v>48.372999999999998</v>
      </c>
      <c r="S348" s="13">
        <f>Table_Main[[#This Row],[LaborRate]]+Table_Main[[#This Row],[LaborCost]]</f>
        <v>100</v>
      </c>
      <c r="T348">
        <f>Table_Main[[#This Row],[LaborFee]]+Table_Main[[#This Row],[PartsFee]]</f>
        <v>68.37299999999999</v>
      </c>
      <c r="U348" t="str">
        <f>LEFT(TEXT(Table_Main[[#This Row],[ReqDate]],"dddd"),3)</f>
        <v>Wed</v>
      </c>
      <c r="V348" t="str">
        <f>LEFT(TEXT(Table_Main[[#This Row],[WorkDate]],"dddd"),3)</f>
        <v>Tue</v>
      </c>
    </row>
    <row r="349" spans="1:22" ht="14.25" hidden="1" customHeight="1" x14ac:dyDescent="0.25">
      <c r="A349" s="6" t="s">
        <v>428</v>
      </c>
      <c r="B349" s="6" t="s">
        <v>56</v>
      </c>
      <c r="C349" s="6" t="s">
        <v>227</v>
      </c>
      <c r="D349" s="6" t="s">
        <v>67</v>
      </c>
      <c r="E349" t="str">
        <f>IF(Table_Main[[#This Row],[Wait]]&lt;=4, "Yes", "No")</f>
        <v>No</v>
      </c>
      <c r="F349" s="9">
        <v>44244</v>
      </c>
      <c r="G349" s="9">
        <v>44263</v>
      </c>
      <c r="H349" s="6">
        <v>1</v>
      </c>
      <c r="I349" t="str">
        <f>IF(Table_Main[[#This Row],[LaborFee]]=0,"Yes", "No")</f>
        <v>No</v>
      </c>
      <c r="J349" t="str">
        <f>IF(Table_Main[[#This Row],[PartsFee]]=0,"Yes", "No")</f>
        <v>No</v>
      </c>
      <c r="K349" s="6">
        <v>0.25</v>
      </c>
      <c r="L349" s="14">
        <v>40.200000000000003</v>
      </c>
      <c r="M349" s="6" t="s">
        <v>59</v>
      </c>
      <c r="N349">
        <f>Table_Main[[#This Row],[WorkDate]]-Table_Main[[#This Row],[ReqDate]]</f>
        <v>19</v>
      </c>
      <c r="O349">
        <f>VLOOKUP(Table_Main[[#This Row],[Techs]],$AA$2:$AB$4,2,0)</f>
        <v>80</v>
      </c>
      <c r="P349" s="13">
        <f>Table_Main[[#This Row],[LaborHours]]*Table_Main[[#This Row],[LaborRate]]</f>
        <v>20</v>
      </c>
      <c r="Q349" s="14">
        <v>20</v>
      </c>
      <c r="R349" s="14">
        <v>40.200000000000003</v>
      </c>
      <c r="S349" s="13">
        <f>Table_Main[[#This Row],[LaborRate]]+Table_Main[[#This Row],[LaborCost]]</f>
        <v>100</v>
      </c>
      <c r="T349">
        <f>Table_Main[[#This Row],[LaborFee]]+Table_Main[[#This Row],[PartsFee]]</f>
        <v>60.2</v>
      </c>
      <c r="U349" t="str">
        <f>LEFT(TEXT(Table_Main[[#This Row],[ReqDate]],"dddd"),3)</f>
        <v>Wed</v>
      </c>
      <c r="V349" t="str">
        <f>LEFT(TEXT(Table_Main[[#This Row],[WorkDate]],"dddd"),3)</f>
        <v>Mon</v>
      </c>
    </row>
    <row r="350" spans="1:22" ht="14.25" customHeight="1" x14ac:dyDescent="0.25">
      <c r="A350" s="6" t="s">
        <v>429</v>
      </c>
      <c r="B350" s="6" t="s">
        <v>65</v>
      </c>
      <c r="C350" s="6" t="s">
        <v>66</v>
      </c>
      <c r="D350" s="6" t="s">
        <v>67</v>
      </c>
      <c r="E350" t="str">
        <f>IF(Table_Main[[#This Row],[Wait]]&lt;=4, "Yes", "No")</f>
        <v>No</v>
      </c>
      <c r="F350" s="9">
        <v>44245</v>
      </c>
      <c r="G350" s="9">
        <v>44261</v>
      </c>
      <c r="H350" s="6">
        <v>1</v>
      </c>
      <c r="I350" t="str">
        <f>IF(Table_Main[[#This Row],[LaborFee]]=0,"Yes", "No")</f>
        <v>No</v>
      </c>
      <c r="J350" t="str">
        <f>IF(Table_Main[[#This Row],[PartsFee]]=0,"Yes", "No")</f>
        <v>No</v>
      </c>
      <c r="K350" s="6">
        <v>0.25</v>
      </c>
      <c r="L350" s="14">
        <v>61.4985</v>
      </c>
      <c r="M350" s="6" t="s">
        <v>59</v>
      </c>
      <c r="N350">
        <f>Table_Main[[#This Row],[WorkDate]]-Table_Main[[#This Row],[ReqDate]]</f>
        <v>16</v>
      </c>
      <c r="O350">
        <f>VLOOKUP(Table_Main[[#This Row],[Techs]],$AA$2:$AB$4,2,0)</f>
        <v>80</v>
      </c>
      <c r="P350" s="13">
        <f>Table_Main[[#This Row],[LaborHours]]*Table_Main[[#This Row],[LaborRate]]</f>
        <v>20</v>
      </c>
      <c r="Q350" s="14">
        <v>20</v>
      </c>
      <c r="R350" s="14">
        <v>61.4985</v>
      </c>
      <c r="S350" s="13">
        <f>Table_Main[[#This Row],[LaborRate]]+Table_Main[[#This Row],[LaborCost]]</f>
        <v>100</v>
      </c>
      <c r="T350">
        <f>Table_Main[[#This Row],[LaborFee]]+Table_Main[[#This Row],[PartsFee]]</f>
        <v>81.498500000000007</v>
      </c>
      <c r="U350" t="str">
        <f>LEFT(TEXT(Table_Main[[#This Row],[ReqDate]],"dddd"),3)</f>
        <v>Thu</v>
      </c>
      <c r="V350" t="str">
        <f>LEFT(TEXT(Table_Main[[#This Row],[WorkDate]],"dddd"),3)</f>
        <v>Sat</v>
      </c>
    </row>
    <row r="351" spans="1:22" ht="14.25" hidden="1" customHeight="1" x14ac:dyDescent="0.25">
      <c r="A351" s="6" t="s">
        <v>430</v>
      </c>
      <c r="B351" s="6" t="s">
        <v>71</v>
      </c>
      <c r="C351" s="6" t="s">
        <v>57</v>
      </c>
      <c r="D351" s="6" t="s">
        <v>63</v>
      </c>
      <c r="E351" t="str">
        <f>IF(Table_Main[[#This Row],[Wait]]&lt;=4, "Yes", "No")</f>
        <v>No</v>
      </c>
      <c r="F351" s="9">
        <v>44245</v>
      </c>
      <c r="G351" s="9">
        <v>44257</v>
      </c>
      <c r="H351" s="6">
        <v>1</v>
      </c>
      <c r="I351" t="str">
        <f>IF(Table_Main[[#This Row],[LaborFee]]=0,"Yes", "No")</f>
        <v>No</v>
      </c>
      <c r="J351" t="str">
        <f>IF(Table_Main[[#This Row],[PartsFee]]=0,"Yes", "No")</f>
        <v>No</v>
      </c>
      <c r="K351" s="6">
        <v>0.5</v>
      </c>
      <c r="L351" s="14">
        <v>42.66</v>
      </c>
      <c r="M351" s="6" t="s">
        <v>59</v>
      </c>
      <c r="N351">
        <f>Table_Main[[#This Row],[WorkDate]]-Table_Main[[#This Row],[ReqDate]]</f>
        <v>12</v>
      </c>
      <c r="O351">
        <f>VLOOKUP(Table_Main[[#This Row],[Techs]],$AA$2:$AB$4,2,0)</f>
        <v>80</v>
      </c>
      <c r="P351" s="13">
        <f>Table_Main[[#This Row],[LaborHours]]*Table_Main[[#This Row],[LaborRate]]</f>
        <v>40</v>
      </c>
      <c r="Q351" s="14">
        <v>40</v>
      </c>
      <c r="R351" s="14">
        <v>42.66</v>
      </c>
      <c r="S351" s="13">
        <f>Table_Main[[#This Row],[LaborRate]]+Table_Main[[#This Row],[LaborCost]]</f>
        <v>120</v>
      </c>
      <c r="T351">
        <f>Table_Main[[#This Row],[LaborFee]]+Table_Main[[#This Row],[PartsFee]]</f>
        <v>82.66</v>
      </c>
      <c r="U351" t="str">
        <f>LEFT(TEXT(Table_Main[[#This Row],[ReqDate]],"dddd"),3)</f>
        <v>Thu</v>
      </c>
      <c r="V351" t="str">
        <f>LEFT(TEXT(Table_Main[[#This Row],[WorkDate]],"dddd"),3)</f>
        <v>Tue</v>
      </c>
    </row>
    <row r="352" spans="1:22" ht="14.25" hidden="1" customHeight="1" x14ac:dyDescent="0.25">
      <c r="A352" s="6" t="s">
        <v>431</v>
      </c>
      <c r="B352" s="6" t="s">
        <v>56</v>
      </c>
      <c r="C352" s="6" t="s">
        <v>227</v>
      </c>
      <c r="D352" s="6" t="s">
        <v>63</v>
      </c>
      <c r="E352" t="str">
        <f>IF(Table_Main[[#This Row],[Wait]]&lt;=4, "Yes", "No")</f>
        <v>No</v>
      </c>
      <c r="F352" s="9">
        <v>44245</v>
      </c>
      <c r="G352" s="9">
        <v>44265</v>
      </c>
      <c r="H352" s="6">
        <v>1</v>
      </c>
      <c r="I352" t="str">
        <f>IF(Table_Main[[#This Row],[LaborFee]]=0,"Yes", "No")</f>
        <v>No</v>
      </c>
      <c r="J352" t="str">
        <f>IF(Table_Main[[#This Row],[PartsFee]]=0,"Yes", "No")</f>
        <v>No</v>
      </c>
      <c r="K352" s="6">
        <v>0.5</v>
      </c>
      <c r="L352" s="14">
        <v>16.420000000000002</v>
      </c>
      <c r="M352" s="6" t="s">
        <v>432</v>
      </c>
      <c r="N352">
        <f>Table_Main[[#This Row],[WorkDate]]-Table_Main[[#This Row],[ReqDate]]</f>
        <v>20</v>
      </c>
      <c r="O352">
        <f>VLOOKUP(Table_Main[[#This Row],[Techs]],$AA$2:$AB$4,2,0)</f>
        <v>80</v>
      </c>
      <c r="P352" s="13">
        <f>Table_Main[[#This Row],[LaborHours]]*Table_Main[[#This Row],[LaborRate]]</f>
        <v>40</v>
      </c>
      <c r="Q352" s="14">
        <v>40</v>
      </c>
      <c r="R352" s="14">
        <v>16.420000000000002</v>
      </c>
      <c r="S352" s="13">
        <f>Table_Main[[#This Row],[LaborRate]]+Table_Main[[#This Row],[LaborCost]]</f>
        <v>120</v>
      </c>
      <c r="T352">
        <f>Table_Main[[#This Row],[LaborFee]]+Table_Main[[#This Row],[PartsFee]]</f>
        <v>56.42</v>
      </c>
      <c r="U352" t="str">
        <f>LEFT(TEXT(Table_Main[[#This Row],[ReqDate]],"dddd"),3)</f>
        <v>Thu</v>
      </c>
      <c r="V352" t="str">
        <f>LEFT(TEXT(Table_Main[[#This Row],[WorkDate]],"dddd"),3)</f>
        <v>Wed</v>
      </c>
    </row>
    <row r="353" spans="1:22" ht="14.25" hidden="1" customHeight="1" x14ac:dyDescent="0.25">
      <c r="A353" s="6" t="s">
        <v>433</v>
      </c>
      <c r="B353" s="6" t="s">
        <v>94</v>
      </c>
      <c r="C353" s="6" t="s">
        <v>78</v>
      </c>
      <c r="D353" s="6" t="s">
        <v>58</v>
      </c>
      <c r="E353" t="str">
        <f>IF(Table_Main[[#This Row],[Wait]]&lt;=4, "Yes", "No")</f>
        <v>No</v>
      </c>
      <c r="F353" s="9">
        <v>44246</v>
      </c>
      <c r="G353" s="9">
        <v>44264</v>
      </c>
      <c r="H353" s="6">
        <v>2</v>
      </c>
      <c r="I353" t="str">
        <f>IF(Table_Main[[#This Row],[LaborFee]]=0,"Yes", "No")</f>
        <v>No</v>
      </c>
      <c r="J353" t="str">
        <f>IF(Table_Main[[#This Row],[PartsFee]]=0,"Yes", "No")</f>
        <v>No</v>
      </c>
      <c r="K353" s="6">
        <v>0.5</v>
      </c>
      <c r="L353" s="14">
        <v>31.807600000000001</v>
      </c>
      <c r="M353" s="6" t="s">
        <v>59</v>
      </c>
      <c r="N353">
        <f>Table_Main[[#This Row],[WorkDate]]-Table_Main[[#This Row],[ReqDate]]</f>
        <v>18</v>
      </c>
      <c r="O353">
        <f>VLOOKUP(Table_Main[[#This Row],[Techs]],$AA$2:$AB$4,2,0)</f>
        <v>140</v>
      </c>
      <c r="P353" s="13">
        <f>Table_Main[[#This Row],[LaborHours]]*Table_Main[[#This Row],[LaborRate]]</f>
        <v>70</v>
      </c>
      <c r="Q353" s="14">
        <v>70</v>
      </c>
      <c r="R353" s="14">
        <v>31.807600000000001</v>
      </c>
      <c r="S353" s="13">
        <f>Table_Main[[#This Row],[LaborRate]]+Table_Main[[#This Row],[LaborCost]]</f>
        <v>210</v>
      </c>
      <c r="T353">
        <f>Table_Main[[#This Row],[LaborFee]]+Table_Main[[#This Row],[PartsFee]]</f>
        <v>101.80760000000001</v>
      </c>
      <c r="U353" t="str">
        <f>LEFT(TEXT(Table_Main[[#This Row],[ReqDate]],"dddd"),3)</f>
        <v>Fri</v>
      </c>
      <c r="V353" t="str">
        <f>LEFT(TEXT(Table_Main[[#This Row],[WorkDate]],"dddd"),3)</f>
        <v>Tue</v>
      </c>
    </row>
    <row r="354" spans="1:22" ht="14.25" hidden="1" customHeight="1" x14ac:dyDescent="0.25">
      <c r="A354" s="6" t="s">
        <v>434</v>
      </c>
      <c r="B354" s="6" t="s">
        <v>56</v>
      </c>
      <c r="C354" s="6" t="s">
        <v>227</v>
      </c>
      <c r="D354" s="6" t="s">
        <v>58</v>
      </c>
      <c r="E354" t="str">
        <f>IF(Table_Main[[#This Row],[Wait]]&lt;=4, "Yes", "No")</f>
        <v>No</v>
      </c>
      <c r="F354" s="9">
        <v>44249</v>
      </c>
      <c r="G354" s="9">
        <v>44284</v>
      </c>
      <c r="H354" s="6">
        <v>2</v>
      </c>
      <c r="I354" t="str">
        <f>IF(Table_Main[[#This Row],[LaborFee]]=0,"Yes", "No")</f>
        <v>No</v>
      </c>
      <c r="J354" t="str">
        <f>IF(Table_Main[[#This Row],[PartsFee]]=0,"Yes", "No")</f>
        <v>No</v>
      </c>
      <c r="K354" s="6">
        <v>0.5</v>
      </c>
      <c r="L354" s="14">
        <v>239.96940000000001</v>
      </c>
      <c r="M354" s="6" t="s">
        <v>59</v>
      </c>
      <c r="N354">
        <f>Table_Main[[#This Row],[WorkDate]]-Table_Main[[#This Row],[ReqDate]]</f>
        <v>35</v>
      </c>
      <c r="O354">
        <f>VLOOKUP(Table_Main[[#This Row],[Techs]],$AA$2:$AB$4,2,0)</f>
        <v>140</v>
      </c>
      <c r="P354" s="13">
        <f>Table_Main[[#This Row],[LaborHours]]*Table_Main[[#This Row],[LaborRate]]</f>
        <v>70</v>
      </c>
      <c r="Q354" s="14">
        <v>70</v>
      </c>
      <c r="R354" s="14">
        <v>239.96940000000001</v>
      </c>
      <c r="S354" s="13">
        <f>Table_Main[[#This Row],[LaborRate]]+Table_Main[[#This Row],[LaborCost]]</f>
        <v>210</v>
      </c>
      <c r="T354">
        <f>Table_Main[[#This Row],[LaborFee]]+Table_Main[[#This Row],[PartsFee]]</f>
        <v>309.96940000000001</v>
      </c>
      <c r="U354" t="str">
        <f>LEFT(TEXT(Table_Main[[#This Row],[ReqDate]],"dddd"),3)</f>
        <v>Mon</v>
      </c>
      <c r="V354" t="str">
        <f>LEFT(TEXT(Table_Main[[#This Row],[WorkDate]],"dddd"),3)</f>
        <v>Mon</v>
      </c>
    </row>
    <row r="355" spans="1:22" ht="14.25" hidden="1" customHeight="1" x14ac:dyDescent="0.25">
      <c r="A355" s="6" t="s">
        <v>435</v>
      </c>
      <c r="B355" s="6" t="s">
        <v>65</v>
      </c>
      <c r="C355" s="6" t="s">
        <v>78</v>
      </c>
      <c r="D355" s="6" t="s">
        <v>81</v>
      </c>
      <c r="E355" t="str">
        <f>IF(Table_Main[[#This Row],[Wait]]&lt;=4, "Yes", "No")</f>
        <v>No</v>
      </c>
      <c r="F355" s="9">
        <v>44250</v>
      </c>
      <c r="G355" s="9">
        <v>44257</v>
      </c>
      <c r="H355" s="6">
        <v>1</v>
      </c>
      <c r="I355" t="str">
        <f>IF(Table_Main[[#This Row],[LaborFee]]=0,"Yes", "No")</f>
        <v>No</v>
      </c>
      <c r="J355" t="str">
        <f>IF(Table_Main[[#This Row],[PartsFee]]=0,"Yes", "No")</f>
        <v>No</v>
      </c>
      <c r="K355" s="6">
        <v>1</v>
      </c>
      <c r="L355" s="14">
        <v>90</v>
      </c>
      <c r="M355" s="6" t="s">
        <v>79</v>
      </c>
      <c r="N355">
        <f>Table_Main[[#This Row],[WorkDate]]-Table_Main[[#This Row],[ReqDate]]</f>
        <v>7</v>
      </c>
      <c r="O355">
        <f>VLOOKUP(Table_Main[[#This Row],[Techs]],$AA$2:$AB$4,2,0)</f>
        <v>80</v>
      </c>
      <c r="P355" s="13">
        <f>Table_Main[[#This Row],[LaborHours]]*Table_Main[[#This Row],[LaborRate]]</f>
        <v>80</v>
      </c>
      <c r="Q355" s="14">
        <v>80</v>
      </c>
      <c r="R355" s="14">
        <v>90</v>
      </c>
      <c r="S355" s="13">
        <f>Table_Main[[#This Row],[LaborRate]]+Table_Main[[#This Row],[LaborCost]]</f>
        <v>160</v>
      </c>
      <c r="T355">
        <f>Table_Main[[#This Row],[LaborFee]]+Table_Main[[#This Row],[PartsFee]]</f>
        <v>170</v>
      </c>
      <c r="U355" t="str">
        <f>LEFT(TEXT(Table_Main[[#This Row],[ReqDate]],"dddd"),3)</f>
        <v>Tue</v>
      </c>
      <c r="V355" t="str">
        <f>LEFT(TEXT(Table_Main[[#This Row],[WorkDate]],"dddd"),3)</f>
        <v>Tue</v>
      </c>
    </row>
    <row r="356" spans="1:22" ht="14.25" customHeight="1" x14ac:dyDescent="0.25">
      <c r="A356" s="6" t="s">
        <v>436</v>
      </c>
      <c r="B356" s="6" t="s">
        <v>61</v>
      </c>
      <c r="C356" s="6" t="s">
        <v>62</v>
      </c>
      <c r="D356" s="6" t="s">
        <v>67</v>
      </c>
      <c r="E356" t="str">
        <f>IF(Table_Main[[#This Row],[Wait]]&lt;=4, "Yes", "No")</f>
        <v>No</v>
      </c>
      <c r="F356" s="9">
        <v>44250</v>
      </c>
      <c r="G356" s="9">
        <v>44271</v>
      </c>
      <c r="H356" s="6">
        <v>1</v>
      </c>
      <c r="I356" t="str">
        <f>IF(Table_Main[[#This Row],[LaborFee]]=0,"Yes", "No")</f>
        <v>No</v>
      </c>
      <c r="J356" t="str">
        <f>IF(Table_Main[[#This Row],[PartsFee]]=0,"Yes", "No")</f>
        <v>No</v>
      </c>
      <c r="K356" s="6">
        <v>0.25</v>
      </c>
      <c r="L356" s="14">
        <v>16.25</v>
      </c>
      <c r="M356" s="6" t="s">
        <v>59</v>
      </c>
      <c r="N356">
        <f>Table_Main[[#This Row],[WorkDate]]-Table_Main[[#This Row],[ReqDate]]</f>
        <v>21</v>
      </c>
      <c r="O356">
        <f>VLOOKUP(Table_Main[[#This Row],[Techs]],$AA$2:$AB$4,2,0)</f>
        <v>80</v>
      </c>
      <c r="P356" s="13">
        <f>Table_Main[[#This Row],[LaborHours]]*Table_Main[[#This Row],[LaborRate]]</f>
        <v>20</v>
      </c>
      <c r="Q356" s="14">
        <v>20</v>
      </c>
      <c r="R356" s="14">
        <v>16.25</v>
      </c>
      <c r="S356" s="13">
        <f>Table_Main[[#This Row],[LaborRate]]+Table_Main[[#This Row],[LaborCost]]</f>
        <v>100</v>
      </c>
      <c r="T356">
        <f>Table_Main[[#This Row],[LaborFee]]+Table_Main[[#This Row],[PartsFee]]</f>
        <v>36.25</v>
      </c>
      <c r="U356" t="str">
        <f>LEFT(TEXT(Table_Main[[#This Row],[ReqDate]],"dddd"),3)</f>
        <v>Tue</v>
      </c>
      <c r="V356" t="str">
        <f>LEFT(TEXT(Table_Main[[#This Row],[WorkDate]],"dddd"),3)</f>
        <v>Tue</v>
      </c>
    </row>
    <row r="357" spans="1:22" ht="14.25" hidden="1" customHeight="1" x14ac:dyDescent="0.25">
      <c r="A357" s="6" t="s">
        <v>437</v>
      </c>
      <c r="B357" s="6" t="s">
        <v>65</v>
      </c>
      <c r="C357" s="6" t="s">
        <v>66</v>
      </c>
      <c r="D357" s="6" t="s">
        <v>58</v>
      </c>
      <c r="E357" t="str">
        <f>IF(Table_Main[[#This Row],[Wait]]&lt;=4, "Yes", "No")</f>
        <v>No</v>
      </c>
      <c r="F357" s="9">
        <v>44250</v>
      </c>
      <c r="G357" s="9">
        <v>44287</v>
      </c>
      <c r="H357" s="6">
        <v>2</v>
      </c>
      <c r="I357" t="str">
        <f>IF(Table_Main[[#This Row],[LaborFee]]=0,"Yes", "No")</f>
        <v>No</v>
      </c>
      <c r="J357" t="str">
        <f>IF(Table_Main[[#This Row],[PartsFee]]=0,"Yes", "No")</f>
        <v>No</v>
      </c>
      <c r="K357" s="6">
        <v>0.25</v>
      </c>
      <c r="L357" s="14">
        <v>269.40269999999998</v>
      </c>
      <c r="M357" s="6" t="s">
        <v>79</v>
      </c>
      <c r="N357">
        <f>Table_Main[[#This Row],[WorkDate]]-Table_Main[[#This Row],[ReqDate]]</f>
        <v>37</v>
      </c>
      <c r="O357">
        <f>VLOOKUP(Table_Main[[#This Row],[Techs]],$AA$2:$AB$4,2,0)</f>
        <v>140</v>
      </c>
      <c r="P357" s="13">
        <f>Table_Main[[#This Row],[LaborHours]]*Table_Main[[#This Row],[LaborRate]]</f>
        <v>35</v>
      </c>
      <c r="Q357" s="14">
        <v>35</v>
      </c>
      <c r="R357" s="14">
        <v>269.40269999999998</v>
      </c>
      <c r="S357" s="13">
        <f>Table_Main[[#This Row],[LaborRate]]+Table_Main[[#This Row],[LaborCost]]</f>
        <v>175</v>
      </c>
      <c r="T357">
        <f>Table_Main[[#This Row],[LaborFee]]+Table_Main[[#This Row],[PartsFee]]</f>
        <v>304.40269999999998</v>
      </c>
      <c r="U357" t="str">
        <f>LEFT(TEXT(Table_Main[[#This Row],[ReqDate]],"dddd"),3)</f>
        <v>Tue</v>
      </c>
      <c r="V357" t="str">
        <f>LEFT(TEXT(Table_Main[[#This Row],[WorkDate]],"dddd"),3)</f>
        <v>Thu</v>
      </c>
    </row>
    <row r="358" spans="1:22" ht="14.25" customHeight="1" x14ac:dyDescent="0.25">
      <c r="A358" s="6" t="s">
        <v>438</v>
      </c>
      <c r="B358" s="6" t="s">
        <v>61</v>
      </c>
      <c r="C358" s="6" t="s">
        <v>62</v>
      </c>
      <c r="D358" s="6" t="s">
        <v>67</v>
      </c>
      <c r="E358" t="str">
        <f>IF(Table_Main[[#This Row],[Wait]]&lt;=4, "Yes", "No")</f>
        <v>No</v>
      </c>
      <c r="F358" s="9">
        <v>44251</v>
      </c>
      <c r="G358" s="9">
        <v>44270</v>
      </c>
      <c r="H358" s="6">
        <v>1</v>
      </c>
      <c r="I358" t="str">
        <f>IF(Table_Main[[#This Row],[LaborFee]]=0,"Yes", "No")</f>
        <v>No</v>
      </c>
      <c r="J358" t="str">
        <f>IF(Table_Main[[#This Row],[PartsFee]]=0,"Yes", "No")</f>
        <v>No</v>
      </c>
      <c r="K358" s="6">
        <v>0.25</v>
      </c>
      <c r="L358" s="14">
        <v>33.497100000000003</v>
      </c>
      <c r="M358" s="6" t="s">
        <v>59</v>
      </c>
      <c r="N358">
        <f>Table_Main[[#This Row],[WorkDate]]-Table_Main[[#This Row],[ReqDate]]</f>
        <v>19</v>
      </c>
      <c r="O358">
        <f>VLOOKUP(Table_Main[[#This Row],[Techs]],$AA$2:$AB$4,2,0)</f>
        <v>80</v>
      </c>
      <c r="P358" s="13">
        <f>Table_Main[[#This Row],[LaborHours]]*Table_Main[[#This Row],[LaborRate]]</f>
        <v>20</v>
      </c>
      <c r="Q358" s="14">
        <v>20</v>
      </c>
      <c r="R358" s="14">
        <v>33.497100000000003</v>
      </c>
      <c r="S358" s="13">
        <f>Table_Main[[#This Row],[LaborRate]]+Table_Main[[#This Row],[LaborCost]]</f>
        <v>100</v>
      </c>
      <c r="T358">
        <f>Table_Main[[#This Row],[LaborFee]]+Table_Main[[#This Row],[PartsFee]]</f>
        <v>53.497100000000003</v>
      </c>
      <c r="U358" t="str">
        <f>LEFT(TEXT(Table_Main[[#This Row],[ReqDate]],"dddd"),3)</f>
        <v>Wed</v>
      </c>
      <c r="V358" t="str">
        <f>LEFT(TEXT(Table_Main[[#This Row],[WorkDate]],"dddd"),3)</f>
        <v>Mon</v>
      </c>
    </row>
    <row r="359" spans="1:22" ht="14.25" hidden="1" customHeight="1" x14ac:dyDescent="0.25">
      <c r="A359" s="6" t="s">
        <v>439</v>
      </c>
      <c r="B359" s="6" t="s">
        <v>65</v>
      </c>
      <c r="C359" s="6" t="s">
        <v>78</v>
      </c>
      <c r="D359" s="6" t="s">
        <v>58</v>
      </c>
      <c r="E359" t="str">
        <f>IF(Table_Main[[#This Row],[Wait]]&lt;=4, "Yes", "No")</f>
        <v>No</v>
      </c>
      <c r="F359" s="9">
        <v>44252</v>
      </c>
      <c r="G359" s="9">
        <v>44263</v>
      </c>
      <c r="H359" s="6">
        <v>1</v>
      </c>
      <c r="I359" t="str">
        <f>IF(Table_Main[[#This Row],[LaborFee]]=0,"Yes", "No")</f>
        <v>No</v>
      </c>
      <c r="J359" t="str">
        <f>IF(Table_Main[[#This Row],[PartsFee]]=0,"Yes", "No")</f>
        <v>No</v>
      </c>
      <c r="K359" s="6">
        <v>0.25</v>
      </c>
      <c r="L359" s="14">
        <v>305.46260000000001</v>
      </c>
      <c r="M359" s="6" t="s">
        <v>59</v>
      </c>
      <c r="N359">
        <f>Table_Main[[#This Row],[WorkDate]]-Table_Main[[#This Row],[ReqDate]]</f>
        <v>11</v>
      </c>
      <c r="O359">
        <f>VLOOKUP(Table_Main[[#This Row],[Techs]],$AA$2:$AB$4,2,0)</f>
        <v>80</v>
      </c>
      <c r="P359" s="13">
        <f>Table_Main[[#This Row],[LaborHours]]*Table_Main[[#This Row],[LaborRate]]</f>
        <v>20</v>
      </c>
      <c r="Q359" s="14">
        <v>20</v>
      </c>
      <c r="R359" s="14">
        <v>305.46260000000001</v>
      </c>
      <c r="S359" s="13">
        <f>Table_Main[[#This Row],[LaborRate]]+Table_Main[[#This Row],[LaborCost]]</f>
        <v>100</v>
      </c>
      <c r="T359">
        <f>Table_Main[[#This Row],[LaborFee]]+Table_Main[[#This Row],[PartsFee]]</f>
        <v>325.46260000000001</v>
      </c>
      <c r="U359" t="str">
        <f>LEFT(TEXT(Table_Main[[#This Row],[ReqDate]],"dddd"),3)</f>
        <v>Thu</v>
      </c>
      <c r="V359" t="str">
        <f>LEFT(TEXT(Table_Main[[#This Row],[WorkDate]],"dddd"),3)</f>
        <v>Mon</v>
      </c>
    </row>
    <row r="360" spans="1:22" ht="14.25" hidden="1" customHeight="1" x14ac:dyDescent="0.25">
      <c r="A360" s="6" t="s">
        <v>440</v>
      </c>
      <c r="B360" s="6" t="s">
        <v>61</v>
      </c>
      <c r="C360" s="6" t="s">
        <v>62</v>
      </c>
      <c r="D360" s="6" t="s">
        <v>63</v>
      </c>
      <c r="E360" t="str">
        <f>IF(Table_Main[[#This Row],[Wait]]&lt;=4, "Yes", "No")</f>
        <v>No</v>
      </c>
      <c r="F360" s="9">
        <v>44252</v>
      </c>
      <c r="G360" s="9">
        <v>44270</v>
      </c>
      <c r="H360" s="6">
        <v>1</v>
      </c>
      <c r="I360" t="str">
        <f>IF(Table_Main[[#This Row],[LaborFee]]=0,"Yes", "No")</f>
        <v>No</v>
      </c>
      <c r="J360" t="str">
        <f>IF(Table_Main[[#This Row],[PartsFee]]=0,"Yes", "No")</f>
        <v>No</v>
      </c>
      <c r="K360" s="6">
        <v>0.75</v>
      </c>
      <c r="L360" s="14">
        <v>50.672400000000003</v>
      </c>
      <c r="M360" s="6" t="s">
        <v>68</v>
      </c>
      <c r="N360">
        <f>Table_Main[[#This Row],[WorkDate]]-Table_Main[[#This Row],[ReqDate]]</f>
        <v>18</v>
      </c>
      <c r="O360">
        <f>VLOOKUP(Table_Main[[#This Row],[Techs]],$AA$2:$AB$4,2,0)</f>
        <v>80</v>
      </c>
      <c r="P360" s="13">
        <f>Table_Main[[#This Row],[LaborHours]]*Table_Main[[#This Row],[LaborRate]]</f>
        <v>60</v>
      </c>
      <c r="Q360" s="14">
        <v>60</v>
      </c>
      <c r="R360" s="14">
        <v>50.672400000000003</v>
      </c>
      <c r="S360" s="13">
        <f>Table_Main[[#This Row],[LaborRate]]+Table_Main[[#This Row],[LaborCost]]</f>
        <v>140</v>
      </c>
      <c r="T360">
        <f>Table_Main[[#This Row],[LaborFee]]+Table_Main[[#This Row],[PartsFee]]</f>
        <v>110.67240000000001</v>
      </c>
      <c r="U360" t="str">
        <f>LEFT(TEXT(Table_Main[[#This Row],[ReqDate]],"dddd"),3)</f>
        <v>Thu</v>
      </c>
      <c r="V360" t="str">
        <f>LEFT(TEXT(Table_Main[[#This Row],[WorkDate]],"dddd"),3)</f>
        <v>Mon</v>
      </c>
    </row>
    <row r="361" spans="1:22" ht="14.25" hidden="1" customHeight="1" x14ac:dyDescent="0.25">
      <c r="A361" s="6" t="s">
        <v>441</v>
      </c>
      <c r="B361" s="6" t="s">
        <v>61</v>
      </c>
      <c r="C361" s="6" t="s">
        <v>62</v>
      </c>
      <c r="D361" s="6" t="s">
        <v>63</v>
      </c>
      <c r="E361" t="str">
        <f>IF(Table_Main[[#This Row],[Wait]]&lt;=4, "Yes", "No")</f>
        <v>No</v>
      </c>
      <c r="F361" s="9">
        <v>44252</v>
      </c>
      <c r="G361" s="9">
        <v>44271</v>
      </c>
      <c r="H361" s="6">
        <v>1</v>
      </c>
      <c r="I361" t="str">
        <f>IF(Table_Main[[#This Row],[LaborFee]]=0,"Yes", "No")</f>
        <v>No</v>
      </c>
      <c r="J361" t="str">
        <f>IF(Table_Main[[#This Row],[PartsFee]]=0,"Yes", "No")</f>
        <v>No</v>
      </c>
      <c r="K361" s="6">
        <v>0.5</v>
      </c>
      <c r="L361" s="14">
        <v>45.63</v>
      </c>
      <c r="M361" s="6" t="s">
        <v>68</v>
      </c>
      <c r="N361">
        <f>Table_Main[[#This Row],[WorkDate]]-Table_Main[[#This Row],[ReqDate]]</f>
        <v>19</v>
      </c>
      <c r="O361">
        <f>VLOOKUP(Table_Main[[#This Row],[Techs]],$AA$2:$AB$4,2,0)</f>
        <v>80</v>
      </c>
      <c r="P361" s="13">
        <f>Table_Main[[#This Row],[LaborHours]]*Table_Main[[#This Row],[LaborRate]]</f>
        <v>40</v>
      </c>
      <c r="Q361" s="14">
        <v>40</v>
      </c>
      <c r="R361" s="14">
        <v>45.63</v>
      </c>
      <c r="S361" s="13">
        <f>Table_Main[[#This Row],[LaborRate]]+Table_Main[[#This Row],[LaborCost]]</f>
        <v>120</v>
      </c>
      <c r="T361">
        <f>Table_Main[[#This Row],[LaborFee]]+Table_Main[[#This Row],[PartsFee]]</f>
        <v>85.63</v>
      </c>
      <c r="U361" t="str">
        <f>LEFT(TEXT(Table_Main[[#This Row],[ReqDate]],"dddd"),3)</f>
        <v>Thu</v>
      </c>
      <c r="V361" t="str">
        <f>LEFT(TEXT(Table_Main[[#This Row],[WorkDate]],"dddd"),3)</f>
        <v>Tue</v>
      </c>
    </row>
    <row r="362" spans="1:22" ht="14.25" hidden="1" customHeight="1" x14ac:dyDescent="0.25">
      <c r="A362" s="6" t="s">
        <v>442</v>
      </c>
      <c r="B362" s="6" t="s">
        <v>83</v>
      </c>
      <c r="C362" s="6" t="s">
        <v>57</v>
      </c>
      <c r="D362" s="6" t="s">
        <v>63</v>
      </c>
      <c r="E362" t="str">
        <f>IF(Table_Main[[#This Row],[Wait]]&lt;=4, "Yes", "No")</f>
        <v>No</v>
      </c>
      <c r="F362" s="9">
        <v>44252</v>
      </c>
      <c r="G362" s="9">
        <v>44279</v>
      </c>
      <c r="H362" s="6">
        <v>1</v>
      </c>
      <c r="I362" t="str">
        <f>IF(Table_Main[[#This Row],[LaborFee]]=0,"Yes", "No")</f>
        <v>No</v>
      </c>
      <c r="J362" t="str">
        <f>IF(Table_Main[[#This Row],[PartsFee]]=0,"Yes", "No")</f>
        <v>No</v>
      </c>
      <c r="K362" s="6">
        <v>1</v>
      </c>
      <c r="L362" s="14">
        <v>42.66</v>
      </c>
      <c r="M362" s="6" t="s">
        <v>79</v>
      </c>
      <c r="N362">
        <f>Table_Main[[#This Row],[WorkDate]]-Table_Main[[#This Row],[ReqDate]]</f>
        <v>27</v>
      </c>
      <c r="O362">
        <f>VLOOKUP(Table_Main[[#This Row],[Techs]],$AA$2:$AB$4,2,0)</f>
        <v>80</v>
      </c>
      <c r="P362" s="13">
        <f>Table_Main[[#This Row],[LaborHours]]*Table_Main[[#This Row],[LaborRate]]</f>
        <v>80</v>
      </c>
      <c r="Q362" s="14">
        <v>80</v>
      </c>
      <c r="R362" s="14">
        <v>42.66</v>
      </c>
      <c r="S362" s="13">
        <f>Table_Main[[#This Row],[LaborRate]]+Table_Main[[#This Row],[LaborCost]]</f>
        <v>160</v>
      </c>
      <c r="T362">
        <f>Table_Main[[#This Row],[LaborFee]]+Table_Main[[#This Row],[PartsFee]]</f>
        <v>122.66</v>
      </c>
      <c r="U362" t="str">
        <f>LEFT(TEXT(Table_Main[[#This Row],[ReqDate]],"dddd"),3)</f>
        <v>Thu</v>
      </c>
      <c r="V362" t="str">
        <f>LEFT(TEXT(Table_Main[[#This Row],[WorkDate]],"dddd"),3)</f>
        <v>Wed</v>
      </c>
    </row>
    <row r="363" spans="1:22" ht="14.25" hidden="1" customHeight="1" x14ac:dyDescent="0.25">
      <c r="A363" s="6" t="s">
        <v>443</v>
      </c>
      <c r="B363" s="6" t="s">
        <v>65</v>
      </c>
      <c r="C363" s="6" t="s">
        <v>78</v>
      </c>
      <c r="D363" s="6" t="s">
        <v>58</v>
      </c>
      <c r="E363" t="str">
        <f>IF(Table_Main[[#This Row],[Wait]]&lt;=4, "Yes", "No")</f>
        <v>No</v>
      </c>
      <c r="F363" s="9">
        <v>44252</v>
      </c>
      <c r="G363" s="9">
        <v>44293</v>
      </c>
      <c r="H363" s="6">
        <v>1</v>
      </c>
      <c r="I363" t="str">
        <f>IF(Table_Main[[#This Row],[LaborFee]]=0,"Yes", "No")</f>
        <v>No</v>
      </c>
      <c r="J363" t="str">
        <f>IF(Table_Main[[#This Row],[PartsFee]]=0,"Yes", "No")</f>
        <v>No</v>
      </c>
      <c r="K363" s="6">
        <v>0.25</v>
      </c>
      <c r="L363" s="14">
        <v>38.698399999999999</v>
      </c>
      <c r="M363" s="6" t="s">
        <v>68</v>
      </c>
      <c r="N363">
        <f>Table_Main[[#This Row],[WorkDate]]-Table_Main[[#This Row],[ReqDate]]</f>
        <v>41</v>
      </c>
      <c r="O363">
        <f>VLOOKUP(Table_Main[[#This Row],[Techs]],$AA$2:$AB$4,2,0)</f>
        <v>80</v>
      </c>
      <c r="P363" s="13">
        <f>Table_Main[[#This Row],[LaborHours]]*Table_Main[[#This Row],[LaborRate]]</f>
        <v>20</v>
      </c>
      <c r="Q363" s="14">
        <v>20</v>
      </c>
      <c r="R363" s="14">
        <v>38.698399999999999</v>
      </c>
      <c r="S363" s="13">
        <f>Table_Main[[#This Row],[LaborRate]]+Table_Main[[#This Row],[LaborCost]]</f>
        <v>100</v>
      </c>
      <c r="T363">
        <f>Table_Main[[#This Row],[LaborFee]]+Table_Main[[#This Row],[PartsFee]]</f>
        <v>58.698399999999999</v>
      </c>
      <c r="U363" t="str">
        <f>LEFT(TEXT(Table_Main[[#This Row],[ReqDate]],"dddd"),3)</f>
        <v>Thu</v>
      </c>
      <c r="V363" t="str">
        <f>LEFT(TEXT(Table_Main[[#This Row],[WorkDate]],"dddd"),3)</f>
        <v>Wed</v>
      </c>
    </row>
    <row r="364" spans="1:22" ht="14.25" hidden="1" customHeight="1" x14ac:dyDescent="0.25">
      <c r="A364" s="6" t="s">
        <v>444</v>
      </c>
      <c r="B364" s="6" t="s">
        <v>65</v>
      </c>
      <c r="C364" s="6" t="s">
        <v>66</v>
      </c>
      <c r="D364" s="6" t="s">
        <v>58</v>
      </c>
      <c r="E364" t="str">
        <f>IF(Table_Main[[#This Row],[Wait]]&lt;=4, "Yes", "No")</f>
        <v>No</v>
      </c>
      <c r="F364" s="9">
        <v>44256</v>
      </c>
      <c r="G364" s="9">
        <v>44270</v>
      </c>
      <c r="H364" s="6">
        <v>1</v>
      </c>
      <c r="I364" t="str">
        <f>IF(Table_Main[[#This Row],[LaborFee]]=0,"Yes", "No")</f>
        <v>No</v>
      </c>
      <c r="J364" t="str">
        <f>IF(Table_Main[[#This Row],[PartsFee]]=0,"Yes", "No")</f>
        <v>No</v>
      </c>
      <c r="K364" s="6">
        <v>0.25</v>
      </c>
      <c r="L364" s="14">
        <v>164.22120000000001</v>
      </c>
      <c r="M364" s="6" t="s">
        <v>59</v>
      </c>
      <c r="N364">
        <f>Table_Main[[#This Row],[WorkDate]]-Table_Main[[#This Row],[ReqDate]]</f>
        <v>14</v>
      </c>
      <c r="O364">
        <f>VLOOKUP(Table_Main[[#This Row],[Techs]],$AA$2:$AB$4,2,0)</f>
        <v>80</v>
      </c>
      <c r="P364" s="13">
        <f>Table_Main[[#This Row],[LaborHours]]*Table_Main[[#This Row],[LaborRate]]</f>
        <v>20</v>
      </c>
      <c r="Q364" s="14">
        <v>20</v>
      </c>
      <c r="R364" s="14">
        <v>164.22120000000001</v>
      </c>
      <c r="S364" s="13">
        <f>Table_Main[[#This Row],[LaborRate]]+Table_Main[[#This Row],[LaborCost]]</f>
        <v>100</v>
      </c>
      <c r="T364">
        <f>Table_Main[[#This Row],[LaborFee]]+Table_Main[[#This Row],[PartsFee]]</f>
        <v>184.22120000000001</v>
      </c>
      <c r="U364" t="str">
        <f>LEFT(TEXT(Table_Main[[#This Row],[ReqDate]],"dddd"),3)</f>
        <v>Mon</v>
      </c>
      <c r="V364" t="str">
        <f>LEFT(TEXT(Table_Main[[#This Row],[WorkDate]],"dddd"),3)</f>
        <v>Mon</v>
      </c>
    </row>
    <row r="365" spans="1:22" ht="14.25" hidden="1" customHeight="1" x14ac:dyDescent="0.25">
      <c r="A365" s="6" t="s">
        <v>445</v>
      </c>
      <c r="B365" s="6" t="s">
        <v>83</v>
      </c>
      <c r="C365" s="6" t="s">
        <v>57</v>
      </c>
      <c r="D365" s="6" t="s">
        <v>63</v>
      </c>
      <c r="E365" t="str">
        <f>IF(Table_Main[[#This Row],[Wait]]&lt;=4, "Yes", "No")</f>
        <v>No</v>
      </c>
      <c r="F365" s="9">
        <v>44256</v>
      </c>
      <c r="G365" s="9">
        <v>44270</v>
      </c>
      <c r="H365" s="6">
        <v>2</v>
      </c>
      <c r="I365" t="str">
        <f>IF(Table_Main[[#This Row],[LaborFee]]=0,"Yes", "No")</f>
        <v>No</v>
      </c>
      <c r="J365" t="str">
        <f>IF(Table_Main[[#This Row],[PartsFee]]=0,"Yes", "No")</f>
        <v>No</v>
      </c>
      <c r="K365" s="6">
        <v>0.5</v>
      </c>
      <c r="L365" s="14">
        <v>24.38</v>
      </c>
      <c r="M365" s="6" t="s">
        <v>59</v>
      </c>
      <c r="N365">
        <f>Table_Main[[#This Row],[WorkDate]]-Table_Main[[#This Row],[ReqDate]]</f>
        <v>14</v>
      </c>
      <c r="O365">
        <f>VLOOKUP(Table_Main[[#This Row],[Techs]],$AA$2:$AB$4,2,0)</f>
        <v>140</v>
      </c>
      <c r="P365" s="13">
        <f>Table_Main[[#This Row],[LaborHours]]*Table_Main[[#This Row],[LaborRate]]</f>
        <v>70</v>
      </c>
      <c r="Q365" s="14">
        <v>70</v>
      </c>
      <c r="R365" s="14">
        <v>24.38</v>
      </c>
      <c r="S365" s="13">
        <f>Table_Main[[#This Row],[LaborRate]]+Table_Main[[#This Row],[LaborCost]]</f>
        <v>210</v>
      </c>
      <c r="T365">
        <f>Table_Main[[#This Row],[LaborFee]]+Table_Main[[#This Row],[PartsFee]]</f>
        <v>94.38</v>
      </c>
      <c r="U365" t="str">
        <f>LEFT(TEXT(Table_Main[[#This Row],[ReqDate]],"dddd"),3)</f>
        <v>Mon</v>
      </c>
      <c r="V365" t="str">
        <f>LEFT(TEXT(Table_Main[[#This Row],[WorkDate]],"dddd"),3)</f>
        <v>Mon</v>
      </c>
    </row>
    <row r="366" spans="1:22" ht="14.25" hidden="1" customHeight="1" x14ac:dyDescent="0.25">
      <c r="A366" s="6" t="s">
        <v>446</v>
      </c>
      <c r="B366" s="6" t="s">
        <v>61</v>
      </c>
      <c r="C366" s="6" t="s">
        <v>62</v>
      </c>
      <c r="D366" s="6" t="s">
        <v>58</v>
      </c>
      <c r="E366" t="str">
        <f>IF(Table_Main[[#This Row],[Wait]]&lt;=4, "Yes", "No")</f>
        <v>No</v>
      </c>
      <c r="F366" s="9">
        <v>44256</v>
      </c>
      <c r="G366" s="9">
        <v>44279</v>
      </c>
      <c r="H366" s="6">
        <v>1</v>
      </c>
      <c r="I366" t="str">
        <f>IF(Table_Main[[#This Row],[LaborFee]]=0,"Yes", "No")</f>
        <v>No</v>
      </c>
      <c r="J366" t="str">
        <f>IF(Table_Main[[#This Row],[PartsFee]]=0,"Yes", "No")</f>
        <v>No</v>
      </c>
      <c r="K366" s="6">
        <v>0.25</v>
      </c>
      <c r="L366" s="14">
        <v>267.94040000000001</v>
      </c>
      <c r="M366" s="6" t="s">
        <v>68</v>
      </c>
      <c r="N366">
        <f>Table_Main[[#This Row],[WorkDate]]-Table_Main[[#This Row],[ReqDate]]</f>
        <v>23</v>
      </c>
      <c r="O366">
        <f>VLOOKUP(Table_Main[[#This Row],[Techs]],$AA$2:$AB$4,2,0)</f>
        <v>80</v>
      </c>
      <c r="P366" s="13">
        <f>Table_Main[[#This Row],[LaborHours]]*Table_Main[[#This Row],[LaborRate]]</f>
        <v>20</v>
      </c>
      <c r="Q366" s="14">
        <v>20</v>
      </c>
      <c r="R366" s="14">
        <v>267.94040000000001</v>
      </c>
      <c r="S366" s="13">
        <f>Table_Main[[#This Row],[LaborRate]]+Table_Main[[#This Row],[LaborCost]]</f>
        <v>100</v>
      </c>
      <c r="T366">
        <f>Table_Main[[#This Row],[LaborFee]]+Table_Main[[#This Row],[PartsFee]]</f>
        <v>287.94040000000001</v>
      </c>
      <c r="U366" t="str">
        <f>LEFT(TEXT(Table_Main[[#This Row],[ReqDate]],"dddd"),3)</f>
        <v>Mon</v>
      </c>
      <c r="V366" t="str">
        <f>LEFT(TEXT(Table_Main[[#This Row],[WorkDate]],"dddd"),3)</f>
        <v>Wed</v>
      </c>
    </row>
    <row r="367" spans="1:22" ht="14.25" hidden="1" customHeight="1" x14ac:dyDescent="0.25">
      <c r="A367" s="6" t="s">
        <v>447</v>
      </c>
      <c r="B367" s="6" t="s">
        <v>226</v>
      </c>
      <c r="C367" s="6" t="s">
        <v>227</v>
      </c>
      <c r="D367" s="6" t="s">
        <v>58</v>
      </c>
      <c r="E367" t="str">
        <f>IF(Table_Main[[#This Row],[Wait]]&lt;=4, "Yes", "No")</f>
        <v>No</v>
      </c>
      <c r="F367" s="9">
        <v>44256</v>
      </c>
      <c r="G367" s="9">
        <v>44299</v>
      </c>
      <c r="H367" s="6">
        <v>2</v>
      </c>
      <c r="I367" t="str">
        <f>IF(Table_Main[[#This Row],[LaborFee]]=0,"Yes", "No")</f>
        <v>No</v>
      </c>
      <c r="J367" t="str">
        <f>IF(Table_Main[[#This Row],[PartsFee]]=0,"Yes", "No")</f>
        <v>No</v>
      </c>
      <c r="K367" s="6">
        <v>0.5</v>
      </c>
      <c r="L367" s="14">
        <v>175.8682</v>
      </c>
      <c r="M367" s="6" t="s">
        <v>59</v>
      </c>
      <c r="N367">
        <f>Table_Main[[#This Row],[WorkDate]]-Table_Main[[#This Row],[ReqDate]]</f>
        <v>43</v>
      </c>
      <c r="O367">
        <f>VLOOKUP(Table_Main[[#This Row],[Techs]],$AA$2:$AB$4,2,0)</f>
        <v>140</v>
      </c>
      <c r="P367" s="13">
        <f>Table_Main[[#This Row],[LaborHours]]*Table_Main[[#This Row],[LaborRate]]</f>
        <v>70</v>
      </c>
      <c r="Q367" s="14">
        <v>70</v>
      </c>
      <c r="R367" s="14">
        <v>175.8682</v>
      </c>
      <c r="S367" s="13">
        <f>Table_Main[[#This Row],[LaborRate]]+Table_Main[[#This Row],[LaborCost]]</f>
        <v>210</v>
      </c>
      <c r="T367">
        <f>Table_Main[[#This Row],[LaborFee]]+Table_Main[[#This Row],[PartsFee]]</f>
        <v>245.8682</v>
      </c>
      <c r="U367" t="str">
        <f>LEFT(TEXT(Table_Main[[#This Row],[ReqDate]],"dddd"),3)</f>
        <v>Mon</v>
      </c>
      <c r="V367" t="str">
        <f>LEFT(TEXT(Table_Main[[#This Row],[WorkDate]],"dddd"),3)</f>
        <v>Tue</v>
      </c>
    </row>
    <row r="368" spans="1:22" ht="14.25" customHeight="1" x14ac:dyDescent="0.25">
      <c r="A368" s="6" t="s">
        <v>448</v>
      </c>
      <c r="B368" s="6" t="s">
        <v>65</v>
      </c>
      <c r="C368" s="6" t="s">
        <v>66</v>
      </c>
      <c r="D368" s="6" t="s">
        <v>67</v>
      </c>
      <c r="E368" t="str">
        <f>IF(Table_Main[[#This Row],[Wait]]&lt;=4, "Yes", "No")</f>
        <v>No</v>
      </c>
      <c r="F368" s="9">
        <v>44256</v>
      </c>
      <c r="G368" s="9">
        <v>44306</v>
      </c>
      <c r="H368" s="6">
        <v>1</v>
      </c>
      <c r="I368" t="str">
        <f>IF(Table_Main[[#This Row],[LaborFee]]=0,"Yes", "No")</f>
        <v>Yes</v>
      </c>
      <c r="J368" t="str">
        <f>IF(Table_Main[[#This Row],[PartsFee]]=0,"Yes", "No")</f>
        <v>Yes</v>
      </c>
      <c r="K368" s="6">
        <v>0.25</v>
      </c>
      <c r="L368" s="14">
        <v>81.12</v>
      </c>
      <c r="M368" s="6" t="s">
        <v>413</v>
      </c>
      <c r="N368">
        <f>Table_Main[[#This Row],[WorkDate]]-Table_Main[[#This Row],[ReqDate]]</f>
        <v>50</v>
      </c>
      <c r="O368">
        <f>VLOOKUP(Table_Main[[#This Row],[Techs]],$AA$2:$AB$4,2,0)</f>
        <v>80</v>
      </c>
      <c r="P368" s="13">
        <f>Table_Main[[#This Row],[LaborHours]]*Table_Main[[#This Row],[LaborRate]]</f>
        <v>20</v>
      </c>
      <c r="Q368" s="14">
        <v>0</v>
      </c>
      <c r="R368" s="14">
        <v>0</v>
      </c>
      <c r="S368" s="13">
        <f>Table_Main[[#This Row],[LaborRate]]+Table_Main[[#This Row],[LaborCost]]</f>
        <v>100</v>
      </c>
      <c r="T368">
        <f>Table_Main[[#This Row],[LaborFee]]+Table_Main[[#This Row],[PartsFee]]</f>
        <v>0</v>
      </c>
      <c r="U368" t="str">
        <f>LEFT(TEXT(Table_Main[[#This Row],[ReqDate]],"dddd"),3)</f>
        <v>Mon</v>
      </c>
      <c r="V368" t="str">
        <f>LEFT(TEXT(Table_Main[[#This Row],[WorkDate]],"dddd"),3)</f>
        <v>Tue</v>
      </c>
    </row>
    <row r="369" spans="1:22" ht="14.25" hidden="1" customHeight="1" x14ac:dyDescent="0.25">
      <c r="A369" s="6" t="s">
        <v>449</v>
      </c>
      <c r="B369" s="6" t="s">
        <v>56</v>
      </c>
      <c r="C369" s="6" t="s">
        <v>227</v>
      </c>
      <c r="D369" s="6" t="s">
        <v>58</v>
      </c>
      <c r="E369" t="str">
        <f>IF(Table_Main[[#This Row],[Wait]]&lt;=4, "Yes", "No")</f>
        <v>No</v>
      </c>
      <c r="F369" s="9">
        <v>44256</v>
      </c>
      <c r="G369" s="9">
        <v>44315</v>
      </c>
      <c r="H369" s="6">
        <v>2</v>
      </c>
      <c r="I369" t="str">
        <f>IF(Table_Main[[#This Row],[LaborFee]]=0,"Yes", "No")</f>
        <v>Yes</v>
      </c>
      <c r="J369" t="str">
        <f>IF(Table_Main[[#This Row],[PartsFee]]=0,"Yes", "No")</f>
        <v>Yes</v>
      </c>
      <c r="K369" s="6">
        <v>1</v>
      </c>
      <c r="L369" s="14">
        <v>9.98</v>
      </c>
      <c r="M369" s="6" t="s">
        <v>413</v>
      </c>
      <c r="N369">
        <f>Table_Main[[#This Row],[WorkDate]]-Table_Main[[#This Row],[ReqDate]]</f>
        <v>59</v>
      </c>
      <c r="O369">
        <f>VLOOKUP(Table_Main[[#This Row],[Techs]],$AA$2:$AB$4,2,0)</f>
        <v>140</v>
      </c>
      <c r="P369" s="13">
        <f>Table_Main[[#This Row],[LaborHours]]*Table_Main[[#This Row],[LaborRate]]</f>
        <v>140</v>
      </c>
      <c r="Q369" s="14">
        <v>0</v>
      </c>
      <c r="R369" s="14">
        <v>0</v>
      </c>
      <c r="S369" s="13">
        <f>Table_Main[[#This Row],[LaborRate]]+Table_Main[[#This Row],[LaborCost]]</f>
        <v>280</v>
      </c>
      <c r="T369">
        <f>Table_Main[[#This Row],[LaborFee]]+Table_Main[[#This Row],[PartsFee]]</f>
        <v>0</v>
      </c>
      <c r="U369" t="str">
        <f>LEFT(TEXT(Table_Main[[#This Row],[ReqDate]],"dddd"),3)</f>
        <v>Mon</v>
      </c>
      <c r="V369" t="str">
        <f>LEFT(TEXT(Table_Main[[#This Row],[WorkDate]],"dddd"),3)</f>
        <v>Thu</v>
      </c>
    </row>
    <row r="370" spans="1:22" ht="14.25" hidden="1" customHeight="1" x14ac:dyDescent="0.25">
      <c r="A370" s="6" t="s">
        <v>450</v>
      </c>
      <c r="B370" s="6" t="s">
        <v>71</v>
      </c>
      <c r="C370" s="6" t="s">
        <v>57</v>
      </c>
      <c r="D370" s="6" t="s">
        <v>58</v>
      </c>
      <c r="E370" t="str">
        <f>IF(Table_Main[[#This Row],[Wait]]&lt;=4, "Yes", "No")</f>
        <v>No</v>
      </c>
      <c r="F370" s="9">
        <v>44257</v>
      </c>
      <c r="G370" s="9">
        <v>44264</v>
      </c>
      <c r="H370" s="6">
        <v>1</v>
      </c>
      <c r="I370" t="str">
        <f>IF(Table_Main[[#This Row],[LaborFee]]=0,"Yes", "No")</f>
        <v>No</v>
      </c>
      <c r="J370" t="str">
        <f>IF(Table_Main[[#This Row],[PartsFee]]=0,"Yes", "No")</f>
        <v>No</v>
      </c>
      <c r="K370" s="6">
        <v>1.25</v>
      </c>
      <c r="L370" s="14">
        <v>340.70060000000001</v>
      </c>
      <c r="M370" s="6" t="s">
        <v>59</v>
      </c>
      <c r="N370">
        <f>Table_Main[[#This Row],[WorkDate]]-Table_Main[[#This Row],[ReqDate]]</f>
        <v>7</v>
      </c>
      <c r="O370">
        <f>VLOOKUP(Table_Main[[#This Row],[Techs]],$AA$2:$AB$4,2,0)</f>
        <v>80</v>
      </c>
      <c r="P370" s="13">
        <f>Table_Main[[#This Row],[LaborHours]]*Table_Main[[#This Row],[LaborRate]]</f>
        <v>100</v>
      </c>
      <c r="Q370" s="14">
        <v>100</v>
      </c>
      <c r="R370" s="14">
        <v>340.70060000000001</v>
      </c>
      <c r="S370" s="13">
        <f>Table_Main[[#This Row],[LaborRate]]+Table_Main[[#This Row],[LaborCost]]</f>
        <v>180</v>
      </c>
      <c r="T370">
        <f>Table_Main[[#This Row],[LaborFee]]+Table_Main[[#This Row],[PartsFee]]</f>
        <v>440.70060000000001</v>
      </c>
      <c r="U370" t="str">
        <f>LEFT(TEXT(Table_Main[[#This Row],[ReqDate]],"dddd"),3)</f>
        <v>Tue</v>
      </c>
      <c r="V370" t="str">
        <f>LEFT(TEXT(Table_Main[[#This Row],[WorkDate]],"dddd"),3)</f>
        <v>Tue</v>
      </c>
    </row>
    <row r="371" spans="1:22" ht="14.25" hidden="1" customHeight="1" x14ac:dyDescent="0.25">
      <c r="A371" s="6" t="s">
        <v>451</v>
      </c>
      <c r="B371" s="6" t="s">
        <v>71</v>
      </c>
      <c r="C371" s="6" t="s">
        <v>57</v>
      </c>
      <c r="D371" s="6" t="s">
        <v>63</v>
      </c>
      <c r="E371" t="str">
        <f>IF(Table_Main[[#This Row],[Wait]]&lt;=4, "Yes", "No")</f>
        <v>No</v>
      </c>
      <c r="F371" s="9">
        <v>44257</v>
      </c>
      <c r="G371" s="9">
        <v>44265</v>
      </c>
      <c r="H371" s="6">
        <v>1</v>
      </c>
      <c r="I371" t="str">
        <f>IF(Table_Main[[#This Row],[LaborFee]]=0,"Yes", "No")</f>
        <v>No</v>
      </c>
      <c r="J371" t="str">
        <f>IF(Table_Main[[#This Row],[PartsFee]]=0,"Yes", "No")</f>
        <v>No</v>
      </c>
      <c r="K371" s="6">
        <v>0.75</v>
      </c>
      <c r="L371" s="14">
        <v>22.84</v>
      </c>
      <c r="M371" s="6" t="s">
        <v>68</v>
      </c>
      <c r="N371">
        <f>Table_Main[[#This Row],[WorkDate]]-Table_Main[[#This Row],[ReqDate]]</f>
        <v>8</v>
      </c>
      <c r="O371">
        <f>VLOOKUP(Table_Main[[#This Row],[Techs]],$AA$2:$AB$4,2,0)</f>
        <v>80</v>
      </c>
      <c r="P371" s="13">
        <f>Table_Main[[#This Row],[LaborHours]]*Table_Main[[#This Row],[LaborRate]]</f>
        <v>60</v>
      </c>
      <c r="Q371" s="14">
        <v>60</v>
      </c>
      <c r="R371" s="14">
        <v>22.84</v>
      </c>
      <c r="S371" s="13">
        <f>Table_Main[[#This Row],[LaborRate]]+Table_Main[[#This Row],[LaborCost]]</f>
        <v>140</v>
      </c>
      <c r="T371">
        <f>Table_Main[[#This Row],[LaborFee]]+Table_Main[[#This Row],[PartsFee]]</f>
        <v>82.84</v>
      </c>
      <c r="U371" t="str">
        <f>LEFT(TEXT(Table_Main[[#This Row],[ReqDate]],"dddd"),3)</f>
        <v>Tue</v>
      </c>
      <c r="V371" t="str">
        <f>LEFT(TEXT(Table_Main[[#This Row],[WorkDate]],"dddd"),3)</f>
        <v>Wed</v>
      </c>
    </row>
    <row r="372" spans="1:22" ht="14.25" hidden="1" customHeight="1" x14ac:dyDescent="0.25">
      <c r="A372" s="6" t="s">
        <v>452</v>
      </c>
      <c r="B372" s="6" t="s">
        <v>61</v>
      </c>
      <c r="C372" s="6" t="s">
        <v>62</v>
      </c>
      <c r="D372" s="6" t="s">
        <v>63</v>
      </c>
      <c r="E372" t="str">
        <f>IF(Table_Main[[#This Row],[Wait]]&lt;=4, "Yes", "No")</f>
        <v>No</v>
      </c>
      <c r="F372" s="9">
        <v>44257</v>
      </c>
      <c r="G372" s="9">
        <v>44266</v>
      </c>
      <c r="H372" s="6">
        <v>1</v>
      </c>
      <c r="I372" t="str">
        <f>IF(Table_Main[[#This Row],[LaborFee]]=0,"Yes", "No")</f>
        <v>No</v>
      </c>
      <c r="J372" t="str">
        <f>IF(Table_Main[[#This Row],[PartsFee]]=0,"Yes", "No")</f>
        <v>No</v>
      </c>
      <c r="K372" s="6">
        <v>0.5</v>
      </c>
      <c r="L372" s="14">
        <v>3.5750000000000002</v>
      </c>
      <c r="M372" s="6" t="s">
        <v>59</v>
      </c>
      <c r="N372">
        <f>Table_Main[[#This Row],[WorkDate]]-Table_Main[[#This Row],[ReqDate]]</f>
        <v>9</v>
      </c>
      <c r="O372">
        <f>VLOOKUP(Table_Main[[#This Row],[Techs]],$AA$2:$AB$4,2,0)</f>
        <v>80</v>
      </c>
      <c r="P372" s="13">
        <f>Table_Main[[#This Row],[LaborHours]]*Table_Main[[#This Row],[LaborRate]]</f>
        <v>40</v>
      </c>
      <c r="Q372" s="14">
        <v>40</v>
      </c>
      <c r="R372" s="14">
        <v>3.5750000000000002</v>
      </c>
      <c r="S372" s="13">
        <f>Table_Main[[#This Row],[LaborRate]]+Table_Main[[#This Row],[LaborCost]]</f>
        <v>120</v>
      </c>
      <c r="T372">
        <f>Table_Main[[#This Row],[LaborFee]]+Table_Main[[#This Row],[PartsFee]]</f>
        <v>43.575000000000003</v>
      </c>
      <c r="U372" t="str">
        <f>LEFT(TEXT(Table_Main[[#This Row],[ReqDate]],"dddd"),3)</f>
        <v>Tue</v>
      </c>
      <c r="V372" t="str">
        <f>LEFT(TEXT(Table_Main[[#This Row],[WorkDate]],"dddd"),3)</f>
        <v>Thu</v>
      </c>
    </row>
    <row r="373" spans="1:22" ht="14.25" hidden="1" customHeight="1" x14ac:dyDescent="0.25">
      <c r="A373" s="6" t="s">
        <v>453</v>
      </c>
      <c r="B373" s="6" t="s">
        <v>61</v>
      </c>
      <c r="C373" s="6" t="s">
        <v>62</v>
      </c>
      <c r="D373" s="6" t="s">
        <v>58</v>
      </c>
      <c r="E373" t="str">
        <f>IF(Table_Main[[#This Row],[Wait]]&lt;=4, "Yes", "No")</f>
        <v>No</v>
      </c>
      <c r="F373" s="9">
        <v>44257</v>
      </c>
      <c r="G373" s="9">
        <v>44266</v>
      </c>
      <c r="H373" s="6">
        <v>1</v>
      </c>
      <c r="I373" t="str">
        <f>IF(Table_Main[[#This Row],[LaborFee]]=0,"Yes", "No")</f>
        <v>No</v>
      </c>
      <c r="J373" t="str">
        <f>IF(Table_Main[[#This Row],[PartsFee]]=0,"Yes", "No")</f>
        <v>No</v>
      </c>
      <c r="K373" s="6">
        <v>0.25</v>
      </c>
      <c r="L373" s="14">
        <v>16.25</v>
      </c>
      <c r="M373" s="6" t="s">
        <v>59</v>
      </c>
      <c r="N373">
        <f>Table_Main[[#This Row],[WorkDate]]-Table_Main[[#This Row],[ReqDate]]</f>
        <v>9</v>
      </c>
      <c r="O373">
        <f>VLOOKUP(Table_Main[[#This Row],[Techs]],$AA$2:$AB$4,2,0)</f>
        <v>80</v>
      </c>
      <c r="P373" s="13">
        <f>Table_Main[[#This Row],[LaborHours]]*Table_Main[[#This Row],[LaborRate]]</f>
        <v>20</v>
      </c>
      <c r="Q373" s="14">
        <v>20</v>
      </c>
      <c r="R373" s="14">
        <v>16.25</v>
      </c>
      <c r="S373" s="13">
        <f>Table_Main[[#This Row],[LaborRate]]+Table_Main[[#This Row],[LaborCost]]</f>
        <v>100</v>
      </c>
      <c r="T373">
        <f>Table_Main[[#This Row],[LaborFee]]+Table_Main[[#This Row],[PartsFee]]</f>
        <v>36.25</v>
      </c>
      <c r="U373" t="str">
        <f>LEFT(TEXT(Table_Main[[#This Row],[ReqDate]],"dddd"),3)</f>
        <v>Tue</v>
      </c>
      <c r="V373" t="str">
        <f>LEFT(TEXT(Table_Main[[#This Row],[WorkDate]],"dddd"),3)</f>
        <v>Thu</v>
      </c>
    </row>
    <row r="374" spans="1:22" ht="14.25" hidden="1" customHeight="1" x14ac:dyDescent="0.25">
      <c r="A374" s="6" t="s">
        <v>454</v>
      </c>
      <c r="B374" s="6" t="s">
        <v>65</v>
      </c>
      <c r="C374" s="6" t="s">
        <v>78</v>
      </c>
      <c r="D374" s="6" t="s">
        <v>63</v>
      </c>
      <c r="E374" t="str">
        <f>IF(Table_Main[[#This Row],[Wait]]&lt;=4, "Yes", "No")</f>
        <v>No</v>
      </c>
      <c r="F374" s="9">
        <v>44257</v>
      </c>
      <c r="G374" s="9">
        <v>44275</v>
      </c>
      <c r="H374" s="6">
        <v>1</v>
      </c>
      <c r="I374" t="str">
        <f>IF(Table_Main[[#This Row],[LaborFee]]=0,"Yes", "No")</f>
        <v>No</v>
      </c>
      <c r="J374" t="str">
        <f>IF(Table_Main[[#This Row],[PartsFee]]=0,"Yes", "No")</f>
        <v>No</v>
      </c>
      <c r="K374" s="6">
        <v>0.75</v>
      </c>
      <c r="L374" s="14">
        <v>19.196999999999999</v>
      </c>
      <c r="M374" s="6" t="s">
        <v>68</v>
      </c>
      <c r="N374">
        <f>Table_Main[[#This Row],[WorkDate]]-Table_Main[[#This Row],[ReqDate]]</f>
        <v>18</v>
      </c>
      <c r="O374">
        <f>VLOOKUP(Table_Main[[#This Row],[Techs]],$AA$2:$AB$4,2,0)</f>
        <v>80</v>
      </c>
      <c r="P374" s="13">
        <f>Table_Main[[#This Row],[LaborHours]]*Table_Main[[#This Row],[LaborRate]]</f>
        <v>60</v>
      </c>
      <c r="Q374" s="14">
        <v>60</v>
      </c>
      <c r="R374" s="14">
        <v>19.196999999999999</v>
      </c>
      <c r="S374" s="13">
        <f>Table_Main[[#This Row],[LaborRate]]+Table_Main[[#This Row],[LaborCost]]</f>
        <v>140</v>
      </c>
      <c r="T374">
        <f>Table_Main[[#This Row],[LaborFee]]+Table_Main[[#This Row],[PartsFee]]</f>
        <v>79.197000000000003</v>
      </c>
      <c r="U374" t="str">
        <f>LEFT(TEXT(Table_Main[[#This Row],[ReqDate]],"dddd"),3)</f>
        <v>Tue</v>
      </c>
      <c r="V374" t="str">
        <f>LEFT(TEXT(Table_Main[[#This Row],[WorkDate]],"dddd"),3)</f>
        <v>Sat</v>
      </c>
    </row>
    <row r="375" spans="1:22" ht="14.25" customHeight="1" x14ac:dyDescent="0.25">
      <c r="A375" s="6" t="s">
        <v>455</v>
      </c>
      <c r="B375" s="6" t="s">
        <v>94</v>
      </c>
      <c r="C375" s="6" t="s">
        <v>66</v>
      </c>
      <c r="D375" s="6" t="s">
        <v>67</v>
      </c>
      <c r="E375" t="str">
        <f>IF(Table_Main[[#This Row],[Wait]]&lt;=4, "Yes", "No")</f>
        <v>No</v>
      </c>
      <c r="F375" s="9">
        <v>44257</v>
      </c>
      <c r="G375" s="9">
        <v>44271</v>
      </c>
      <c r="H375" s="6">
        <v>1</v>
      </c>
      <c r="I375" t="str">
        <f>IF(Table_Main[[#This Row],[LaborFee]]=0,"Yes", "No")</f>
        <v>No</v>
      </c>
      <c r="J375" t="str">
        <f>IF(Table_Main[[#This Row],[PartsFee]]=0,"Yes", "No")</f>
        <v>No</v>
      </c>
      <c r="K375" s="6">
        <v>0.25</v>
      </c>
      <c r="L375" s="14">
        <v>73.508899999999997</v>
      </c>
      <c r="M375" s="6" t="s">
        <v>68</v>
      </c>
      <c r="N375">
        <f>Table_Main[[#This Row],[WorkDate]]-Table_Main[[#This Row],[ReqDate]]</f>
        <v>14</v>
      </c>
      <c r="O375">
        <f>VLOOKUP(Table_Main[[#This Row],[Techs]],$AA$2:$AB$4,2,0)</f>
        <v>80</v>
      </c>
      <c r="P375" s="13">
        <f>Table_Main[[#This Row],[LaborHours]]*Table_Main[[#This Row],[LaborRate]]</f>
        <v>20</v>
      </c>
      <c r="Q375" s="14">
        <v>20</v>
      </c>
      <c r="R375" s="14">
        <v>73.508899999999997</v>
      </c>
      <c r="S375" s="13">
        <f>Table_Main[[#This Row],[LaborRate]]+Table_Main[[#This Row],[LaborCost]]</f>
        <v>100</v>
      </c>
      <c r="T375">
        <f>Table_Main[[#This Row],[LaborFee]]+Table_Main[[#This Row],[PartsFee]]</f>
        <v>93.508899999999997</v>
      </c>
      <c r="U375" t="str">
        <f>LEFT(TEXT(Table_Main[[#This Row],[ReqDate]],"dddd"),3)</f>
        <v>Tue</v>
      </c>
      <c r="V375" t="str">
        <f>LEFT(TEXT(Table_Main[[#This Row],[WorkDate]],"dddd"),3)</f>
        <v>Tue</v>
      </c>
    </row>
    <row r="376" spans="1:22" ht="14.25" hidden="1" customHeight="1" x14ac:dyDescent="0.25">
      <c r="A376" s="6" t="s">
        <v>456</v>
      </c>
      <c r="B376" s="6" t="s">
        <v>65</v>
      </c>
      <c r="C376" s="6" t="s">
        <v>78</v>
      </c>
      <c r="D376" s="6" t="s">
        <v>58</v>
      </c>
      <c r="E376" t="str">
        <f>IF(Table_Main[[#This Row],[Wait]]&lt;=4, "Yes", "No")</f>
        <v>No</v>
      </c>
      <c r="F376" s="9">
        <v>44257</v>
      </c>
      <c r="G376" s="9">
        <v>44278</v>
      </c>
      <c r="H376" s="6">
        <v>1</v>
      </c>
      <c r="I376" t="str">
        <f>IF(Table_Main[[#This Row],[LaborFee]]=0,"Yes", "No")</f>
        <v>No</v>
      </c>
      <c r="J376" t="str">
        <f>IF(Table_Main[[#This Row],[PartsFee]]=0,"Yes", "No")</f>
        <v>No</v>
      </c>
      <c r="K376" s="6">
        <v>0.25</v>
      </c>
      <c r="L376" s="14">
        <v>144</v>
      </c>
      <c r="M376" s="6" t="s">
        <v>68</v>
      </c>
      <c r="N376">
        <f>Table_Main[[#This Row],[WorkDate]]-Table_Main[[#This Row],[ReqDate]]</f>
        <v>21</v>
      </c>
      <c r="O376">
        <f>VLOOKUP(Table_Main[[#This Row],[Techs]],$AA$2:$AB$4,2,0)</f>
        <v>80</v>
      </c>
      <c r="P376" s="13">
        <f>Table_Main[[#This Row],[LaborHours]]*Table_Main[[#This Row],[LaborRate]]</f>
        <v>20</v>
      </c>
      <c r="Q376" s="14">
        <v>20</v>
      </c>
      <c r="R376" s="14">
        <v>144</v>
      </c>
      <c r="S376" s="13">
        <f>Table_Main[[#This Row],[LaborRate]]+Table_Main[[#This Row],[LaborCost]]</f>
        <v>100</v>
      </c>
      <c r="T376">
        <f>Table_Main[[#This Row],[LaborFee]]+Table_Main[[#This Row],[PartsFee]]</f>
        <v>164</v>
      </c>
      <c r="U376" t="str">
        <f>LEFT(TEXT(Table_Main[[#This Row],[ReqDate]],"dddd"),3)</f>
        <v>Tue</v>
      </c>
      <c r="V376" t="str">
        <f>LEFT(TEXT(Table_Main[[#This Row],[WorkDate]],"dddd"),3)</f>
        <v>Tue</v>
      </c>
    </row>
    <row r="377" spans="1:22" ht="14.25" hidden="1" customHeight="1" x14ac:dyDescent="0.25">
      <c r="A377" s="6" t="s">
        <v>457</v>
      </c>
      <c r="B377" s="6" t="s">
        <v>94</v>
      </c>
      <c r="C377" s="6" t="s">
        <v>78</v>
      </c>
      <c r="D377" s="6" t="s">
        <v>194</v>
      </c>
      <c r="E377" t="str">
        <f>IF(Table_Main[[#This Row],[Wait]]&lt;=4, "Yes", "No")</f>
        <v>No</v>
      </c>
      <c r="F377" s="9">
        <v>44257</v>
      </c>
      <c r="G377" s="9">
        <v>44278</v>
      </c>
      <c r="H377" s="6">
        <v>1</v>
      </c>
      <c r="I377" t="str">
        <f>IF(Table_Main[[#This Row],[LaborFee]]=0,"Yes", "No")</f>
        <v>No</v>
      </c>
      <c r="J377" t="str">
        <f>IF(Table_Main[[#This Row],[PartsFee]]=0,"Yes", "No")</f>
        <v>Yes</v>
      </c>
      <c r="K377" s="6">
        <v>2</v>
      </c>
      <c r="L377" s="14">
        <v>94.71</v>
      </c>
      <c r="M377" s="6" t="s">
        <v>79</v>
      </c>
      <c r="N377">
        <f>Table_Main[[#This Row],[WorkDate]]-Table_Main[[#This Row],[ReqDate]]</f>
        <v>21</v>
      </c>
      <c r="O377">
        <f>VLOOKUP(Table_Main[[#This Row],[Techs]],$AA$2:$AB$4,2,0)</f>
        <v>80</v>
      </c>
      <c r="P377" s="13">
        <f>Table_Main[[#This Row],[LaborHours]]*Table_Main[[#This Row],[LaborRate]]</f>
        <v>160</v>
      </c>
      <c r="Q377" s="14">
        <v>160</v>
      </c>
      <c r="R377" s="14">
        <v>0</v>
      </c>
      <c r="S377" s="13">
        <f>Table_Main[[#This Row],[LaborRate]]+Table_Main[[#This Row],[LaborCost]]</f>
        <v>240</v>
      </c>
      <c r="T377">
        <f>Table_Main[[#This Row],[LaborFee]]+Table_Main[[#This Row],[PartsFee]]</f>
        <v>160</v>
      </c>
      <c r="U377" t="str">
        <f>LEFT(TEXT(Table_Main[[#This Row],[ReqDate]],"dddd"),3)</f>
        <v>Tue</v>
      </c>
      <c r="V377" t="str">
        <f>LEFT(TEXT(Table_Main[[#This Row],[WorkDate]],"dddd"),3)</f>
        <v>Tue</v>
      </c>
    </row>
    <row r="378" spans="1:22" ht="14.25" hidden="1" customHeight="1" x14ac:dyDescent="0.25">
      <c r="A378" s="6" t="s">
        <v>458</v>
      </c>
      <c r="B378" s="6" t="s">
        <v>65</v>
      </c>
      <c r="C378" s="6" t="s">
        <v>78</v>
      </c>
      <c r="D378" s="6" t="s">
        <v>58</v>
      </c>
      <c r="E378" t="str">
        <f>IF(Table_Main[[#This Row],[Wait]]&lt;=4, "Yes", "No")</f>
        <v>No</v>
      </c>
      <c r="F378" s="9">
        <v>44258</v>
      </c>
      <c r="G378" s="9">
        <v>44264</v>
      </c>
      <c r="H378" s="6">
        <v>2</v>
      </c>
      <c r="I378" t="str">
        <f>IF(Table_Main[[#This Row],[LaborFee]]=0,"Yes", "No")</f>
        <v>No</v>
      </c>
      <c r="J378" t="str">
        <f>IF(Table_Main[[#This Row],[PartsFee]]=0,"Yes", "No")</f>
        <v>No</v>
      </c>
      <c r="K378" s="6">
        <v>0.25</v>
      </c>
      <c r="L378" s="14">
        <v>41.153799999999997</v>
      </c>
      <c r="M378" s="6" t="s">
        <v>79</v>
      </c>
      <c r="N378">
        <f>Table_Main[[#This Row],[WorkDate]]-Table_Main[[#This Row],[ReqDate]]</f>
        <v>6</v>
      </c>
      <c r="O378">
        <f>VLOOKUP(Table_Main[[#This Row],[Techs]],$AA$2:$AB$4,2,0)</f>
        <v>140</v>
      </c>
      <c r="P378" s="13">
        <f>Table_Main[[#This Row],[LaborHours]]*Table_Main[[#This Row],[LaborRate]]</f>
        <v>35</v>
      </c>
      <c r="Q378" s="14">
        <v>35</v>
      </c>
      <c r="R378" s="14">
        <v>41.153799999999997</v>
      </c>
      <c r="S378" s="13">
        <f>Table_Main[[#This Row],[LaborRate]]+Table_Main[[#This Row],[LaborCost]]</f>
        <v>175</v>
      </c>
      <c r="T378">
        <f>Table_Main[[#This Row],[LaborFee]]+Table_Main[[#This Row],[PartsFee]]</f>
        <v>76.15379999999999</v>
      </c>
      <c r="U378" t="str">
        <f>LEFT(TEXT(Table_Main[[#This Row],[ReqDate]],"dddd"),3)</f>
        <v>Wed</v>
      </c>
      <c r="V378" t="str">
        <f>LEFT(TEXT(Table_Main[[#This Row],[WorkDate]],"dddd"),3)</f>
        <v>Tue</v>
      </c>
    </row>
    <row r="379" spans="1:22" ht="14.25" hidden="1" customHeight="1" x14ac:dyDescent="0.25">
      <c r="A379" s="6" t="s">
        <v>459</v>
      </c>
      <c r="B379" s="6" t="s">
        <v>226</v>
      </c>
      <c r="C379" s="6" t="s">
        <v>227</v>
      </c>
      <c r="D379" s="6" t="s">
        <v>63</v>
      </c>
      <c r="E379" t="str">
        <f>IF(Table_Main[[#This Row],[Wait]]&lt;=4, "Yes", "No")</f>
        <v>No</v>
      </c>
      <c r="F379" s="9">
        <v>44258</v>
      </c>
      <c r="G379" s="9">
        <v>44292</v>
      </c>
      <c r="H379" s="6">
        <v>2</v>
      </c>
      <c r="I379" t="str">
        <f>IF(Table_Main[[#This Row],[LaborFee]]=0,"Yes", "No")</f>
        <v>No</v>
      </c>
      <c r="J379" t="str">
        <f>IF(Table_Main[[#This Row],[PartsFee]]=0,"Yes", "No")</f>
        <v>No</v>
      </c>
      <c r="K379" s="6">
        <v>0.5</v>
      </c>
      <c r="L379" s="14">
        <v>76.9499</v>
      </c>
      <c r="M379" s="6" t="s">
        <v>79</v>
      </c>
      <c r="N379">
        <f>Table_Main[[#This Row],[WorkDate]]-Table_Main[[#This Row],[ReqDate]]</f>
        <v>34</v>
      </c>
      <c r="O379">
        <f>VLOOKUP(Table_Main[[#This Row],[Techs]],$AA$2:$AB$4,2,0)</f>
        <v>140</v>
      </c>
      <c r="P379" s="13">
        <f>Table_Main[[#This Row],[LaborHours]]*Table_Main[[#This Row],[LaborRate]]</f>
        <v>70</v>
      </c>
      <c r="Q379" s="14">
        <v>70</v>
      </c>
      <c r="R379" s="14">
        <v>76.9499</v>
      </c>
      <c r="S379" s="13">
        <f>Table_Main[[#This Row],[LaborRate]]+Table_Main[[#This Row],[LaborCost]]</f>
        <v>210</v>
      </c>
      <c r="T379">
        <f>Table_Main[[#This Row],[LaborFee]]+Table_Main[[#This Row],[PartsFee]]</f>
        <v>146.94990000000001</v>
      </c>
      <c r="U379" t="str">
        <f>LEFT(TEXT(Table_Main[[#This Row],[ReqDate]],"dddd"),3)</f>
        <v>Wed</v>
      </c>
      <c r="V379" t="str">
        <f>LEFT(TEXT(Table_Main[[#This Row],[WorkDate]],"dddd"),3)</f>
        <v>Tue</v>
      </c>
    </row>
    <row r="380" spans="1:22" ht="14.25" hidden="1" customHeight="1" x14ac:dyDescent="0.25">
      <c r="A380" s="6" t="s">
        <v>460</v>
      </c>
      <c r="B380" s="6" t="s">
        <v>83</v>
      </c>
      <c r="C380" s="6" t="s">
        <v>57</v>
      </c>
      <c r="D380" s="6" t="s">
        <v>58</v>
      </c>
      <c r="E380" t="str">
        <f>IF(Table_Main[[#This Row],[Wait]]&lt;=4, "Yes", "No")</f>
        <v>No</v>
      </c>
      <c r="F380" s="9">
        <v>44258</v>
      </c>
      <c r="G380" s="9">
        <v>44312</v>
      </c>
      <c r="H380" s="6">
        <v>1</v>
      </c>
      <c r="I380" t="str">
        <f>IF(Table_Main[[#This Row],[LaborFee]]=0,"Yes", "No")</f>
        <v>No</v>
      </c>
      <c r="J380" t="str">
        <f>IF(Table_Main[[#This Row],[PartsFee]]=0,"Yes", "No")</f>
        <v>No</v>
      </c>
      <c r="K380" s="6">
        <v>0.5</v>
      </c>
      <c r="L380" s="14">
        <v>25.24</v>
      </c>
      <c r="M380" s="6" t="s">
        <v>68</v>
      </c>
      <c r="N380">
        <f>Table_Main[[#This Row],[WorkDate]]-Table_Main[[#This Row],[ReqDate]]</f>
        <v>54</v>
      </c>
      <c r="O380">
        <f>VLOOKUP(Table_Main[[#This Row],[Techs]],$AA$2:$AB$4,2,0)</f>
        <v>80</v>
      </c>
      <c r="P380" s="13">
        <f>Table_Main[[#This Row],[LaborHours]]*Table_Main[[#This Row],[LaborRate]]</f>
        <v>40</v>
      </c>
      <c r="Q380" s="14">
        <v>40</v>
      </c>
      <c r="R380" s="14">
        <v>25.24</v>
      </c>
      <c r="S380" s="13">
        <f>Table_Main[[#This Row],[LaborRate]]+Table_Main[[#This Row],[LaborCost]]</f>
        <v>120</v>
      </c>
      <c r="T380">
        <f>Table_Main[[#This Row],[LaborFee]]+Table_Main[[#This Row],[PartsFee]]</f>
        <v>65.239999999999995</v>
      </c>
      <c r="U380" t="str">
        <f>LEFT(TEXT(Table_Main[[#This Row],[ReqDate]],"dddd"),3)</f>
        <v>Wed</v>
      </c>
      <c r="V380" t="str">
        <f>LEFT(TEXT(Table_Main[[#This Row],[WorkDate]],"dddd"),3)</f>
        <v>Mon</v>
      </c>
    </row>
    <row r="381" spans="1:22" ht="14.25" hidden="1" customHeight="1" x14ac:dyDescent="0.25">
      <c r="A381" s="6" t="s">
        <v>461</v>
      </c>
      <c r="B381" s="6" t="s">
        <v>71</v>
      </c>
      <c r="C381" s="6" t="s">
        <v>78</v>
      </c>
      <c r="D381" s="6" t="s">
        <v>58</v>
      </c>
      <c r="E381" t="str">
        <f>IF(Table_Main[[#This Row],[Wait]]&lt;=4, "Yes", "No")</f>
        <v>No</v>
      </c>
      <c r="F381" s="9">
        <v>44258</v>
      </c>
      <c r="G381" s="9">
        <v>44329</v>
      </c>
      <c r="H381" s="6">
        <v>2</v>
      </c>
      <c r="I381" t="str">
        <f>IF(Table_Main[[#This Row],[LaborFee]]=0,"Yes", "No")</f>
        <v>No</v>
      </c>
      <c r="J381" t="str">
        <f>IF(Table_Main[[#This Row],[PartsFee]]=0,"Yes", "No")</f>
        <v>No</v>
      </c>
      <c r="K381" s="6">
        <v>0.75</v>
      </c>
      <c r="L381" s="14">
        <v>572.62689999999998</v>
      </c>
      <c r="M381" s="6" t="s">
        <v>79</v>
      </c>
      <c r="N381">
        <f>Table_Main[[#This Row],[WorkDate]]-Table_Main[[#This Row],[ReqDate]]</f>
        <v>71</v>
      </c>
      <c r="O381">
        <f>VLOOKUP(Table_Main[[#This Row],[Techs]],$AA$2:$AB$4,2,0)</f>
        <v>140</v>
      </c>
      <c r="P381" s="13">
        <f>Table_Main[[#This Row],[LaborHours]]*Table_Main[[#This Row],[LaborRate]]</f>
        <v>105</v>
      </c>
      <c r="Q381" s="14">
        <v>105</v>
      </c>
      <c r="R381" s="14">
        <v>572.62689999999998</v>
      </c>
      <c r="S381" s="13">
        <f>Table_Main[[#This Row],[LaborRate]]+Table_Main[[#This Row],[LaborCost]]</f>
        <v>245</v>
      </c>
      <c r="T381">
        <f>Table_Main[[#This Row],[LaborFee]]+Table_Main[[#This Row],[PartsFee]]</f>
        <v>677.62689999999998</v>
      </c>
      <c r="U381" t="str">
        <f>LEFT(TEXT(Table_Main[[#This Row],[ReqDate]],"dddd"),3)</f>
        <v>Wed</v>
      </c>
      <c r="V381" t="str">
        <f>LEFT(TEXT(Table_Main[[#This Row],[WorkDate]],"dddd"),3)</f>
        <v>Thu</v>
      </c>
    </row>
    <row r="382" spans="1:22" ht="14.25" hidden="1" customHeight="1" x14ac:dyDescent="0.25">
      <c r="A382" s="6" t="s">
        <v>462</v>
      </c>
      <c r="B382" s="6" t="s">
        <v>61</v>
      </c>
      <c r="C382" s="6" t="s">
        <v>78</v>
      </c>
      <c r="D382" s="6" t="s">
        <v>63</v>
      </c>
      <c r="E382" t="str">
        <f>IF(Table_Main[[#This Row],[Wait]]&lt;=4, "Yes", "No")</f>
        <v>No</v>
      </c>
      <c r="F382" s="9">
        <v>44258</v>
      </c>
      <c r="G382" s="9">
        <v>44389</v>
      </c>
      <c r="H382" s="6">
        <v>2</v>
      </c>
      <c r="I382" t="str">
        <f>IF(Table_Main[[#This Row],[LaborFee]]=0,"Yes", "No")</f>
        <v>No</v>
      </c>
      <c r="J382" t="str">
        <f>IF(Table_Main[[#This Row],[PartsFee]]=0,"Yes", "No")</f>
        <v>No</v>
      </c>
      <c r="K382" s="6">
        <v>1.25</v>
      </c>
      <c r="L382" s="14">
        <v>361.90370000000001</v>
      </c>
      <c r="M382" s="6" t="s">
        <v>59</v>
      </c>
      <c r="N382">
        <f>Table_Main[[#This Row],[WorkDate]]-Table_Main[[#This Row],[ReqDate]]</f>
        <v>131</v>
      </c>
      <c r="O382">
        <f>VLOOKUP(Table_Main[[#This Row],[Techs]],$AA$2:$AB$4,2,0)</f>
        <v>140</v>
      </c>
      <c r="P382" s="13">
        <f>Table_Main[[#This Row],[LaborHours]]*Table_Main[[#This Row],[LaborRate]]</f>
        <v>175</v>
      </c>
      <c r="Q382" s="14">
        <v>175</v>
      </c>
      <c r="R382" s="14">
        <v>361.90370000000001</v>
      </c>
      <c r="S382" s="13">
        <f>Table_Main[[#This Row],[LaborRate]]+Table_Main[[#This Row],[LaborCost]]</f>
        <v>315</v>
      </c>
      <c r="T382">
        <f>Table_Main[[#This Row],[LaborFee]]+Table_Main[[#This Row],[PartsFee]]</f>
        <v>536.90370000000007</v>
      </c>
      <c r="U382" t="str">
        <f>LEFT(TEXT(Table_Main[[#This Row],[ReqDate]],"dddd"),3)</f>
        <v>Wed</v>
      </c>
      <c r="V382" t="str">
        <f>LEFT(TEXT(Table_Main[[#This Row],[WorkDate]],"dddd"),3)</f>
        <v>Mon</v>
      </c>
    </row>
    <row r="383" spans="1:22" ht="14.25" hidden="1" customHeight="1" x14ac:dyDescent="0.25">
      <c r="A383" s="6" t="s">
        <v>463</v>
      </c>
      <c r="B383" s="6" t="s">
        <v>71</v>
      </c>
      <c r="C383" s="6" t="s">
        <v>66</v>
      </c>
      <c r="D383" s="6" t="s">
        <v>58</v>
      </c>
      <c r="E383" t="str">
        <f>IF(Table_Main[[#This Row],[Wait]]&lt;=4, "Yes", "No")</f>
        <v>Yes</v>
      </c>
      <c r="F383" s="9">
        <v>44259</v>
      </c>
      <c r="G383" s="9">
        <v>44263</v>
      </c>
      <c r="H383" s="6">
        <v>1</v>
      </c>
      <c r="I383" t="str">
        <f>IF(Table_Main[[#This Row],[LaborFee]]=0,"Yes", "No")</f>
        <v>No</v>
      </c>
      <c r="J383" t="str">
        <f>IF(Table_Main[[#This Row],[PartsFee]]=0,"Yes", "No")</f>
        <v>No</v>
      </c>
      <c r="K383" s="6">
        <v>0.25</v>
      </c>
      <c r="L383" s="14">
        <v>110.2272</v>
      </c>
      <c r="M383" s="6" t="s">
        <v>59</v>
      </c>
      <c r="N383">
        <f>Table_Main[[#This Row],[WorkDate]]-Table_Main[[#This Row],[ReqDate]]</f>
        <v>4</v>
      </c>
      <c r="O383">
        <f>VLOOKUP(Table_Main[[#This Row],[Techs]],$AA$2:$AB$4,2,0)</f>
        <v>80</v>
      </c>
      <c r="P383" s="13">
        <f>Table_Main[[#This Row],[LaborHours]]*Table_Main[[#This Row],[LaborRate]]</f>
        <v>20</v>
      </c>
      <c r="Q383" s="14">
        <v>20</v>
      </c>
      <c r="R383" s="14">
        <v>110.2272</v>
      </c>
      <c r="S383" s="13">
        <f>Table_Main[[#This Row],[LaborRate]]+Table_Main[[#This Row],[LaborCost]]</f>
        <v>100</v>
      </c>
      <c r="T383">
        <f>Table_Main[[#This Row],[LaborFee]]+Table_Main[[#This Row],[PartsFee]]</f>
        <v>130.22719999999998</v>
      </c>
      <c r="U383" t="str">
        <f>LEFT(TEXT(Table_Main[[#This Row],[ReqDate]],"dddd"),3)</f>
        <v>Thu</v>
      </c>
      <c r="V383" t="str">
        <f>LEFT(TEXT(Table_Main[[#This Row],[WorkDate]],"dddd"),3)</f>
        <v>Mon</v>
      </c>
    </row>
    <row r="384" spans="1:22" ht="14.25" hidden="1" customHeight="1" x14ac:dyDescent="0.25">
      <c r="A384" s="6" t="s">
        <v>464</v>
      </c>
      <c r="B384" s="6" t="s">
        <v>61</v>
      </c>
      <c r="C384" s="6" t="s">
        <v>62</v>
      </c>
      <c r="D384" s="6" t="s">
        <v>58</v>
      </c>
      <c r="E384" t="str">
        <f>IF(Table_Main[[#This Row],[Wait]]&lt;=4, "Yes", "No")</f>
        <v>No</v>
      </c>
      <c r="F384" s="9">
        <v>44259</v>
      </c>
      <c r="G384" s="9">
        <v>44270</v>
      </c>
      <c r="H384" s="6">
        <v>1</v>
      </c>
      <c r="I384" t="str">
        <f>IF(Table_Main[[#This Row],[LaborFee]]=0,"Yes", "No")</f>
        <v>No</v>
      </c>
      <c r="J384" t="str">
        <f>IF(Table_Main[[#This Row],[PartsFee]]=0,"Yes", "No")</f>
        <v>No</v>
      </c>
      <c r="K384" s="6">
        <v>0.25</v>
      </c>
      <c r="L384" s="14">
        <v>33.910499999999999</v>
      </c>
      <c r="M384" s="6" t="s">
        <v>59</v>
      </c>
      <c r="N384">
        <f>Table_Main[[#This Row],[WorkDate]]-Table_Main[[#This Row],[ReqDate]]</f>
        <v>11</v>
      </c>
      <c r="O384">
        <f>VLOOKUP(Table_Main[[#This Row],[Techs]],$AA$2:$AB$4,2,0)</f>
        <v>80</v>
      </c>
      <c r="P384" s="13">
        <f>Table_Main[[#This Row],[LaborHours]]*Table_Main[[#This Row],[LaborRate]]</f>
        <v>20</v>
      </c>
      <c r="Q384" s="14">
        <v>20</v>
      </c>
      <c r="R384" s="14">
        <v>33.910499999999999</v>
      </c>
      <c r="S384" s="13">
        <f>Table_Main[[#This Row],[LaborRate]]+Table_Main[[#This Row],[LaborCost]]</f>
        <v>100</v>
      </c>
      <c r="T384">
        <f>Table_Main[[#This Row],[LaborFee]]+Table_Main[[#This Row],[PartsFee]]</f>
        <v>53.910499999999999</v>
      </c>
      <c r="U384" t="str">
        <f>LEFT(TEXT(Table_Main[[#This Row],[ReqDate]],"dddd"),3)</f>
        <v>Thu</v>
      </c>
      <c r="V384" t="str">
        <f>LEFT(TEXT(Table_Main[[#This Row],[WorkDate]],"dddd"),3)</f>
        <v>Mon</v>
      </c>
    </row>
    <row r="385" spans="1:22" ht="14.25" hidden="1" customHeight="1" x14ac:dyDescent="0.25">
      <c r="A385" s="6" t="s">
        <v>465</v>
      </c>
      <c r="B385" s="6" t="s">
        <v>56</v>
      </c>
      <c r="C385" s="6" t="s">
        <v>227</v>
      </c>
      <c r="D385" s="6" t="s">
        <v>58</v>
      </c>
      <c r="E385" t="str">
        <f>IF(Table_Main[[#This Row],[Wait]]&lt;=4, "Yes", "No")</f>
        <v>No</v>
      </c>
      <c r="F385" s="9">
        <v>44259</v>
      </c>
      <c r="G385" s="9">
        <v>44279</v>
      </c>
      <c r="H385" s="6">
        <v>2</v>
      </c>
      <c r="I385" t="str">
        <f>IF(Table_Main[[#This Row],[LaborFee]]=0,"Yes", "No")</f>
        <v>No</v>
      </c>
      <c r="J385" t="str">
        <f>IF(Table_Main[[#This Row],[PartsFee]]=0,"Yes", "No")</f>
        <v>No</v>
      </c>
      <c r="K385" s="6">
        <v>0.25</v>
      </c>
      <c r="L385" s="14">
        <v>19</v>
      </c>
      <c r="M385" s="6" t="s">
        <v>59</v>
      </c>
      <c r="N385">
        <f>Table_Main[[#This Row],[WorkDate]]-Table_Main[[#This Row],[ReqDate]]</f>
        <v>20</v>
      </c>
      <c r="O385">
        <f>VLOOKUP(Table_Main[[#This Row],[Techs]],$AA$2:$AB$4,2,0)</f>
        <v>140</v>
      </c>
      <c r="P385" s="13">
        <f>Table_Main[[#This Row],[LaborHours]]*Table_Main[[#This Row],[LaborRate]]</f>
        <v>35</v>
      </c>
      <c r="Q385" s="14">
        <v>35</v>
      </c>
      <c r="R385" s="14">
        <v>19</v>
      </c>
      <c r="S385" s="13">
        <f>Table_Main[[#This Row],[LaborRate]]+Table_Main[[#This Row],[LaborCost]]</f>
        <v>175</v>
      </c>
      <c r="T385">
        <f>Table_Main[[#This Row],[LaborFee]]+Table_Main[[#This Row],[PartsFee]]</f>
        <v>54</v>
      </c>
      <c r="U385" t="str">
        <f>LEFT(TEXT(Table_Main[[#This Row],[ReqDate]],"dddd"),3)</f>
        <v>Thu</v>
      </c>
      <c r="V385" t="str">
        <f>LEFT(TEXT(Table_Main[[#This Row],[WorkDate]],"dddd"),3)</f>
        <v>Wed</v>
      </c>
    </row>
    <row r="386" spans="1:22" ht="14.25" hidden="1" customHeight="1" x14ac:dyDescent="0.25">
      <c r="A386" s="6" t="s">
        <v>466</v>
      </c>
      <c r="B386" s="6" t="s">
        <v>83</v>
      </c>
      <c r="C386" s="6" t="s">
        <v>57</v>
      </c>
      <c r="D386" s="6" t="s">
        <v>194</v>
      </c>
      <c r="E386" t="str">
        <f>IF(Table_Main[[#This Row],[Wait]]&lt;=4, "Yes", "No")</f>
        <v>No</v>
      </c>
      <c r="F386" s="9">
        <v>44259</v>
      </c>
      <c r="G386" s="9">
        <v>44279</v>
      </c>
      <c r="H386" s="6">
        <v>1</v>
      </c>
      <c r="I386" t="str">
        <f>IF(Table_Main[[#This Row],[LaborFee]]=0,"Yes", "No")</f>
        <v>No</v>
      </c>
      <c r="J386" t="str">
        <f>IF(Table_Main[[#This Row],[PartsFee]]=0,"Yes", "No")</f>
        <v>No</v>
      </c>
      <c r="K386" s="6">
        <v>1.25</v>
      </c>
      <c r="L386" s="14">
        <v>294.77999999999997</v>
      </c>
      <c r="M386" s="6" t="s">
        <v>68</v>
      </c>
      <c r="N386">
        <f>Table_Main[[#This Row],[WorkDate]]-Table_Main[[#This Row],[ReqDate]]</f>
        <v>20</v>
      </c>
      <c r="O386">
        <f>VLOOKUP(Table_Main[[#This Row],[Techs]],$AA$2:$AB$4,2,0)</f>
        <v>80</v>
      </c>
      <c r="P386" s="13">
        <f>Table_Main[[#This Row],[LaborHours]]*Table_Main[[#This Row],[LaborRate]]</f>
        <v>100</v>
      </c>
      <c r="Q386" s="14">
        <v>100</v>
      </c>
      <c r="R386" s="14">
        <v>294.77999999999997</v>
      </c>
      <c r="S386" s="13">
        <f>Table_Main[[#This Row],[LaborRate]]+Table_Main[[#This Row],[LaborCost]]</f>
        <v>180</v>
      </c>
      <c r="T386">
        <f>Table_Main[[#This Row],[LaborFee]]+Table_Main[[#This Row],[PartsFee]]</f>
        <v>394.78</v>
      </c>
      <c r="U386" t="str">
        <f>LEFT(TEXT(Table_Main[[#This Row],[ReqDate]],"dddd"),3)</f>
        <v>Thu</v>
      </c>
      <c r="V386" t="str">
        <f>LEFT(TEXT(Table_Main[[#This Row],[WorkDate]],"dddd"),3)</f>
        <v>Wed</v>
      </c>
    </row>
    <row r="387" spans="1:22" ht="14.25" hidden="1" customHeight="1" x14ac:dyDescent="0.25">
      <c r="A387" s="6" t="s">
        <v>467</v>
      </c>
      <c r="B387" s="6" t="s">
        <v>226</v>
      </c>
      <c r="C387" s="6" t="s">
        <v>227</v>
      </c>
      <c r="D387" s="6" t="s">
        <v>58</v>
      </c>
      <c r="E387" t="str">
        <f>IF(Table_Main[[#This Row],[Wait]]&lt;=4, "Yes", "No")</f>
        <v>No</v>
      </c>
      <c r="F387" s="9">
        <v>44259</v>
      </c>
      <c r="G387" s="9">
        <v>44312</v>
      </c>
      <c r="H387" s="6">
        <v>2</v>
      </c>
      <c r="I387" t="str">
        <f>IF(Table_Main[[#This Row],[LaborFee]]=0,"Yes", "No")</f>
        <v>No</v>
      </c>
      <c r="J387" t="str">
        <f>IF(Table_Main[[#This Row],[PartsFee]]=0,"Yes", "No")</f>
        <v>No</v>
      </c>
      <c r="K387" s="6">
        <v>0.25</v>
      </c>
      <c r="L387" s="14">
        <v>83.231700000000004</v>
      </c>
      <c r="M387" s="6" t="s">
        <v>59</v>
      </c>
      <c r="N387">
        <f>Table_Main[[#This Row],[WorkDate]]-Table_Main[[#This Row],[ReqDate]]</f>
        <v>53</v>
      </c>
      <c r="O387">
        <f>VLOOKUP(Table_Main[[#This Row],[Techs]],$AA$2:$AB$4,2,0)</f>
        <v>140</v>
      </c>
      <c r="P387" s="13">
        <f>Table_Main[[#This Row],[LaborHours]]*Table_Main[[#This Row],[LaborRate]]</f>
        <v>35</v>
      </c>
      <c r="Q387" s="14">
        <v>35</v>
      </c>
      <c r="R387" s="14">
        <v>83.231700000000004</v>
      </c>
      <c r="S387" s="13">
        <f>Table_Main[[#This Row],[LaborRate]]+Table_Main[[#This Row],[LaborCost]]</f>
        <v>175</v>
      </c>
      <c r="T387">
        <f>Table_Main[[#This Row],[LaborFee]]+Table_Main[[#This Row],[PartsFee]]</f>
        <v>118.2317</v>
      </c>
      <c r="U387" t="str">
        <f>LEFT(TEXT(Table_Main[[#This Row],[ReqDate]],"dddd"),3)</f>
        <v>Thu</v>
      </c>
      <c r="V387" t="str">
        <f>LEFT(TEXT(Table_Main[[#This Row],[WorkDate]],"dddd"),3)</f>
        <v>Mon</v>
      </c>
    </row>
    <row r="388" spans="1:22" ht="14.25" hidden="1" customHeight="1" x14ac:dyDescent="0.25">
      <c r="A388" s="6" t="s">
        <v>468</v>
      </c>
      <c r="B388" s="6" t="s">
        <v>61</v>
      </c>
      <c r="C388" s="6" t="s">
        <v>62</v>
      </c>
      <c r="D388" s="6" t="s">
        <v>58</v>
      </c>
      <c r="E388" t="str">
        <f>IF(Table_Main[[#This Row],[Wait]]&lt;=4, "Yes", "No")</f>
        <v>No</v>
      </c>
      <c r="F388" s="9">
        <v>44263</v>
      </c>
      <c r="G388" s="9">
        <v>44271</v>
      </c>
      <c r="H388" s="6">
        <v>1</v>
      </c>
      <c r="I388" t="str">
        <f>IF(Table_Main[[#This Row],[LaborFee]]=0,"Yes", "No")</f>
        <v>No</v>
      </c>
      <c r="J388" t="str">
        <f>IF(Table_Main[[#This Row],[PartsFee]]=0,"Yes", "No")</f>
        <v>No</v>
      </c>
      <c r="K388" s="6">
        <v>0.75</v>
      </c>
      <c r="L388" s="14">
        <v>103.0842</v>
      </c>
      <c r="M388" s="6" t="s">
        <v>59</v>
      </c>
      <c r="N388">
        <f>Table_Main[[#This Row],[WorkDate]]-Table_Main[[#This Row],[ReqDate]]</f>
        <v>8</v>
      </c>
      <c r="O388">
        <f>VLOOKUP(Table_Main[[#This Row],[Techs]],$AA$2:$AB$4,2,0)</f>
        <v>80</v>
      </c>
      <c r="P388" s="13">
        <f>Table_Main[[#This Row],[LaborHours]]*Table_Main[[#This Row],[LaborRate]]</f>
        <v>60</v>
      </c>
      <c r="Q388" s="14">
        <v>60</v>
      </c>
      <c r="R388" s="14">
        <v>103.0842</v>
      </c>
      <c r="S388" s="13">
        <f>Table_Main[[#This Row],[LaborRate]]+Table_Main[[#This Row],[LaborCost]]</f>
        <v>140</v>
      </c>
      <c r="T388">
        <f>Table_Main[[#This Row],[LaborFee]]+Table_Main[[#This Row],[PartsFee]]</f>
        <v>163.08420000000001</v>
      </c>
      <c r="U388" t="str">
        <f>LEFT(TEXT(Table_Main[[#This Row],[ReqDate]],"dddd"),3)</f>
        <v>Mon</v>
      </c>
      <c r="V388" t="str">
        <f>LEFT(TEXT(Table_Main[[#This Row],[WorkDate]],"dddd"),3)</f>
        <v>Tue</v>
      </c>
    </row>
    <row r="389" spans="1:22" ht="14.25" hidden="1" customHeight="1" x14ac:dyDescent="0.25">
      <c r="A389" s="6" t="s">
        <v>469</v>
      </c>
      <c r="B389" s="6" t="s">
        <v>65</v>
      </c>
      <c r="C389" s="6" t="s">
        <v>66</v>
      </c>
      <c r="D389" s="6" t="s">
        <v>63</v>
      </c>
      <c r="E389" t="str">
        <f>IF(Table_Main[[#This Row],[Wait]]&lt;=4, "Yes", "No")</f>
        <v>No</v>
      </c>
      <c r="F389" s="9">
        <v>44263</v>
      </c>
      <c r="G389" s="9">
        <v>44271</v>
      </c>
      <c r="H389" s="6">
        <v>2</v>
      </c>
      <c r="I389" t="str">
        <f>IF(Table_Main[[#This Row],[LaborFee]]=0,"Yes", "No")</f>
        <v>No</v>
      </c>
      <c r="J389" t="str">
        <f>IF(Table_Main[[#This Row],[PartsFee]]=0,"Yes", "No")</f>
        <v>No</v>
      </c>
      <c r="K389" s="6">
        <v>0.5</v>
      </c>
      <c r="L389" s="14">
        <v>144.30529999999999</v>
      </c>
      <c r="M389" s="6" t="s">
        <v>79</v>
      </c>
      <c r="N389">
        <f>Table_Main[[#This Row],[WorkDate]]-Table_Main[[#This Row],[ReqDate]]</f>
        <v>8</v>
      </c>
      <c r="O389">
        <f>VLOOKUP(Table_Main[[#This Row],[Techs]],$AA$2:$AB$4,2,0)</f>
        <v>140</v>
      </c>
      <c r="P389" s="13">
        <f>Table_Main[[#This Row],[LaborHours]]*Table_Main[[#This Row],[LaborRate]]</f>
        <v>70</v>
      </c>
      <c r="Q389" s="14">
        <v>70</v>
      </c>
      <c r="R389" s="14">
        <v>144.30529999999999</v>
      </c>
      <c r="S389" s="13">
        <f>Table_Main[[#This Row],[LaborRate]]+Table_Main[[#This Row],[LaborCost]]</f>
        <v>210</v>
      </c>
      <c r="T389">
        <f>Table_Main[[#This Row],[LaborFee]]+Table_Main[[#This Row],[PartsFee]]</f>
        <v>214.30529999999999</v>
      </c>
      <c r="U389" t="str">
        <f>LEFT(TEXT(Table_Main[[#This Row],[ReqDate]],"dddd"),3)</f>
        <v>Mon</v>
      </c>
      <c r="V389" t="str">
        <f>LEFT(TEXT(Table_Main[[#This Row],[WorkDate]],"dddd"),3)</f>
        <v>Tue</v>
      </c>
    </row>
    <row r="390" spans="1:22" ht="14.25" hidden="1" customHeight="1" x14ac:dyDescent="0.25">
      <c r="A390" s="6" t="s">
        <v>470</v>
      </c>
      <c r="B390" s="6" t="s">
        <v>56</v>
      </c>
      <c r="C390" s="6" t="s">
        <v>227</v>
      </c>
      <c r="D390" s="6" t="s">
        <v>58</v>
      </c>
      <c r="E390" t="str">
        <f>IF(Table_Main[[#This Row],[Wait]]&lt;=4, "Yes", "No")</f>
        <v>No</v>
      </c>
      <c r="F390" s="9">
        <v>44263</v>
      </c>
      <c r="G390" s="9">
        <v>44280</v>
      </c>
      <c r="H390" s="6">
        <v>2</v>
      </c>
      <c r="I390" t="str">
        <f>IF(Table_Main[[#This Row],[LaborFee]]=0,"Yes", "No")</f>
        <v>No</v>
      </c>
      <c r="J390" t="str">
        <f>IF(Table_Main[[#This Row],[PartsFee]]=0,"Yes", "No")</f>
        <v>No</v>
      </c>
      <c r="K390" s="6">
        <v>0.25</v>
      </c>
      <c r="L390" s="14">
        <v>39</v>
      </c>
      <c r="M390" s="6" t="s">
        <v>59</v>
      </c>
      <c r="N390">
        <f>Table_Main[[#This Row],[WorkDate]]-Table_Main[[#This Row],[ReqDate]]</f>
        <v>17</v>
      </c>
      <c r="O390">
        <f>VLOOKUP(Table_Main[[#This Row],[Techs]],$AA$2:$AB$4,2,0)</f>
        <v>140</v>
      </c>
      <c r="P390" s="13">
        <f>Table_Main[[#This Row],[LaborHours]]*Table_Main[[#This Row],[LaborRate]]</f>
        <v>35</v>
      </c>
      <c r="Q390" s="14">
        <v>35</v>
      </c>
      <c r="R390" s="14">
        <v>39</v>
      </c>
      <c r="S390" s="13">
        <f>Table_Main[[#This Row],[LaborRate]]+Table_Main[[#This Row],[LaborCost]]</f>
        <v>175</v>
      </c>
      <c r="T390">
        <f>Table_Main[[#This Row],[LaborFee]]+Table_Main[[#This Row],[PartsFee]]</f>
        <v>74</v>
      </c>
      <c r="U390" t="str">
        <f>LEFT(TEXT(Table_Main[[#This Row],[ReqDate]],"dddd"),3)</f>
        <v>Mon</v>
      </c>
      <c r="V390" t="str">
        <f>LEFT(TEXT(Table_Main[[#This Row],[WorkDate]],"dddd"),3)</f>
        <v>Thu</v>
      </c>
    </row>
    <row r="391" spans="1:22" ht="14.25" hidden="1" customHeight="1" x14ac:dyDescent="0.25">
      <c r="A391" s="6" t="s">
        <v>471</v>
      </c>
      <c r="B391" s="6" t="s">
        <v>65</v>
      </c>
      <c r="C391" s="6" t="s">
        <v>78</v>
      </c>
      <c r="D391" s="6" t="s">
        <v>194</v>
      </c>
      <c r="E391" t="str">
        <f>IF(Table_Main[[#This Row],[Wait]]&lt;=4, "Yes", "No")</f>
        <v>No</v>
      </c>
      <c r="F391" s="9">
        <v>44263</v>
      </c>
      <c r="G391" s="9">
        <v>44282</v>
      </c>
      <c r="H391" s="6">
        <v>2</v>
      </c>
      <c r="I391" t="str">
        <f>IF(Table_Main[[#This Row],[LaborFee]]=0,"Yes", "No")</f>
        <v>No</v>
      </c>
      <c r="J391" t="str">
        <f>IF(Table_Main[[#This Row],[PartsFee]]=0,"Yes", "No")</f>
        <v>No</v>
      </c>
      <c r="K391" s="6">
        <v>2.5</v>
      </c>
      <c r="L391" s="14">
        <v>224</v>
      </c>
      <c r="M391" s="6" t="s">
        <v>79</v>
      </c>
      <c r="N391">
        <f>Table_Main[[#This Row],[WorkDate]]-Table_Main[[#This Row],[ReqDate]]</f>
        <v>19</v>
      </c>
      <c r="O391">
        <f>VLOOKUP(Table_Main[[#This Row],[Techs]],$AA$2:$AB$4,2,0)</f>
        <v>140</v>
      </c>
      <c r="P391" s="13">
        <f>Table_Main[[#This Row],[LaborHours]]*Table_Main[[#This Row],[LaborRate]]</f>
        <v>350</v>
      </c>
      <c r="Q391" s="14">
        <v>350</v>
      </c>
      <c r="R391" s="14">
        <v>224</v>
      </c>
      <c r="S391" s="13">
        <f>Table_Main[[#This Row],[LaborRate]]+Table_Main[[#This Row],[LaborCost]]</f>
        <v>490</v>
      </c>
      <c r="T391">
        <f>Table_Main[[#This Row],[LaborFee]]+Table_Main[[#This Row],[PartsFee]]</f>
        <v>574</v>
      </c>
      <c r="U391" t="str">
        <f>LEFT(TEXT(Table_Main[[#This Row],[ReqDate]],"dddd"),3)</f>
        <v>Mon</v>
      </c>
      <c r="V391" t="str">
        <f>LEFT(TEXT(Table_Main[[#This Row],[WorkDate]],"dddd"),3)</f>
        <v>Sat</v>
      </c>
    </row>
    <row r="392" spans="1:22" ht="14.25" hidden="1" customHeight="1" x14ac:dyDescent="0.25">
      <c r="A392" s="6" t="s">
        <v>472</v>
      </c>
      <c r="B392" s="6" t="s">
        <v>61</v>
      </c>
      <c r="C392" s="6" t="s">
        <v>62</v>
      </c>
      <c r="D392" s="6" t="s">
        <v>58</v>
      </c>
      <c r="E392" t="str">
        <f>IF(Table_Main[[#This Row],[Wait]]&lt;=4, "Yes", "No")</f>
        <v>No</v>
      </c>
      <c r="F392" s="9">
        <v>44263</v>
      </c>
      <c r="G392" s="9">
        <v>44359</v>
      </c>
      <c r="H392" s="6">
        <v>1</v>
      </c>
      <c r="I392" t="str">
        <f>IF(Table_Main[[#This Row],[LaborFee]]=0,"Yes", "No")</f>
        <v>No</v>
      </c>
      <c r="J392" t="str">
        <f>IF(Table_Main[[#This Row],[PartsFee]]=0,"Yes", "No")</f>
        <v>No</v>
      </c>
      <c r="K392" s="6">
        <v>0.5</v>
      </c>
      <c r="L392" s="14">
        <v>475.54</v>
      </c>
      <c r="M392" s="6" t="s">
        <v>59</v>
      </c>
      <c r="N392">
        <f>Table_Main[[#This Row],[WorkDate]]-Table_Main[[#This Row],[ReqDate]]</f>
        <v>96</v>
      </c>
      <c r="O392">
        <f>VLOOKUP(Table_Main[[#This Row],[Techs]],$AA$2:$AB$4,2,0)</f>
        <v>80</v>
      </c>
      <c r="P392" s="13">
        <f>Table_Main[[#This Row],[LaborHours]]*Table_Main[[#This Row],[LaborRate]]</f>
        <v>40</v>
      </c>
      <c r="Q392" s="14">
        <v>40</v>
      </c>
      <c r="R392" s="14">
        <v>475.54</v>
      </c>
      <c r="S392" s="13">
        <f>Table_Main[[#This Row],[LaborRate]]+Table_Main[[#This Row],[LaborCost]]</f>
        <v>120</v>
      </c>
      <c r="T392">
        <f>Table_Main[[#This Row],[LaborFee]]+Table_Main[[#This Row],[PartsFee]]</f>
        <v>515.54</v>
      </c>
      <c r="U392" t="str">
        <f>LEFT(TEXT(Table_Main[[#This Row],[ReqDate]],"dddd"),3)</f>
        <v>Mon</v>
      </c>
      <c r="V392" t="str">
        <f>LEFT(TEXT(Table_Main[[#This Row],[WorkDate]],"dddd"),3)</f>
        <v>Sat</v>
      </c>
    </row>
    <row r="393" spans="1:22" ht="14.25" hidden="1" customHeight="1" x14ac:dyDescent="0.25">
      <c r="A393" s="6" t="s">
        <v>473</v>
      </c>
      <c r="B393" s="6" t="s">
        <v>65</v>
      </c>
      <c r="C393" s="6" t="s">
        <v>57</v>
      </c>
      <c r="D393" s="6" t="s">
        <v>58</v>
      </c>
      <c r="E393" t="str">
        <f>IF(Table_Main[[#This Row],[Wait]]&lt;=4, "Yes", "No")</f>
        <v>No</v>
      </c>
      <c r="F393" s="9">
        <v>44264</v>
      </c>
      <c r="G393" s="9">
        <v>44271</v>
      </c>
      <c r="H393" s="6">
        <v>1</v>
      </c>
      <c r="I393" t="str">
        <f>IF(Table_Main[[#This Row],[LaborFee]]=0,"Yes", "No")</f>
        <v>No</v>
      </c>
      <c r="J393" t="str">
        <f>IF(Table_Main[[#This Row],[PartsFee]]=0,"Yes", "No")</f>
        <v>No</v>
      </c>
      <c r="K393" s="6">
        <v>1</v>
      </c>
      <c r="L393" s="14">
        <v>46.036799999999999</v>
      </c>
      <c r="M393" s="6" t="s">
        <v>79</v>
      </c>
      <c r="N393">
        <f>Table_Main[[#This Row],[WorkDate]]-Table_Main[[#This Row],[ReqDate]]</f>
        <v>7</v>
      </c>
      <c r="O393">
        <f>VLOOKUP(Table_Main[[#This Row],[Techs]],$AA$2:$AB$4,2,0)</f>
        <v>80</v>
      </c>
      <c r="P393" s="13">
        <f>Table_Main[[#This Row],[LaborHours]]*Table_Main[[#This Row],[LaborRate]]</f>
        <v>80</v>
      </c>
      <c r="Q393" s="14">
        <v>80</v>
      </c>
      <c r="R393" s="14">
        <v>46.036799999999999</v>
      </c>
      <c r="S393" s="13">
        <f>Table_Main[[#This Row],[LaborRate]]+Table_Main[[#This Row],[LaborCost]]</f>
        <v>160</v>
      </c>
      <c r="T393">
        <f>Table_Main[[#This Row],[LaborFee]]+Table_Main[[#This Row],[PartsFee]]</f>
        <v>126.0368</v>
      </c>
      <c r="U393" t="str">
        <f>LEFT(TEXT(Table_Main[[#This Row],[ReqDate]],"dddd"),3)</f>
        <v>Tue</v>
      </c>
      <c r="V393" t="str">
        <f>LEFT(TEXT(Table_Main[[#This Row],[WorkDate]],"dddd"),3)</f>
        <v>Tue</v>
      </c>
    </row>
    <row r="394" spans="1:22" ht="14.25" hidden="1" customHeight="1" x14ac:dyDescent="0.25">
      <c r="A394" s="6" t="s">
        <v>474</v>
      </c>
      <c r="B394" s="6" t="s">
        <v>61</v>
      </c>
      <c r="C394" s="6" t="s">
        <v>62</v>
      </c>
      <c r="D394" s="6" t="s">
        <v>58</v>
      </c>
      <c r="E394" t="str">
        <f>IF(Table_Main[[#This Row],[Wait]]&lt;=4, "Yes", "No")</f>
        <v>No</v>
      </c>
      <c r="F394" s="9">
        <v>44264</v>
      </c>
      <c r="G394" s="9">
        <v>44271</v>
      </c>
      <c r="H394" s="6">
        <v>1</v>
      </c>
      <c r="I394" t="str">
        <f>IF(Table_Main[[#This Row],[LaborFee]]=0,"Yes", "No")</f>
        <v>No</v>
      </c>
      <c r="J394" t="str">
        <f>IF(Table_Main[[#This Row],[PartsFee]]=0,"Yes", "No")</f>
        <v>No</v>
      </c>
      <c r="K394" s="6">
        <v>0.75</v>
      </c>
      <c r="L394" s="14">
        <v>294.5514</v>
      </c>
      <c r="M394" s="6" t="s">
        <v>59</v>
      </c>
      <c r="N394">
        <f>Table_Main[[#This Row],[WorkDate]]-Table_Main[[#This Row],[ReqDate]]</f>
        <v>7</v>
      </c>
      <c r="O394">
        <f>VLOOKUP(Table_Main[[#This Row],[Techs]],$AA$2:$AB$4,2,0)</f>
        <v>80</v>
      </c>
      <c r="P394" s="13">
        <f>Table_Main[[#This Row],[LaborHours]]*Table_Main[[#This Row],[LaborRate]]</f>
        <v>60</v>
      </c>
      <c r="Q394" s="14">
        <v>60</v>
      </c>
      <c r="R394" s="14">
        <v>294.5514</v>
      </c>
      <c r="S394" s="13">
        <f>Table_Main[[#This Row],[LaborRate]]+Table_Main[[#This Row],[LaborCost]]</f>
        <v>140</v>
      </c>
      <c r="T394">
        <f>Table_Main[[#This Row],[LaborFee]]+Table_Main[[#This Row],[PartsFee]]</f>
        <v>354.5514</v>
      </c>
      <c r="U394" t="str">
        <f>LEFT(TEXT(Table_Main[[#This Row],[ReqDate]],"dddd"),3)</f>
        <v>Tue</v>
      </c>
      <c r="V394" t="str">
        <f>LEFT(TEXT(Table_Main[[#This Row],[WorkDate]],"dddd"),3)</f>
        <v>Tue</v>
      </c>
    </row>
    <row r="395" spans="1:22" ht="14.25" hidden="1" customHeight="1" x14ac:dyDescent="0.25">
      <c r="A395" s="6" t="s">
        <v>475</v>
      </c>
      <c r="B395" s="6" t="s">
        <v>83</v>
      </c>
      <c r="C395" s="6" t="s">
        <v>57</v>
      </c>
      <c r="D395" s="6" t="s">
        <v>63</v>
      </c>
      <c r="E395" t="str">
        <f>IF(Table_Main[[#This Row],[Wait]]&lt;=4, "Yes", "No")</f>
        <v>No</v>
      </c>
      <c r="F395" s="9">
        <v>44264</v>
      </c>
      <c r="G395" s="9">
        <v>44341</v>
      </c>
      <c r="H395" s="6">
        <v>2</v>
      </c>
      <c r="I395" t="str">
        <f>IF(Table_Main[[#This Row],[LaborFee]]=0,"Yes", "No")</f>
        <v>No</v>
      </c>
      <c r="J395" t="str">
        <f>IF(Table_Main[[#This Row],[PartsFee]]=0,"Yes", "No")</f>
        <v>No</v>
      </c>
      <c r="K395" s="6">
        <v>1</v>
      </c>
      <c r="L395" s="14">
        <v>28.5</v>
      </c>
      <c r="M395" s="6" t="s">
        <v>68</v>
      </c>
      <c r="N395">
        <f>Table_Main[[#This Row],[WorkDate]]-Table_Main[[#This Row],[ReqDate]]</f>
        <v>77</v>
      </c>
      <c r="O395">
        <f>VLOOKUP(Table_Main[[#This Row],[Techs]],$AA$2:$AB$4,2,0)</f>
        <v>140</v>
      </c>
      <c r="P395" s="13">
        <f>Table_Main[[#This Row],[LaborHours]]*Table_Main[[#This Row],[LaborRate]]</f>
        <v>140</v>
      </c>
      <c r="Q395" s="14">
        <v>140</v>
      </c>
      <c r="R395" s="14">
        <v>28.5</v>
      </c>
      <c r="S395" s="13">
        <f>Table_Main[[#This Row],[LaborRate]]+Table_Main[[#This Row],[LaborCost]]</f>
        <v>280</v>
      </c>
      <c r="T395">
        <f>Table_Main[[#This Row],[LaborFee]]+Table_Main[[#This Row],[PartsFee]]</f>
        <v>168.5</v>
      </c>
      <c r="U395" t="str">
        <f>LEFT(TEXT(Table_Main[[#This Row],[ReqDate]],"dddd"),3)</f>
        <v>Tue</v>
      </c>
      <c r="V395" t="str">
        <f>LEFT(TEXT(Table_Main[[#This Row],[WorkDate]],"dddd"),3)</f>
        <v>Tue</v>
      </c>
    </row>
    <row r="396" spans="1:22" ht="14.25" hidden="1" customHeight="1" x14ac:dyDescent="0.25">
      <c r="A396" s="6" t="s">
        <v>476</v>
      </c>
      <c r="B396" s="6" t="s">
        <v>226</v>
      </c>
      <c r="C396" s="6" t="s">
        <v>227</v>
      </c>
      <c r="D396" s="6" t="s">
        <v>194</v>
      </c>
      <c r="E396" t="str">
        <f>IF(Table_Main[[#This Row],[Wait]]&lt;=4, "Yes", "No")</f>
        <v>Yes</v>
      </c>
      <c r="F396" s="9">
        <v>44265</v>
      </c>
      <c r="G396" s="9">
        <v>44267</v>
      </c>
      <c r="H396" s="6">
        <v>2</v>
      </c>
      <c r="I396" t="str">
        <f>IF(Table_Main[[#This Row],[LaborFee]]=0,"Yes", "No")</f>
        <v>No</v>
      </c>
      <c r="J396" t="str">
        <f>IF(Table_Main[[#This Row],[PartsFee]]=0,"Yes", "No")</f>
        <v>No</v>
      </c>
      <c r="K396" s="6">
        <v>1.5</v>
      </c>
      <c r="L396" s="14">
        <v>50</v>
      </c>
      <c r="M396" s="6" t="s">
        <v>59</v>
      </c>
      <c r="N396">
        <f>Table_Main[[#This Row],[WorkDate]]-Table_Main[[#This Row],[ReqDate]]</f>
        <v>2</v>
      </c>
      <c r="O396">
        <f>VLOOKUP(Table_Main[[#This Row],[Techs]],$AA$2:$AB$4,2,0)</f>
        <v>140</v>
      </c>
      <c r="P396" s="13">
        <f>Table_Main[[#This Row],[LaborHours]]*Table_Main[[#This Row],[LaborRate]]</f>
        <v>210</v>
      </c>
      <c r="Q396" s="14">
        <v>210</v>
      </c>
      <c r="R396" s="14">
        <v>50</v>
      </c>
      <c r="S396" s="13">
        <f>Table_Main[[#This Row],[LaborRate]]+Table_Main[[#This Row],[LaborCost]]</f>
        <v>350</v>
      </c>
      <c r="T396">
        <f>Table_Main[[#This Row],[LaborFee]]+Table_Main[[#This Row],[PartsFee]]</f>
        <v>260</v>
      </c>
      <c r="U396" t="str">
        <f>LEFT(TEXT(Table_Main[[#This Row],[ReqDate]],"dddd"),3)</f>
        <v>Wed</v>
      </c>
      <c r="V396" t="str">
        <f>LEFT(TEXT(Table_Main[[#This Row],[WorkDate]],"dddd"),3)</f>
        <v>Fri</v>
      </c>
    </row>
    <row r="397" spans="1:22" ht="14.25" hidden="1" customHeight="1" x14ac:dyDescent="0.25">
      <c r="A397" s="6" t="s">
        <v>477</v>
      </c>
      <c r="B397" s="6" t="s">
        <v>94</v>
      </c>
      <c r="C397" s="6" t="s">
        <v>57</v>
      </c>
      <c r="D397" s="6" t="s">
        <v>58</v>
      </c>
      <c r="E397" t="str">
        <f>IF(Table_Main[[#This Row],[Wait]]&lt;=4, "Yes", "No")</f>
        <v>Yes</v>
      </c>
      <c r="F397" s="9">
        <v>44265</v>
      </c>
      <c r="G397" s="9">
        <v>44265</v>
      </c>
      <c r="H397" s="6">
        <v>1</v>
      </c>
      <c r="I397" t="str">
        <f>IF(Table_Main[[#This Row],[LaborFee]]=0,"Yes", "No")</f>
        <v>No</v>
      </c>
      <c r="J397" t="str">
        <f>IF(Table_Main[[#This Row],[PartsFee]]=0,"Yes", "No")</f>
        <v>No</v>
      </c>
      <c r="K397" s="6">
        <v>0.5</v>
      </c>
      <c r="L397" s="14">
        <v>10</v>
      </c>
      <c r="M397" s="6" t="s">
        <v>59</v>
      </c>
      <c r="N397">
        <f>Table_Main[[#This Row],[WorkDate]]-Table_Main[[#This Row],[ReqDate]]</f>
        <v>0</v>
      </c>
      <c r="O397">
        <f>VLOOKUP(Table_Main[[#This Row],[Techs]],$AA$2:$AB$4,2,0)</f>
        <v>80</v>
      </c>
      <c r="P397" s="13">
        <f>Table_Main[[#This Row],[LaborHours]]*Table_Main[[#This Row],[LaborRate]]</f>
        <v>40</v>
      </c>
      <c r="Q397" s="14">
        <v>40</v>
      </c>
      <c r="R397" s="14">
        <v>10</v>
      </c>
      <c r="S397" s="13">
        <f>Table_Main[[#This Row],[LaborRate]]+Table_Main[[#This Row],[LaborCost]]</f>
        <v>120</v>
      </c>
      <c r="T397">
        <f>Table_Main[[#This Row],[LaborFee]]+Table_Main[[#This Row],[PartsFee]]</f>
        <v>50</v>
      </c>
      <c r="U397" t="str">
        <f>LEFT(TEXT(Table_Main[[#This Row],[ReqDate]],"dddd"),3)</f>
        <v>Wed</v>
      </c>
      <c r="V397" t="str">
        <f>LEFT(TEXT(Table_Main[[#This Row],[WorkDate]],"dddd"),3)</f>
        <v>Wed</v>
      </c>
    </row>
    <row r="398" spans="1:22" ht="14.25" hidden="1" customHeight="1" x14ac:dyDescent="0.25">
      <c r="A398" s="6" t="s">
        <v>478</v>
      </c>
      <c r="B398" s="6" t="s">
        <v>56</v>
      </c>
      <c r="C398" s="6" t="s">
        <v>227</v>
      </c>
      <c r="D398" s="6" t="s">
        <v>194</v>
      </c>
      <c r="E398" t="str">
        <f>IF(Table_Main[[#This Row],[Wait]]&lt;=4, "Yes", "No")</f>
        <v>No</v>
      </c>
      <c r="F398" s="9">
        <v>44265</v>
      </c>
      <c r="G398" s="9">
        <v>44272</v>
      </c>
      <c r="H398" s="6">
        <v>2</v>
      </c>
      <c r="I398" t="str">
        <f>IF(Table_Main[[#This Row],[LaborFee]]=0,"Yes", "No")</f>
        <v>No</v>
      </c>
      <c r="J398" t="str">
        <f>IF(Table_Main[[#This Row],[PartsFee]]=0,"Yes", "No")</f>
        <v>No</v>
      </c>
      <c r="K398" s="6">
        <v>1.5</v>
      </c>
      <c r="L398" s="14">
        <v>29.33</v>
      </c>
      <c r="M398" s="6" t="s">
        <v>59</v>
      </c>
      <c r="N398">
        <f>Table_Main[[#This Row],[WorkDate]]-Table_Main[[#This Row],[ReqDate]]</f>
        <v>7</v>
      </c>
      <c r="O398">
        <f>VLOOKUP(Table_Main[[#This Row],[Techs]],$AA$2:$AB$4,2,0)</f>
        <v>140</v>
      </c>
      <c r="P398" s="13">
        <f>Table_Main[[#This Row],[LaborHours]]*Table_Main[[#This Row],[LaborRate]]</f>
        <v>210</v>
      </c>
      <c r="Q398" s="14">
        <v>210</v>
      </c>
      <c r="R398" s="14">
        <v>29.33</v>
      </c>
      <c r="S398" s="13">
        <f>Table_Main[[#This Row],[LaborRate]]+Table_Main[[#This Row],[LaborCost]]</f>
        <v>350</v>
      </c>
      <c r="T398">
        <f>Table_Main[[#This Row],[LaborFee]]+Table_Main[[#This Row],[PartsFee]]</f>
        <v>239.32999999999998</v>
      </c>
      <c r="U398" t="str">
        <f>LEFT(TEXT(Table_Main[[#This Row],[ReqDate]],"dddd"),3)</f>
        <v>Wed</v>
      </c>
      <c r="V398" t="str">
        <f>LEFT(TEXT(Table_Main[[#This Row],[WorkDate]],"dddd"),3)</f>
        <v>Wed</v>
      </c>
    </row>
    <row r="399" spans="1:22" ht="14.25" hidden="1" customHeight="1" x14ac:dyDescent="0.25">
      <c r="A399" s="6" t="s">
        <v>479</v>
      </c>
      <c r="B399" s="6" t="s">
        <v>61</v>
      </c>
      <c r="C399" s="6" t="s">
        <v>78</v>
      </c>
      <c r="D399" s="6" t="s">
        <v>58</v>
      </c>
      <c r="E399" t="str">
        <f>IF(Table_Main[[#This Row],[Wait]]&lt;=4, "Yes", "No")</f>
        <v>No</v>
      </c>
      <c r="F399" s="9">
        <v>44265</v>
      </c>
      <c r="G399" s="9">
        <v>44272</v>
      </c>
      <c r="H399" s="6">
        <v>1</v>
      </c>
      <c r="I399" t="str">
        <f>IF(Table_Main[[#This Row],[LaborFee]]=0,"Yes", "No")</f>
        <v>No</v>
      </c>
      <c r="J399" t="str">
        <f>IF(Table_Main[[#This Row],[PartsFee]]=0,"Yes", "No")</f>
        <v>Yes</v>
      </c>
      <c r="K399" s="6">
        <v>0.25</v>
      </c>
      <c r="L399" s="14">
        <v>19.196999999999999</v>
      </c>
      <c r="M399" s="6" t="s">
        <v>79</v>
      </c>
      <c r="N399">
        <f>Table_Main[[#This Row],[WorkDate]]-Table_Main[[#This Row],[ReqDate]]</f>
        <v>7</v>
      </c>
      <c r="O399">
        <f>VLOOKUP(Table_Main[[#This Row],[Techs]],$AA$2:$AB$4,2,0)</f>
        <v>80</v>
      </c>
      <c r="P399" s="13">
        <f>Table_Main[[#This Row],[LaborHours]]*Table_Main[[#This Row],[LaborRate]]</f>
        <v>20</v>
      </c>
      <c r="Q399" s="14">
        <v>20</v>
      </c>
      <c r="R399" s="14">
        <v>0</v>
      </c>
      <c r="S399" s="13">
        <f>Table_Main[[#This Row],[LaborRate]]+Table_Main[[#This Row],[LaborCost]]</f>
        <v>100</v>
      </c>
      <c r="T399">
        <f>Table_Main[[#This Row],[LaborFee]]+Table_Main[[#This Row],[PartsFee]]</f>
        <v>20</v>
      </c>
      <c r="U399" t="str">
        <f>LEFT(TEXT(Table_Main[[#This Row],[ReqDate]],"dddd"),3)</f>
        <v>Wed</v>
      </c>
      <c r="V399" t="str">
        <f>LEFT(TEXT(Table_Main[[#This Row],[WorkDate]],"dddd"),3)</f>
        <v>Wed</v>
      </c>
    </row>
    <row r="400" spans="1:22" ht="14.25" hidden="1" customHeight="1" x14ac:dyDescent="0.25">
      <c r="A400" s="6" t="s">
        <v>480</v>
      </c>
      <c r="B400" s="6" t="s">
        <v>83</v>
      </c>
      <c r="C400" s="6" t="s">
        <v>57</v>
      </c>
      <c r="D400" s="6" t="s">
        <v>63</v>
      </c>
      <c r="E400" t="str">
        <f>IF(Table_Main[[#This Row],[Wait]]&lt;=4, "Yes", "No")</f>
        <v>No</v>
      </c>
      <c r="F400" s="9">
        <v>44265</v>
      </c>
      <c r="G400" s="9">
        <v>44272</v>
      </c>
      <c r="H400" s="6">
        <v>2</v>
      </c>
      <c r="I400" t="str">
        <f>IF(Table_Main[[#This Row],[LaborFee]]=0,"Yes", "No")</f>
        <v>No</v>
      </c>
      <c r="J400" t="str">
        <f>IF(Table_Main[[#This Row],[PartsFee]]=0,"Yes", "No")</f>
        <v>No</v>
      </c>
      <c r="K400" s="6">
        <v>0.5</v>
      </c>
      <c r="L400" s="14">
        <v>24.186499999999999</v>
      </c>
      <c r="M400" s="6" t="s">
        <v>79</v>
      </c>
      <c r="N400">
        <f>Table_Main[[#This Row],[WorkDate]]-Table_Main[[#This Row],[ReqDate]]</f>
        <v>7</v>
      </c>
      <c r="O400">
        <f>VLOOKUP(Table_Main[[#This Row],[Techs]],$AA$2:$AB$4,2,0)</f>
        <v>140</v>
      </c>
      <c r="P400" s="13">
        <f>Table_Main[[#This Row],[LaborHours]]*Table_Main[[#This Row],[LaborRate]]</f>
        <v>70</v>
      </c>
      <c r="Q400" s="14">
        <v>70</v>
      </c>
      <c r="R400" s="14">
        <v>24.186499999999999</v>
      </c>
      <c r="S400" s="13">
        <f>Table_Main[[#This Row],[LaborRate]]+Table_Main[[#This Row],[LaborCost]]</f>
        <v>210</v>
      </c>
      <c r="T400">
        <f>Table_Main[[#This Row],[LaborFee]]+Table_Main[[#This Row],[PartsFee]]</f>
        <v>94.186499999999995</v>
      </c>
      <c r="U400" t="str">
        <f>LEFT(TEXT(Table_Main[[#This Row],[ReqDate]],"dddd"),3)</f>
        <v>Wed</v>
      </c>
      <c r="V400" t="str">
        <f>LEFT(TEXT(Table_Main[[#This Row],[WorkDate]],"dddd"),3)</f>
        <v>Wed</v>
      </c>
    </row>
    <row r="401" spans="1:22" ht="14.25" hidden="1" customHeight="1" x14ac:dyDescent="0.25">
      <c r="A401" s="6" t="s">
        <v>481</v>
      </c>
      <c r="B401" s="6" t="s">
        <v>226</v>
      </c>
      <c r="C401" s="6" t="s">
        <v>227</v>
      </c>
      <c r="D401" s="6" t="s">
        <v>58</v>
      </c>
      <c r="E401" t="str">
        <f>IF(Table_Main[[#This Row],[Wait]]&lt;=4, "Yes", "No")</f>
        <v>No</v>
      </c>
      <c r="F401" s="9">
        <v>44265</v>
      </c>
      <c r="G401" s="9">
        <v>44273</v>
      </c>
      <c r="H401" s="6">
        <v>2</v>
      </c>
      <c r="I401" t="str">
        <f>IF(Table_Main[[#This Row],[LaborFee]]=0,"Yes", "No")</f>
        <v>No</v>
      </c>
      <c r="J401" t="str">
        <f>IF(Table_Main[[#This Row],[PartsFee]]=0,"Yes", "No")</f>
        <v>No</v>
      </c>
      <c r="K401" s="6">
        <v>0.5</v>
      </c>
      <c r="L401" s="14">
        <v>159</v>
      </c>
      <c r="M401" s="6" t="s">
        <v>59</v>
      </c>
      <c r="N401">
        <f>Table_Main[[#This Row],[WorkDate]]-Table_Main[[#This Row],[ReqDate]]</f>
        <v>8</v>
      </c>
      <c r="O401">
        <f>VLOOKUP(Table_Main[[#This Row],[Techs]],$AA$2:$AB$4,2,0)</f>
        <v>140</v>
      </c>
      <c r="P401" s="13">
        <f>Table_Main[[#This Row],[LaborHours]]*Table_Main[[#This Row],[LaborRate]]</f>
        <v>70</v>
      </c>
      <c r="Q401" s="14">
        <v>70</v>
      </c>
      <c r="R401" s="14">
        <v>159</v>
      </c>
      <c r="S401" s="13">
        <f>Table_Main[[#This Row],[LaborRate]]+Table_Main[[#This Row],[LaborCost]]</f>
        <v>210</v>
      </c>
      <c r="T401">
        <f>Table_Main[[#This Row],[LaborFee]]+Table_Main[[#This Row],[PartsFee]]</f>
        <v>229</v>
      </c>
      <c r="U401" t="str">
        <f>LEFT(TEXT(Table_Main[[#This Row],[ReqDate]],"dddd"),3)</f>
        <v>Wed</v>
      </c>
      <c r="V401" t="str">
        <f>LEFT(TEXT(Table_Main[[#This Row],[WorkDate]],"dddd"),3)</f>
        <v>Thu</v>
      </c>
    </row>
    <row r="402" spans="1:22" ht="14.25" hidden="1" customHeight="1" x14ac:dyDescent="0.25">
      <c r="A402" s="6" t="s">
        <v>482</v>
      </c>
      <c r="B402" s="6" t="s">
        <v>94</v>
      </c>
      <c r="C402" s="6" t="s">
        <v>78</v>
      </c>
      <c r="D402" s="6" t="s">
        <v>58</v>
      </c>
      <c r="E402" t="str">
        <f>IF(Table_Main[[#This Row],[Wait]]&lt;=4, "Yes", "No")</f>
        <v>No</v>
      </c>
      <c r="F402" s="9">
        <v>44265</v>
      </c>
      <c r="G402" s="9">
        <v>44279</v>
      </c>
      <c r="H402" s="6">
        <v>2</v>
      </c>
      <c r="I402" t="str">
        <f>IF(Table_Main[[#This Row],[LaborFee]]=0,"Yes", "No")</f>
        <v>No</v>
      </c>
      <c r="J402" t="str">
        <f>IF(Table_Main[[#This Row],[PartsFee]]=0,"Yes", "No")</f>
        <v>Yes</v>
      </c>
      <c r="K402" s="6">
        <v>0.5</v>
      </c>
      <c r="L402" s="14">
        <v>411.09530000000001</v>
      </c>
      <c r="M402" s="6" t="s">
        <v>79</v>
      </c>
      <c r="N402">
        <f>Table_Main[[#This Row],[WorkDate]]-Table_Main[[#This Row],[ReqDate]]</f>
        <v>14</v>
      </c>
      <c r="O402">
        <f>VLOOKUP(Table_Main[[#This Row],[Techs]],$AA$2:$AB$4,2,0)</f>
        <v>140</v>
      </c>
      <c r="P402" s="13">
        <f>Table_Main[[#This Row],[LaborHours]]*Table_Main[[#This Row],[LaborRate]]</f>
        <v>70</v>
      </c>
      <c r="Q402" s="14">
        <v>70</v>
      </c>
      <c r="R402" s="14">
        <v>0</v>
      </c>
      <c r="S402" s="13">
        <f>Table_Main[[#This Row],[LaborRate]]+Table_Main[[#This Row],[LaborCost]]</f>
        <v>210</v>
      </c>
      <c r="T402">
        <f>Table_Main[[#This Row],[LaborFee]]+Table_Main[[#This Row],[PartsFee]]</f>
        <v>70</v>
      </c>
      <c r="U402" t="str">
        <f>LEFT(TEXT(Table_Main[[#This Row],[ReqDate]],"dddd"),3)</f>
        <v>Wed</v>
      </c>
      <c r="V402" t="str">
        <f>LEFT(TEXT(Table_Main[[#This Row],[WorkDate]],"dddd"),3)</f>
        <v>Wed</v>
      </c>
    </row>
    <row r="403" spans="1:22" ht="14.25" hidden="1" customHeight="1" x14ac:dyDescent="0.25">
      <c r="A403" s="6" t="s">
        <v>483</v>
      </c>
      <c r="B403" s="6" t="s">
        <v>56</v>
      </c>
      <c r="C403" s="6" t="s">
        <v>227</v>
      </c>
      <c r="D403" s="6" t="s">
        <v>58</v>
      </c>
      <c r="E403" t="str">
        <f>IF(Table_Main[[#This Row],[Wait]]&lt;=4, "Yes", "No")</f>
        <v>No</v>
      </c>
      <c r="F403" s="9">
        <v>44265</v>
      </c>
      <c r="G403" s="9">
        <v>44294</v>
      </c>
      <c r="H403" s="6">
        <v>1</v>
      </c>
      <c r="I403" t="str">
        <f>IF(Table_Main[[#This Row],[LaborFee]]=0,"Yes", "No")</f>
        <v>No</v>
      </c>
      <c r="J403" t="str">
        <f>IF(Table_Main[[#This Row],[PartsFee]]=0,"Yes", "No")</f>
        <v>No</v>
      </c>
      <c r="K403" s="6">
        <v>0.75</v>
      </c>
      <c r="L403" s="14">
        <v>58.361699999999999</v>
      </c>
      <c r="M403" s="6" t="s">
        <v>59</v>
      </c>
      <c r="N403">
        <f>Table_Main[[#This Row],[WorkDate]]-Table_Main[[#This Row],[ReqDate]]</f>
        <v>29</v>
      </c>
      <c r="O403">
        <f>VLOOKUP(Table_Main[[#This Row],[Techs]],$AA$2:$AB$4,2,0)</f>
        <v>80</v>
      </c>
      <c r="P403" s="13">
        <f>Table_Main[[#This Row],[LaborHours]]*Table_Main[[#This Row],[LaborRate]]</f>
        <v>60</v>
      </c>
      <c r="Q403" s="14">
        <v>60</v>
      </c>
      <c r="R403" s="14">
        <v>58.361699999999999</v>
      </c>
      <c r="S403" s="13">
        <f>Table_Main[[#This Row],[LaborRate]]+Table_Main[[#This Row],[LaborCost]]</f>
        <v>140</v>
      </c>
      <c r="T403">
        <f>Table_Main[[#This Row],[LaborFee]]+Table_Main[[#This Row],[PartsFee]]</f>
        <v>118.3617</v>
      </c>
      <c r="U403" t="str">
        <f>LEFT(TEXT(Table_Main[[#This Row],[ReqDate]],"dddd"),3)</f>
        <v>Wed</v>
      </c>
      <c r="V403" t="str">
        <f>LEFT(TEXT(Table_Main[[#This Row],[WorkDate]],"dddd"),3)</f>
        <v>Thu</v>
      </c>
    </row>
    <row r="404" spans="1:22" ht="14.25" hidden="1" customHeight="1" x14ac:dyDescent="0.25">
      <c r="A404" s="6" t="s">
        <v>484</v>
      </c>
      <c r="B404" s="6" t="s">
        <v>94</v>
      </c>
      <c r="C404" s="6" t="s">
        <v>78</v>
      </c>
      <c r="D404" s="6" t="s">
        <v>81</v>
      </c>
      <c r="E404" t="str">
        <f>IF(Table_Main[[#This Row],[Wait]]&lt;=4, "Yes", "No")</f>
        <v>No</v>
      </c>
      <c r="F404" s="9">
        <v>44265</v>
      </c>
      <c r="G404" s="9">
        <v>44306</v>
      </c>
      <c r="H404" s="6">
        <v>1</v>
      </c>
      <c r="I404" t="str">
        <f>IF(Table_Main[[#This Row],[LaborFee]]=0,"Yes", "No")</f>
        <v>No</v>
      </c>
      <c r="J404" t="str">
        <f>IF(Table_Main[[#This Row],[PartsFee]]=0,"Yes", "No")</f>
        <v>Yes</v>
      </c>
      <c r="K404" s="6">
        <v>1.75</v>
      </c>
      <c r="L404" s="14">
        <v>98.547600000000003</v>
      </c>
      <c r="M404" s="6" t="s">
        <v>79</v>
      </c>
      <c r="N404">
        <f>Table_Main[[#This Row],[WorkDate]]-Table_Main[[#This Row],[ReqDate]]</f>
        <v>41</v>
      </c>
      <c r="O404">
        <f>VLOOKUP(Table_Main[[#This Row],[Techs]],$AA$2:$AB$4,2,0)</f>
        <v>80</v>
      </c>
      <c r="P404" s="13">
        <f>Table_Main[[#This Row],[LaborHours]]*Table_Main[[#This Row],[LaborRate]]</f>
        <v>140</v>
      </c>
      <c r="Q404" s="14">
        <v>140</v>
      </c>
      <c r="R404" s="14">
        <v>0</v>
      </c>
      <c r="S404" s="13">
        <f>Table_Main[[#This Row],[LaborRate]]+Table_Main[[#This Row],[LaborCost]]</f>
        <v>220</v>
      </c>
      <c r="T404">
        <f>Table_Main[[#This Row],[LaborFee]]+Table_Main[[#This Row],[PartsFee]]</f>
        <v>140</v>
      </c>
      <c r="U404" t="str">
        <f>LEFT(TEXT(Table_Main[[#This Row],[ReqDate]],"dddd"),3)</f>
        <v>Wed</v>
      </c>
      <c r="V404" t="str">
        <f>LEFT(TEXT(Table_Main[[#This Row],[WorkDate]],"dddd"),3)</f>
        <v>Tue</v>
      </c>
    </row>
    <row r="405" spans="1:22" ht="14.25" hidden="1" customHeight="1" x14ac:dyDescent="0.25">
      <c r="A405" s="6" t="s">
        <v>485</v>
      </c>
      <c r="B405" s="6" t="s">
        <v>226</v>
      </c>
      <c r="C405" s="6" t="s">
        <v>227</v>
      </c>
      <c r="D405" s="6" t="s">
        <v>81</v>
      </c>
      <c r="E405" t="str">
        <f>IF(Table_Main[[#This Row],[Wait]]&lt;=4, "Yes", "No")</f>
        <v>No</v>
      </c>
      <c r="F405" s="9">
        <v>44265</v>
      </c>
      <c r="G405" s="9">
        <v>44307</v>
      </c>
      <c r="H405" s="6">
        <v>2</v>
      </c>
      <c r="I405" t="str">
        <f>IF(Table_Main[[#This Row],[LaborFee]]=0,"Yes", "No")</f>
        <v>Yes</v>
      </c>
      <c r="J405" t="str">
        <f>IF(Table_Main[[#This Row],[PartsFee]]=0,"Yes", "No")</f>
        <v>Yes</v>
      </c>
      <c r="K405" s="6">
        <v>2</v>
      </c>
      <c r="L405" s="14">
        <v>145.14920000000001</v>
      </c>
      <c r="M405" s="6" t="s">
        <v>413</v>
      </c>
      <c r="N405">
        <f>Table_Main[[#This Row],[WorkDate]]-Table_Main[[#This Row],[ReqDate]]</f>
        <v>42</v>
      </c>
      <c r="O405">
        <f>VLOOKUP(Table_Main[[#This Row],[Techs]],$AA$2:$AB$4,2,0)</f>
        <v>140</v>
      </c>
      <c r="P405" s="13">
        <f>Table_Main[[#This Row],[LaborHours]]*Table_Main[[#This Row],[LaborRate]]</f>
        <v>280</v>
      </c>
      <c r="Q405" s="14">
        <v>0</v>
      </c>
      <c r="R405" s="14">
        <v>0</v>
      </c>
      <c r="S405" s="13">
        <f>Table_Main[[#This Row],[LaborRate]]+Table_Main[[#This Row],[LaborCost]]</f>
        <v>420</v>
      </c>
      <c r="T405">
        <f>Table_Main[[#This Row],[LaborFee]]+Table_Main[[#This Row],[PartsFee]]</f>
        <v>0</v>
      </c>
      <c r="U405" t="str">
        <f>LEFT(TEXT(Table_Main[[#This Row],[ReqDate]],"dddd"),3)</f>
        <v>Wed</v>
      </c>
      <c r="V405" t="str">
        <f>LEFT(TEXT(Table_Main[[#This Row],[WorkDate]],"dddd"),3)</f>
        <v>Wed</v>
      </c>
    </row>
    <row r="406" spans="1:22" ht="14.25" hidden="1" customHeight="1" x14ac:dyDescent="0.25">
      <c r="A406" s="6" t="s">
        <v>486</v>
      </c>
      <c r="B406" s="6" t="s">
        <v>94</v>
      </c>
      <c r="C406" s="6" t="s">
        <v>78</v>
      </c>
      <c r="D406" s="6" t="s">
        <v>63</v>
      </c>
      <c r="E406" t="str">
        <f>IF(Table_Main[[#This Row],[Wait]]&lt;=4, "Yes", "No")</f>
        <v>Yes</v>
      </c>
      <c r="F406" s="9">
        <v>44266</v>
      </c>
      <c r="G406" s="9">
        <v>44266</v>
      </c>
      <c r="H406" s="6">
        <v>2</v>
      </c>
      <c r="I406" t="str">
        <f>IF(Table_Main[[#This Row],[LaborFee]]=0,"Yes", "No")</f>
        <v>No</v>
      </c>
      <c r="J406" t="str">
        <f>IF(Table_Main[[#This Row],[PartsFee]]=0,"Yes", "No")</f>
        <v>No</v>
      </c>
      <c r="K406" s="6">
        <v>0.75</v>
      </c>
      <c r="L406" s="14">
        <v>125.7273</v>
      </c>
      <c r="M406" s="6" t="s">
        <v>59</v>
      </c>
      <c r="N406">
        <f>Table_Main[[#This Row],[WorkDate]]-Table_Main[[#This Row],[ReqDate]]</f>
        <v>0</v>
      </c>
      <c r="O406">
        <f>VLOOKUP(Table_Main[[#This Row],[Techs]],$AA$2:$AB$4,2,0)</f>
        <v>140</v>
      </c>
      <c r="P406" s="13">
        <f>Table_Main[[#This Row],[LaborHours]]*Table_Main[[#This Row],[LaborRate]]</f>
        <v>105</v>
      </c>
      <c r="Q406" s="14">
        <v>105</v>
      </c>
      <c r="R406" s="14">
        <v>125.7273</v>
      </c>
      <c r="S406" s="13">
        <f>Table_Main[[#This Row],[LaborRate]]+Table_Main[[#This Row],[LaborCost]]</f>
        <v>245</v>
      </c>
      <c r="T406">
        <f>Table_Main[[#This Row],[LaborFee]]+Table_Main[[#This Row],[PartsFee]]</f>
        <v>230.72730000000001</v>
      </c>
      <c r="U406" t="str">
        <f>LEFT(TEXT(Table_Main[[#This Row],[ReqDate]],"dddd"),3)</f>
        <v>Thu</v>
      </c>
      <c r="V406" t="str">
        <f>LEFT(TEXT(Table_Main[[#This Row],[WorkDate]],"dddd"),3)</f>
        <v>Thu</v>
      </c>
    </row>
    <row r="407" spans="1:22" ht="14.25" hidden="1" customHeight="1" x14ac:dyDescent="0.25">
      <c r="A407" s="6" t="s">
        <v>487</v>
      </c>
      <c r="B407" s="6" t="s">
        <v>71</v>
      </c>
      <c r="C407" s="6" t="s">
        <v>57</v>
      </c>
      <c r="D407" s="6" t="s">
        <v>58</v>
      </c>
      <c r="E407" t="str">
        <f>IF(Table_Main[[#This Row],[Wait]]&lt;=4, "Yes", "No")</f>
        <v>No</v>
      </c>
      <c r="F407" s="9">
        <v>44266</v>
      </c>
      <c r="G407" s="9">
        <v>44348</v>
      </c>
      <c r="H407" s="6">
        <v>1</v>
      </c>
      <c r="I407" t="str">
        <f>IF(Table_Main[[#This Row],[LaborFee]]=0,"Yes", "No")</f>
        <v>No</v>
      </c>
      <c r="J407" t="str">
        <f>IF(Table_Main[[#This Row],[PartsFee]]=0,"Yes", "No")</f>
        <v>No</v>
      </c>
      <c r="K407" s="6">
        <v>0.25</v>
      </c>
      <c r="L407" s="14">
        <v>204.28399999999999</v>
      </c>
      <c r="M407" s="6" t="s">
        <v>79</v>
      </c>
      <c r="N407">
        <f>Table_Main[[#This Row],[WorkDate]]-Table_Main[[#This Row],[ReqDate]]</f>
        <v>82</v>
      </c>
      <c r="O407">
        <f>VLOOKUP(Table_Main[[#This Row],[Techs]],$AA$2:$AB$4,2,0)</f>
        <v>80</v>
      </c>
      <c r="P407" s="13">
        <f>Table_Main[[#This Row],[LaborHours]]*Table_Main[[#This Row],[LaborRate]]</f>
        <v>20</v>
      </c>
      <c r="Q407" s="14">
        <v>20</v>
      </c>
      <c r="R407" s="14">
        <v>204.28399999999999</v>
      </c>
      <c r="S407" s="13">
        <f>Table_Main[[#This Row],[LaborRate]]+Table_Main[[#This Row],[LaborCost]]</f>
        <v>100</v>
      </c>
      <c r="T407">
        <f>Table_Main[[#This Row],[LaborFee]]+Table_Main[[#This Row],[PartsFee]]</f>
        <v>224.28399999999999</v>
      </c>
      <c r="U407" t="str">
        <f>LEFT(TEXT(Table_Main[[#This Row],[ReqDate]],"dddd"),3)</f>
        <v>Thu</v>
      </c>
      <c r="V407" t="str">
        <f>LEFT(TEXT(Table_Main[[#This Row],[WorkDate]],"dddd"),3)</f>
        <v>Tue</v>
      </c>
    </row>
    <row r="408" spans="1:22" ht="14.25" customHeight="1" x14ac:dyDescent="0.25">
      <c r="A408" s="6" t="s">
        <v>488</v>
      </c>
      <c r="B408" s="6" t="s">
        <v>65</v>
      </c>
      <c r="C408" s="6" t="s">
        <v>66</v>
      </c>
      <c r="D408" s="6" t="s">
        <v>67</v>
      </c>
      <c r="E408" t="str">
        <f>IF(Table_Main[[#This Row],[Wait]]&lt;=4, "Yes", "No")</f>
        <v>No</v>
      </c>
      <c r="F408" s="9">
        <v>44266</v>
      </c>
      <c r="G408" s="9">
        <v>44394</v>
      </c>
      <c r="H408" s="6">
        <v>1</v>
      </c>
      <c r="I408" t="str">
        <f>IF(Table_Main[[#This Row],[LaborFee]]=0,"Yes", "No")</f>
        <v>No</v>
      </c>
      <c r="J408" t="str">
        <f>IF(Table_Main[[#This Row],[PartsFee]]=0,"Yes", "No")</f>
        <v>No</v>
      </c>
      <c r="K408" s="6">
        <v>0.25</v>
      </c>
      <c r="L408" s="14">
        <v>120</v>
      </c>
      <c r="M408" s="6" t="s">
        <v>59</v>
      </c>
      <c r="N408">
        <f>Table_Main[[#This Row],[WorkDate]]-Table_Main[[#This Row],[ReqDate]]</f>
        <v>128</v>
      </c>
      <c r="O408">
        <f>VLOOKUP(Table_Main[[#This Row],[Techs]],$AA$2:$AB$4,2,0)</f>
        <v>80</v>
      </c>
      <c r="P408" s="13">
        <f>Table_Main[[#This Row],[LaborHours]]*Table_Main[[#This Row],[LaborRate]]</f>
        <v>20</v>
      </c>
      <c r="Q408" s="14">
        <v>20</v>
      </c>
      <c r="R408" s="14">
        <v>120</v>
      </c>
      <c r="S408" s="13">
        <f>Table_Main[[#This Row],[LaborRate]]+Table_Main[[#This Row],[LaborCost]]</f>
        <v>100</v>
      </c>
      <c r="T408">
        <f>Table_Main[[#This Row],[LaborFee]]+Table_Main[[#This Row],[PartsFee]]</f>
        <v>140</v>
      </c>
      <c r="U408" t="str">
        <f>LEFT(TEXT(Table_Main[[#This Row],[ReqDate]],"dddd"),3)</f>
        <v>Thu</v>
      </c>
      <c r="V408" t="str">
        <f>LEFT(TEXT(Table_Main[[#This Row],[WorkDate]],"dddd"),3)</f>
        <v>Sat</v>
      </c>
    </row>
    <row r="409" spans="1:22" ht="14.25" hidden="1" customHeight="1" x14ac:dyDescent="0.25">
      <c r="A409" s="6" t="s">
        <v>489</v>
      </c>
      <c r="B409" s="6" t="s">
        <v>56</v>
      </c>
      <c r="C409" s="6" t="s">
        <v>227</v>
      </c>
      <c r="D409" s="6" t="s">
        <v>58</v>
      </c>
      <c r="E409" t="str">
        <f>IF(Table_Main[[#This Row],[Wait]]&lt;=4, "Yes", "No")</f>
        <v>No</v>
      </c>
      <c r="F409" s="9">
        <v>44270</v>
      </c>
      <c r="G409" s="9">
        <v>44282</v>
      </c>
      <c r="H409" s="6">
        <v>2</v>
      </c>
      <c r="I409" t="str">
        <f>IF(Table_Main[[#This Row],[LaborFee]]=0,"Yes", "No")</f>
        <v>No</v>
      </c>
      <c r="J409" t="str">
        <f>IF(Table_Main[[#This Row],[PartsFee]]=0,"Yes", "No")</f>
        <v>No</v>
      </c>
      <c r="K409" s="6">
        <v>1</v>
      </c>
      <c r="L409" s="14">
        <v>203</v>
      </c>
      <c r="M409" s="6" t="s">
        <v>59</v>
      </c>
      <c r="N409">
        <f>Table_Main[[#This Row],[WorkDate]]-Table_Main[[#This Row],[ReqDate]]</f>
        <v>12</v>
      </c>
      <c r="O409">
        <f>VLOOKUP(Table_Main[[#This Row],[Techs]],$AA$2:$AB$4,2,0)</f>
        <v>140</v>
      </c>
      <c r="P409" s="13">
        <f>Table_Main[[#This Row],[LaborHours]]*Table_Main[[#This Row],[LaborRate]]</f>
        <v>140</v>
      </c>
      <c r="Q409" s="14">
        <v>140</v>
      </c>
      <c r="R409" s="14">
        <v>203</v>
      </c>
      <c r="S409" s="13">
        <f>Table_Main[[#This Row],[LaborRate]]+Table_Main[[#This Row],[LaborCost]]</f>
        <v>280</v>
      </c>
      <c r="T409">
        <f>Table_Main[[#This Row],[LaborFee]]+Table_Main[[#This Row],[PartsFee]]</f>
        <v>343</v>
      </c>
      <c r="U409" t="str">
        <f>LEFT(TEXT(Table_Main[[#This Row],[ReqDate]],"dddd"),3)</f>
        <v>Mon</v>
      </c>
      <c r="V409" t="str">
        <f>LEFT(TEXT(Table_Main[[#This Row],[WorkDate]],"dddd"),3)</f>
        <v>Sat</v>
      </c>
    </row>
    <row r="410" spans="1:22" ht="14.25" hidden="1" customHeight="1" x14ac:dyDescent="0.25">
      <c r="A410" s="6" t="s">
        <v>490</v>
      </c>
      <c r="B410" s="6" t="s">
        <v>226</v>
      </c>
      <c r="C410" s="6" t="s">
        <v>227</v>
      </c>
      <c r="D410" s="6" t="s">
        <v>58</v>
      </c>
      <c r="E410" t="str">
        <f>IF(Table_Main[[#This Row],[Wait]]&lt;=4, "Yes", "No")</f>
        <v>No</v>
      </c>
      <c r="F410" s="9">
        <v>44270</v>
      </c>
      <c r="G410" s="9">
        <v>44278</v>
      </c>
      <c r="H410" s="6">
        <v>2</v>
      </c>
      <c r="I410" t="str">
        <f>IF(Table_Main[[#This Row],[LaborFee]]=0,"Yes", "No")</f>
        <v>Yes</v>
      </c>
      <c r="J410" t="str">
        <f>IF(Table_Main[[#This Row],[PartsFee]]=0,"Yes", "No")</f>
        <v>Yes</v>
      </c>
      <c r="K410" s="6">
        <v>0.75</v>
      </c>
      <c r="L410" s="14">
        <v>222.33</v>
      </c>
      <c r="M410" s="6" t="s">
        <v>413</v>
      </c>
      <c r="N410">
        <f>Table_Main[[#This Row],[WorkDate]]-Table_Main[[#This Row],[ReqDate]]</f>
        <v>8</v>
      </c>
      <c r="O410">
        <f>VLOOKUP(Table_Main[[#This Row],[Techs]],$AA$2:$AB$4,2,0)</f>
        <v>140</v>
      </c>
      <c r="P410" s="13">
        <f>Table_Main[[#This Row],[LaborHours]]*Table_Main[[#This Row],[LaborRate]]</f>
        <v>105</v>
      </c>
      <c r="Q410" s="14">
        <v>0</v>
      </c>
      <c r="R410" s="14">
        <v>0</v>
      </c>
      <c r="S410" s="13">
        <f>Table_Main[[#This Row],[LaborRate]]+Table_Main[[#This Row],[LaborCost]]</f>
        <v>245</v>
      </c>
      <c r="T410">
        <f>Table_Main[[#This Row],[LaborFee]]+Table_Main[[#This Row],[PartsFee]]</f>
        <v>0</v>
      </c>
      <c r="U410" t="str">
        <f>LEFT(TEXT(Table_Main[[#This Row],[ReqDate]],"dddd"),3)</f>
        <v>Mon</v>
      </c>
      <c r="V410" t="str">
        <f>LEFT(TEXT(Table_Main[[#This Row],[WorkDate]],"dddd"),3)</f>
        <v>Tue</v>
      </c>
    </row>
    <row r="411" spans="1:22" ht="14.25" customHeight="1" x14ac:dyDescent="0.25">
      <c r="A411" s="6" t="s">
        <v>491</v>
      </c>
      <c r="B411" s="6" t="s">
        <v>71</v>
      </c>
      <c r="C411" s="6" t="s">
        <v>66</v>
      </c>
      <c r="D411" s="6" t="s">
        <v>194</v>
      </c>
      <c r="E411" t="str">
        <f>IF(Table_Main[[#This Row],[Wait]]&lt;=4, "Yes", "No")</f>
        <v>No</v>
      </c>
      <c r="F411" s="9">
        <v>44270</v>
      </c>
      <c r="G411" s="9">
        <v>44279</v>
      </c>
      <c r="H411" s="6">
        <v>2</v>
      </c>
      <c r="I411" t="str">
        <f>IF(Table_Main[[#This Row],[LaborFee]]=0,"Yes", "No")</f>
        <v>No</v>
      </c>
      <c r="J411" t="str">
        <f>IF(Table_Main[[#This Row],[PartsFee]]=0,"Yes", "No")</f>
        <v>No</v>
      </c>
      <c r="K411" s="6">
        <v>4.75</v>
      </c>
      <c r="L411" s="14">
        <v>56.4</v>
      </c>
      <c r="M411" s="6" t="s">
        <v>59</v>
      </c>
      <c r="N411">
        <f>Table_Main[[#This Row],[WorkDate]]-Table_Main[[#This Row],[ReqDate]]</f>
        <v>9</v>
      </c>
      <c r="O411">
        <f>VLOOKUP(Table_Main[[#This Row],[Techs]],$AA$2:$AB$4,2,0)</f>
        <v>140</v>
      </c>
      <c r="P411" s="13">
        <f>Table_Main[[#This Row],[LaborHours]]*Table_Main[[#This Row],[LaborRate]]</f>
        <v>665</v>
      </c>
      <c r="Q411" s="14">
        <v>665</v>
      </c>
      <c r="R411" s="14">
        <v>56.4</v>
      </c>
      <c r="S411" s="13">
        <f>Table_Main[[#This Row],[LaborRate]]+Table_Main[[#This Row],[LaborCost]]</f>
        <v>805</v>
      </c>
      <c r="T411">
        <f>Table_Main[[#This Row],[LaborFee]]+Table_Main[[#This Row],[PartsFee]]</f>
        <v>721.4</v>
      </c>
      <c r="U411" t="str">
        <f>LEFT(TEXT(Table_Main[[#This Row],[ReqDate]],"dddd"),3)</f>
        <v>Mon</v>
      </c>
      <c r="V411" t="str">
        <f>LEFT(TEXT(Table_Main[[#This Row],[WorkDate]],"dddd"),3)</f>
        <v>Wed</v>
      </c>
    </row>
    <row r="412" spans="1:22" ht="14.25" hidden="1" customHeight="1" x14ac:dyDescent="0.25">
      <c r="A412" s="6" t="s">
        <v>492</v>
      </c>
      <c r="B412" s="6" t="s">
        <v>56</v>
      </c>
      <c r="C412" s="6" t="s">
        <v>227</v>
      </c>
      <c r="D412" s="6" t="s">
        <v>194</v>
      </c>
      <c r="E412" t="str">
        <f>IF(Table_Main[[#This Row],[Wait]]&lt;=4, "Yes", "No")</f>
        <v>No</v>
      </c>
      <c r="F412" s="9">
        <v>44270</v>
      </c>
      <c r="G412" s="9">
        <v>44284</v>
      </c>
      <c r="H412" s="6">
        <v>2</v>
      </c>
      <c r="I412" t="str">
        <f>IF(Table_Main[[#This Row],[LaborFee]]=0,"Yes", "No")</f>
        <v>No</v>
      </c>
      <c r="J412" t="str">
        <f>IF(Table_Main[[#This Row],[PartsFee]]=0,"Yes", "No")</f>
        <v>Yes</v>
      </c>
      <c r="K412" s="6">
        <v>1</v>
      </c>
      <c r="L412" s="14">
        <v>60</v>
      </c>
      <c r="M412" s="6" t="s">
        <v>79</v>
      </c>
      <c r="N412">
        <f>Table_Main[[#This Row],[WorkDate]]-Table_Main[[#This Row],[ReqDate]]</f>
        <v>14</v>
      </c>
      <c r="O412">
        <f>VLOOKUP(Table_Main[[#This Row],[Techs]],$AA$2:$AB$4,2,0)</f>
        <v>140</v>
      </c>
      <c r="P412" s="13">
        <f>Table_Main[[#This Row],[LaborHours]]*Table_Main[[#This Row],[LaborRate]]</f>
        <v>140</v>
      </c>
      <c r="Q412" s="14">
        <v>140</v>
      </c>
      <c r="R412" s="14">
        <v>0</v>
      </c>
      <c r="S412" s="13">
        <f>Table_Main[[#This Row],[LaborRate]]+Table_Main[[#This Row],[LaborCost]]</f>
        <v>280</v>
      </c>
      <c r="T412">
        <f>Table_Main[[#This Row],[LaborFee]]+Table_Main[[#This Row],[PartsFee]]</f>
        <v>140</v>
      </c>
      <c r="U412" t="str">
        <f>LEFT(TEXT(Table_Main[[#This Row],[ReqDate]],"dddd"),3)</f>
        <v>Mon</v>
      </c>
      <c r="V412" t="str">
        <f>LEFT(TEXT(Table_Main[[#This Row],[WorkDate]],"dddd"),3)</f>
        <v>Mon</v>
      </c>
    </row>
    <row r="413" spans="1:22" ht="14.25" hidden="1" customHeight="1" x14ac:dyDescent="0.25">
      <c r="A413" s="6" t="s">
        <v>493</v>
      </c>
      <c r="B413" s="6" t="s">
        <v>56</v>
      </c>
      <c r="C413" s="6" t="s">
        <v>227</v>
      </c>
      <c r="D413" s="6" t="s">
        <v>58</v>
      </c>
      <c r="E413" t="str">
        <f>IF(Table_Main[[#This Row],[Wait]]&lt;=4, "Yes", "No")</f>
        <v>No</v>
      </c>
      <c r="F413" s="9">
        <v>44270</v>
      </c>
      <c r="G413" s="9">
        <v>44286</v>
      </c>
      <c r="H413" s="6">
        <v>1</v>
      </c>
      <c r="I413" t="str">
        <f>IF(Table_Main[[#This Row],[LaborFee]]=0,"Yes", "No")</f>
        <v>No</v>
      </c>
      <c r="J413" t="str">
        <f>IF(Table_Main[[#This Row],[PartsFee]]=0,"Yes", "No")</f>
        <v>No</v>
      </c>
      <c r="K413" s="6">
        <v>0.75</v>
      </c>
      <c r="L413" s="14">
        <v>21.33</v>
      </c>
      <c r="M413" s="6" t="s">
        <v>59</v>
      </c>
      <c r="N413">
        <f>Table_Main[[#This Row],[WorkDate]]-Table_Main[[#This Row],[ReqDate]]</f>
        <v>16</v>
      </c>
      <c r="O413">
        <f>VLOOKUP(Table_Main[[#This Row],[Techs]],$AA$2:$AB$4,2,0)</f>
        <v>80</v>
      </c>
      <c r="P413" s="13">
        <f>Table_Main[[#This Row],[LaborHours]]*Table_Main[[#This Row],[LaborRate]]</f>
        <v>60</v>
      </c>
      <c r="Q413" s="14">
        <v>60</v>
      </c>
      <c r="R413" s="14">
        <v>21.33</v>
      </c>
      <c r="S413" s="13">
        <f>Table_Main[[#This Row],[LaborRate]]+Table_Main[[#This Row],[LaborCost]]</f>
        <v>140</v>
      </c>
      <c r="T413">
        <f>Table_Main[[#This Row],[LaborFee]]+Table_Main[[#This Row],[PartsFee]]</f>
        <v>81.33</v>
      </c>
      <c r="U413" t="str">
        <f>LEFT(TEXT(Table_Main[[#This Row],[ReqDate]],"dddd"),3)</f>
        <v>Mon</v>
      </c>
      <c r="V413" t="str">
        <f>LEFT(TEXT(Table_Main[[#This Row],[WorkDate]],"dddd"),3)</f>
        <v>Wed</v>
      </c>
    </row>
    <row r="414" spans="1:22" ht="14.25" hidden="1" customHeight="1" x14ac:dyDescent="0.25">
      <c r="A414" s="6" t="s">
        <v>494</v>
      </c>
      <c r="B414" s="6" t="s">
        <v>56</v>
      </c>
      <c r="C414" s="6" t="s">
        <v>227</v>
      </c>
      <c r="D414" s="6" t="s">
        <v>67</v>
      </c>
      <c r="E414" t="str">
        <f>IF(Table_Main[[#This Row],[Wait]]&lt;=4, "Yes", "No")</f>
        <v>No</v>
      </c>
      <c r="F414" s="9">
        <v>44270</v>
      </c>
      <c r="G414" s="9">
        <v>44285</v>
      </c>
      <c r="H414" s="6">
        <v>1</v>
      </c>
      <c r="I414" t="str">
        <f>IF(Table_Main[[#This Row],[LaborFee]]=0,"Yes", "No")</f>
        <v>No</v>
      </c>
      <c r="J414" t="str">
        <f>IF(Table_Main[[#This Row],[PartsFee]]=0,"Yes", "No")</f>
        <v>No</v>
      </c>
      <c r="K414" s="6">
        <v>0.25</v>
      </c>
      <c r="L414" s="14">
        <v>204.28399999999999</v>
      </c>
      <c r="M414" s="6" t="s">
        <v>59</v>
      </c>
      <c r="N414">
        <f>Table_Main[[#This Row],[WorkDate]]-Table_Main[[#This Row],[ReqDate]]</f>
        <v>15</v>
      </c>
      <c r="O414">
        <f>VLOOKUP(Table_Main[[#This Row],[Techs]],$AA$2:$AB$4,2,0)</f>
        <v>80</v>
      </c>
      <c r="P414" s="13">
        <f>Table_Main[[#This Row],[LaborHours]]*Table_Main[[#This Row],[LaborRate]]</f>
        <v>20</v>
      </c>
      <c r="Q414" s="14">
        <v>20</v>
      </c>
      <c r="R414" s="14">
        <v>204.28399999999999</v>
      </c>
      <c r="S414" s="13">
        <f>Table_Main[[#This Row],[LaborRate]]+Table_Main[[#This Row],[LaborCost]]</f>
        <v>100</v>
      </c>
      <c r="T414">
        <f>Table_Main[[#This Row],[LaborFee]]+Table_Main[[#This Row],[PartsFee]]</f>
        <v>224.28399999999999</v>
      </c>
      <c r="U414" t="str">
        <f>LEFT(TEXT(Table_Main[[#This Row],[ReqDate]],"dddd"),3)</f>
        <v>Mon</v>
      </c>
      <c r="V414" t="str">
        <f>LEFT(TEXT(Table_Main[[#This Row],[WorkDate]],"dddd"),3)</f>
        <v>Tue</v>
      </c>
    </row>
    <row r="415" spans="1:22" ht="14.25" hidden="1" customHeight="1" x14ac:dyDescent="0.25">
      <c r="A415" s="6" t="s">
        <v>495</v>
      </c>
      <c r="B415" s="6" t="s">
        <v>65</v>
      </c>
      <c r="C415" s="6" t="s">
        <v>78</v>
      </c>
      <c r="D415" s="6" t="s">
        <v>81</v>
      </c>
      <c r="E415" t="str">
        <f>IF(Table_Main[[#This Row],[Wait]]&lt;=4, "Yes", "No")</f>
        <v>No</v>
      </c>
      <c r="F415" s="9">
        <v>44270</v>
      </c>
      <c r="G415" s="9">
        <v>44293</v>
      </c>
      <c r="H415" s="6">
        <v>1</v>
      </c>
      <c r="I415" t="str">
        <f>IF(Table_Main[[#This Row],[LaborFee]]=0,"Yes", "No")</f>
        <v>No</v>
      </c>
      <c r="J415" t="str">
        <f>IF(Table_Main[[#This Row],[PartsFee]]=0,"Yes", "No")</f>
        <v>Yes</v>
      </c>
      <c r="K415" s="6">
        <v>1.5</v>
      </c>
      <c r="L415" s="14">
        <v>95.042900000000003</v>
      </c>
      <c r="M415" s="6" t="s">
        <v>79</v>
      </c>
      <c r="N415">
        <f>Table_Main[[#This Row],[WorkDate]]-Table_Main[[#This Row],[ReqDate]]</f>
        <v>23</v>
      </c>
      <c r="O415">
        <f>VLOOKUP(Table_Main[[#This Row],[Techs]],$AA$2:$AB$4,2,0)</f>
        <v>80</v>
      </c>
      <c r="P415" s="13">
        <f>Table_Main[[#This Row],[LaborHours]]*Table_Main[[#This Row],[LaborRate]]</f>
        <v>120</v>
      </c>
      <c r="Q415" s="14">
        <v>120</v>
      </c>
      <c r="R415" s="14">
        <v>0</v>
      </c>
      <c r="S415" s="13">
        <f>Table_Main[[#This Row],[LaborRate]]+Table_Main[[#This Row],[LaborCost]]</f>
        <v>200</v>
      </c>
      <c r="T415">
        <f>Table_Main[[#This Row],[LaborFee]]+Table_Main[[#This Row],[PartsFee]]</f>
        <v>120</v>
      </c>
      <c r="U415" t="str">
        <f>LEFT(TEXT(Table_Main[[#This Row],[ReqDate]],"dddd"),3)</f>
        <v>Mon</v>
      </c>
      <c r="V415" t="str">
        <f>LEFT(TEXT(Table_Main[[#This Row],[WorkDate]],"dddd"),3)</f>
        <v>Wed</v>
      </c>
    </row>
    <row r="416" spans="1:22" ht="14.25" customHeight="1" x14ac:dyDescent="0.25">
      <c r="A416" s="6" t="s">
        <v>496</v>
      </c>
      <c r="B416" s="6" t="s">
        <v>71</v>
      </c>
      <c r="C416" s="6" t="s">
        <v>66</v>
      </c>
      <c r="D416" s="6" t="s">
        <v>67</v>
      </c>
      <c r="E416" t="str">
        <f>IF(Table_Main[[#This Row],[Wait]]&lt;=4, "Yes", "No")</f>
        <v>No</v>
      </c>
      <c r="F416" s="9">
        <v>44270</v>
      </c>
      <c r="G416" s="9">
        <v>44305</v>
      </c>
      <c r="H416" s="6">
        <v>1</v>
      </c>
      <c r="I416" t="str">
        <f>IF(Table_Main[[#This Row],[LaborFee]]=0,"Yes", "No")</f>
        <v>No</v>
      </c>
      <c r="J416" t="str">
        <f>IF(Table_Main[[#This Row],[PartsFee]]=0,"Yes", "No")</f>
        <v>No</v>
      </c>
      <c r="K416" s="6">
        <v>0.25</v>
      </c>
      <c r="L416" s="14">
        <v>23.401</v>
      </c>
      <c r="M416" s="6" t="s">
        <v>59</v>
      </c>
      <c r="N416">
        <f>Table_Main[[#This Row],[WorkDate]]-Table_Main[[#This Row],[ReqDate]]</f>
        <v>35</v>
      </c>
      <c r="O416">
        <f>VLOOKUP(Table_Main[[#This Row],[Techs]],$AA$2:$AB$4,2,0)</f>
        <v>80</v>
      </c>
      <c r="P416" s="13">
        <f>Table_Main[[#This Row],[LaborHours]]*Table_Main[[#This Row],[LaborRate]]</f>
        <v>20</v>
      </c>
      <c r="Q416" s="14">
        <v>20</v>
      </c>
      <c r="R416" s="14">
        <v>23.401</v>
      </c>
      <c r="S416" s="13">
        <f>Table_Main[[#This Row],[LaborRate]]+Table_Main[[#This Row],[LaborCost]]</f>
        <v>100</v>
      </c>
      <c r="T416">
        <f>Table_Main[[#This Row],[LaborFee]]+Table_Main[[#This Row],[PartsFee]]</f>
        <v>43.400999999999996</v>
      </c>
      <c r="U416" t="str">
        <f>LEFT(TEXT(Table_Main[[#This Row],[ReqDate]],"dddd"),3)</f>
        <v>Mon</v>
      </c>
      <c r="V416" t="str">
        <f>LEFT(TEXT(Table_Main[[#This Row],[WorkDate]],"dddd"),3)</f>
        <v>Mon</v>
      </c>
    </row>
    <row r="417" spans="1:22" ht="14.25" hidden="1" customHeight="1" x14ac:dyDescent="0.25">
      <c r="A417" s="6" t="s">
        <v>497</v>
      </c>
      <c r="B417" s="6" t="s">
        <v>65</v>
      </c>
      <c r="C417" s="6" t="s">
        <v>227</v>
      </c>
      <c r="D417" s="6" t="s">
        <v>81</v>
      </c>
      <c r="E417" t="str">
        <f>IF(Table_Main[[#This Row],[Wait]]&lt;=4, "Yes", "No")</f>
        <v>No</v>
      </c>
      <c r="F417" s="9">
        <v>44270</v>
      </c>
      <c r="G417" s="9">
        <v>44324</v>
      </c>
      <c r="H417" s="6">
        <v>2</v>
      </c>
      <c r="I417" t="str">
        <f>IF(Table_Main[[#This Row],[LaborFee]]=0,"Yes", "No")</f>
        <v>Yes</v>
      </c>
      <c r="J417" t="str">
        <f>IF(Table_Main[[#This Row],[PartsFee]]=0,"Yes", "No")</f>
        <v>Yes</v>
      </c>
      <c r="K417" s="6">
        <v>2.25</v>
      </c>
      <c r="L417" s="14">
        <v>934.45389999999998</v>
      </c>
      <c r="M417" s="6" t="s">
        <v>413</v>
      </c>
      <c r="N417">
        <f>Table_Main[[#This Row],[WorkDate]]-Table_Main[[#This Row],[ReqDate]]</f>
        <v>54</v>
      </c>
      <c r="O417">
        <f>VLOOKUP(Table_Main[[#This Row],[Techs]],$AA$2:$AB$4,2,0)</f>
        <v>140</v>
      </c>
      <c r="P417" s="13">
        <f>Table_Main[[#This Row],[LaborHours]]*Table_Main[[#This Row],[LaborRate]]</f>
        <v>315</v>
      </c>
      <c r="Q417" s="14">
        <v>0</v>
      </c>
      <c r="R417" s="14">
        <v>0</v>
      </c>
      <c r="S417" s="13">
        <f>Table_Main[[#This Row],[LaborRate]]+Table_Main[[#This Row],[LaborCost]]</f>
        <v>455</v>
      </c>
      <c r="T417">
        <f>Table_Main[[#This Row],[LaborFee]]+Table_Main[[#This Row],[PartsFee]]</f>
        <v>0</v>
      </c>
      <c r="U417" t="str">
        <f>LEFT(TEXT(Table_Main[[#This Row],[ReqDate]],"dddd"),3)</f>
        <v>Mon</v>
      </c>
      <c r="V417" t="str">
        <f>LEFT(TEXT(Table_Main[[#This Row],[WorkDate]],"dddd"),3)</f>
        <v>Sat</v>
      </c>
    </row>
    <row r="418" spans="1:22" ht="14.25" hidden="1" customHeight="1" x14ac:dyDescent="0.25">
      <c r="A418" s="6" t="s">
        <v>498</v>
      </c>
      <c r="B418" s="6" t="s">
        <v>83</v>
      </c>
      <c r="C418" s="6" t="s">
        <v>57</v>
      </c>
      <c r="D418" s="6" t="s">
        <v>63</v>
      </c>
      <c r="E418" t="str">
        <f>IF(Table_Main[[#This Row],[Wait]]&lt;=4, "Yes", "No")</f>
        <v>Yes</v>
      </c>
      <c r="F418" s="9">
        <v>44271</v>
      </c>
      <c r="G418" s="9">
        <v>44272</v>
      </c>
      <c r="H418" s="6">
        <v>1</v>
      </c>
      <c r="I418" t="str">
        <f>IF(Table_Main[[#This Row],[LaborFee]]=0,"Yes", "No")</f>
        <v>No</v>
      </c>
      <c r="J418" t="str">
        <f>IF(Table_Main[[#This Row],[PartsFee]]=0,"Yes", "No")</f>
        <v>No</v>
      </c>
      <c r="K418" s="6">
        <v>0.5</v>
      </c>
      <c r="L418" s="14">
        <v>18</v>
      </c>
      <c r="M418" s="6" t="s">
        <v>68</v>
      </c>
      <c r="N418">
        <f>Table_Main[[#This Row],[WorkDate]]-Table_Main[[#This Row],[ReqDate]]</f>
        <v>1</v>
      </c>
      <c r="O418">
        <f>VLOOKUP(Table_Main[[#This Row],[Techs]],$AA$2:$AB$4,2,0)</f>
        <v>80</v>
      </c>
      <c r="P418" s="13">
        <f>Table_Main[[#This Row],[LaborHours]]*Table_Main[[#This Row],[LaborRate]]</f>
        <v>40</v>
      </c>
      <c r="Q418" s="14">
        <v>40</v>
      </c>
      <c r="R418" s="14">
        <v>18</v>
      </c>
      <c r="S418" s="13">
        <f>Table_Main[[#This Row],[LaborRate]]+Table_Main[[#This Row],[LaborCost]]</f>
        <v>120</v>
      </c>
      <c r="T418">
        <f>Table_Main[[#This Row],[LaborFee]]+Table_Main[[#This Row],[PartsFee]]</f>
        <v>58</v>
      </c>
      <c r="U418" t="str">
        <f>LEFT(TEXT(Table_Main[[#This Row],[ReqDate]],"dddd"),3)</f>
        <v>Tue</v>
      </c>
      <c r="V418" t="str">
        <f>LEFT(TEXT(Table_Main[[#This Row],[WorkDate]],"dddd"),3)</f>
        <v>Wed</v>
      </c>
    </row>
    <row r="419" spans="1:22" ht="14.25" hidden="1" customHeight="1" x14ac:dyDescent="0.25">
      <c r="A419" s="6" t="s">
        <v>499</v>
      </c>
      <c r="B419" s="6" t="s">
        <v>94</v>
      </c>
      <c r="C419" s="6" t="s">
        <v>66</v>
      </c>
      <c r="D419" s="6" t="s">
        <v>58</v>
      </c>
      <c r="E419" t="str">
        <f>IF(Table_Main[[#This Row],[Wait]]&lt;=4, "Yes", "No")</f>
        <v>No</v>
      </c>
      <c r="F419" s="9">
        <v>44271</v>
      </c>
      <c r="G419" s="9">
        <v>44280</v>
      </c>
      <c r="H419" s="6">
        <v>1</v>
      </c>
      <c r="I419" t="str">
        <f>IF(Table_Main[[#This Row],[LaborFee]]=0,"Yes", "No")</f>
        <v>No</v>
      </c>
      <c r="J419" t="str">
        <f>IF(Table_Main[[#This Row],[PartsFee]]=0,"Yes", "No")</f>
        <v>No</v>
      </c>
      <c r="K419" s="6">
        <v>0.25</v>
      </c>
      <c r="L419" s="14">
        <v>134.84690000000001</v>
      </c>
      <c r="M419" s="6" t="s">
        <v>79</v>
      </c>
      <c r="N419">
        <f>Table_Main[[#This Row],[WorkDate]]-Table_Main[[#This Row],[ReqDate]]</f>
        <v>9</v>
      </c>
      <c r="O419">
        <f>VLOOKUP(Table_Main[[#This Row],[Techs]],$AA$2:$AB$4,2,0)</f>
        <v>80</v>
      </c>
      <c r="P419" s="13">
        <f>Table_Main[[#This Row],[LaborHours]]*Table_Main[[#This Row],[LaborRate]]</f>
        <v>20</v>
      </c>
      <c r="Q419" s="14">
        <v>20</v>
      </c>
      <c r="R419" s="14">
        <v>134.84690000000001</v>
      </c>
      <c r="S419" s="13">
        <f>Table_Main[[#This Row],[LaborRate]]+Table_Main[[#This Row],[LaborCost]]</f>
        <v>100</v>
      </c>
      <c r="T419">
        <f>Table_Main[[#This Row],[LaborFee]]+Table_Main[[#This Row],[PartsFee]]</f>
        <v>154.84690000000001</v>
      </c>
      <c r="U419" t="str">
        <f>LEFT(TEXT(Table_Main[[#This Row],[ReqDate]],"dddd"),3)</f>
        <v>Tue</v>
      </c>
      <c r="V419" t="str">
        <f>LEFT(TEXT(Table_Main[[#This Row],[WorkDate]],"dddd"),3)</f>
        <v>Thu</v>
      </c>
    </row>
    <row r="420" spans="1:22" ht="14.25" hidden="1" customHeight="1" x14ac:dyDescent="0.25">
      <c r="A420" s="6" t="s">
        <v>500</v>
      </c>
      <c r="B420" s="6" t="s">
        <v>71</v>
      </c>
      <c r="C420" s="6" t="s">
        <v>66</v>
      </c>
      <c r="D420" s="6" t="s">
        <v>58</v>
      </c>
      <c r="E420" t="str">
        <f>IF(Table_Main[[#This Row],[Wait]]&lt;=4, "Yes", "No")</f>
        <v>No</v>
      </c>
      <c r="F420" s="9">
        <v>44271</v>
      </c>
      <c r="G420" s="9">
        <v>44278</v>
      </c>
      <c r="H420" s="6">
        <v>1</v>
      </c>
      <c r="I420" t="str">
        <f>IF(Table_Main[[#This Row],[LaborFee]]=0,"Yes", "No")</f>
        <v>No</v>
      </c>
      <c r="J420" t="str">
        <f>IF(Table_Main[[#This Row],[PartsFee]]=0,"Yes", "No")</f>
        <v>No</v>
      </c>
      <c r="K420" s="6">
        <v>0.5</v>
      </c>
      <c r="L420" s="14">
        <v>61.259</v>
      </c>
      <c r="M420" s="6" t="s">
        <v>59</v>
      </c>
      <c r="N420">
        <f>Table_Main[[#This Row],[WorkDate]]-Table_Main[[#This Row],[ReqDate]]</f>
        <v>7</v>
      </c>
      <c r="O420">
        <f>VLOOKUP(Table_Main[[#This Row],[Techs]],$AA$2:$AB$4,2,0)</f>
        <v>80</v>
      </c>
      <c r="P420" s="13">
        <f>Table_Main[[#This Row],[LaborHours]]*Table_Main[[#This Row],[LaborRate]]</f>
        <v>40</v>
      </c>
      <c r="Q420" s="14">
        <v>40</v>
      </c>
      <c r="R420" s="14">
        <v>61.259</v>
      </c>
      <c r="S420" s="13">
        <f>Table_Main[[#This Row],[LaborRate]]+Table_Main[[#This Row],[LaborCost]]</f>
        <v>120</v>
      </c>
      <c r="T420">
        <f>Table_Main[[#This Row],[LaborFee]]+Table_Main[[#This Row],[PartsFee]]</f>
        <v>101.259</v>
      </c>
      <c r="U420" t="str">
        <f>LEFT(TEXT(Table_Main[[#This Row],[ReqDate]],"dddd"),3)</f>
        <v>Tue</v>
      </c>
      <c r="V420" t="str">
        <f>LEFT(TEXT(Table_Main[[#This Row],[WorkDate]],"dddd"),3)</f>
        <v>Tue</v>
      </c>
    </row>
    <row r="421" spans="1:22" ht="14.25" hidden="1" customHeight="1" x14ac:dyDescent="0.25">
      <c r="A421" s="6" t="s">
        <v>501</v>
      </c>
      <c r="B421" s="6" t="s">
        <v>65</v>
      </c>
      <c r="C421" s="6" t="s">
        <v>78</v>
      </c>
      <c r="D421" s="6" t="s">
        <v>63</v>
      </c>
      <c r="E421" t="str">
        <f>IF(Table_Main[[#This Row],[Wait]]&lt;=4, "Yes", "No")</f>
        <v>No</v>
      </c>
      <c r="F421" s="9">
        <v>44271</v>
      </c>
      <c r="G421" s="9">
        <v>44288</v>
      </c>
      <c r="H421" s="6">
        <v>2</v>
      </c>
      <c r="I421" t="str">
        <f>IF(Table_Main[[#This Row],[LaborFee]]=0,"Yes", "No")</f>
        <v>No</v>
      </c>
      <c r="J421" t="str">
        <f>IF(Table_Main[[#This Row],[PartsFee]]=0,"Yes", "No")</f>
        <v>No</v>
      </c>
      <c r="K421" s="6">
        <v>4.5</v>
      </c>
      <c r="L421" s="14">
        <v>658.67510000000004</v>
      </c>
      <c r="M421" s="6" t="s">
        <v>59</v>
      </c>
      <c r="N421">
        <f>Table_Main[[#This Row],[WorkDate]]-Table_Main[[#This Row],[ReqDate]]</f>
        <v>17</v>
      </c>
      <c r="O421">
        <f>VLOOKUP(Table_Main[[#This Row],[Techs]],$AA$2:$AB$4,2,0)</f>
        <v>140</v>
      </c>
      <c r="P421" s="13">
        <f>Table_Main[[#This Row],[LaborHours]]*Table_Main[[#This Row],[LaborRate]]</f>
        <v>630</v>
      </c>
      <c r="Q421" s="14">
        <v>630</v>
      </c>
      <c r="R421" s="14">
        <v>658.67510000000004</v>
      </c>
      <c r="S421" s="13">
        <f>Table_Main[[#This Row],[LaborRate]]+Table_Main[[#This Row],[LaborCost]]</f>
        <v>770</v>
      </c>
      <c r="T421">
        <f>Table_Main[[#This Row],[LaborFee]]+Table_Main[[#This Row],[PartsFee]]</f>
        <v>1288.6750999999999</v>
      </c>
      <c r="U421" t="str">
        <f>LEFT(TEXT(Table_Main[[#This Row],[ReqDate]],"dddd"),3)</f>
        <v>Tue</v>
      </c>
      <c r="V421" t="str">
        <f>LEFT(TEXT(Table_Main[[#This Row],[WorkDate]],"dddd"),3)</f>
        <v>Fri</v>
      </c>
    </row>
    <row r="422" spans="1:22" ht="14.25" hidden="1" customHeight="1" x14ac:dyDescent="0.25">
      <c r="A422" s="6" t="s">
        <v>502</v>
      </c>
      <c r="B422" s="6" t="s">
        <v>65</v>
      </c>
      <c r="C422" s="6" t="s">
        <v>78</v>
      </c>
      <c r="D422" s="6" t="s">
        <v>81</v>
      </c>
      <c r="E422" t="str">
        <f>IF(Table_Main[[#This Row],[Wait]]&lt;=4, "Yes", "No")</f>
        <v>No</v>
      </c>
      <c r="F422" s="9">
        <v>44271</v>
      </c>
      <c r="G422" s="9">
        <v>44289</v>
      </c>
      <c r="H422" s="6">
        <v>2</v>
      </c>
      <c r="I422" t="str">
        <f>IF(Table_Main[[#This Row],[LaborFee]]=0,"Yes", "No")</f>
        <v>No</v>
      </c>
      <c r="J422" t="str">
        <f>IF(Table_Main[[#This Row],[PartsFee]]=0,"Yes", "No")</f>
        <v>No</v>
      </c>
      <c r="K422" s="6">
        <v>8</v>
      </c>
      <c r="L422" s="14">
        <v>1468.5196000000001</v>
      </c>
      <c r="M422" s="6" t="s">
        <v>59</v>
      </c>
      <c r="N422">
        <f>Table_Main[[#This Row],[WorkDate]]-Table_Main[[#This Row],[ReqDate]]</f>
        <v>18</v>
      </c>
      <c r="O422">
        <f>VLOOKUP(Table_Main[[#This Row],[Techs]],$AA$2:$AB$4,2,0)</f>
        <v>140</v>
      </c>
      <c r="P422" s="13">
        <f>Table_Main[[#This Row],[LaborHours]]*Table_Main[[#This Row],[LaborRate]]</f>
        <v>1120</v>
      </c>
      <c r="Q422" s="14">
        <v>1120</v>
      </c>
      <c r="R422" s="14">
        <v>1468.5196000000001</v>
      </c>
      <c r="S422" s="13">
        <f>Table_Main[[#This Row],[LaborRate]]+Table_Main[[#This Row],[LaborCost]]</f>
        <v>1260</v>
      </c>
      <c r="T422">
        <f>Table_Main[[#This Row],[LaborFee]]+Table_Main[[#This Row],[PartsFee]]</f>
        <v>2588.5196000000001</v>
      </c>
      <c r="U422" t="str">
        <f>LEFT(TEXT(Table_Main[[#This Row],[ReqDate]],"dddd"),3)</f>
        <v>Tue</v>
      </c>
      <c r="V422" t="str">
        <f>LEFT(TEXT(Table_Main[[#This Row],[WorkDate]],"dddd"),3)</f>
        <v>Sat</v>
      </c>
    </row>
    <row r="423" spans="1:22" ht="14.25" hidden="1" customHeight="1" x14ac:dyDescent="0.25">
      <c r="A423" s="6" t="s">
        <v>503</v>
      </c>
      <c r="B423" s="6" t="s">
        <v>61</v>
      </c>
      <c r="C423" s="6" t="s">
        <v>62</v>
      </c>
      <c r="D423" s="6" t="s">
        <v>63</v>
      </c>
      <c r="E423" t="str">
        <f>IF(Table_Main[[#This Row],[Wait]]&lt;=4, "Yes", "No")</f>
        <v>No</v>
      </c>
      <c r="F423" s="9">
        <v>44271</v>
      </c>
      <c r="G423" s="9">
        <v>44286</v>
      </c>
      <c r="H423" s="6">
        <v>1</v>
      </c>
      <c r="I423" t="str">
        <f>IF(Table_Main[[#This Row],[LaborFee]]=0,"Yes", "No")</f>
        <v>No</v>
      </c>
      <c r="J423" t="str">
        <f>IF(Table_Main[[#This Row],[PartsFee]]=0,"Yes", "No")</f>
        <v>No</v>
      </c>
      <c r="K423" s="6">
        <v>0.75</v>
      </c>
      <c r="L423" s="14">
        <v>82.586500000000001</v>
      </c>
      <c r="M423" s="6" t="s">
        <v>59</v>
      </c>
      <c r="N423">
        <f>Table_Main[[#This Row],[WorkDate]]-Table_Main[[#This Row],[ReqDate]]</f>
        <v>15</v>
      </c>
      <c r="O423">
        <f>VLOOKUP(Table_Main[[#This Row],[Techs]],$AA$2:$AB$4,2,0)</f>
        <v>80</v>
      </c>
      <c r="P423" s="13">
        <f>Table_Main[[#This Row],[LaborHours]]*Table_Main[[#This Row],[LaborRate]]</f>
        <v>60</v>
      </c>
      <c r="Q423" s="14">
        <v>60</v>
      </c>
      <c r="R423" s="14">
        <v>82.586500000000001</v>
      </c>
      <c r="S423" s="13">
        <f>Table_Main[[#This Row],[LaborRate]]+Table_Main[[#This Row],[LaborCost]]</f>
        <v>140</v>
      </c>
      <c r="T423">
        <f>Table_Main[[#This Row],[LaborFee]]+Table_Main[[#This Row],[PartsFee]]</f>
        <v>142.5865</v>
      </c>
      <c r="U423" t="str">
        <f>LEFT(TEXT(Table_Main[[#This Row],[ReqDate]],"dddd"),3)</f>
        <v>Tue</v>
      </c>
      <c r="V423" t="str">
        <f>LEFT(TEXT(Table_Main[[#This Row],[WorkDate]],"dddd"),3)</f>
        <v>Wed</v>
      </c>
    </row>
    <row r="424" spans="1:22" ht="14.25" hidden="1" customHeight="1" x14ac:dyDescent="0.25">
      <c r="A424" s="6" t="s">
        <v>504</v>
      </c>
      <c r="B424" s="6" t="s">
        <v>168</v>
      </c>
      <c r="C424" s="6" t="s">
        <v>227</v>
      </c>
      <c r="D424" s="6" t="s">
        <v>194</v>
      </c>
      <c r="E424" t="str">
        <f>IF(Table_Main[[#This Row],[Wait]]&lt;=4, "Yes", "No")</f>
        <v>No</v>
      </c>
      <c r="F424" s="9">
        <v>44271</v>
      </c>
      <c r="G424" s="9">
        <v>44302</v>
      </c>
      <c r="H424" s="6">
        <v>2</v>
      </c>
      <c r="I424" t="str">
        <f>IF(Table_Main[[#This Row],[LaborFee]]=0,"Yes", "No")</f>
        <v>No</v>
      </c>
      <c r="J424" t="str">
        <f>IF(Table_Main[[#This Row],[PartsFee]]=0,"Yes", "No")</f>
        <v>Yes</v>
      </c>
      <c r="K424" s="6">
        <v>2.75</v>
      </c>
      <c r="L424" s="14">
        <v>340.54520000000002</v>
      </c>
      <c r="M424" s="6" t="s">
        <v>79</v>
      </c>
      <c r="N424">
        <f>Table_Main[[#This Row],[WorkDate]]-Table_Main[[#This Row],[ReqDate]]</f>
        <v>31</v>
      </c>
      <c r="O424">
        <f>VLOOKUP(Table_Main[[#This Row],[Techs]],$AA$2:$AB$4,2,0)</f>
        <v>140</v>
      </c>
      <c r="P424" s="13">
        <f>Table_Main[[#This Row],[LaborHours]]*Table_Main[[#This Row],[LaborRate]]</f>
        <v>385</v>
      </c>
      <c r="Q424" s="14">
        <v>385</v>
      </c>
      <c r="R424" s="14">
        <v>0</v>
      </c>
      <c r="S424" s="13">
        <f>Table_Main[[#This Row],[LaborRate]]+Table_Main[[#This Row],[LaborCost]]</f>
        <v>525</v>
      </c>
      <c r="T424">
        <f>Table_Main[[#This Row],[LaborFee]]+Table_Main[[#This Row],[PartsFee]]</f>
        <v>385</v>
      </c>
      <c r="U424" t="str">
        <f>LEFT(TEXT(Table_Main[[#This Row],[ReqDate]],"dddd"),3)</f>
        <v>Tue</v>
      </c>
      <c r="V424" t="str">
        <f>LEFT(TEXT(Table_Main[[#This Row],[WorkDate]],"dddd"),3)</f>
        <v>Fri</v>
      </c>
    </row>
    <row r="425" spans="1:22" ht="14.25" hidden="1" customHeight="1" x14ac:dyDescent="0.25">
      <c r="A425" s="6" t="s">
        <v>505</v>
      </c>
      <c r="B425" s="6" t="s">
        <v>94</v>
      </c>
      <c r="C425" s="6" t="s">
        <v>57</v>
      </c>
      <c r="D425" s="6" t="s">
        <v>58</v>
      </c>
      <c r="E425" t="str">
        <f>IF(Table_Main[[#This Row],[Wait]]&lt;=4, "Yes", "No")</f>
        <v>No</v>
      </c>
      <c r="F425" s="9">
        <v>44271</v>
      </c>
      <c r="G425" s="9">
        <v>44322</v>
      </c>
      <c r="H425" s="6">
        <v>1</v>
      </c>
      <c r="I425" t="str">
        <f>IF(Table_Main[[#This Row],[LaborFee]]=0,"Yes", "No")</f>
        <v>No</v>
      </c>
      <c r="J425" t="str">
        <f>IF(Table_Main[[#This Row],[PartsFee]]=0,"Yes", "No")</f>
        <v>No</v>
      </c>
      <c r="K425" s="6">
        <v>0.25</v>
      </c>
      <c r="L425" s="14">
        <v>72.061000000000007</v>
      </c>
      <c r="M425" s="6" t="s">
        <v>79</v>
      </c>
      <c r="N425">
        <f>Table_Main[[#This Row],[WorkDate]]-Table_Main[[#This Row],[ReqDate]]</f>
        <v>51</v>
      </c>
      <c r="O425">
        <f>VLOOKUP(Table_Main[[#This Row],[Techs]],$AA$2:$AB$4,2,0)</f>
        <v>80</v>
      </c>
      <c r="P425" s="13">
        <f>Table_Main[[#This Row],[LaborHours]]*Table_Main[[#This Row],[LaborRate]]</f>
        <v>20</v>
      </c>
      <c r="Q425" s="14">
        <v>20</v>
      </c>
      <c r="R425" s="14">
        <v>72.061000000000007</v>
      </c>
      <c r="S425" s="13">
        <f>Table_Main[[#This Row],[LaborRate]]+Table_Main[[#This Row],[LaborCost]]</f>
        <v>100</v>
      </c>
      <c r="T425">
        <f>Table_Main[[#This Row],[LaborFee]]+Table_Main[[#This Row],[PartsFee]]</f>
        <v>92.061000000000007</v>
      </c>
      <c r="U425" t="str">
        <f>LEFT(TEXT(Table_Main[[#This Row],[ReqDate]],"dddd"),3)</f>
        <v>Tue</v>
      </c>
      <c r="V425" t="str">
        <f>LEFT(TEXT(Table_Main[[#This Row],[WorkDate]],"dddd"),3)</f>
        <v>Thu</v>
      </c>
    </row>
    <row r="426" spans="1:22" ht="14.25" hidden="1" customHeight="1" x14ac:dyDescent="0.25">
      <c r="A426" s="6" t="s">
        <v>506</v>
      </c>
      <c r="B426" s="6" t="s">
        <v>168</v>
      </c>
      <c r="C426" s="6" t="s">
        <v>78</v>
      </c>
      <c r="D426" s="6" t="s">
        <v>58</v>
      </c>
      <c r="E426" t="str">
        <f>IF(Table_Main[[#This Row],[Wait]]&lt;=4, "Yes", "No")</f>
        <v>No</v>
      </c>
      <c r="F426" s="9">
        <v>44272</v>
      </c>
      <c r="G426" s="9">
        <v>44296</v>
      </c>
      <c r="H426" s="6">
        <v>1</v>
      </c>
      <c r="I426" t="str">
        <f>IF(Table_Main[[#This Row],[LaborFee]]=0,"Yes", "No")</f>
        <v>No</v>
      </c>
      <c r="J426" t="str">
        <f>IF(Table_Main[[#This Row],[PartsFee]]=0,"Yes", "No")</f>
        <v>No</v>
      </c>
      <c r="K426" s="6">
        <v>0.5</v>
      </c>
      <c r="L426" s="14">
        <v>48.990699999999997</v>
      </c>
      <c r="M426" s="6" t="s">
        <v>59</v>
      </c>
      <c r="N426">
        <f>Table_Main[[#This Row],[WorkDate]]-Table_Main[[#This Row],[ReqDate]]</f>
        <v>24</v>
      </c>
      <c r="O426">
        <f>VLOOKUP(Table_Main[[#This Row],[Techs]],$AA$2:$AB$4,2,0)</f>
        <v>80</v>
      </c>
      <c r="P426" s="13">
        <f>Table_Main[[#This Row],[LaborHours]]*Table_Main[[#This Row],[LaborRate]]</f>
        <v>40</v>
      </c>
      <c r="Q426" s="14">
        <v>40</v>
      </c>
      <c r="R426" s="14">
        <v>48.990699999999997</v>
      </c>
      <c r="S426" s="13">
        <f>Table_Main[[#This Row],[LaborRate]]+Table_Main[[#This Row],[LaborCost]]</f>
        <v>120</v>
      </c>
      <c r="T426">
        <f>Table_Main[[#This Row],[LaborFee]]+Table_Main[[#This Row],[PartsFee]]</f>
        <v>88.990700000000004</v>
      </c>
      <c r="U426" t="str">
        <f>LEFT(TEXT(Table_Main[[#This Row],[ReqDate]],"dddd"),3)</f>
        <v>Wed</v>
      </c>
      <c r="V426" t="str">
        <f>LEFT(TEXT(Table_Main[[#This Row],[WorkDate]],"dddd"),3)</f>
        <v>Sat</v>
      </c>
    </row>
    <row r="427" spans="1:22" ht="14.25" hidden="1" customHeight="1" x14ac:dyDescent="0.25">
      <c r="A427" s="6" t="s">
        <v>507</v>
      </c>
      <c r="B427" s="6" t="s">
        <v>56</v>
      </c>
      <c r="C427" s="6" t="s">
        <v>227</v>
      </c>
      <c r="D427" s="6" t="s">
        <v>67</v>
      </c>
      <c r="E427" t="str">
        <f>IF(Table_Main[[#This Row],[Wait]]&lt;=4, "Yes", "No")</f>
        <v>No</v>
      </c>
      <c r="F427" s="9">
        <v>44272</v>
      </c>
      <c r="G427" s="9">
        <v>44296</v>
      </c>
      <c r="H427" s="6">
        <v>1</v>
      </c>
      <c r="I427" t="str">
        <f>IF(Table_Main[[#This Row],[LaborFee]]=0,"Yes", "No")</f>
        <v>No</v>
      </c>
      <c r="J427" t="str">
        <f>IF(Table_Main[[#This Row],[PartsFee]]=0,"Yes", "No")</f>
        <v>No</v>
      </c>
      <c r="K427" s="6">
        <v>0.25</v>
      </c>
      <c r="L427" s="14">
        <v>15.401</v>
      </c>
      <c r="M427" s="6" t="s">
        <v>59</v>
      </c>
      <c r="N427">
        <f>Table_Main[[#This Row],[WorkDate]]-Table_Main[[#This Row],[ReqDate]]</f>
        <v>24</v>
      </c>
      <c r="O427">
        <f>VLOOKUP(Table_Main[[#This Row],[Techs]],$AA$2:$AB$4,2,0)</f>
        <v>80</v>
      </c>
      <c r="P427" s="13">
        <f>Table_Main[[#This Row],[LaborHours]]*Table_Main[[#This Row],[LaborRate]]</f>
        <v>20</v>
      </c>
      <c r="Q427" s="14">
        <v>20</v>
      </c>
      <c r="R427" s="14">
        <v>15.401</v>
      </c>
      <c r="S427" s="13">
        <f>Table_Main[[#This Row],[LaborRate]]+Table_Main[[#This Row],[LaborCost]]</f>
        <v>100</v>
      </c>
      <c r="T427">
        <f>Table_Main[[#This Row],[LaborFee]]+Table_Main[[#This Row],[PartsFee]]</f>
        <v>35.400999999999996</v>
      </c>
      <c r="U427" t="str">
        <f>LEFT(TEXT(Table_Main[[#This Row],[ReqDate]],"dddd"),3)</f>
        <v>Wed</v>
      </c>
      <c r="V427" t="str">
        <f>LEFT(TEXT(Table_Main[[#This Row],[WorkDate]],"dddd"),3)</f>
        <v>Sat</v>
      </c>
    </row>
    <row r="428" spans="1:22" ht="14.25" hidden="1" customHeight="1" x14ac:dyDescent="0.25">
      <c r="A428" s="6" t="s">
        <v>508</v>
      </c>
      <c r="B428" s="6" t="s">
        <v>226</v>
      </c>
      <c r="C428" s="6" t="s">
        <v>57</v>
      </c>
      <c r="D428" s="6" t="s">
        <v>63</v>
      </c>
      <c r="E428" t="str">
        <f>IF(Table_Main[[#This Row],[Wait]]&lt;=4, "Yes", "No")</f>
        <v>No</v>
      </c>
      <c r="F428" s="9">
        <v>44274</v>
      </c>
      <c r="G428" s="9">
        <v>44322</v>
      </c>
      <c r="H428" s="6">
        <v>1</v>
      </c>
      <c r="I428" t="str">
        <f>IF(Table_Main[[#This Row],[LaborFee]]=0,"Yes", "No")</f>
        <v>No</v>
      </c>
      <c r="J428" t="str">
        <f>IF(Table_Main[[#This Row],[PartsFee]]=0,"Yes", "No")</f>
        <v>No</v>
      </c>
      <c r="K428" s="6">
        <v>0.75</v>
      </c>
      <c r="L428" s="14">
        <v>204.10079999999999</v>
      </c>
      <c r="M428" s="6" t="s">
        <v>79</v>
      </c>
      <c r="N428">
        <f>Table_Main[[#This Row],[WorkDate]]-Table_Main[[#This Row],[ReqDate]]</f>
        <v>48</v>
      </c>
      <c r="O428">
        <f>VLOOKUP(Table_Main[[#This Row],[Techs]],$AA$2:$AB$4,2,0)</f>
        <v>80</v>
      </c>
      <c r="P428" s="13">
        <f>Table_Main[[#This Row],[LaborHours]]*Table_Main[[#This Row],[LaborRate]]</f>
        <v>60</v>
      </c>
      <c r="Q428" s="14">
        <v>60</v>
      </c>
      <c r="R428" s="14">
        <v>204.10079999999999</v>
      </c>
      <c r="S428" s="13">
        <f>Table_Main[[#This Row],[LaborRate]]+Table_Main[[#This Row],[LaborCost]]</f>
        <v>140</v>
      </c>
      <c r="T428">
        <f>Table_Main[[#This Row],[LaborFee]]+Table_Main[[#This Row],[PartsFee]]</f>
        <v>264.10079999999999</v>
      </c>
      <c r="U428" t="str">
        <f>LEFT(TEXT(Table_Main[[#This Row],[ReqDate]],"dddd"),3)</f>
        <v>Fri</v>
      </c>
      <c r="V428" t="str">
        <f>LEFT(TEXT(Table_Main[[#This Row],[WorkDate]],"dddd"),3)</f>
        <v>Thu</v>
      </c>
    </row>
    <row r="429" spans="1:22" ht="14.25" hidden="1" customHeight="1" x14ac:dyDescent="0.25">
      <c r="A429" s="6" t="s">
        <v>509</v>
      </c>
      <c r="B429" s="6" t="s">
        <v>56</v>
      </c>
      <c r="C429" s="6" t="s">
        <v>227</v>
      </c>
      <c r="D429" s="6" t="s">
        <v>58</v>
      </c>
      <c r="E429" t="str">
        <f>IF(Table_Main[[#This Row],[Wait]]&lt;=4, "Yes", "No")</f>
        <v>No</v>
      </c>
      <c r="F429" s="9">
        <v>44275</v>
      </c>
      <c r="G429" s="9">
        <v>44296</v>
      </c>
      <c r="H429" s="6">
        <v>1</v>
      </c>
      <c r="I429" t="str">
        <f>IF(Table_Main[[#This Row],[LaborFee]]=0,"Yes", "No")</f>
        <v>No</v>
      </c>
      <c r="J429" t="str">
        <f>IF(Table_Main[[#This Row],[PartsFee]]=0,"Yes", "No")</f>
        <v>No</v>
      </c>
      <c r="K429" s="6">
        <v>0.25</v>
      </c>
      <c r="L429" s="14">
        <v>12.63</v>
      </c>
      <c r="M429" s="6" t="s">
        <v>59</v>
      </c>
      <c r="N429">
        <f>Table_Main[[#This Row],[WorkDate]]-Table_Main[[#This Row],[ReqDate]]</f>
        <v>21</v>
      </c>
      <c r="O429">
        <f>VLOOKUP(Table_Main[[#This Row],[Techs]],$AA$2:$AB$4,2,0)</f>
        <v>80</v>
      </c>
      <c r="P429" s="13">
        <f>Table_Main[[#This Row],[LaborHours]]*Table_Main[[#This Row],[LaborRate]]</f>
        <v>20</v>
      </c>
      <c r="Q429" s="14">
        <v>20</v>
      </c>
      <c r="R429" s="14">
        <v>12.63</v>
      </c>
      <c r="S429" s="13">
        <f>Table_Main[[#This Row],[LaborRate]]+Table_Main[[#This Row],[LaborCost]]</f>
        <v>100</v>
      </c>
      <c r="T429">
        <f>Table_Main[[#This Row],[LaborFee]]+Table_Main[[#This Row],[PartsFee]]</f>
        <v>32.630000000000003</v>
      </c>
      <c r="U429" t="str">
        <f>LEFT(TEXT(Table_Main[[#This Row],[ReqDate]],"dddd"),3)</f>
        <v>Sat</v>
      </c>
      <c r="V429" t="str">
        <f>LEFT(TEXT(Table_Main[[#This Row],[WorkDate]],"dddd"),3)</f>
        <v>Sat</v>
      </c>
    </row>
    <row r="430" spans="1:22" ht="14.25" hidden="1" customHeight="1" x14ac:dyDescent="0.25">
      <c r="A430" s="6" t="s">
        <v>510</v>
      </c>
      <c r="B430" s="6" t="s">
        <v>168</v>
      </c>
      <c r="C430" s="6" t="s">
        <v>227</v>
      </c>
      <c r="D430" s="6" t="s">
        <v>58</v>
      </c>
      <c r="E430" t="str">
        <f>IF(Table_Main[[#This Row],[Wait]]&lt;=4, "Yes", "No")</f>
        <v>No</v>
      </c>
      <c r="F430" s="9">
        <v>44275</v>
      </c>
      <c r="G430" s="9">
        <v>44299</v>
      </c>
      <c r="H430" s="6">
        <v>1</v>
      </c>
      <c r="I430" t="str">
        <f>IF(Table_Main[[#This Row],[LaborFee]]=0,"Yes", "No")</f>
        <v>No</v>
      </c>
      <c r="J430" t="str">
        <f>IF(Table_Main[[#This Row],[PartsFee]]=0,"Yes", "No")</f>
        <v>No</v>
      </c>
      <c r="K430" s="6">
        <v>0.25</v>
      </c>
      <c r="L430" s="14">
        <v>15.24</v>
      </c>
      <c r="M430" s="6" t="s">
        <v>68</v>
      </c>
      <c r="N430">
        <f>Table_Main[[#This Row],[WorkDate]]-Table_Main[[#This Row],[ReqDate]]</f>
        <v>24</v>
      </c>
      <c r="O430">
        <f>VLOOKUP(Table_Main[[#This Row],[Techs]],$AA$2:$AB$4,2,0)</f>
        <v>80</v>
      </c>
      <c r="P430" s="13">
        <f>Table_Main[[#This Row],[LaborHours]]*Table_Main[[#This Row],[LaborRate]]</f>
        <v>20</v>
      </c>
      <c r="Q430" s="14">
        <v>20</v>
      </c>
      <c r="R430" s="14">
        <v>15.24</v>
      </c>
      <c r="S430" s="13">
        <f>Table_Main[[#This Row],[LaborRate]]+Table_Main[[#This Row],[LaborCost]]</f>
        <v>100</v>
      </c>
      <c r="T430">
        <f>Table_Main[[#This Row],[LaborFee]]+Table_Main[[#This Row],[PartsFee]]</f>
        <v>35.24</v>
      </c>
      <c r="U430" t="str">
        <f>LEFT(TEXT(Table_Main[[#This Row],[ReqDate]],"dddd"),3)</f>
        <v>Sat</v>
      </c>
      <c r="V430" t="str">
        <f>LEFT(TEXT(Table_Main[[#This Row],[WorkDate]],"dddd"),3)</f>
        <v>Tue</v>
      </c>
    </row>
    <row r="431" spans="1:22" ht="14.25" hidden="1" customHeight="1" x14ac:dyDescent="0.25">
      <c r="A431" s="6" t="s">
        <v>511</v>
      </c>
      <c r="B431" s="6" t="s">
        <v>83</v>
      </c>
      <c r="C431" s="6" t="s">
        <v>57</v>
      </c>
      <c r="D431" s="6" t="s">
        <v>58</v>
      </c>
      <c r="E431" t="str">
        <f>IF(Table_Main[[#This Row],[Wait]]&lt;=4, "Yes", "No")</f>
        <v>No</v>
      </c>
      <c r="F431" s="9">
        <v>44277</v>
      </c>
      <c r="G431" s="9">
        <v>44286</v>
      </c>
      <c r="H431" s="6">
        <v>1</v>
      </c>
      <c r="I431" t="str">
        <f>IF(Table_Main[[#This Row],[LaborFee]]=0,"Yes", "No")</f>
        <v>Yes</v>
      </c>
      <c r="J431" t="str">
        <f>IF(Table_Main[[#This Row],[PartsFee]]=0,"Yes", "No")</f>
        <v>Yes</v>
      </c>
      <c r="K431" s="6">
        <v>0.5</v>
      </c>
      <c r="L431" s="14">
        <v>50</v>
      </c>
      <c r="M431" s="6" t="s">
        <v>413</v>
      </c>
      <c r="N431">
        <f>Table_Main[[#This Row],[WorkDate]]-Table_Main[[#This Row],[ReqDate]]</f>
        <v>9</v>
      </c>
      <c r="O431">
        <f>VLOOKUP(Table_Main[[#This Row],[Techs]],$AA$2:$AB$4,2,0)</f>
        <v>80</v>
      </c>
      <c r="P431" s="13">
        <f>Table_Main[[#This Row],[LaborHours]]*Table_Main[[#This Row],[LaborRate]]</f>
        <v>40</v>
      </c>
      <c r="Q431" s="14">
        <v>0</v>
      </c>
      <c r="R431" s="14">
        <v>0</v>
      </c>
      <c r="S431" s="13">
        <f>Table_Main[[#This Row],[LaborRate]]+Table_Main[[#This Row],[LaborCost]]</f>
        <v>120</v>
      </c>
      <c r="T431">
        <f>Table_Main[[#This Row],[LaborFee]]+Table_Main[[#This Row],[PartsFee]]</f>
        <v>0</v>
      </c>
      <c r="U431" t="str">
        <f>LEFT(TEXT(Table_Main[[#This Row],[ReqDate]],"dddd"),3)</f>
        <v>Mon</v>
      </c>
      <c r="V431" t="str">
        <f>LEFT(TEXT(Table_Main[[#This Row],[WorkDate]],"dddd"),3)</f>
        <v>Wed</v>
      </c>
    </row>
    <row r="432" spans="1:22" ht="14.25" hidden="1" customHeight="1" x14ac:dyDescent="0.25">
      <c r="A432" s="6" t="s">
        <v>512</v>
      </c>
      <c r="B432" s="6" t="s">
        <v>61</v>
      </c>
      <c r="C432" s="6" t="s">
        <v>78</v>
      </c>
      <c r="D432" s="6" t="s">
        <v>81</v>
      </c>
      <c r="E432" t="str">
        <f>IF(Table_Main[[#This Row],[Wait]]&lt;=4, "Yes", "No")</f>
        <v>No</v>
      </c>
      <c r="F432" s="9">
        <v>44277</v>
      </c>
      <c r="G432" s="9">
        <v>44306</v>
      </c>
      <c r="H432" s="6">
        <v>1</v>
      </c>
      <c r="I432" t="str">
        <f>IF(Table_Main[[#This Row],[LaborFee]]=0,"Yes", "No")</f>
        <v>No</v>
      </c>
      <c r="J432" t="str">
        <f>IF(Table_Main[[#This Row],[PartsFee]]=0,"Yes", "No")</f>
        <v>Yes</v>
      </c>
      <c r="K432" s="6">
        <v>1.5</v>
      </c>
      <c r="L432" s="14">
        <v>272.55329999999998</v>
      </c>
      <c r="M432" s="6" t="s">
        <v>79</v>
      </c>
      <c r="N432">
        <f>Table_Main[[#This Row],[WorkDate]]-Table_Main[[#This Row],[ReqDate]]</f>
        <v>29</v>
      </c>
      <c r="O432">
        <f>VLOOKUP(Table_Main[[#This Row],[Techs]],$AA$2:$AB$4,2,0)</f>
        <v>80</v>
      </c>
      <c r="P432" s="13">
        <f>Table_Main[[#This Row],[LaborHours]]*Table_Main[[#This Row],[LaborRate]]</f>
        <v>120</v>
      </c>
      <c r="Q432" s="14">
        <v>120</v>
      </c>
      <c r="R432" s="14">
        <v>0</v>
      </c>
      <c r="S432" s="13">
        <f>Table_Main[[#This Row],[LaborRate]]+Table_Main[[#This Row],[LaborCost]]</f>
        <v>200</v>
      </c>
      <c r="T432">
        <f>Table_Main[[#This Row],[LaborFee]]+Table_Main[[#This Row],[PartsFee]]</f>
        <v>120</v>
      </c>
      <c r="U432" t="str">
        <f>LEFT(TEXT(Table_Main[[#This Row],[ReqDate]],"dddd"),3)</f>
        <v>Mon</v>
      </c>
      <c r="V432" t="str">
        <f>LEFT(TEXT(Table_Main[[#This Row],[WorkDate]],"dddd"),3)</f>
        <v>Tue</v>
      </c>
    </row>
    <row r="433" spans="1:22" ht="14.25" hidden="1" customHeight="1" x14ac:dyDescent="0.25">
      <c r="A433" s="6" t="s">
        <v>513</v>
      </c>
      <c r="B433" s="6" t="s">
        <v>71</v>
      </c>
      <c r="C433" s="6" t="s">
        <v>66</v>
      </c>
      <c r="D433" s="6" t="s">
        <v>63</v>
      </c>
      <c r="E433" t="str">
        <f>IF(Table_Main[[#This Row],[Wait]]&lt;=4, "Yes", "No")</f>
        <v>No</v>
      </c>
      <c r="F433" s="9">
        <v>44277</v>
      </c>
      <c r="G433" s="9">
        <v>44306</v>
      </c>
      <c r="H433" s="6">
        <v>2</v>
      </c>
      <c r="I433" t="str">
        <f>IF(Table_Main[[#This Row],[LaborFee]]=0,"Yes", "No")</f>
        <v>No</v>
      </c>
      <c r="J433" t="str">
        <f>IF(Table_Main[[#This Row],[PartsFee]]=0,"Yes", "No")</f>
        <v>No</v>
      </c>
      <c r="K433" s="6">
        <v>6.25</v>
      </c>
      <c r="L433" s="14">
        <v>27</v>
      </c>
      <c r="M433" s="6" t="s">
        <v>79</v>
      </c>
      <c r="N433">
        <f>Table_Main[[#This Row],[WorkDate]]-Table_Main[[#This Row],[ReqDate]]</f>
        <v>29</v>
      </c>
      <c r="O433">
        <f>VLOOKUP(Table_Main[[#This Row],[Techs]],$AA$2:$AB$4,2,0)</f>
        <v>140</v>
      </c>
      <c r="P433" s="13">
        <f>Table_Main[[#This Row],[LaborHours]]*Table_Main[[#This Row],[LaborRate]]</f>
        <v>875</v>
      </c>
      <c r="Q433" s="14">
        <v>875</v>
      </c>
      <c r="R433" s="14">
        <v>27</v>
      </c>
      <c r="S433" s="13">
        <f>Table_Main[[#This Row],[LaborRate]]+Table_Main[[#This Row],[LaborCost]]</f>
        <v>1015</v>
      </c>
      <c r="T433">
        <f>Table_Main[[#This Row],[LaborFee]]+Table_Main[[#This Row],[PartsFee]]</f>
        <v>902</v>
      </c>
      <c r="U433" t="str">
        <f>LEFT(TEXT(Table_Main[[#This Row],[ReqDate]],"dddd"),3)</f>
        <v>Mon</v>
      </c>
      <c r="V433" t="str">
        <f>LEFT(TEXT(Table_Main[[#This Row],[WorkDate]],"dddd"),3)</f>
        <v>Tue</v>
      </c>
    </row>
    <row r="434" spans="1:22" ht="14.25" hidden="1" customHeight="1" x14ac:dyDescent="0.25">
      <c r="A434" s="6" t="s">
        <v>514</v>
      </c>
      <c r="B434" s="6" t="s">
        <v>94</v>
      </c>
      <c r="C434" s="6" t="s">
        <v>57</v>
      </c>
      <c r="D434" s="6" t="s">
        <v>58</v>
      </c>
      <c r="E434" t="str">
        <f>IF(Table_Main[[#This Row],[Wait]]&lt;=4, "Yes", "No")</f>
        <v>No</v>
      </c>
      <c r="F434" s="9">
        <v>44277</v>
      </c>
      <c r="G434" s="9">
        <v>44308</v>
      </c>
      <c r="H434" s="6">
        <v>1</v>
      </c>
      <c r="I434" t="str">
        <f>IF(Table_Main[[#This Row],[LaborFee]]=0,"Yes", "No")</f>
        <v>Yes</v>
      </c>
      <c r="J434" t="str">
        <f>IF(Table_Main[[#This Row],[PartsFee]]=0,"Yes", "No")</f>
        <v>Yes</v>
      </c>
      <c r="K434" s="6">
        <v>0.25</v>
      </c>
      <c r="L434" s="14">
        <v>65.428799999999995</v>
      </c>
      <c r="M434" s="6" t="s">
        <v>413</v>
      </c>
      <c r="N434">
        <f>Table_Main[[#This Row],[WorkDate]]-Table_Main[[#This Row],[ReqDate]]</f>
        <v>31</v>
      </c>
      <c r="O434">
        <f>VLOOKUP(Table_Main[[#This Row],[Techs]],$AA$2:$AB$4,2,0)</f>
        <v>80</v>
      </c>
      <c r="P434" s="13">
        <f>Table_Main[[#This Row],[LaborHours]]*Table_Main[[#This Row],[LaborRate]]</f>
        <v>20</v>
      </c>
      <c r="Q434" s="14">
        <v>0</v>
      </c>
      <c r="R434" s="14">
        <v>0</v>
      </c>
      <c r="S434" s="13">
        <f>Table_Main[[#This Row],[LaborRate]]+Table_Main[[#This Row],[LaborCost]]</f>
        <v>100</v>
      </c>
      <c r="T434">
        <f>Table_Main[[#This Row],[LaborFee]]+Table_Main[[#This Row],[PartsFee]]</f>
        <v>0</v>
      </c>
      <c r="U434" t="str">
        <f>LEFT(TEXT(Table_Main[[#This Row],[ReqDate]],"dddd"),3)</f>
        <v>Mon</v>
      </c>
      <c r="V434" t="str">
        <f>LEFT(TEXT(Table_Main[[#This Row],[WorkDate]],"dddd"),3)</f>
        <v>Thu</v>
      </c>
    </row>
    <row r="435" spans="1:22" ht="14.25" hidden="1" customHeight="1" x14ac:dyDescent="0.25">
      <c r="A435" s="6" t="s">
        <v>515</v>
      </c>
      <c r="B435" s="6" t="s">
        <v>56</v>
      </c>
      <c r="C435" s="6" t="s">
        <v>227</v>
      </c>
      <c r="D435" s="6" t="s">
        <v>58</v>
      </c>
      <c r="E435" t="str">
        <f>IF(Table_Main[[#This Row],[Wait]]&lt;=4, "Yes", "No")</f>
        <v>No</v>
      </c>
      <c r="F435" s="9">
        <v>44277</v>
      </c>
      <c r="G435" s="9">
        <v>44322</v>
      </c>
      <c r="H435" s="6">
        <v>2</v>
      </c>
      <c r="I435" t="str">
        <f>IF(Table_Main[[#This Row],[LaborFee]]=0,"Yes", "No")</f>
        <v>No</v>
      </c>
      <c r="J435" t="str">
        <f>IF(Table_Main[[#This Row],[PartsFee]]=0,"Yes", "No")</f>
        <v>No</v>
      </c>
      <c r="K435" s="6">
        <v>0.5</v>
      </c>
      <c r="L435" s="14">
        <v>85.32</v>
      </c>
      <c r="M435" s="6" t="s">
        <v>59</v>
      </c>
      <c r="N435">
        <f>Table_Main[[#This Row],[WorkDate]]-Table_Main[[#This Row],[ReqDate]]</f>
        <v>45</v>
      </c>
      <c r="O435">
        <f>VLOOKUP(Table_Main[[#This Row],[Techs]],$AA$2:$AB$4,2,0)</f>
        <v>140</v>
      </c>
      <c r="P435" s="13">
        <f>Table_Main[[#This Row],[LaborHours]]*Table_Main[[#This Row],[LaborRate]]</f>
        <v>70</v>
      </c>
      <c r="Q435" s="14">
        <v>70</v>
      </c>
      <c r="R435" s="14">
        <v>85.32</v>
      </c>
      <c r="S435" s="13">
        <f>Table_Main[[#This Row],[LaborRate]]+Table_Main[[#This Row],[LaborCost]]</f>
        <v>210</v>
      </c>
      <c r="T435">
        <f>Table_Main[[#This Row],[LaborFee]]+Table_Main[[#This Row],[PartsFee]]</f>
        <v>155.32</v>
      </c>
      <c r="U435" t="str">
        <f>LEFT(TEXT(Table_Main[[#This Row],[ReqDate]],"dddd"),3)</f>
        <v>Mon</v>
      </c>
      <c r="V435" t="str">
        <f>LEFT(TEXT(Table_Main[[#This Row],[WorkDate]],"dddd"),3)</f>
        <v>Thu</v>
      </c>
    </row>
    <row r="436" spans="1:22" ht="14.25" hidden="1" customHeight="1" x14ac:dyDescent="0.25">
      <c r="A436" s="6" t="s">
        <v>516</v>
      </c>
      <c r="B436" s="6" t="s">
        <v>61</v>
      </c>
      <c r="C436" s="6" t="s">
        <v>78</v>
      </c>
      <c r="D436" s="6" t="s">
        <v>194</v>
      </c>
      <c r="E436" t="str">
        <f>IF(Table_Main[[#This Row],[Wait]]&lt;=4, "Yes", "No")</f>
        <v>No</v>
      </c>
      <c r="F436" s="9">
        <v>44277</v>
      </c>
      <c r="G436" s="9">
        <v>44326</v>
      </c>
      <c r="H436" s="6">
        <v>2</v>
      </c>
      <c r="I436" t="str">
        <f>IF(Table_Main[[#This Row],[LaborFee]]=0,"Yes", "No")</f>
        <v>No</v>
      </c>
      <c r="J436" t="str">
        <f>IF(Table_Main[[#This Row],[PartsFee]]=0,"Yes", "No")</f>
        <v>Yes</v>
      </c>
      <c r="K436" s="6">
        <v>1.5</v>
      </c>
      <c r="L436" s="14">
        <v>572.1671</v>
      </c>
      <c r="M436" s="6" t="s">
        <v>79</v>
      </c>
      <c r="N436">
        <f>Table_Main[[#This Row],[WorkDate]]-Table_Main[[#This Row],[ReqDate]]</f>
        <v>49</v>
      </c>
      <c r="O436">
        <f>VLOOKUP(Table_Main[[#This Row],[Techs]],$AA$2:$AB$4,2,0)</f>
        <v>140</v>
      </c>
      <c r="P436" s="13">
        <f>Table_Main[[#This Row],[LaborHours]]*Table_Main[[#This Row],[LaborRate]]</f>
        <v>210</v>
      </c>
      <c r="Q436" s="14">
        <v>210</v>
      </c>
      <c r="R436" s="14">
        <v>0</v>
      </c>
      <c r="S436" s="13">
        <f>Table_Main[[#This Row],[LaborRate]]+Table_Main[[#This Row],[LaborCost]]</f>
        <v>350</v>
      </c>
      <c r="T436">
        <f>Table_Main[[#This Row],[LaborFee]]+Table_Main[[#This Row],[PartsFee]]</f>
        <v>210</v>
      </c>
      <c r="U436" t="str">
        <f>LEFT(TEXT(Table_Main[[#This Row],[ReqDate]],"dddd"),3)</f>
        <v>Mon</v>
      </c>
      <c r="V436" t="str">
        <f>LEFT(TEXT(Table_Main[[#This Row],[WorkDate]],"dddd"),3)</f>
        <v>Mon</v>
      </c>
    </row>
    <row r="437" spans="1:22" ht="14.25" hidden="1" customHeight="1" x14ac:dyDescent="0.25">
      <c r="A437" s="6" t="s">
        <v>517</v>
      </c>
      <c r="B437" s="6" t="s">
        <v>61</v>
      </c>
      <c r="C437" s="6" t="s">
        <v>78</v>
      </c>
      <c r="D437" s="6" t="s">
        <v>81</v>
      </c>
      <c r="E437" t="str">
        <f>IF(Table_Main[[#This Row],[Wait]]&lt;=4, "Yes", "No")</f>
        <v>No</v>
      </c>
      <c r="F437" s="9">
        <v>44277</v>
      </c>
      <c r="G437" s="9">
        <v>44326</v>
      </c>
      <c r="H437" s="6">
        <v>2</v>
      </c>
      <c r="I437" t="str">
        <f>IF(Table_Main[[#This Row],[LaborFee]]=0,"Yes", "No")</f>
        <v>No</v>
      </c>
      <c r="J437" t="str">
        <f>IF(Table_Main[[#This Row],[PartsFee]]=0,"Yes", "No")</f>
        <v>Yes</v>
      </c>
      <c r="K437" s="6">
        <v>4.5</v>
      </c>
      <c r="L437" s="14">
        <v>937.97670000000005</v>
      </c>
      <c r="M437" s="6" t="s">
        <v>79</v>
      </c>
      <c r="N437">
        <f>Table_Main[[#This Row],[WorkDate]]-Table_Main[[#This Row],[ReqDate]]</f>
        <v>49</v>
      </c>
      <c r="O437">
        <f>VLOOKUP(Table_Main[[#This Row],[Techs]],$AA$2:$AB$4,2,0)</f>
        <v>140</v>
      </c>
      <c r="P437" s="13">
        <f>Table_Main[[#This Row],[LaborHours]]*Table_Main[[#This Row],[LaborRate]]</f>
        <v>630</v>
      </c>
      <c r="Q437" s="14">
        <v>630</v>
      </c>
      <c r="R437" s="14">
        <v>0</v>
      </c>
      <c r="S437" s="13">
        <f>Table_Main[[#This Row],[LaborRate]]+Table_Main[[#This Row],[LaborCost]]</f>
        <v>770</v>
      </c>
      <c r="T437">
        <f>Table_Main[[#This Row],[LaborFee]]+Table_Main[[#This Row],[PartsFee]]</f>
        <v>630</v>
      </c>
      <c r="U437" t="str">
        <f>LEFT(TEXT(Table_Main[[#This Row],[ReqDate]],"dddd"),3)</f>
        <v>Mon</v>
      </c>
      <c r="V437" t="str">
        <f>LEFT(TEXT(Table_Main[[#This Row],[WorkDate]],"dddd"),3)</f>
        <v>Mon</v>
      </c>
    </row>
    <row r="438" spans="1:22" ht="14.25" hidden="1" customHeight="1" x14ac:dyDescent="0.25">
      <c r="A438" s="6" t="s">
        <v>518</v>
      </c>
      <c r="B438" s="6" t="s">
        <v>65</v>
      </c>
      <c r="C438" s="6" t="s">
        <v>78</v>
      </c>
      <c r="D438" s="6" t="s">
        <v>63</v>
      </c>
      <c r="E438" t="str">
        <f>IF(Table_Main[[#This Row],[Wait]]&lt;=4, "Yes", "No")</f>
        <v>Yes</v>
      </c>
      <c r="F438" s="9">
        <v>44278</v>
      </c>
      <c r="G438" s="9">
        <v>44278</v>
      </c>
      <c r="H438" s="6">
        <v>1</v>
      </c>
      <c r="I438" t="str">
        <f>IF(Table_Main[[#This Row],[LaborFee]]=0,"Yes", "No")</f>
        <v>Yes</v>
      </c>
      <c r="J438" t="str">
        <f>IF(Table_Main[[#This Row],[PartsFee]]=0,"Yes", "No")</f>
        <v>Yes</v>
      </c>
      <c r="K438" s="6">
        <v>0.5</v>
      </c>
      <c r="L438" s="14">
        <v>165</v>
      </c>
      <c r="M438" s="6" t="s">
        <v>413</v>
      </c>
      <c r="N438">
        <f>Table_Main[[#This Row],[WorkDate]]-Table_Main[[#This Row],[ReqDate]]</f>
        <v>0</v>
      </c>
      <c r="O438">
        <f>VLOOKUP(Table_Main[[#This Row],[Techs]],$AA$2:$AB$4,2,0)</f>
        <v>80</v>
      </c>
      <c r="P438" s="13">
        <f>Table_Main[[#This Row],[LaborHours]]*Table_Main[[#This Row],[LaborRate]]</f>
        <v>40</v>
      </c>
      <c r="Q438" s="14">
        <v>0</v>
      </c>
      <c r="R438" s="14">
        <v>0</v>
      </c>
      <c r="S438" s="13">
        <f>Table_Main[[#This Row],[LaborRate]]+Table_Main[[#This Row],[LaborCost]]</f>
        <v>120</v>
      </c>
      <c r="T438">
        <f>Table_Main[[#This Row],[LaborFee]]+Table_Main[[#This Row],[PartsFee]]</f>
        <v>0</v>
      </c>
      <c r="U438" t="str">
        <f>LEFT(TEXT(Table_Main[[#This Row],[ReqDate]],"dddd"),3)</f>
        <v>Tue</v>
      </c>
      <c r="V438" t="str">
        <f>LEFT(TEXT(Table_Main[[#This Row],[WorkDate]],"dddd"),3)</f>
        <v>Tue</v>
      </c>
    </row>
    <row r="439" spans="1:22" ht="14.25" hidden="1" customHeight="1" x14ac:dyDescent="0.25">
      <c r="A439" s="6" t="s">
        <v>519</v>
      </c>
      <c r="B439" s="6" t="s">
        <v>56</v>
      </c>
      <c r="C439" s="6" t="s">
        <v>227</v>
      </c>
      <c r="D439" s="6" t="s">
        <v>58</v>
      </c>
      <c r="E439" t="str">
        <f>IF(Table_Main[[#This Row],[Wait]]&lt;=4, "Yes", "No")</f>
        <v>No</v>
      </c>
      <c r="F439" s="9">
        <v>44278</v>
      </c>
      <c r="G439" s="9">
        <v>44289</v>
      </c>
      <c r="H439" s="6">
        <v>2</v>
      </c>
      <c r="I439" t="str">
        <f>IF(Table_Main[[#This Row],[LaborFee]]=0,"Yes", "No")</f>
        <v>Yes</v>
      </c>
      <c r="J439" t="str">
        <f>IF(Table_Main[[#This Row],[PartsFee]]=0,"Yes", "No")</f>
        <v>Yes</v>
      </c>
      <c r="K439" s="6">
        <v>0.25</v>
      </c>
      <c r="L439" s="14">
        <v>55.295499999999997</v>
      </c>
      <c r="M439" s="6" t="s">
        <v>413</v>
      </c>
      <c r="N439">
        <f>Table_Main[[#This Row],[WorkDate]]-Table_Main[[#This Row],[ReqDate]]</f>
        <v>11</v>
      </c>
      <c r="O439">
        <f>VLOOKUP(Table_Main[[#This Row],[Techs]],$AA$2:$AB$4,2,0)</f>
        <v>140</v>
      </c>
      <c r="P439" s="13">
        <f>Table_Main[[#This Row],[LaborHours]]*Table_Main[[#This Row],[LaborRate]]</f>
        <v>35</v>
      </c>
      <c r="Q439" s="14">
        <v>0</v>
      </c>
      <c r="R439" s="14">
        <v>0</v>
      </c>
      <c r="S439" s="13">
        <f>Table_Main[[#This Row],[LaborRate]]+Table_Main[[#This Row],[LaborCost]]</f>
        <v>175</v>
      </c>
      <c r="T439">
        <f>Table_Main[[#This Row],[LaborFee]]+Table_Main[[#This Row],[PartsFee]]</f>
        <v>0</v>
      </c>
      <c r="U439" t="str">
        <f>LEFT(TEXT(Table_Main[[#This Row],[ReqDate]],"dddd"),3)</f>
        <v>Tue</v>
      </c>
      <c r="V439" t="str">
        <f>LEFT(TEXT(Table_Main[[#This Row],[WorkDate]],"dddd"),3)</f>
        <v>Sat</v>
      </c>
    </row>
    <row r="440" spans="1:22" ht="14.25" hidden="1" customHeight="1" x14ac:dyDescent="0.25">
      <c r="A440" s="6" t="s">
        <v>520</v>
      </c>
      <c r="B440" s="6" t="s">
        <v>94</v>
      </c>
      <c r="C440" s="6" t="s">
        <v>66</v>
      </c>
      <c r="D440" s="6" t="s">
        <v>63</v>
      </c>
      <c r="E440" t="str">
        <f>IF(Table_Main[[#This Row],[Wait]]&lt;=4, "Yes", "No")</f>
        <v>No</v>
      </c>
      <c r="F440" s="9">
        <v>44278</v>
      </c>
      <c r="G440" s="9">
        <v>44296</v>
      </c>
      <c r="H440" s="6">
        <v>1</v>
      </c>
      <c r="I440" t="str">
        <f>IF(Table_Main[[#This Row],[LaborFee]]=0,"Yes", "No")</f>
        <v>No</v>
      </c>
      <c r="J440" t="str">
        <f>IF(Table_Main[[#This Row],[PartsFee]]=0,"Yes", "No")</f>
        <v>Yes</v>
      </c>
      <c r="K440" s="6">
        <v>2.75</v>
      </c>
      <c r="L440" s="14">
        <v>534.56600000000003</v>
      </c>
      <c r="M440" s="6" t="s">
        <v>79</v>
      </c>
      <c r="N440">
        <f>Table_Main[[#This Row],[WorkDate]]-Table_Main[[#This Row],[ReqDate]]</f>
        <v>18</v>
      </c>
      <c r="O440">
        <f>VLOOKUP(Table_Main[[#This Row],[Techs]],$AA$2:$AB$4,2,0)</f>
        <v>80</v>
      </c>
      <c r="P440" s="13">
        <f>Table_Main[[#This Row],[LaborHours]]*Table_Main[[#This Row],[LaborRate]]</f>
        <v>220</v>
      </c>
      <c r="Q440" s="14">
        <v>220</v>
      </c>
      <c r="R440" s="14">
        <v>0</v>
      </c>
      <c r="S440" s="13">
        <f>Table_Main[[#This Row],[LaborRate]]+Table_Main[[#This Row],[LaborCost]]</f>
        <v>300</v>
      </c>
      <c r="T440">
        <f>Table_Main[[#This Row],[LaborFee]]+Table_Main[[#This Row],[PartsFee]]</f>
        <v>220</v>
      </c>
      <c r="U440" t="str">
        <f>LEFT(TEXT(Table_Main[[#This Row],[ReqDate]],"dddd"),3)</f>
        <v>Tue</v>
      </c>
      <c r="V440" t="str">
        <f>LEFT(TEXT(Table_Main[[#This Row],[WorkDate]],"dddd"),3)</f>
        <v>Sat</v>
      </c>
    </row>
    <row r="441" spans="1:22" ht="14.25" hidden="1" customHeight="1" x14ac:dyDescent="0.25">
      <c r="A441" s="6" t="s">
        <v>521</v>
      </c>
      <c r="B441" s="6" t="s">
        <v>65</v>
      </c>
      <c r="C441" s="6" t="s">
        <v>78</v>
      </c>
      <c r="D441" s="6" t="s">
        <v>58</v>
      </c>
      <c r="E441" t="str">
        <f>IF(Table_Main[[#This Row],[Wait]]&lt;=4, "Yes", "No")</f>
        <v>No</v>
      </c>
      <c r="F441" s="9">
        <v>44278</v>
      </c>
      <c r="G441" s="9">
        <v>44294</v>
      </c>
      <c r="H441" s="6">
        <v>1</v>
      </c>
      <c r="I441" t="str">
        <f>IF(Table_Main[[#This Row],[LaborFee]]=0,"Yes", "No")</f>
        <v>No</v>
      </c>
      <c r="J441" t="str">
        <f>IF(Table_Main[[#This Row],[PartsFee]]=0,"Yes", "No")</f>
        <v>Yes</v>
      </c>
      <c r="K441" s="6">
        <v>1</v>
      </c>
      <c r="L441" s="14">
        <v>448.26</v>
      </c>
      <c r="M441" s="6" t="s">
        <v>79</v>
      </c>
      <c r="N441">
        <f>Table_Main[[#This Row],[WorkDate]]-Table_Main[[#This Row],[ReqDate]]</f>
        <v>16</v>
      </c>
      <c r="O441">
        <f>VLOOKUP(Table_Main[[#This Row],[Techs]],$AA$2:$AB$4,2,0)</f>
        <v>80</v>
      </c>
      <c r="P441" s="13">
        <f>Table_Main[[#This Row],[LaborHours]]*Table_Main[[#This Row],[LaborRate]]</f>
        <v>80</v>
      </c>
      <c r="Q441" s="14">
        <v>80</v>
      </c>
      <c r="R441" s="14">
        <v>0</v>
      </c>
      <c r="S441" s="13">
        <f>Table_Main[[#This Row],[LaborRate]]+Table_Main[[#This Row],[LaborCost]]</f>
        <v>160</v>
      </c>
      <c r="T441">
        <f>Table_Main[[#This Row],[LaborFee]]+Table_Main[[#This Row],[PartsFee]]</f>
        <v>80</v>
      </c>
      <c r="U441" t="str">
        <f>LEFT(TEXT(Table_Main[[#This Row],[ReqDate]],"dddd"),3)</f>
        <v>Tue</v>
      </c>
      <c r="V441" t="str">
        <f>LEFT(TEXT(Table_Main[[#This Row],[WorkDate]],"dddd"),3)</f>
        <v>Thu</v>
      </c>
    </row>
    <row r="442" spans="1:22" ht="14.25" hidden="1" customHeight="1" x14ac:dyDescent="0.25">
      <c r="A442" s="6" t="s">
        <v>522</v>
      </c>
      <c r="B442" s="6" t="s">
        <v>106</v>
      </c>
      <c r="C442" s="6" t="s">
        <v>78</v>
      </c>
      <c r="D442" s="6" t="s">
        <v>58</v>
      </c>
      <c r="E442" t="str">
        <f>IF(Table_Main[[#This Row],[Wait]]&lt;=4, "Yes", "No")</f>
        <v>No</v>
      </c>
      <c r="F442" s="9">
        <v>44278</v>
      </c>
      <c r="G442" s="9">
        <v>44300</v>
      </c>
      <c r="H442" s="6">
        <v>2</v>
      </c>
      <c r="I442" t="str">
        <f>IF(Table_Main[[#This Row],[LaborFee]]=0,"Yes", "No")</f>
        <v>No</v>
      </c>
      <c r="J442" t="str">
        <f>IF(Table_Main[[#This Row],[PartsFee]]=0,"Yes", "No")</f>
        <v>No</v>
      </c>
      <c r="K442" s="6">
        <v>1</v>
      </c>
      <c r="L442" s="14">
        <v>123.208</v>
      </c>
      <c r="M442" s="6" t="s">
        <v>79</v>
      </c>
      <c r="N442">
        <f>Table_Main[[#This Row],[WorkDate]]-Table_Main[[#This Row],[ReqDate]]</f>
        <v>22</v>
      </c>
      <c r="O442">
        <f>VLOOKUP(Table_Main[[#This Row],[Techs]],$AA$2:$AB$4,2,0)</f>
        <v>140</v>
      </c>
      <c r="P442" s="13">
        <f>Table_Main[[#This Row],[LaborHours]]*Table_Main[[#This Row],[LaborRate]]</f>
        <v>140</v>
      </c>
      <c r="Q442" s="14">
        <v>140</v>
      </c>
      <c r="R442" s="14">
        <v>123.208</v>
      </c>
      <c r="S442" s="13">
        <f>Table_Main[[#This Row],[LaborRate]]+Table_Main[[#This Row],[LaborCost]]</f>
        <v>280</v>
      </c>
      <c r="T442">
        <f>Table_Main[[#This Row],[LaborFee]]+Table_Main[[#This Row],[PartsFee]]</f>
        <v>263.20799999999997</v>
      </c>
      <c r="U442" t="str">
        <f>LEFT(TEXT(Table_Main[[#This Row],[ReqDate]],"dddd"),3)</f>
        <v>Tue</v>
      </c>
      <c r="V442" t="str">
        <f>LEFT(TEXT(Table_Main[[#This Row],[WorkDate]],"dddd"),3)</f>
        <v>Wed</v>
      </c>
    </row>
    <row r="443" spans="1:22" ht="14.25" hidden="1" customHeight="1" x14ac:dyDescent="0.25">
      <c r="A443" s="6" t="s">
        <v>523</v>
      </c>
      <c r="B443" s="6" t="s">
        <v>65</v>
      </c>
      <c r="C443" s="6" t="s">
        <v>57</v>
      </c>
      <c r="D443" s="6" t="s">
        <v>67</v>
      </c>
      <c r="E443" t="str">
        <f>IF(Table_Main[[#This Row],[Wait]]&lt;=4, "Yes", "No")</f>
        <v>No</v>
      </c>
      <c r="F443" s="9">
        <v>44278</v>
      </c>
      <c r="G443" s="9">
        <v>44298</v>
      </c>
      <c r="H443" s="6">
        <v>1</v>
      </c>
      <c r="I443" t="str">
        <f>IF(Table_Main[[#This Row],[LaborFee]]=0,"Yes", "No")</f>
        <v>No</v>
      </c>
      <c r="J443" t="str">
        <f>IF(Table_Main[[#This Row],[PartsFee]]=0,"Yes", "No")</f>
        <v>No</v>
      </c>
      <c r="K443" s="6">
        <v>0.25</v>
      </c>
      <c r="L443" s="14">
        <v>77.290000000000006</v>
      </c>
      <c r="M443" s="6" t="s">
        <v>79</v>
      </c>
      <c r="N443">
        <f>Table_Main[[#This Row],[WorkDate]]-Table_Main[[#This Row],[ReqDate]]</f>
        <v>20</v>
      </c>
      <c r="O443">
        <f>VLOOKUP(Table_Main[[#This Row],[Techs]],$AA$2:$AB$4,2,0)</f>
        <v>80</v>
      </c>
      <c r="P443" s="13">
        <f>Table_Main[[#This Row],[LaborHours]]*Table_Main[[#This Row],[LaborRate]]</f>
        <v>20</v>
      </c>
      <c r="Q443" s="14">
        <v>20</v>
      </c>
      <c r="R443" s="14">
        <v>77.290000000000006</v>
      </c>
      <c r="S443" s="13">
        <f>Table_Main[[#This Row],[LaborRate]]+Table_Main[[#This Row],[LaborCost]]</f>
        <v>100</v>
      </c>
      <c r="T443">
        <f>Table_Main[[#This Row],[LaborFee]]+Table_Main[[#This Row],[PartsFee]]</f>
        <v>97.29</v>
      </c>
      <c r="U443" t="str">
        <f>LEFT(TEXT(Table_Main[[#This Row],[ReqDate]],"dddd"),3)</f>
        <v>Tue</v>
      </c>
      <c r="V443" t="str">
        <f>LEFT(TEXT(Table_Main[[#This Row],[WorkDate]],"dddd"),3)</f>
        <v>Mon</v>
      </c>
    </row>
    <row r="444" spans="1:22" ht="14.25" hidden="1" customHeight="1" x14ac:dyDescent="0.25">
      <c r="A444" s="6" t="s">
        <v>524</v>
      </c>
      <c r="B444" s="6" t="s">
        <v>56</v>
      </c>
      <c r="C444" s="6" t="s">
        <v>227</v>
      </c>
      <c r="D444" s="6" t="s">
        <v>194</v>
      </c>
      <c r="E444" t="str">
        <f>IF(Table_Main[[#This Row],[Wait]]&lt;=4, "Yes", "No")</f>
        <v>No</v>
      </c>
      <c r="F444" s="9">
        <v>44278</v>
      </c>
      <c r="G444" s="9">
        <v>44298</v>
      </c>
      <c r="H444" s="6">
        <v>2</v>
      </c>
      <c r="I444" t="str">
        <f>IF(Table_Main[[#This Row],[LaborFee]]=0,"Yes", "No")</f>
        <v>Yes</v>
      </c>
      <c r="J444" t="str">
        <f>IF(Table_Main[[#This Row],[PartsFee]]=0,"Yes", "No")</f>
        <v>Yes</v>
      </c>
      <c r="K444" s="6">
        <v>1</v>
      </c>
      <c r="L444" s="14">
        <v>360</v>
      </c>
      <c r="M444" s="6" t="s">
        <v>413</v>
      </c>
      <c r="N444">
        <f>Table_Main[[#This Row],[WorkDate]]-Table_Main[[#This Row],[ReqDate]]</f>
        <v>20</v>
      </c>
      <c r="O444">
        <f>VLOOKUP(Table_Main[[#This Row],[Techs]],$AA$2:$AB$4,2,0)</f>
        <v>140</v>
      </c>
      <c r="P444" s="13">
        <f>Table_Main[[#This Row],[LaborHours]]*Table_Main[[#This Row],[LaborRate]]</f>
        <v>140</v>
      </c>
      <c r="Q444" s="14">
        <v>0</v>
      </c>
      <c r="R444" s="14">
        <v>0</v>
      </c>
      <c r="S444" s="13">
        <f>Table_Main[[#This Row],[LaborRate]]+Table_Main[[#This Row],[LaborCost]]</f>
        <v>280</v>
      </c>
      <c r="T444">
        <f>Table_Main[[#This Row],[LaborFee]]+Table_Main[[#This Row],[PartsFee]]</f>
        <v>0</v>
      </c>
      <c r="U444" t="str">
        <f>LEFT(TEXT(Table_Main[[#This Row],[ReqDate]],"dddd"),3)</f>
        <v>Tue</v>
      </c>
      <c r="V444" t="str">
        <f>LEFT(TEXT(Table_Main[[#This Row],[WorkDate]],"dddd"),3)</f>
        <v>Mon</v>
      </c>
    </row>
    <row r="445" spans="1:22" ht="14.25" hidden="1" customHeight="1" x14ac:dyDescent="0.25">
      <c r="A445" s="6" t="s">
        <v>525</v>
      </c>
      <c r="B445" s="6" t="s">
        <v>71</v>
      </c>
      <c r="C445" s="6" t="s">
        <v>78</v>
      </c>
      <c r="D445" s="6" t="s">
        <v>81</v>
      </c>
      <c r="E445" t="str">
        <f>IF(Table_Main[[#This Row],[Wait]]&lt;=4, "Yes", "No")</f>
        <v>No</v>
      </c>
      <c r="F445" s="9">
        <v>44278</v>
      </c>
      <c r="G445" s="9">
        <v>44329</v>
      </c>
      <c r="H445" s="6">
        <v>2</v>
      </c>
      <c r="I445" t="str">
        <f>IF(Table_Main[[#This Row],[LaborFee]]=0,"Yes", "No")</f>
        <v>No</v>
      </c>
      <c r="J445" t="str">
        <f>IF(Table_Main[[#This Row],[PartsFee]]=0,"Yes", "No")</f>
        <v>No</v>
      </c>
      <c r="K445" s="6">
        <v>3.5</v>
      </c>
      <c r="L445" s="14">
        <v>653.00080000000003</v>
      </c>
      <c r="M445" s="6" t="s">
        <v>79</v>
      </c>
      <c r="N445">
        <f>Table_Main[[#This Row],[WorkDate]]-Table_Main[[#This Row],[ReqDate]]</f>
        <v>51</v>
      </c>
      <c r="O445">
        <f>VLOOKUP(Table_Main[[#This Row],[Techs]],$AA$2:$AB$4,2,0)</f>
        <v>140</v>
      </c>
      <c r="P445" s="13">
        <f>Table_Main[[#This Row],[LaborHours]]*Table_Main[[#This Row],[LaborRate]]</f>
        <v>490</v>
      </c>
      <c r="Q445" s="14">
        <v>490</v>
      </c>
      <c r="R445" s="14">
        <v>653.00080000000003</v>
      </c>
      <c r="S445" s="13">
        <f>Table_Main[[#This Row],[LaborRate]]+Table_Main[[#This Row],[LaborCost]]</f>
        <v>630</v>
      </c>
      <c r="T445">
        <f>Table_Main[[#This Row],[LaborFee]]+Table_Main[[#This Row],[PartsFee]]</f>
        <v>1143.0008</v>
      </c>
      <c r="U445" t="str">
        <f>LEFT(TEXT(Table_Main[[#This Row],[ReqDate]],"dddd"),3)</f>
        <v>Tue</v>
      </c>
      <c r="V445" t="str">
        <f>LEFT(TEXT(Table_Main[[#This Row],[WorkDate]],"dddd"),3)</f>
        <v>Thu</v>
      </c>
    </row>
    <row r="446" spans="1:22" ht="14.25" customHeight="1" x14ac:dyDescent="0.25">
      <c r="A446" s="6" t="s">
        <v>526</v>
      </c>
      <c r="B446" s="6" t="s">
        <v>61</v>
      </c>
      <c r="C446" s="6" t="s">
        <v>62</v>
      </c>
      <c r="D446" s="6" t="s">
        <v>194</v>
      </c>
      <c r="E446" t="str">
        <f>IF(Table_Main[[#This Row],[Wait]]&lt;=4, "Yes", "No")</f>
        <v>No</v>
      </c>
      <c r="F446" s="9">
        <v>44279</v>
      </c>
      <c r="G446" s="9">
        <v>44292</v>
      </c>
      <c r="H446" s="6">
        <v>1</v>
      </c>
      <c r="I446" t="str">
        <f>IF(Table_Main[[#This Row],[LaborFee]]=0,"Yes", "No")</f>
        <v>No</v>
      </c>
      <c r="J446" t="str">
        <f>IF(Table_Main[[#This Row],[PartsFee]]=0,"Yes", "No")</f>
        <v>No</v>
      </c>
      <c r="K446" s="6">
        <v>1.5</v>
      </c>
      <c r="L446" s="14">
        <v>118.3</v>
      </c>
      <c r="M446" s="6" t="s">
        <v>59</v>
      </c>
      <c r="N446">
        <f>Table_Main[[#This Row],[WorkDate]]-Table_Main[[#This Row],[ReqDate]]</f>
        <v>13</v>
      </c>
      <c r="O446">
        <f>VLOOKUP(Table_Main[[#This Row],[Techs]],$AA$2:$AB$4,2,0)</f>
        <v>80</v>
      </c>
      <c r="P446" s="13">
        <f>Table_Main[[#This Row],[LaborHours]]*Table_Main[[#This Row],[LaborRate]]</f>
        <v>120</v>
      </c>
      <c r="Q446" s="14">
        <v>120</v>
      </c>
      <c r="R446" s="14">
        <v>118.3</v>
      </c>
      <c r="S446" s="13">
        <f>Table_Main[[#This Row],[LaborRate]]+Table_Main[[#This Row],[LaborCost]]</f>
        <v>200</v>
      </c>
      <c r="T446">
        <f>Table_Main[[#This Row],[LaborFee]]+Table_Main[[#This Row],[PartsFee]]</f>
        <v>238.3</v>
      </c>
      <c r="U446" t="str">
        <f>LEFT(TEXT(Table_Main[[#This Row],[ReqDate]],"dddd"),3)</f>
        <v>Wed</v>
      </c>
      <c r="V446" t="str">
        <f>LEFT(TEXT(Table_Main[[#This Row],[WorkDate]],"dddd"),3)</f>
        <v>Tue</v>
      </c>
    </row>
    <row r="447" spans="1:22" ht="14.25" hidden="1" customHeight="1" x14ac:dyDescent="0.25">
      <c r="A447" s="6" t="s">
        <v>527</v>
      </c>
      <c r="B447" s="6" t="s">
        <v>106</v>
      </c>
      <c r="C447" s="6" t="s">
        <v>227</v>
      </c>
      <c r="D447" s="6" t="s">
        <v>81</v>
      </c>
      <c r="E447" t="str">
        <f>IF(Table_Main[[#This Row],[Wait]]&lt;=4, "Yes", "No")</f>
        <v>No</v>
      </c>
      <c r="F447" s="9">
        <v>44279</v>
      </c>
      <c r="G447" s="9">
        <v>44358</v>
      </c>
      <c r="H447" s="6">
        <v>2</v>
      </c>
      <c r="I447" t="str">
        <f>IF(Table_Main[[#This Row],[LaborFee]]=0,"Yes", "No")</f>
        <v>No</v>
      </c>
      <c r="J447" t="str">
        <f>IF(Table_Main[[#This Row],[PartsFee]]=0,"Yes", "No")</f>
        <v>Yes</v>
      </c>
      <c r="K447" s="6">
        <v>2.5</v>
      </c>
      <c r="L447" s="14">
        <v>1480.3623</v>
      </c>
      <c r="M447" s="6" t="s">
        <v>79</v>
      </c>
      <c r="N447">
        <f>Table_Main[[#This Row],[WorkDate]]-Table_Main[[#This Row],[ReqDate]]</f>
        <v>79</v>
      </c>
      <c r="O447">
        <f>VLOOKUP(Table_Main[[#This Row],[Techs]],$AA$2:$AB$4,2,0)</f>
        <v>140</v>
      </c>
      <c r="P447" s="13">
        <f>Table_Main[[#This Row],[LaborHours]]*Table_Main[[#This Row],[LaborRate]]</f>
        <v>350</v>
      </c>
      <c r="Q447" s="14">
        <v>350</v>
      </c>
      <c r="R447" s="14">
        <v>0</v>
      </c>
      <c r="S447" s="13">
        <f>Table_Main[[#This Row],[LaborRate]]+Table_Main[[#This Row],[LaborCost]]</f>
        <v>490</v>
      </c>
      <c r="T447">
        <f>Table_Main[[#This Row],[LaborFee]]+Table_Main[[#This Row],[PartsFee]]</f>
        <v>350</v>
      </c>
      <c r="U447" t="str">
        <f>LEFT(TEXT(Table_Main[[#This Row],[ReqDate]],"dddd"),3)</f>
        <v>Wed</v>
      </c>
      <c r="V447" t="str">
        <f>LEFT(TEXT(Table_Main[[#This Row],[WorkDate]],"dddd"),3)</f>
        <v>Fri</v>
      </c>
    </row>
    <row r="448" spans="1:22" ht="14.25" hidden="1" customHeight="1" x14ac:dyDescent="0.25">
      <c r="A448" s="6" t="s">
        <v>528</v>
      </c>
      <c r="B448" s="6" t="s">
        <v>226</v>
      </c>
      <c r="C448" s="6" t="s">
        <v>227</v>
      </c>
      <c r="D448" s="6" t="s">
        <v>81</v>
      </c>
      <c r="E448" t="str">
        <f>IF(Table_Main[[#This Row],[Wait]]&lt;=4, "Yes", "No")</f>
        <v>No</v>
      </c>
      <c r="F448" s="9">
        <v>44280</v>
      </c>
      <c r="G448" s="9">
        <v>44327</v>
      </c>
      <c r="H448" s="6">
        <v>2</v>
      </c>
      <c r="I448" t="str">
        <f>IF(Table_Main[[#This Row],[LaborFee]]=0,"Yes", "No")</f>
        <v>No</v>
      </c>
      <c r="J448" t="str">
        <f>IF(Table_Main[[#This Row],[PartsFee]]=0,"Yes", "No")</f>
        <v>No</v>
      </c>
      <c r="K448" s="6">
        <v>2.5</v>
      </c>
      <c r="L448" s="14">
        <v>837.1567</v>
      </c>
      <c r="M448" s="6" t="s">
        <v>79</v>
      </c>
      <c r="N448">
        <f>Table_Main[[#This Row],[WorkDate]]-Table_Main[[#This Row],[ReqDate]]</f>
        <v>47</v>
      </c>
      <c r="O448">
        <f>VLOOKUP(Table_Main[[#This Row],[Techs]],$AA$2:$AB$4,2,0)</f>
        <v>140</v>
      </c>
      <c r="P448" s="13">
        <f>Table_Main[[#This Row],[LaborHours]]*Table_Main[[#This Row],[LaborRate]]</f>
        <v>350</v>
      </c>
      <c r="Q448" s="14">
        <v>350</v>
      </c>
      <c r="R448" s="14">
        <v>837.1567</v>
      </c>
      <c r="S448" s="13">
        <f>Table_Main[[#This Row],[LaborRate]]+Table_Main[[#This Row],[LaborCost]]</f>
        <v>490</v>
      </c>
      <c r="T448">
        <f>Table_Main[[#This Row],[LaborFee]]+Table_Main[[#This Row],[PartsFee]]</f>
        <v>1187.1567</v>
      </c>
      <c r="U448" t="str">
        <f>LEFT(TEXT(Table_Main[[#This Row],[ReqDate]],"dddd"),3)</f>
        <v>Thu</v>
      </c>
      <c r="V448" t="str">
        <f>LEFT(TEXT(Table_Main[[#This Row],[WorkDate]],"dddd"),3)</f>
        <v>Tue</v>
      </c>
    </row>
    <row r="449" spans="1:22" ht="14.25" hidden="1" customHeight="1" x14ac:dyDescent="0.25">
      <c r="A449" s="6" t="s">
        <v>529</v>
      </c>
      <c r="B449" s="6" t="s">
        <v>56</v>
      </c>
      <c r="C449" s="6" t="s">
        <v>227</v>
      </c>
      <c r="D449" s="6" t="s">
        <v>81</v>
      </c>
      <c r="E449" t="str">
        <f>IF(Table_Main[[#This Row],[Wait]]&lt;=4, "Yes", "No")</f>
        <v>No</v>
      </c>
      <c r="F449" s="9">
        <v>44282</v>
      </c>
      <c r="G449" s="9">
        <v>44377</v>
      </c>
      <c r="H449" s="6">
        <v>2</v>
      </c>
      <c r="I449" t="str">
        <f>IF(Table_Main[[#This Row],[LaborFee]]=0,"Yes", "No")</f>
        <v>No</v>
      </c>
      <c r="J449" t="str">
        <f>IF(Table_Main[[#This Row],[PartsFee]]=0,"Yes", "No")</f>
        <v>No</v>
      </c>
      <c r="K449" s="6">
        <v>1.75</v>
      </c>
      <c r="L449" s="14">
        <v>242.6396</v>
      </c>
      <c r="M449" s="6" t="s">
        <v>79</v>
      </c>
      <c r="N449">
        <f>Table_Main[[#This Row],[WorkDate]]-Table_Main[[#This Row],[ReqDate]]</f>
        <v>95</v>
      </c>
      <c r="O449">
        <f>VLOOKUP(Table_Main[[#This Row],[Techs]],$AA$2:$AB$4,2,0)</f>
        <v>140</v>
      </c>
      <c r="P449" s="13">
        <f>Table_Main[[#This Row],[LaborHours]]*Table_Main[[#This Row],[LaborRate]]</f>
        <v>245</v>
      </c>
      <c r="Q449" s="14">
        <v>245</v>
      </c>
      <c r="R449" s="14">
        <v>242.6396</v>
      </c>
      <c r="S449" s="13">
        <f>Table_Main[[#This Row],[LaborRate]]+Table_Main[[#This Row],[LaborCost]]</f>
        <v>385</v>
      </c>
      <c r="T449">
        <f>Table_Main[[#This Row],[LaborFee]]+Table_Main[[#This Row],[PartsFee]]</f>
        <v>487.63959999999997</v>
      </c>
      <c r="U449" t="str">
        <f>LEFT(TEXT(Table_Main[[#This Row],[ReqDate]],"dddd"),3)</f>
        <v>Sat</v>
      </c>
      <c r="V449" t="str">
        <f>LEFT(TEXT(Table_Main[[#This Row],[WorkDate]],"dddd"),3)</f>
        <v>Wed</v>
      </c>
    </row>
    <row r="450" spans="1:22" ht="14.25" hidden="1" customHeight="1" x14ac:dyDescent="0.25">
      <c r="A450" s="6" t="s">
        <v>530</v>
      </c>
      <c r="B450" s="6" t="s">
        <v>94</v>
      </c>
      <c r="C450" s="6" t="s">
        <v>66</v>
      </c>
      <c r="D450" s="6" t="s">
        <v>81</v>
      </c>
      <c r="E450" t="str">
        <f>IF(Table_Main[[#This Row],[Wait]]&lt;=4, "Yes", "No")</f>
        <v>No</v>
      </c>
      <c r="F450" s="9">
        <v>44284</v>
      </c>
      <c r="G450" s="9">
        <v>44293</v>
      </c>
      <c r="H450" s="6">
        <v>1</v>
      </c>
      <c r="I450" t="str">
        <f>IF(Table_Main[[#This Row],[LaborFee]]=0,"Yes", "No")</f>
        <v>No</v>
      </c>
      <c r="J450" t="str">
        <f>IF(Table_Main[[#This Row],[PartsFee]]=0,"Yes", "No")</f>
        <v>Yes</v>
      </c>
      <c r="K450" s="6">
        <v>2</v>
      </c>
      <c r="L450" s="14">
        <v>262.02800000000002</v>
      </c>
      <c r="M450" s="6" t="s">
        <v>79</v>
      </c>
      <c r="N450">
        <f>Table_Main[[#This Row],[WorkDate]]-Table_Main[[#This Row],[ReqDate]]</f>
        <v>9</v>
      </c>
      <c r="O450">
        <f>VLOOKUP(Table_Main[[#This Row],[Techs]],$AA$2:$AB$4,2,0)</f>
        <v>80</v>
      </c>
      <c r="P450" s="13">
        <f>Table_Main[[#This Row],[LaborHours]]*Table_Main[[#This Row],[LaborRate]]</f>
        <v>160</v>
      </c>
      <c r="Q450" s="14">
        <v>160</v>
      </c>
      <c r="R450" s="14">
        <v>0</v>
      </c>
      <c r="S450" s="13">
        <f>Table_Main[[#This Row],[LaborRate]]+Table_Main[[#This Row],[LaborCost]]</f>
        <v>240</v>
      </c>
      <c r="T450">
        <f>Table_Main[[#This Row],[LaborFee]]+Table_Main[[#This Row],[PartsFee]]</f>
        <v>160</v>
      </c>
      <c r="U450" t="str">
        <f>LEFT(TEXT(Table_Main[[#This Row],[ReqDate]],"dddd"),3)</f>
        <v>Mon</v>
      </c>
      <c r="V450" t="str">
        <f>LEFT(TEXT(Table_Main[[#This Row],[WorkDate]],"dddd"),3)</f>
        <v>Wed</v>
      </c>
    </row>
    <row r="451" spans="1:22" ht="14.25" hidden="1" customHeight="1" x14ac:dyDescent="0.25">
      <c r="A451" s="6" t="s">
        <v>531</v>
      </c>
      <c r="B451" s="6" t="s">
        <v>94</v>
      </c>
      <c r="C451" s="6" t="s">
        <v>57</v>
      </c>
      <c r="D451" s="6" t="s">
        <v>194</v>
      </c>
      <c r="E451" t="str">
        <f>IF(Table_Main[[#This Row],[Wait]]&lt;=4, "Yes", "No")</f>
        <v>No</v>
      </c>
      <c r="F451" s="9">
        <v>44284</v>
      </c>
      <c r="G451" s="9">
        <v>44375</v>
      </c>
      <c r="H451" s="6">
        <v>1</v>
      </c>
      <c r="I451" t="str">
        <f>IF(Table_Main[[#This Row],[LaborFee]]=0,"Yes", "No")</f>
        <v>No</v>
      </c>
      <c r="J451" t="str">
        <f>IF(Table_Main[[#This Row],[PartsFee]]=0,"Yes", "No")</f>
        <v>No</v>
      </c>
      <c r="K451" s="6">
        <v>1.75</v>
      </c>
      <c r="L451" s="14">
        <v>473.60329999999999</v>
      </c>
      <c r="M451" s="6" t="s">
        <v>79</v>
      </c>
      <c r="N451">
        <f>Table_Main[[#This Row],[WorkDate]]-Table_Main[[#This Row],[ReqDate]]</f>
        <v>91</v>
      </c>
      <c r="O451">
        <f>VLOOKUP(Table_Main[[#This Row],[Techs]],$AA$2:$AB$4,2,0)</f>
        <v>80</v>
      </c>
      <c r="P451" s="13">
        <f>Table_Main[[#This Row],[LaborHours]]*Table_Main[[#This Row],[LaborRate]]</f>
        <v>140</v>
      </c>
      <c r="Q451" s="14">
        <v>140</v>
      </c>
      <c r="R451" s="14">
        <v>473.60329999999999</v>
      </c>
      <c r="S451" s="13">
        <f>Table_Main[[#This Row],[LaborRate]]+Table_Main[[#This Row],[LaborCost]]</f>
        <v>220</v>
      </c>
      <c r="T451">
        <f>Table_Main[[#This Row],[LaborFee]]+Table_Main[[#This Row],[PartsFee]]</f>
        <v>613.60329999999999</v>
      </c>
      <c r="U451" t="str">
        <f>LEFT(TEXT(Table_Main[[#This Row],[ReqDate]],"dddd"),3)</f>
        <v>Mon</v>
      </c>
      <c r="V451" t="str">
        <f>LEFT(TEXT(Table_Main[[#This Row],[WorkDate]],"dddd"),3)</f>
        <v>Mon</v>
      </c>
    </row>
    <row r="452" spans="1:22" ht="14.25" hidden="1" customHeight="1" x14ac:dyDescent="0.25">
      <c r="A452" s="6" t="s">
        <v>532</v>
      </c>
      <c r="B452" s="6" t="s">
        <v>65</v>
      </c>
      <c r="C452" s="6" t="s">
        <v>57</v>
      </c>
      <c r="D452" s="6" t="s">
        <v>81</v>
      </c>
      <c r="E452" t="str">
        <f>IF(Table_Main[[#This Row],[Wait]]&lt;=4, "Yes", "No")</f>
        <v>No</v>
      </c>
      <c r="F452" s="9">
        <v>44285</v>
      </c>
      <c r="G452" s="9">
        <v>44328</v>
      </c>
      <c r="H452" s="6">
        <v>1</v>
      </c>
      <c r="I452" t="str">
        <f>IF(Table_Main[[#This Row],[LaborFee]]=0,"Yes", "No")</f>
        <v>No</v>
      </c>
      <c r="J452" t="str">
        <f>IF(Table_Main[[#This Row],[PartsFee]]=0,"Yes", "No")</f>
        <v>No</v>
      </c>
      <c r="K452" s="6">
        <v>2.75</v>
      </c>
      <c r="L452" s="14">
        <v>708.02269999999999</v>
      </c>
      <c r="M452" s="6" t="s">
        <v>79</v>
      </c>
      <c r="N452">
        <f>Table_Main[[#This Row],[WorkDate]]-Table_Main[[#This Row],[ReqDate]]</f>
        <v>43</v>
      </c>
      <c r="O452">
        <f>VLOOKUP(Table_Main[[#This Row],[Techs]],$AA$2:$AB$4,2,0)</f>
        <v>80</v>
      </c>
      <c r="P452" s="13">
        <f>Table_Main[[#This Row],[LaborHours]]*Table_Main[[#This Row],[LaborRate]]</f>
        <v>220</v>
      </c>
      <c r="Q452" s="14">
        <v>220</v>
      </c>
      <c r="R452" s="14">
        <v>708.02269999999999</v>
      </c>
      <c r="S452" s="13">
        <f>Table_Main[[#This Row],[LaborRate]]+Table_Main[[#This Row],[LaborCost]]</f>
        <v>300</v>
      </c>
      <c r="T452">
        <f>Table_Main[[#This Row],[LaborFee]]+Table_Main[[#This Row],[PartsFee]]</f>
        <v>928.02269999999999</v>
      </c>
      <c r="U452" t="str">
        <f>LEFT(TEXT(Table_Main[[#This Row],[ReqDate]],"dddd"),3)</f>
        <v>Tue</v>
      </c>
      <c r="V452" t="str">
        <f>LEFT(TEXT(Table_Main[[#This Row],[WorkDate]],"dddd"),3)</f>
        <v>Wed</v>
      </c>
    </row>
    <row r="453" spans="1:22" ht="14.25" hidden="1" customHeight="1" x14ac:dyDescent="0.25">
      <c r="A453" s="6" t="s">
        <v>533</v>
      </c>
      <c r="B453" s="6" t="s">
        <v>65</v>
      </c>
      <c r="C453" s="6" t="s">
        <v>78</v>
      </c>
      <c r="D453" s="6" t="s">
        <v>63</v>
      </c>
      <c r="E453" t="str">
        <f>IF(Table_Main[[#This Row],[Wait]]&lt;=4, "Yes", "No")</f>
        <v>No</v>
      </c>
      <c r="F453" s="9">
        <v>44286</v>
      </c>
      <c r="G453" s="9">
        <v>44292</v>
      </c>
      <c r="H453" s="6">
        <v>1</v>
      </c>
      <c r="I453" t="str">
        <f>IF(Table_Main[[#This Row],[LaborFee]]=0,"Yes", "No")</f>
        <v>No</v>
      </c>
      <c r="J453" t="str">
        <f>IF(Table_Main[[#This Row],[PartsFee]]=0,"Yes", "No")</f>
        <v>No</v>
      </c>
      <c r="K453" s="6">
        <v>0.5</v>
      </c>
      <c r="L453" s="14">
        <v>13.321400000000001</v>
      </c>
      <c r="M453" s="6" t="s">
        <v>79</v>
      </c>
      <c r="N453">
        <f>Table_Main[[#This Row],[WorkDate]]-Table_Main[[#This Row],[ReqDate]]</f>
        <v>6</v>
      </c>
      <c r="O453">
        <f>VLOOKUP(Table_Main[[#This Row],[Techs]],$AA$2:$AB$4,2,0)</f>
        <v>80</v>
      </c>
      <c r="P453" s="13">
        <f>Table_Main[[#This Row],[LaborHours]]*Table_Main[[#This Row],[LaborRate]]</f>
        <v>40</v>
      </c>
      <c r="Q453" s="14">
        <v>40</v>
      </c>
      <c r="R453" s="14">
        <v>13.321400000000001</v>
      </c>
      <c r="S453" s="13">
        <f>Table_Main[[#This Row],[LaborRate]]+Table_Main[[#This Row],[LaborCost]]</f>
        <v>120</v>
      </c>
      <c r="T453">
        <f>Table_Main[[#This Row],[LaborFee]]+Table_Main[[#This Row],[PartsFee]]</f>
        <v>53.321399999999997</v>
      </c>
      <c r="U453" t="str">
        <f>LEFT(TEXT(Table_Main[[#This Row],[ReqDate]],"dddd"),3)</f>
        <v>Wed</v>
      </c>
      <c r="V453" t="str">
        <f>LEFT(TEXT(Table_Main[[#This Row],[WorkDate]],"dddd"),3)</f>
        <v>Tue</v>
      </c>
    </row>
    <row r="454" spans="1:22" ht="14.25" hidden="1" customHeight="1" x14ac:dyDescent="0.25">
      <c r="A454" s="6" t="s">
        <v>534</v>
      </c>
      <c r="B454" s="6" t="s">
        <v>106</v>
      </c>
      <c r="C454" s="6" t="s">
        <v>78</v>
      </c>
      <c r="D454" s="6" t="s">
        <v>63</v>
      </c>
      <c r="E454" t="str">
        <f>IF(Table_Main[[#This Row],[Wait]]&lt;=4, "Yes", "No")</f>
        <v>No</v>
      </c>
      <c r="F454" s="9">
        <v>44286</v>
      </c>
      <c r="G454" s="9">
        <v>44307</v>
      </c>
      <c r="H454" s="6">
        <v>1</v>
      </c>
      <c r="I454" t="str">
        <f>IF(Table_Main[[#This Row],[LaborFee]]=0,"Yes", "No")</f>
        <v>No</v>
      </c>
      <c r="J454" t="str">
        <f>IF(Table_Main[[#This Row],[PartsFee]]=0,"Yes", "No")</f>
        <v>No</v>
      </c>
      <c r="K454" s="6">
        <v>0.75</v>
      </c>
      <c r="L454" s="14">
        <v>51.29</v>
      </c>
      <c r="M454" s="6" t="s">
        <v>79</v>
      </c>
      <c r="N454">
        <f>Table_Main[[#This Row],[WorkDate]]-Table_Main[[#This Row],[ReqDate]]</f>
        <v>21</v>
      </c>
      <c r="O454">
        <f>VLOOKUP(Table_Main[[#This Row],[Techs]],$AA$2:$AB$4,2,0)</f>
        <v>80</v>
      </c>
      <c r="P454" s="13">
        <f>Table_Main[[#This Row],[LaborHours]]*Table_Main[[#This Row],[LaborRate]]</f>
        <v>60</v>
      </c>
      <c r="Q454" s="14">
        <v>60</v>
      </c>
      <c r="R454" s="14">
        <v>51.29</v>
      </c>
      <c r="S454" s="13">
        <f>Table_Main[[#This Row],[LaborRate]]+Table_Main[[#This Row],[LaborCost]]</f>
        <v>140</v>
      </c>
      <c r="T454">
        <f>Table_Main[[#This Row],[LaborFee]]+Table_Main[[#This Row],[PartsFee]]</f>
        <v>111.28999999999999</v>
      </c>
      <c r="U454" t="str">
        <f>LEFT(TEXT(Table_Main[[#This Row],[ReqDate]],"dddd"),3)</f>
        <v>Wed</v>
      </c>
      <c r="V454" t="str">
        <f>LEFT(TEXT(Table_Main[[#This Row],[WorkDate]],"dddd"),3)</f>
        <v>Wed</v>
      </c>
    </row>
    <row r="455" spans="1:22" ht="14.25" hidden="1" customHeight="1" x14ac:dyDescent="0.25">
      <c r="A455" s="6" t="s">
        <v>535</v>
      </c>
      <c r="B455" s="6" t="s">
        <v>56</v>
      </c>
      <c r="C455" s="6" t="s">
        <v>227</v>
      </c>
      <c r="D455" s="6" t="s">
        <v>67</v>
      </c>
      <c r="E455" t="str">
        <f>IF(Table_Main[[#This Row],[Wait]]&lt;=4, "Yes", "No")</f>
        <v>No</v>
      </c>
      <c r="F455" s="9">
        <v>44287</v>
      </c>
      <c r="G455" s="9">
        <v>44302</v>
      </c>
      <c r="H455" s="6">
        <v>1</v>
      </c>
      <c r="I455" t="str">
        <f>IF(Table_Main[[#This Row],[LaborFee]]=0,"Yes", "No")</f>
        <v>No</v>
      </c>
      <c r="J455" t="str">
        <f>IF(Table_Main[[#This Row],[PartsFee]]=0,"Yes", "No")</f>
        <v>No</v>
      </c>
      <c r="K455" s="6">
        <v>0.25</v>
      </c>
      <c r="L455" s="14">
        <v>89.5</v>
      </c>
      <c r="M455" s="6" t="s">
        <v>59</v>
      </c>
      <c r="N455">
        <f>Table_Main[[#This Row],[WorkDate]]-Table_Main[[#This Row],[ReqDate]]</f>
        <v>15</v>
      </c>
      <c r="O455">
        <f>VLOOKUP(Table_Main[[#This Row],[Techs]],$AA$2:$AB$4,2,0)</f>
        <v>80</v>
      </c>
      <c r="P455" s="13">
        <f>Table_Main[[#This Row],[LaborHours]]*Table_Main[[#This Row],[LaborRate]]</f>
        <v>20</v>
      </c>
      <c r="Q455" s="14">
        <v>20</v>
      </c>
      <c r="R455" s="14">
        <v>89.5</v>
      </c>
      <c r="S455" s="13">
        <f>Table_Main[[#This Row],[LaborRate]]+Table_Main[[#This Row],[LaborCost]]</f>
        <v>100</v>
      </c>
      <c r="T455">
        <f>Table_Main[[#This Row],[LaborFee]]+Table_Main[[#This Row],[PartsFee]]</f>
        <v>109.5</v>
      </c>
      <c r="U455" t="str">
        <f>LEFT(TEXT(Table_Main[[#This Row],[ReqDate]],"dddd"),3)</f>
        <v>Thu</v>
      </c>
      <c r="V455" t="str">
        <f>LEFT(TEXT(Table_Main[[#This Row],[WorkDate]],"dddd"),3)</f>
        <v>Fri</v>
      </c>
    </row>
    <row r="456" spans="1:22" ht="14.25" hidden="1" customHeight="1" x14ac:dyDescent="0.25">
      <c r="A456" s="6" t="s">
        <v>536</v>
      </c>
      <c r="B456" s="6" t="s">
        <v>71</v>
      </c>
      <c r="C456" s="6" t="s">
        <v>78</v>
      </c>
      <c r="D456" s="6" t="s">
        <v>58</v>
      </c>
      <c r="E456" t="str">
        <f>IF(Table_Main[[#This Row],[Wait]]&lt;=4, "Yes", "No")</f>
        <v>No</v>
      </c>
      <c r="F456" s="9">
        <v>44287</v>
      </c>
      <c r="G456" s="9">
        <v>44298</v>
      </c>
      <c r="H456" s="6">
        <v>1</v>
      </c>
      <c r="I456" t="str">
        <f>IF(Table_Main[[#This Row],[LaborFee]]=0,"Yes", "No")</f>
        <v>No</v>
      </c>
      <c r="J456" t="str">
        <f>IF(Table_Main[[#This Row],[PartsFee]]=0,"Yes", "No")</f>
        <v>No</v>
      </c>
      <c r="K456" s="6">
        <v>0.25</v>
      </c>
      <c r="L456" s="14">
        <v>74.532399999999996</v>
      </c>
      <c r="M456" s="6" t="s">
        <v>68</v>
      </c>
      <c r="N456">
        <f>Table_Main[[#This Row],[WorkDate]]-Table_Main[[#This Row],[ReqDate]]</f>
        <v>11</v>
      </c>
      <c r="O456">
        <f>VLOOKUP(Table_Main[[#This Row],[Techs]],$AA$2:$AB$4,2,0)</f>
        <v>80</v>
      </c>
      <c r="P456" s="13">
        <f>Table_Main[[#This Row],[LaborHours]]*Table_Main[[#This Row],[LaborRate]]</f>
        <v>20</v>
      </c>
      <c r="Q456" s="14">
        <v>20</v>
      </c>
      <c r="R456" s="14">
        <v>74.532399999999996</v>
      </c>
      <c r="S456" s="13">
        <f>Table_Main[[#This Row],[LaborRate]]+Table_Main[[#This Row],[LaborCost]]</f>
        <v>100</v>
      </c>
      <c r="T456">
        <f>Table_Main[[#This Row],[LaborFee]]+Table_Main[[#This Row],[PartsFee]]</f>
        <v>94.532399999999996</v>
      </c>
      <c r="U456" t="str">
        <f>LEFT(TEXT(Table_Main[[#This Row],[ReqDate]],"dddd"),3)</f>
        <v>Thu</v>
      </c>
      <c r="V456" t="str">
        <f>LEFT(TEXT(Table_Main[[#This Row],[WorkDate]],"dddd"),3)</f>
        <v>Mon</v>
      </c>
    </row>
    <row r="457" spans="1:22" ht="14.25" hidden="1" customHeight="1" x14ac:dyDescent="0.25">
      <c r="A457" s="6" t="s">
        <v>537</v>
      </c>
      <c r="B457" s="6" t="s">
        <v>56</v>
      </c>
      <c r="C457" s="6" t="s">
        <v>227</v>
      </c>
      <c r="D457" s="6" t="s">
        <v>81</v>
      </c>
      <c r="E457" t="str">
        <f>IF(Table_Main[[#This Row],[Wait]]&lt;=4, "Yes", "No")</f>
        <v>No</v>
      </c>
      <c r="F457" s="9">
        <v>44287</v>
      </c>
      <c r="G457" s="9">
        <v>44298</v>
      </c>
      <c r="H457" s="6">
        <v>2</v>
      </c>
      <c r="I457" t="str">
        <f>IF(Table_Main[[#This Row],[LaborFee]]=0,"Yes", "No")</f>
        <v>No</v>
      </c>
      <c r="J457" t="str">
        <f>IF(Table_Main[[#This Row],[PartsFee]]=0,"Yes", "No")</f>
        <v>No</v>
      </c>
      <c r="K457" s="6">
        <v>1.5</v>
      </c>
      <c r="L457" s="14">
        <v>64</v>
      </c>
      <c r="M457" s="6" t="s">
        <v>59</v>
      </c>
      <c r="N457">
        <f>Table_Main[[#This Row],[WorkDate]]-Table_Main[[#This Row],[ReqDate]]</f>
        <v>11</v>
      </c>
      <c r="O457">
        <f>VLOOKUP(Table_Main[[#This Row],[Techs]],$AA$2:$AB$4,2,0)</f>
        <v>140</v>
      </c>
      <c r="P457" s="13">
        <f>Table_Main[[#This Row],[LaborHours]]*Table_Main[[#This Row],[LaborRate]]</f>
        <v>210</v>
      </c>
      <c r="Q457" s="14">
        <v>210</v>
      </c>
      <c r="R457" s="14">
        <v>64</v>
      </c>
      <c r="S457" s="13">
        <f>Table_Main[[#This Row],[LaborRate]]+Table_Main[[#This Row],[LaborCost]]</f>
        <v>350</v>
      </c>
      <c r="T457">
        <f>Table_Main[[#This Row],[LaborFee]]+Table_Main[[#This Row],[PartsFee]]</f>
        <v>274</v>
      </c>
      <c r="U457" t="str">
        <f>LEFT(TEXT(Table_Main[[#This Row],[ReqDate]],"dddd"),3)</f>
        <v>Thu</v>
      </c>
      <c r="V457" t="str">
        <f>LEFT(TEXT(Table_Main[[#This Row],[WorkDate]],"dddd"),3)</f>
        <v>Mon</v>
      </c>
    </row>
    <row r="458" spans="1:22" ht="14.25" hidden="1" customHeight="1" x14ac:dyDescent="0.25">
      <c r="A458" s="6" t="s">
        <v>538</v>
      </c>
      <c r="B458" s="6" t="s">
        <v>71</v>
      </c>
      <c r="C458" s="6" t="s">
        <v>57</v>
      </c>
      <c r="D458" s="6" t="s">
        <v>58</v>
      </c>
      <c r="E458" t="str">
        <f>IF(Table_Main[[#This Row],[Wait]]&lt;=4, "Yes", "No")</f>
        <v>No</v>
      </c>
      <c r="F458" s="9">
        <v>44287</v>
      </c>
      <c r="G458" s="9">
        <v>44300</v>
      </c>
      <c r="H458" s="6">
        <v>1</v>
      </c>
      <c r="I458" t="str">
        <f>IF(Table_Main[[#This Row],[LaborFee]]=0,"Yes", "No")</f>
        <v>No</v>
      </c>
      <c r="J458" t="str">
        <f>IF(Table_Main[[#This Row],[PartsFee]]=0,"Yes", "No")</f>
        <v>No</v>
      </c>
      <c r="K458" s="6">
        <v>0.25</v>
      </c>
      <c r="L458" s="14">
        <v>23.401</v>
      </c>
      <c r="M458" s="6" t="s">
        <v>59</v>
      </c>
      <c r="N458">
        <f>Table_Main[[#This Row],[WorkDate]]-Table_Main[[#This Row],[ReqDate]]</f>
        <v>13</v>
      </c>
      <c r="O458">
        <f>VLOOKUP(Table_Main[[#This Row],[Techs]],$AA$2:$AB$4,2,0)</f>
        <v>80</v>
      </c>
      <c r="P458" s="13">
        <f>Table_Main[[#This Row],[LaborHours]]*Table_Main[[#This Row],[LaborRate]]</f>
        <v>20</v>
      </c>
      <c r="Q458" s="14">
        <v>20</v>
      </c>
      <c r="R458" s="14">
        <v>23.401</v>
      </c>
      <c r="S458" s="13">
        <f>Table_Main[[#This Row],[LaborRate]]+Table_Main[[#This Row],[LaborCost]]</f>
        <v>100</v>
      </c>
      <c r="T458">
        <f>Table_Main[[#This Row],[LaborFee]]+Table_Main[[#This Row],[PartsFee]]</f>
        <v>43.400999999999996</v>
      </c>
      <c r="U458" t="str">
        <f>LEFT(TEXT(Table_Main[[#This Row],[ReqDate]],"dddd"),3)</f>
        <v>Thu</v>
      </c>
      <c r="V458" t="str">
        <f>LEFT(TEXT(Table_Main[[#This Row],[WorkDate]],"dddd"),3)</f>
        <v>Wed</v>
      </c>
    </row>
    <row r="459" spans="1:22" ht="14.25" hidden="1" customHeight="1" x14ac:dyDescent="0.25">
      <c r="A459" s="6" t="s">
        <v>539</v>
      </c>
      <c r="B459" s="6" t="s">
        <v>226</v>
      </c>
      <c r="C459" s="6" t="s">
        <v>227</v>
      </c>
      <c r="D459" s="6" t="s">
        <v>58</v>
      </c>
      <c r="E459" t="str">
        <f>IF(Table_Main[[#This Row],[Wait]]&lt;=4, "Yes", "No")</f>
        <v>No</v>
      </c>
      <c r="F459" s="9">
        <v>44287</v>
      </c>
      <c r="G459" s="9">
        <v>44312</v>
      </c>
      <c r="H459" s="6">
        <v>2</v>
      </c>
      <c r="I459" t="str">
        <f>IF(Table_Main[[#This Row],[LaborFee]]=0,"Yes", "No")</f>
        <v>No</v>
      </c>
      <c r="J459" t="str">
        <f>IF(Table_Main[[#This Row],[PartsFee]]=0,"Yes", "No")</f>
        <v>No</v>
      </c>
      <c r="K459" s="6">
        <v>0.25</v>
      </c>
      <c r="L459" s="14">
        <v>17.13</v>
      </c>
      <c r="M459" s="6" t="s">
        <v>59</v>
      </c>
      <c r="N459">
        <f>Table_Main[[#This Row],[WorkDate]]-Table_Main[[#This Row],[ReqDate]]</f>
        <v>25</v>
      </c>
      <c r="O459">
        <f>VLOOKUP(Table_Main[[#This Row],[Techs]],$AA$2:$AB$4,2,0)</f>
        <v>140</v>
      </c>
      <c r="P459" s="13">
        <f>Table_Main[[#This Row],[LaborHours]]*Table_Main[[#This Row],[LaborRate]]</f>
        <v>35</v>
      </c>
      <c r="Q459" s="14">
        <v>35</v>
      </c>
      <c r="R459" s="14">
        <v>17.13</v>
      </c>
      <c r="S459" s="13">
        <f>Table_Main[[#This Row],[LaborRate]]+Table_Main[[#This Row],[LaborCost]]</f>
        <v>175</v>
      </c>
      <c r="T459">
        <f>Table_Main[[#This Row],[LaborFee]]+Table_Main[[#This Row],[PartsFee]]</f>
        <v>52.129999999999995</v>
      </c>
      <c r="U459" t="str">
        <f>LEFT(TEXT(Table_Main[[#This Row],[ReqDate]],"dddd"),3)</f>
        <v>Thu</v>
      </c>
      <c r="V459" t="str">
        <f>LEFT(TEXT(Table_Main[[#This Row],[WorkDate]],"dddd"),3)</f>
        <v>Mon</v>
      </c>
    </row>
    <row r="460" spans="1:22" ht="14.25" hidden="1" customHeight="1" x14ac:dyDescent="0.25">
      <c r="A460" s="6" t="s">
        <v>540</v>
      </c>
      <c r="B460" s="6" t="s">
        <v>83</v>
      </c>
      <c r="C460" s="6" t="s">
        <v>62</v>
      </c>
      <c r="D460" s="6" t="s">
        <v>58</v>
      </c>
      <c r="E460" t="str">
        <f>IF(Table_Main[[#This Row],[Wait]]&lt;=4, "Yes", "No")</f>
        <v>No</v>
      </c>
      <c r="F460" s="9">
        <v>44287</v>
      </c>
      <c r="G460" s="9">
        <v>44315</v>
      </c>
      <c r="H460" s="6">
        <v>1</v>
      </c>
      <c r="I460" t="str">
        <f>IF(Table_Main[[#This Row],[LaborFee]]=0,"Yes", "No")</f>
        <v>No</v>
      </c>
      <c r="J460" t="str">
        <f>IF(Table_Main[[#This Row],[PartsFee]]=0,"Yes", "No")</f>
        <v>No</v>
      </c>
      <c r="K460" s="6">
        <v>0.5</v>
      </c>
      <c r="L460" s="14">
        <v>149.5</v>
      </c>
      <c r="M460" s="6" t="s">
        <v>68</v>
      </c>
      <c r="N460">
        <f>Table_Main[[#This Row],[WorkDate]]-Table_Main[[#This Row],[ReqDate]]</f>
        <v>28</v>
      </c>
      <c r="O460">
        <f>VLOOKUP(Table_Main[[#This Row],[Techs]],$AA$2:$AB$4,2,0)</f>
        <v>80</v>
      </c>
      <c r="P460" s="13">
        <f>Table_Main[[#This Row],[LaborHours]]*Table_Main[[#This Row],[LaborRate]]</f>
        <v>40</v>
      </c>
      <c r="Q460" s="14">
        <v>40</v>
      </c>
      <c r="R460" s="14">
        <v>149.5</v>
      </c>
      <c r="S460" s="13">
        <f>Table_Main[[#This Row],[LaborRate]]+Table_Main[[#This Row],[LaborCost]]</f>
        <v>120</v>
      </c>
      <c r="T460">
        <f>Table_Main[[#This Row],[LaborFee]]+Table_Main[[#This Row],[PartsFee]]</f>
        <v>189.5</v>
      </c>
      <c r="U460" t="str">
        <f>LEFT(TEXT(Table_Main[[#This Row],[ReqDate]],"dddd"),3)</f>
        <v>Thu</v>
      </c>
      <c r="V460" t="str">
        <f>LEFT(TEXT(Table_Main[[#This Row],[WorkDate]],"dddd"),3)</f>
        <v>Thu</v>
      </c>
    </row>
    <row r="461" spans="1:22" ht="14.25" hidden="1" customHeight="1" x14ac:dyDescent="0.25">
      <c r="A461" s="6" t="s">
        <v>541</v>
      </c>
      <c r="B461" s="6" t="s">
        <v>71</v>
      </c>
      <c r="C461" s="6" t="s">
        <v>78</v>
      </c>
      <c r="D461" s="6" t="s">
        <v>58</v>
      </c>
      <c r="E461" t="str">
        <f>IF(Table_Main[[#This Row],[Wait]]&lt;=4, "Yes", "No")</f>
        <v>No</v>
      </c>
      <c r="F461" s="9">
        <v>44288</v>
      </c>
      <c r="G461" s="9">
        <v>44312</v>
      </c>
      <c r="H461" s="6">
        <v>1</v>
      </c>
      <c r="I461" t="str">
        <f>IF(Table_Main[[#This Row],[LaborFee]]=0,"Yes", "No")</f>
        <v>No</v>
      </c>
      <c r="J461" t="str">
        <f>IF(Table_Main[[#This Row],[PartsFee]]=0,"Yes", "No")</f>
        <v>No</v>
      </c>
      <c r="K461" s="6">
        <v>0.5</v>
      </c>
      <c r="L461" s="14">
        <v>163.197</v>
      </c>
      <c r="M461" s="6" t="s">
        <v>68</v>
      </c>
      <c r="N461">
        <f>Table_Main[[#This Row],[WorkDate]]-Table_Main[[#This Row],[ReqDate]]</f>
        <v>24</v>
      </c>
      <c r="O461">
        <f>VLOOKUP(Table_Main[[#This Row],[Techs]],$AA$2:$AB$4,2,0)</f>
        <v>80</v>
      </c>
      <c r="P461" s="13">
        <f>Table_Main[[#This Row],[LaborHours]]*Table_Main[[#This Row],[LaborRate]]</f>
        <v>40</v>
      </c>
      <c r="Q461" s="14">
        <v>40</v>
      </c>
      <c r="R461" s="14">
        <v>163.197</v>
      </c>
      <c r="S461" s="13">
        <f>Table_Main[[#This Row],[LaborRate]]+Table_Main[[#This Row],[LaborCost]]</f>
        <v>120</v>
      </c>
      <c r="T461">
        <f>Table_Main[[#This Row],[LaborFee]]+Table_Main[[#This Row],[PartsFee]]</f>
        <v>203.197</v>
      </c>
      <c r="U461" t="str">
        <f>LEFT(TEXT(Table_Main[[#This Row],[ReqDate]],"dddd"),3)</f>
        <v>Fri</v>
      </c>
      <c r="V461" t="str">
        <f>LEFT(TEXT(Table_Main[[#This Row],[WorkDate]],"dddd"),3)</f>
        <v>Mon</v>
      </c>
    </row>
    <row r="462" spans="1:22" ht="14.25" hidden="1" customHeight="1" x14ac:dyDescent="0.25">
      <c r="A462" s="6" t="s">
        <v>542</v>
      </c>
      <c r="B462" s="6" t="s">
        <v>56</v>
      </c>
      <c r="C462" s="6" t="s">
        <v>227</v>
      </c>
      <c r="D462" s="6" t="s">
        <v>58</v>
      </c>
      <c r="E462" t="str">
        <f>IF(Table_Main[[#This Row],[Wait]]&lt;=4, "Yes", "No")</f>
        <v>No</v>
      </c>
      <c r="F462" s="9">
        <v>44289</v>
      </c>
      <c r="G462" s="9">
        <v>44301</v>
      </c>
      <c r="H462" s="6">
        <v>2</v>
      </c>
      <c r="I462" t="str">
        <f>IF(Table_Main[[#This Row],[LaborFee]]=0,"Yes", "No")</f>
        <v>No</v>
      </c>
      <c r="J462" t="str">
        <f>IF(Table_Main[[#This Row],[PartsFee]]=0,"Yes", "No")</f>
        <v>No</v>
      </c>
      <c r="K462" s="6">
        <v>0.25</v>
      </c>
      <c r="L462" s="14">
        <v>14.76</v>
      </c>
      <c r="M462" s="6" t="s">
        <v>59</v>
      </c>
      <c r="N462">
        <f>Table_Main[[#This Row],[WorkDate]]-Table_Main[[#This Row],[ReqDate]]</f>
        <v>12</v>
      </c>
      <c r="O462">
        <f>VLOOKUP(Table_Main[[#This Row],[Techs]],$AA$2:$AB$4,2,0)</f>
        <v>140</v>
      </c>
      <c r="P462" s="13">
        <f>Table_Main[[#This Row],[LaborHours]]*Table_Main[[#This Row],[LaborRate]]</f>
        <v>35</v>
      </c>
      <c r="Q462" s="14">
        <v>35</v>
      </c>
      <c r="R462" s="14">
        <v>14.76</v>
      </c>
      <c r="S462" s="13">
        <f>Table_Main[[#This Row],[LaborRate]]+Table_Main[[#This Row],[LaborCost]]</f>
        <v>175</v>
      </c>
      <c r="T462">
        <f>Table_Main[[#This Row],[LaborFee]]+Table_Main[[#This Row],[PartsFee]]</f>
        <v>49.76</v>
      </c>
      <c r="U462" t="str">
        <f>LEFT(TEXT(Table_Main[[#This Row],[ReqDate]],"dddd"),3)</f>
        <v>Sat</v>
      </c>
      <c r="V462" t="str">
        <f>LEFT(TEXT(Table_Main[[#This Row],[WorkDate]],"dddd"),3)</f>
        <v>Thu</v>
      </c>
    </row>
    <row r="463" spans="1:22" ht="14.25" hidden="1" customHeight="1" x14ac:dyDescent="0.25">
      <c r="A463" s="6" t="s">
        <v>543</v>
      </c>
      <c r="B463" s="6" t="s">
        <v>94</v>
      </c>
      <c r="C463" s="6" t="s">
        <v>66</v>
      </c>
      <c r="D463" s="6" t="s">
        <v>58</v>
      </c>
      <c r="E463" t="str">
        <f>IF(Table_Main[[#This Row],[Wait]]&lt;=4, "Yes", "No")</f>
        <v>No</v>
      </c>
      <c r="F463" s="9">
        <v>44289</v>
      </c>
      <c r="G463" s="9">
        <v>44313</v>
      </c>
      <c r="H463" s="6">
        <v>1</v>
      </c>
      <c r="I463" t="str">
        <f>IF(Table_Main[[#This Row],[LaborFee]]=0,"Yes", "No")</f>
        <v>No</v>
      </c>
      <c r="J463" t="str">
        <f>IF(Table_Main[[#This Row],[PartsFee]]=0,"Yes", "No")</f>
        <v>No</v>
      </c>
      <c r="K463" s="6">
        <v>0.75</v>
      </c>
      <c r="L463" s="14">
        <v>21.33</v>
      </c>
      <c r="M463" s="6" t="s">
        <v>59</v>
      </c>
      <c r="N463">
        <f>Table_Main[[#This Row],[WorkDate]]-Table_Main[[#This Row],[ReqDate]]</f>
        <v>24</v>
      </c>
      <c r="O463">
        <f>VLOOKUP(Table_Main[[#This Row],[Techs]],$AA$2:$AB$4,2,0)</f>
        <v>80</v>
      </c>
      <c r="P463" s="13">
        <f>Table_Main[[#This Row],[LaborHours]]*Table_Main[[#This Row],[LaborRate]]</f>
        <v>60</v>
      </c>
      <c r="Q463" s="14">
        <v>60</v>
      </c>
      <c r="R463" s="14">
        <v>21.33</v>
      </c>
      <c r="S463" s="13">
        <f>Table_Main[[#This Row],[LaborRate]]+Table_Main[[#This Row],[LaborCost]]</f>
        <v>140</v>
      </c>
      <c r="T463">
        <f>Table_Main[[#This Row],[LaborFee]]+Table_Main[[#This Row],[PartsFee]]</f>
        <v>81.33</v>
      </c>
      <c r="U463" t="str">
        <f>LEFT(TEXT(Table_Main[[#This Row],[ReqDate]],"dddd"),3)</f>
        <v>Sat</v>
      </c>
      <c r="V463" t="str">
        <f>LEFT(TEXT(Table_Main[[#This Row],[WorkDate]],"dddd"),3)</f>
        <v>Tue</v>
      </c>
    </row>
    <row r="464" spans="1:22" ht="14.25" hidden="1" customHeight="1" x14ac:dyDescent="0.25">
      <c r="A464" s="6" t="s">
        <v>544</v>
      </c>
      <c r="B464" s="6" t="s">
        <v>71</v>
      </c>
      <c r="C464" s="6" t="s">
        <v>78</v>
      </c>
      <c r="D464" s="6" t="s">
        <v>58</v>
      </c>
      <c r="E464" t="str">
        <f>IF(Table_Main[[#This Row],[Wait]]&lt;=4, "Yes", "No")</f>
        <v>No</v>
      </c>
      <c r="F464" s="9">
        <v>44289</v>
      </c>
      <c r="G464" s="9">
        <v>44327</v>
      </c>
      <c r="H464" s="6">
        <v>2</v>
      </c>
      <c r="I464" t="str">
        <f>IF(Table_Main[[#This Row],[LaborFee]]=0,"Yes", "No")</f>
        <v>No</v>
      </c>
      <c r="J464" t="str">
        <f>IF(Table_Main[[#This Row],[PartsFee]]=0,"Yes", "No")</f>
        <v>Yes</v>
      </c>
      <c r="K464" s="6">
        <v>1</v>
      </c>
      <c r="L464" s="14">
        <v>304.50729999999999</v>
      </c>
      <c r="M464" s="6" t="s">
        <v>79</v>
      </c>
      <c r="N464">
        <f>Table_Main[[#This Row],[WorkDate]]-Table_Main[[#This Row],[ReqDate]]</f>
        <v>38</v>
      </c>
      <c r="O464">
        <f>VLOOKUP(Table_Main[[#This Row],[Techs]],$AA$2:$AB$4,2,0)</f>
        <v>140</v>
      </c>
      <c r="P464" s="13">
        <f>Table_Main[[#This Row],[LaborHours]]*Table_Main[[#This Row],[LaborRate]]</f>
        <v>140</v>
      </c>
      <c r="Q464" s="14">
        <v>140</v>
      </c>
      <c r="R464" s="14">
        <v>0</v>
      </c>
      <c r="S464" s="13">
        <f>Table_Main[[#This Row],[LaborRate]]+Table_Main[[#This Row],[LaborCost]]</f>
        <v>280</v>
      </c>
      <c r="T464">
        <f>Table_Main[[#This Row],[LaborFee]]+Table_Main[[#This Row],[PartsFee]]</f>
        <v>140</v>
      </c>
      <c r="U464" t="str">
        <f>LEFT(TEXT(Table_Main[[#This Row],[ReqDate]],"dddd"),3)</f>
        <v>Sat</v>
      </c>
      <c r="V464" t="str">
        <f>LEFT(TEXT(Table_Main[[#This Row],[WorkDate]],"dddd"),3)</f>
        <v>Tue</v>
      </c>
    </row>
    <row r="465" spans="1:22" ht="14.25" hidden="1" customHeight="1" x14ac:dyDescent="0.25">
      <c r="A465" s="6" t="s">
        <v>545</v>
      </c>
      <c r="B465" s="6" t="s">
        <v>168</v>
      </c>
      <c r="C465" s="6" t="s">
        <v>57</v>
      </c>
      <c r="D465" s="6" t="s">
        <v>58</v>
      </c>
      <c r="E465" t="str">
        <f>IF(Table_Main[[#This Row],[Wait]]&lt;=4, "Yes", "No")</f>
        <v>No</v>
      </c>
      <c r="F465" s="9">
        <v>44289</v>
      </c>
      <c r="G465" s="9">
        <v>44327</v>
      </c>
      <c r="H465" s="6">
        <v>1</v>
      </c>
      <c r="I465" t="str">
        <f>IF(Table_Main[[#This Row],[LaborFee]]=0,"Yes", "No")</f>
        <v>No</v>
      </c>
      <c r="J465" t="str">
        <f>IF(Table_Main[[#This Row],[PartsFee]]=0,"Yes", "No")</f>
        <v>No</v>
      </c>
      <c r="K465" s="6">
        <v>0.5</v>
      </c>
      <c r="L465" s="14">
        <v>36.3384</v>
      </c>
      <c r="M465" s="6" t="s">
        <v>59</v>
      </c>
      <c r="N465">
        <f>Table_Main[[#This Row],[WorkDate]]-Table_Main[[#This Row],[ReqDate]]</f>
        <v>38</v>
      </c>
      <c r="O465">
        <f>VLOOKUP(Table_Main[[#This Row],[Techs]],$AA$2:$AB$4,2,0)</f>
        <v>80</v>
      </c>
      <c r="P465" s="13">
        <f>Table_Main[[#This Row],[LaborHours]]*Table_Main[[#This Row],[LaborRate]]</f>
        <v>40</v>
      </c>
      <c r="Q465" s="14">
        <v>40</v>
      </c>
      <c r="R465" s="14">
        <v>36.3384</v>
      </c>
      <c r="S465" s="13">
        <f>Table_Main[[#This Row],[LaborRate]]+Table_Main[[#This Row],[LaborCost]]</f>
        <v>120</v>
      </c>
      <c r="T465">
        <f>Table_Main[[#This Row],[LaborFee]]+Table_Main[[#This Row],[PartsFee]]</f>
        <v>76.338400000000007</v>
      </c>
      <c r="U465" t="str">
        <f>LEFT(TEXT(Table_Main[[#This Row],[ReqDate]],"dddd"),3)</f>
        <v>Sat</v>
      </c>
      <c r="V465" t="str">
        <f>LEFT(TEXT(Table_Main[[#This Row],[WorkDate]],"dddd"),3)</f>
        <v>Tue</v>
      </c>
    </row>
    <row r="466" spans="1:22" ht="14.25" hidden="1" customHeight="1" x14ac:dyDescent="0.25">
      <c r="A466" s="6" t="s">
        <v>546</v>
      </c>
      <c r="B466" s="6" t="s">
        <v>226</v>
      </c>
      <c r="C466" s="6" t="s">
        <v>227</v>
      </c>
      <c r="D466" s="6" t="s">
        <v>58</v>
      </c>
      <c r="E466" t="str">
        <f>IF(Table_Main[[#This Row],[Wait]]&lt;=4, "Yes", "No")</f>
        <v>No</v>
      </c>
      <c r="F466" s="9">
        <v>44291</v>
      </c>
      <c r="G466" s="9">
        <v>44300</v>
      </c>
      <c r="H466" s="6">
        <v>2</v>
      </c>
      <c r="I466" t="str">
        <f>IF(Table_Main[[#This Row],[LaborFee]]=0,"Yes", "No")</f>
        <v>No</v>
      </c>
      <c r="J466" t="str">
        <f>IF(Table_Main[[#This Row],[PartsFee]]=0,"Yes", "No")</f>
        <v>No</v>
      </c>
      <c r="K466" s="6">
        <v>0.5</v>
      </c>
      <c r="L466" s="14">
        <v>21.33</v>
      </c>
      <c r="M466" s="6" t="s">
        <v>59</v>
      </c>
      <c r="N466">
        <f>Table_Main[[#This Row],[WorkDate]]-Table_Main[[#This Row],[ReqDate]]</f>
        <v>9</v>
      </c>
      <c r="O466">
        <f>VLOOKUP(Table_Main[[#This Row],[Techs]],$AA$2:$AB$4,2,0)</f>
        <v>140</v>
      </c>
      <c r="P466" s="13">
        <f>Table_Main[[#This Row],[LaborHours]]*Table_Main[[#This Row],[LaborRate]]</f>
        <v>70</v>
      </c>
      <c r="Q466" s="14">
        <v>70</v>
      </c>
      <c r="R466" s="14">
        <v>21.33</v>
      </c>
      <c r="S466" s="13">
        <f>Table_Main[[#This Row],[LaborRate]]+Table_Main[[#This Row],[LaborCost]]</f>
        <v>210</v>
      </c>
      <c r="T466">
        <f>Table_Main[[#This Row],[LaborFee]]+Table_Main[[#This Row],[PartsFee]]</f>
        <v>91.33</v>
      </c>
      <c r="U466" t="str">
        <f>LEFT(TEXT(Table_Main[[#This Row],[ReqDate]],"dddd"),3)</f>
        <v>Mon</v>
      </c>
      <c r="V466" t="str">
        <f>LEFT(TEXT(Table_Main[[#This Row],[WorkDate]],"dddd"),3)</f>
        <v>Wed</v>
      </c>
    </row>
    <row r="467" spans="1:22" ht="14.25" hidden="1" customHeight="1" x14ac:dyDescent="0.25">
      <c r="A467" s="6" t="s">
        <v>547</v>
      </c>
      <c r="B467" s="6" t="s">
        <v>56</v>
      </c>
      <c r="C467" s="6" t="s">
        <v>227</v>
      </c>
      <c r="D467" s="6" t="s">
        <v>63</v>
      </c>
      <c r="E467" t="str">
        <f>IF(Table_Main[[#This Row],[Wait]]&lt;=4, "Yes", "No")</f>
        <v>No</v>
      </c>
      <c r="F467" s="9">
        <v>44291</v>
      </c>
      <c r="G467" s="9">
        <v>44309</v>
      </c>
      <c r="H467" s="6">
        <v>2</v>
      </c>
      <c r="I467" t="str">
        <f>IF(Table_Main[[#This Row],[LaborFee]]=0,"Yes", "No")</f>
        <v>No</v>
      </c>
      <c r="J467" t="str">
        <f>IF(Table_Main[[#This Row],[PartsFee]]=0,"Yes", "No")</f>
        <v>No</v>
      </c>
      <c r="K467" s="6">
        <v>0.5</v>
      </c>
      <c r="L467" s="14">
        <v>392.02480000000003</v>
      </c>
      <c r="M467" s="6" t="s">
        <v>79</v>
      </c>
      <c r="N467">
        <f>Table_Main[[#This Row],[WorkDate]]-Table_Main[[#This Row],[ReqDate]]</f>
        <v>18</v>
      </c>
      <c r="O467">
        <f>VLOOKUP(Table_Main[[#This Row],[Techs]],$AA$2:$AB$4,2,0)</f>
        <v>140</v>
      </c>
      <c r="P467" s="13">
        <f>Table_Main[[#This Row],[LaborHours]]*Table_Main[[#This Row],[LaborRate]]</f>
        <v>70</v>
      </c>
      <c r="Q467" s="14">
        <v>70</v>
      </c>
      <c r="R467" s="14">
        <v>392.02480000000003</v>
      </c>
      <c r="S467" s="13">
        <f>Table_Main[[#This Row],[LaborRate]]+Table_Main[[#This Row],[LaborCost]]</f>
        <v>210</v>
      </c>
      <c r="T467">
        <f>Table_Main[[#This Row],[LaborFee]]+Table_Main[[#This Row],[PartsFee]]</f>
        <v>462.02480000000003</v>
      </c>
      <c r="U467" t="str">
        <f>LEFT(TEXT(Table_Main[[#This Row],[ReqDate]],"dddd"),3)</f>
        <v>Mon</v>
      </c>
      <c r="V467" t="str">
        <f>LEFT(TEXT(Table_Main[[#This Row],[WorkDate]],"dddd"),3)</f>
        <v>Fri</v>
      </c>
    </row>
    <row r="468" spans="1:22" ht="14.25" hidden="1" customHeight="1" x14ac:dyDescent="0.25">
      <c r="A468" s="6" t="s">
        <v>548</v>
      </c>
      <c r="B468" s="6" t="s">
        <v>56</v>
      </c>
      <c r="C468" s="6" t="s">
        <v>227</v>
      </c>
      <c r="D468" s="6" t="s">
        <v>58</v>
      </c>
      <c r="E468" t="str">
        <f>IF(Table_Main[[#This Row],[Wait]]&lt;=4, "Yes", "No")</f>
        <v>No</v>
      </c>
      <c r="F468" s="9">
        <v>44291</v>
      </c>
      <c r="G468" s="9">
        <v>44315</v>
      </c>
      <c r="H468" s="6">
        <v>1</v>
      </c>
      <c r="I468" t="str">
        <f>IF(Table_Main[[#This Row],[LaborFee]]=0,"Yes", "No")</f>
        <v>No</v>
      </c>
      <c r="J468" t="str">
        <f>IF(Table_Main[[#This Row],[PartsFee]]=0,"Yes", "No")</f>
        <v>No</v>
      </c>
      <c r="K468" s="6">
        <v>0.25</v>
      </c>
      <c r="L468" s="14">
        <v>151.78790000000001</v>
      </c>
      <c r="M468" s="6" t="s">
        <v>59</v>
      </c>
      <c r="N468">
        <f>Table_Main[[#This Row],[WorkDate]]-Table_Main[[#This Row],[ReqDate]]</f>
        <v>24</v>
      </c>
      <c r="O468">
        <f>VLOOKUP(Table_Main[[#This Row],[Techs]],$AA$2:$AB$4,2,0)</f>
        <v>80</v>
      </c>
      <c r="P468" s="13">
        <f>Table_Main[[#This Row],[LaborHours]]*Table_Main[[#This Row],[LaborRate]]</f>
        <v>20</v>
      </c>
      <c r="Q468" s="14">
        <v>20</v>
      </c>
      <c r="R468" s="14">
        <v>151.78790000000001</v>
      </c>
      <c r="S468" s="13">
        <f>Table_Main[[#This Row],[LaborRate]]+Table_Main[[#This Row],[LaborCost]]</f>
        <v>100</v>
      </c>
      <c r="T468">
        <f>Table_Main[[#This Row],[LaborFee]]+Table_Main[[#This Row],[PartsFee]]</f>
        <v>171.78790000000001</v>
      </c>
      <c r="U468" t="str">
        <f>LEFT(TEXT(Table_Main[[#This Row],[ReqDate]],"dddd"),3)</f>
        <v>Mon</v>
      </c>
      <c r="V468" t="str">
        <f>LEFT(TEXT(Table_Main[[#This Row],[WorkDate]],"dddd"),3)</f>
        <v>Thu</v>
      </c>
    </row>
    <row r="469" spans="1:22" ht="14.25" hidden="1" customHeight="1" x14ac:dyDescent="0.25">
      <c r="A469" s="6" t="s">
        <v>549</v>
      </c>
      <c r="B469" s="6" t="s">
        <v>71</v>
      </c>
      <c r="C469" s="6" t="s">
        <v>66</v>
      </c>
      <c r="D469" s="6" t="s">
        <v>58</v>
      </c>
      <c r="E469" t="str">
        <f>IF(Table_Main[[#This Row],[Wait]]&lt;=4, "Yes", "No")</f>
        <v>No</v>
      </c>
      <c r="F469" s="9">
        <v>44291</v>
      </c>
      <c r="G469" s="9">
        <v>44328</v>
      </c>
      <c r="H469" s="6">
        <v>1</v>
      </c>
      <c r="I469" t="str">
        <f>IF(Table_Main[[#This Row],[LaborFee]]=0,"Yes", "No")</f>
        <v>No</v>
      </c>
      <c r="J469" t="str">
        <f>IF(Table_Main[[#This Row],[PartsFee]]=0,"Yes", "No")</f>
        <v>No</v>
      </c>
      <c r="K469" s="6">
        <v>0.25</v>
      </c>
      <c r="L469" s="14">
        <v>30.1082</v>
      </c>
      <c r="M469" s="6" t="s">
        <v>59</v>
      </c>
      <c r="N469">
        <f>Table_Main[[#This Row],[WorkDate]]-Table_Main[[#This Row],[ReqDate]]</f>
        <v>37</v>
      </c>
      <c r="O469">
        <f>VLOOKUP(Table_Main[[#This Row],[Techs]],$AA$2:$AB$4,2,0)</f>
        <v>80</v>
      </c>
      <c r="P469" s="13">
        <f>Table_Main[[#This Row],[LaborHours]]*Table_Main[[#This Row],[LaborRate]]</f>
        <v>20</v>
      </c>
      <c r="Q469" s="14">
        <v>20</v>
      </c>
      <c r="R469" s="14">
        <v>30.1082</v>
      </c>
      <c r="S469" s="13">
        <f>Table_Main[[#This Row],[LaborRate]]+Table_Main[[#This Row],[LaborCost]]</f>
        <v>100</v>
      </c>
      <c r="T469">
        <f>Table_Main[[#This Row],[LaborFee]]+Table_Main[[#This Row],[PartsFee]]</f>
        <v>50.108199999999997</v>
      </c>
      <c r="U469" t="str">
        <f>LEFT(TEXT(Table_Main[[#This Row],[ReqDate]],"dddd"),3)</f>
        <v>Mon</v>
      </c>
      <c r="V469" t="str">
        <f>LEFT(TEXT(Table_Main[[#This Row],[WorkDate]],"dddd"),3)</f>
        <v>Wed</v>
      </c>
    </row>
    <row r="470" spans="1:22" ht="14.25" hidden="1" customHeight="1" x14ac:dyDescent="0.25">
      <c r="A470" s="6" t="s">
        <v>550</v>
      </c>
      <c r="B470" s="6" t="s">
        <v>226</v>
      </c>
      <c r="C470" s="6" t="s">
        <v>227</v>
      </c>
      <c r="D470" s="6" t="s">
        <v>63</v>
      </c>
      <c r="E470" t="str">
        <f>IF(Table_Main[[#This Row],[Wait]]&lt;=4, "Yes", "No")</f>
        <v>No</v>
      </c>
      <c r="F470" s="9">
        <v>44291</v>
      </c>
      <c r="G470" s="9">
        <v>44333</v>
      </c>
      <c r="H470" s="6">
        <v>2</v>
      </c>
      <c r="I470" t="str">
        <f>IF(Table_Main[[#This Row],[LaborFee]]=0,"Yes", "No")</f>
        <v>No</v>
      </c>
      <c r="J470" t="str">
        <f>IF(Table_Main[[#This Row],[PartsFee]]=0,"Yes", "No")</f>
        <v>No</v>
      </c>
      <c r="K470" s="6">
        <v>0.75</v>
      </c>
      <c r="L470" s="14">
        <v>13.36</v>
      </c>
      <c r="M470" s="6" t="s">
        <v>79</v>
      </c>
      <c r="N470">
        <f>Table_Main[[#This Row],[WorkDate]]-Table_Main[[#This Row],[ReqDate]]</f>
        <v>42</v>
      </c>
      <c r="O470">
        <f>VLOOKUP(Table_Main[[#This Row],[Techs]],$AA$2:$AB$4,2,0)</f>
        <v>140</v>
      </c>
      <c r="P470" s="13">
        <f>Table_Main[[#This Row],[LaborHours]]*Table_Main[[#This Row],[LaborRate]]</f>
        <v>105</v>
      </c>
      <c r="Q470" s="14">
        <v>105</v>
      </c>
      <c r="R470" s="14">
        <v>13.36</v>
      </c>
      <c r="S470" s="13">
        <f>Table_Main[[#This Row],[LaborRate]]+Table_Main[[#This Row],[LaborCost]]</f>
        <v>245</v>
      </c>
      <c r="T470">
        <f>Table_Main[[#This Row],[LaborFee]]+Table_Main[[#This Row],[PartsFee]]</f>
        <v>118.36</v>
      </c>
      <c r="U470" t="str">
        <f>LEFT(TEXT(Table_Main[[#This Row],[ReqDate]],"dddd"),3)</f>
        <v>Mon</v>
      </c>
      <c r="V470" t="str">
        <f>LEFT(TEXT(Table_Main[[#This Row],[WorkDate]],"dddd"),3)</f>
        <v>Mon</v>
      </c>
    </row>
    <row r="471" spans="1:22" ht="14.25" hidden="1" customHeight="1" x14ac:dyDescent="0.25">
      <c r="A471" s="6" t="s">
        <v>551</v>
      </c>
      <c r="B471" s="6" t="s">
        <v>65</v>
      </c>
      <c r="C471" s="6" t="s">
        <v>66</v>
      </c>
      <c r="D471" s="6" t="s">
        <v>81</v>
      </c>
      <c r="E471" t="str">
        <f>IF(Table_Main[[#This Row],[Wait]]&lt;=4, "Yes", "No")</f>
        <v>No</v>
      </c>
      <c r="F471" s="9">
        <v>44291</v>
      </c>
      <c r="G471" s="9">
        <v>44362</v>
      </c>
      <c r="H471" s="6">
        <v>1</v>
      </c>
      <c r="I471" t="str">
        <f>IF(Table_Main[[#This Row],[LaborFee]]=0,"Yes", "No")</f>
        <v>No</v>
      </c>
      <c r="J471" t="str">
        <f>IF(Table_Main[[#This Row],[PartsFee]]=0,"Yes", "No")</f>
        <v>No</v>
      </c>
      <c r="K471" s="6">
        <v>4.25</v>
      </c>
      <c r="L471" s="14">
        <v>21.33</v>
      </c>
      <c r="M471" s="6" t="s">
        <v>59</v>
      </c>
      <c r="N471">
        <f>Table_Main[[#This Row],[WorkDate]]-Table_Main[[#This Row],[ReqDate]]</f>
        <v>71</v>
      </c>
      <c r="O471">
        <f>VLOOKUP(Table_Main[[#This Row],[Techs]],$AA$2:$AB$4,2,0)</f>
        <v>80</v>
      </c>
      <c r="P471" s="13">
        <f>Table_Main[[#This Row],[LaborHours]]*Table_Main[[#This Row],[LaborRate]]</f>
        <v>340</v>
      </c>
      <c r="Q471" s="14">
        <v>340</v>
      </c>
      <c r="R471" s="14">
        <v>21.33</v>
      </c>
      <c r="S471" s="13">
        <f>Table_Main[[#This Row],[LaborRate]]+Table_Main[[#This Row],[LaborCost]]</f>
        <v>420</v>
      </c>
      <c r="T471">
        <f>Table_Main[[#This Row],[LaborFee]]+Table_Main[[#This Row],[PartsFee]]</f>
        <v>361.33</v>
      </c>
      <c r="U471" t="str">
        <f>LEFT(TEXT(Table_Main[[#This Row],[ReqDate]],"dddd"),3)</f>
        <v>Mon</v>
      </c>
      <c r="V471" t="str">
        <f>LEFT(TEXT(Table_Main[[#This Row],[WorkDate]],"dddd"),3)</f>
        <v>Tue</v>
      </c>
    </row>
    <row r="472" spans="1:22" ht="14.25" hidden="1" customHeight="1" x14ac:dyDescent="0.25">
      <c r="A472" s="6" t="s">
        <v>552</v>
      </c>
      <c r="B472" s="6" t="s">
        <v>226</v>
      </c>
      <c r="C472" s="6" t="s">
        <v>227</v>
      </c>
      <c r="D472" s="6" t="s">
        <v>58</v>
      </c>
      <c r="E472" t="str">
        <f>IF(Table_Main[[#This Row],[Wait]]&lt;=4, "Yes", "No")</f>
        <v>No</v>
      </c>
      <c r="F472" s="9">
        <v>44292</v>
      </c>
      <c r="G472" s="9">
        <v>44323</v>
      </c>
      <c r="H472" s="6">
        <v>1</v>
      </c>
      <c r="I472" t="str">
        <f>IF(Table_Main[[#This Row],[LaborFee]]=0,"Yes", "No")</f>
        <v>No</v>
      </c>
      <c r="J472" t="str">
        <f>IF(Table_Main[[#This Row],[PartsFee]]=0,"Yes", "No")</f>
        <v>No</v>
      </c>
      <c r="K472" s="6">
        <v>0.75</v>
      </c>
      <c r="L472" s="14">
        <v>21.33</v>
      </c>
      <c r="M472" s="6" t="s">
        <v>79</v>
      </c>
      <c r="N472">
        <f>Table_Main[[#This Row],[WorkDate]]-Table_Main[[#This Row],[ReqDate]]</f>
        <v>31</v>
      </c>
      <c r="O472">
        <f>VLOOKUP(Table_Main[[#This Row],[Techs]],$AA$2:$AB$4,2,0)</f>
        <v>80</v>
      </c>
      <c r="P472" s="13">
        <f>Table_Main[[#This Row],[LaborHours]]*Table_Main[[#This Row],[LaborRate]]</f>
        <v>60</v>
      </c>
      <c r="Q472" s="14">
        <v>60</v>
      </c>
      <c r="R472" s="14">
        <v>21.33</v>
      </c>
      <c r="S472" s="13">
        <f>Table_Main[[#This Row],[LaborRate]]+Table_Main[[#This Row],[LaborCost]]</f>
        <v>140</v>
      </c>
      <c r="T472">
        <f>Table_Main[[#This Row],[LaborFee]]+Table_Main[[#This Row],[PartsFee]]</f>
        <v>81.33</v>
      </c>
      <c r="U472" t="str">
        <f>LEFT(TEXT(Table_Main[[#This Row],[ReqDate]],"dddd"),3)</f>
        <v>Tue</v>
      </c>
      <c r="V472" t="str">
        <f>LEFT(TEXT(Table_Main[[#This Row],[WorkDate]],"dddd"),3)</f>
        <v>Fri</v>
      </c>
    </row>
    <row r="473" spans="1:22" ht="14.25" hidden="1" customHeight="1" x14ac:dyDescent="0.25">
      <c r="A473" s="6" t="s">
        <v>553</v>
      </c>
      <c r="B473" s="6" t="s">
        <v>226</v>
      </c>
      <c r="C473" s="6" t="s">
        <v>227</v>
      </c>
      <c r="D473" s="6" t="s">
        <v>67</v>
      </c>
      <c r="E473" t="str">
        <f>IF(Table_Main[[#This Row],[Wait]]&lt;=4, "Yes", "No")</f>
        <v>No</v>
      </c>
      <c r="F473" s="9">
        <v>44292</v>
      </c>
      <c r="G473" s="9">
        <v>44326</v>
      </c>
      <c r="H473" s="6">
        <v>1</v>
      </c>
      <c r="I473" t="str">
        <f>IF(Table_Main[[#This Row],[LaborFee]]=0,"Yes", "No")</f>
        <v>No</v>
      </c>
      <c r="J473" t="str">
        <f>IF(Table_Main[[#This Row],[PartsFee]]=0,"Yes", "No")</f>
        <v>No</v>
      </c>
      <c r="K473" s="6">
        <v>0.25</v>
      </c>
      <c r="L473" s="14">
        <v>21.6</v>
      </c>
      <c r="M473" s="6" t="s">
        <v>59</v>
      </c>
      <c r="N473">
        <f>Table_Main[[#This Row],[WorkDate]]-Table_Main[[#This Row],[ReqDate]]</f>
        <v>34</v>
      </c>
      <c r="O473">
        <f>VLOOKUP(Table_Main[[#This Row],[Techs]],$AA$2:$AB$4,2,0)</f>
        <v>80</v>
      </c>
      <c r="P473" s="13">
        <f>Table_Main[[#This Row],[LaborHours]]*Table_Main[[#This Row],[LaborRate]]</f>
        <v>20</v>
      </c>
      <c r="Q473" s="14">
        <v>20</v>
      </c>
      <c r="R473" s="14">
        <v>21.6</v>
      </c>
      <c r="S473" s="13">
        <f>Table_Main[[#This Row],[LaborRate]]+Table_Main[[#This Row],[LaborCost]]</f>
        <v>100</v>
      </c>
      <c r="T473">
        <f>Table_Main[[#This Row],[LaborFee]]+Table_Main[[#This Row],[PartsFee]]</f>
        <v>41.6</v>
      </c>
      <c r="U473" t="str">
        <f>LEFT(TEXT(Table_Main[[#This Row],[ReqDate]],"dddd"),3)</f>
        <v>Tue</v>
      </c>
      <c r="V473" t="str">
        <f>LEFT(TEXT(Table_Main[[#This Row],[WorkDate]],"dddd"),3)</f>
        <v>Mon</v>
      </c>
    </row>
    <row r="474" spans="1:22" ht="14.25" hidden="1" customHeight="1" x14ac:dyDescent="0.25">
      <c r="A474" s="6" t="s">
        <v>554</v>
      </c>
      <c r="B474" s="6" t="s">
        <v>94</v>
      </c>
      <c r="C474" s="6" t="s">
        <v>78</v>
      </c>
      <c r="D474" s="6" t="s">
        <v>67</v>
      </c>
      <c r="E474" t="str">
        <f>IF(Table_Main[[#This Row],[Wait]]&lt;=4, "Yes", "No")</f>
        <v>No</v>
      </c>
      <c r="F474" s="9">
        <v>44292</v>
      </c>
      <c r="G474" s="9">
        <v>44336</v>
      </c>
      <c r="H474" s="6">
        <v>1</v>
      </c>
      <c r="I474" t="str">
        <f>IF(Table_Main[[#This Row],[LaborFee]]=0,"Yes", "No")</f>
        <v>No</v>
      </c>
      <c r="J474" t="str">
        <f>IF(Table_Main[[#This Row],[PartsFee]]=0,"Yes", "No")</f>
        <v>No</v>
      </c>
      <c r="K474" s="6">
        <v>0.25</v>
      </c>
      <c r="L474" s="14">
        <v>108.9568</v>
      </c>
      <c r="M474" s="6" t="s">
        <v>79</v>
      </c>
      <c r="N474">
        <f>Table_Main[[#This Row],[WorkDate]]-Table_Main[[#This Row],[ReqDate]]</f>
        <v>44</v>
      </c>
      <c r="O474">
        <f>VLOOKUP(Table_Main[[#This Row],[Techs]],$AA$2:$AB$4,2,0)</f>
        <v>80</v>
      </c>
      <c r="P474" s="13">
        <f>Table_Main[[#This Row],[LaborHours]]*Table_Main[[#This Row],[LaborRate]]</f>
        <v>20</v>
      </c>
      <c r="Q474" s="14">
        <v>20</v>
      </c>
      <c r="R474" s="14">
        <v>108.9568</v>
      </c>
      <c r="S474" s="13">
        <f>Table_Main[[#This Row],[LaborRate]]+Table_Main[[#This Row],[LaborCost]]</f>
        <v>100</v>
      </c>
      <c r="T474">
        <f>Table_Main[[#This Row],[LaborFee]]+Table_Main[[#This Row],[PartsFee]]</f>
        <v>128.95679999999999</v>
      </c>
      <c r="U474" t="str">
        <f>LEFT(TEXT(Table_Main[[#This Row],[ReqDate]],"dddd"),3)</f>
        <v>Tue</v>
      </c>
      <c r="V474" t="str">
        <f>LEFT(TEXT(Table_Main[[#This Row],[WorkDate]],"dddd"),3)</f>
        <v>Thu</v>
      </c>
    </row>
    <row r="475" spans="1:22" ht="14.25" hidden="1" customHeight="1" x14ac:dyDescent="0.25">
      <c r="A475" s="6" t="s">
        <v>555</v>
      </c>
      <c r="B475" s="6" t="s">
        <v>83</v>
      </c>
      <c r="C475" s="6" t="s">
        <v>57</v>
      </c>
      <c r="D475" s="6" t="s">
        <v>67</v>
      </c>
      <c r="E475" t="str">
        <f>IF(Table_Main[[#This Row],[Wait]]&lt;=4, "Yes", "No")</f>
        <v>No</v>
      </c>
      <c r="F475" s="9">
        <v>44292</v>
      </c>
      <c r="G475" s="9">
        <v>44341</v>
      </c>
      <c r="H475" s="6">
        <v>1</v>
      </c>
      <c r="I475" t="str">
        <f>IF(Table_Main[[#This Row],[LaborFee]]=0,"Yes", "No")</f>
        <v>No</v>
      </c>
      <c r="J475" t="str">
        <f>IF(Table_Main[[#This Row],[PartsFee]]=0,"Yes", "No")</f>
        <v>No</v>
      </c>
      <c r="K475" s="6">
        <v>0.25</v>
      </c>
      <c r="L475" s="14">
        <v>42.66</v>
      </c>
      <c r="M475" s="6" t="s">
        <v>68</v>
      </c>
      <c r="N475">
        <f>Table_Main[[#This Row],[WorkDate]]-Table_Main[[#This Row],[ReqDate]]</f>
        <v>49</v>
      </c>
      <c r="O475">
        <f>VLOOKUP(Table_Main[[#This Row],[Techs]],$AA$2:$AB$4,2,0)</f>
        <v>80</v>
      </c>
      <c r="P475" s="13">
        <f>Table_Main[[#This Row],[LaborHours]]*Table_Main[[#This Row],[LaborRate]]</f>
        <v>20</v>
      </c>
      <c r="Q475" s="14">
        <v>20</v>
      </c>
      <c r="R475" s="14">
        <v>42.66</v>
      </c>
      <c r="S475" s="13">
        <f>Table_Main[[#This Row],[LaborRate]]+Table_Main[[#This Row],[LaborCost]]</f>
        <v>100</v>
      </c>
      <c r="T475">
        <f>Table_Main[[#This Row],[LaborFee]]+Table_Main[[#This Row],[PartsFee]]</f>
        <v>62.66</v>
      </c>
      <c r="U475" t="str">
        <f>LEFT(TEXT(Table_Main[[#This Row],[ReqDate]],"dddd"),3)</f>
        <v>Tue</v>
      </c>
      <c r="V475" t="str">
        <f>LEFT(TEXT(Table_Main[[#This Row],[WorkDate]],"dddd"),3)</f>
        <v>Tue</v>
      </c>
    </row>
    <row r="476" spans="1:22" ht="14.25" hidden="1" customHeight="1" x14ac:dyDescent="0.25">
      <c r="A476" s="6" t="s">
        <v>556</v>
      </c>
      <c r="B476" s="6" t="s">
        <v>106</v>
      </c>
      <c r="C476" s="6" t="s">
        <v>57</v>
      </c>
      <c r="D476" s="6" t="s">
        <v>58</v>
      </c>
      <c r="E476" t="str">
        <f>IF(Table_Main[[#This Row],[Wait]]&lt;=4, "Yes", "No")</f>
        <v>No</v>
      </c>
      <c r="F476" s="9">
        <v>44292</v>
      </c>
      <c r="G476" s="9">
        <v>44343</v>
      </c>
      <c r="H476" s="6">
        <v>1</v>
      </c>
      <c r="I476" t="str">
        <f>IF(Table_Main[[#This Row],[LaborFee]]=0,"Yes", "No")</f>
        <v>No</v>
      </c>
      <c r="J476" t="str">
        <f>IF(Table_Main[[#This Row],[PartsFee]]=0,"Yes", "No")</f>
        <v>No</v>
      </c>
      <c r="K476" s="6">
        <v>1.75</v>
      </c>
      <c r="L476" s="14">
        <v>342.6</v>
      </c>
      <c r="M476" s="6" t="s">
        <v>79</v>
      </c>
      <c r="N476">
        <f>Table_Main[[#This Row],[WorkDate]]-Table_Main[[#This Row],[ReqDate]]</f>
        <v>51</v>
      </c>
      <c r="O476">
        <f>VLOOKUP(Table_Main[[#This Row],[Techs]],$AA$2:$AB$4,2,0)</f>
        <v>80</v>
      </c>
      <c r="P476" s="13">
        <f>Table_Main[[#This Row],[LaborHours]]*Table_Main[[#This Row],[LaborRate]]</f>
        <v>140</v>
      </c>
      <c r="Q476" s="14">
        <v>140</v>
      </c>
      <c r="R476" s="14">
        <v>342.6</v>
      </c>
      <c r="S476" s="13">
        <f>Table_Main[[#This Row],[LaborRate]]+Table_Main[[#This Row],[LaborCost]]</f>
        <v>220</v>
      </c>
      <c r="T476">
        <f>Table_Main[[#This Row],[LaborFee]]+Table_Main[[#This Row],[PartsFee]]</f>
        <v>482.6</v>
      </c>
      <c r="U476" t="str">
        <f>LEFT(TEXT(Table_Main[[#This Row],[ReqDate]],"dddd"),3)</f>
        <v>Tue</v>
      </c>
      <c r="V476" t="str">
        <f>LEFT(TEXT(Table_Main[[#This Row],[WorkDate]],"dddd"),3)</f>
        <v>Thu</v>
      </c>
    </row>
    <row r="477" spans="1:22" ht="14.25" hidden="1" customHeight="1" x14ac:dyDescent="0.25">
      <c r="A477" s="6" t="s">
        <v>557</v>
      </c>
      <c r="B477" s="6" t="s">
        <v>168</v>
      </c>
      <c r="C477" s="6" t="s">
        <v>57</v>
      </c>
      <c r="D477" s="6" t="s">
        <v>63</v>
      </c>
      <c r="E477" t="str">
        <f>IF(Table_Main[[#This Row],[Wait]]&lt;=4, "Yes", "No")</f>
        <v>No</v>
      </c>
      <c r="F477" s="9">
        <v>44292</v>
      </c>
      <c r="G477" s="9">
        <v>44376</v>
      </c>
      <c r="H477" s="6">
        <v>2</v>
      </c>
      <c r="I477" t="str">
        <f>IF(Table_Main[[#This Row],[LaborFee]]=0,"Yes", "No")</f>
        <v>No</v>
      </c>
      <c r="J477" t="str">
        <f>IF(Table_Main[[#This Row],[PartsFee]]=0,"Yes", "No")</f>
        <v>No</v>
      </c>
      <c r="K477" s="6">
        <v>0.75</v>
      </c>
      <c r="L477" s="14">
        <v>40</v>
      </c>
      <c r="M477" s="6" t="s">
        <v>68</v>
      </c>
      <c r="N477">
        <f>Table_Main[[#This Row],[WorkDate]]-Table_Main[[#This Row],[ReqDate]]</f>
        <v>84</v>
      </c>
      <c r="O477">
        <f>VLOOKUP(Table_Main[[#This Row],[Techs]],$AA$2:$AB$4,2,0)</f>
        <v>140</v>
      </c>
      <c r="P477" s="13">
        <f>Table_Main[[#This Row],[LaborHours]]*Table_Main[[#This Row],[LaborRate]]</f>
        <v>105</v>
      </c>
      <c r="Q477" s="14">
        <v>105</v>
      </c>
      <c r="R477" s="14">
        <v>40</v>
      </c>
      <c r="S477" s="13">
        <f>Table_Main[[#This Row],[LaborRate]]+Table_Main[[#This Row],[LaborCost]]</f>
        <v>245</v>
      </c>
      <c r="T477">
        <f>Table_Main[[#This Row],[LaborFee]]+Table_Main[[#This Row],[PartsFee]]</f>
        <v>145</v>
      </c>
      <c r="U477" t="str">
        <f>LEFT(TEXT(Table_Main[[#This Row],[ReqDate]],"dddd"),3)</f>
        <v>Tue</v>
      </c>
      <c r="V477" t="str">
        <f>LEFT(TEXT(Table_Main[[#This Row],[WorkDate]],"dddd"),3)</f>
        <v>Tue</v>
      </c>
    </row>
    <row r="478" spans="1:22" ht="14.25" hidden="1" customHeight="1" x14ac:dyDescent="0.25">
      <c r="A478" s="6" t="s">
        <v>558</v>
      </c>
      <c r="B478" s="6" t="s">
        <v>56</v>
      </c>
      <c r="C478" s="6" t="s">
        <v>227</v>
      </c>
      <c r="D478" s="6" t="s">
        <v>67</v>
      </c>
      <c r="E478" t="str">
        <f>IF(Table_Main[[#This Row],[Wait]]&lt;=4, "Yes", "No")</f>
        <v>No</v>
      </c>
      <c r="F478" s="9">
        <v>44293</v>
      </c>
      <c r="G478" s="9">
        <v>44300</v>
      </c>
      <c r="H478" s="6">
        <v>1</v>
      </c>
      <c r="I478" t="str">
        <f>IF(Table_Main[[#This Row],[LaborFee]]=0,"Yes", "No")</f>
        <v>No</v>
      </c>
      <c r="J478" t="str">
        <f>IF(Table_Main[[#This Row],[PartsFee]]=0,"Yes", "No")</f>
        <v>No</v>
      </c>
      <c r="K478" s="6">
        <v>0.25</v>
      </c>
      <c r="L478" s="14">
        <v>259.2</v>
      </c>
      <c r="M478" s="6" t="s">
        <v>79</v>
      </c>
      <c r="N478">
        <f>Table_Main[[#This Row],[WorkDate]]-Table_Main[[#This Row],[ReqDate]]</f>
        <v>7</v>
      </c>
      <c r="O478">
        <f>VLOOKUP(Table_Main[[#This Row],[Techs]],$AA$2:$AB$4,2,0)</f>
        <v>80</v>
      </c>
      <c r="P478" s="13">
        <f>Table_Main[[#This Row],[LaborHours]]*Table_Main[[#This Row],[LaborRate]]</f>
        <v>20</v>
      </c>
      <c r="Q478" s="14">
        <v>20</v>
      </c>
      <c r="R478" s="14">
        <v>259.2</v>
      </c>
      <c r="S478" s="13">
        <f>Table_Main[[#This Row],[LaborRate]]+Table_Main[[#This Row],[LaborCost]]</f>
        <v>100</v>
      </c>
      <c r="T478">
        <f>Table_Main[[#This Row],[LaborFee]]+Table_Main[[#This Row],[PartsFee]]</f>
        <v>279.2</v>
      </c>
      <c r="U478" t="str">
        <f>LEFT(TEXT(Table_Main[[#This Row],[ReqDate]],"dddd"),3)</f>
        <v>Wed</v>
      </c>
      <c r="V478" t="str">
        <f>LEFT(TEXT(Table_Main[[#This Row],[WorkDate]],"dddd"),3)</f>
        <v>Wed</v>
      </c>
    </row>
    <row r="479" spans="1:22" ht="14.25" hidden="1" customHeight="1" x14ac:dyDescent="0.25">
      <c r="A479" s="6" t="s">
        <v>559</v>
      </c>
      <c r="B479" s="6" t="s">
        <v>56</v>
      </c>
      <c r="C479" s="6" t="s">
        <v>227</v>
      </c>
      <c r="D479" s="6" t="s">
        <v>58</v>
      </c>
      <c r="E479" t="str">
        <f>IF(Table_Main[[#This Row],[Wait]]&lt;=4, "Yes", "No")</f>
        <v>No</v>
      </c>
      <c r="F479" s="9">
        <v>44293</v>
      </c>
      <c r="G479" s="9">
        <v>44314</v>
      </c>
      <c r="H479" s="6">
        <v>2</v>
      </c>
      <c r="I479" t="str">
        <f>IF(Table_Main[[#This Row],[LaborFee]]=0,"Yes", "No")</f>
        <v>No</v>
      </c>
      <c r="J479" t="str">
        <f>IF(Table_Main[[#This Row],[PartsFee]]=0,"Yes", "No")</f>
        <v>No</v>
      </c>
      <c r="K479" s="6">
        <v>0.25</v>
      </c>
      <c r="L479" s="14">
        <v>26.582599999999999</v>
      </c>
      <c r="M479" s="6" t="s">
        <v>59</v>
      </c>
      <c r="N479">
        <f>Table_Main[[#This Row],[WorkDate]]-Table_Main[[#This Row],[ReqDate]]</f>
        <v>21</v>
      </c>
      <c r="O479">
        <f>VLOOKUP(Table_Main[[#This Row],[Techs]],$AA$2:$AB$4,2,0)</f>
        <v>140</v>
      </c>
      <c r="P479" s="13">
        <f>Table_Main[[#This Row],[LaborHours]]*Table_Main[[#This Row],[LaborRate]]</f>
        <v>35</v>
      </c>
      <c r="Q479" s="14">
        <v>35</v>
      </c>
      <c r="R479" s="14">
        <v>26.582599999999999</v>
      </c>
      <c r="S479" s="13">
        <f>Table_Main[[#This Row],[LaborRate]]+Table_Main[[#This Row],[LaborCost]]</f>
        <v>175</v>
      </c>
      <c r="T479">
        <f>Table_Main[[#This Row],[LaborFee]]+Table_Main[[#This Row],[PartsFee]]</f>
        <v>61.582599999999999</v>
      </c>
      <c r="U479" t="str">
        <f>LEFT(TEXT(Table_Main[[#This Row],[ReqDate]],"dddd"),3)</f>
        <v>Wed</v>
      </c>
      <c r="V479" t="str">
        <f>LEFT(TEXT(Table_Main[[#This Row],[WorkDate]],"dddd"),3)</f>
        <v>Wed</v>
      </c>
    </row>
    <row r="480" spans="1:22" ht="14.25" hidden="1" customHeight="1" x14ac:dyDescent="0.25">
      <c r="A480" s="6" t="s">
        <v>560</v>
      </c>
      <c r="B480" s="6" t="s">
        <v>61</v>
      </c>
      <c r="C480" s="6" t="s">
        <v>66</v>
      </c>
      <c r="D480" s="6" t="s">
        <v>58</v>
      </c>
      <c r="E480" t="str">
        <f>IF(Table_Main[[#This Row],[Wait]]&lt;=4, "Yes", "No")</f>
        <v>No</v>
      </c>
      <c r="F480" s="9">
        <v>44293</v>
      </c>
      <c r="G480" s="9">
        <v>44315</v>
      </c>
      <c r="H480" s="6">
        <v>1</v>
      </c>
      <c r="I480" t="str">
        <f>IF(Table_Main[[#This Row],[LaborFee]]=0,"Yes", "No")</f>
        <v>No</v>
      </c>
      <c r="J480" t="str">
        <f>IF(Table_Main[[#This Row],[PartsFee]]=0,"Yes", "No")</f>
        <v>No</v>
      </c>
      <c r="K480" s="6">
        <v>0.25</v>
      </c>
      <c r="L480" s="14">
        <v>52.019799999999996</v>
      </c>
      <c r="M480" s="6" t="s">
        <v>59</v>
      </c>
      <c r="N480">
        <f>Table_Main[[#This Row],[WorkDate]]-Table_Main[[#This Row],[ReqDate]]</f>
        <v>22</v>
      </c>
      <c r="O480">
        <f>VLOOKUP(Table_Main[[#This Row],[Techs]],$AA$2:$AB$4,2,0)</f>
        <v>80</v>
      </c>
      <c r="P480" s="13">
        <f>Table_Main[[#This Row],[LaborHours]]*Table_Main[[#This Row],[LaborRate]]</f>
        <v>20</v>
      </c>
      <c r="Q480" s="14">
        <v>20</v>
      </c>
      <c r="R480" s="14">
        <v>52.019799999999996</v>
      </c>
      <c r="S480" s="13">
        <f>Table_Main[[#This Row],[LaborRate]]+Table_Main[[#This Row],[LaborCost]]</f>
        <v>100</v>
      </c>
      <c r="T480">
        <f>Table_Main[[#This Row],[LaborFee]]+Table_Main[[#This Row],[PartsFee]]</f>
        <v>72.019800000000004</v>
      </c>
      <c r="U480" t="str">
        <f>LEFT(TEXT(Table_Main[[#This Row],[ReqDate]],"dddd"),3)</f>
        <v>Wed</v>
      </c>
      <c r="V480" t="str">
        <f>LEFT(TEXT(Table_Main[[#This Row],[WorkDate]],"dddd"),3)</f>
        <v>Thu</v>
      </c>
    </row>
    <row r="481" spans="1:22" ht="14.25" hidden="1" customHeight="1" x14ac:dyDescent="0.25">
      <c r="A481" s="6" t="s">
        <v>561</v>
      </c>
      <c r="B481" s="6" t="s">
        <v>56</v>
      </c>
      <c r="C481" s="6" t="s">
        <v>227</v>
      </c>
      <c r="D481" s="6" t="s">
        <v>63</v>
      </c>
      <c r="E481" t="str">
        <f>IF(Table_Main[[#This Row],[Wait]]&lt;=4, "Yes", "No")</f>
        <v>No</v>
      </c>
      <c r="F481" s="9">
        <v>44293</v>
      </c>
      <c r="G481" s="9">
        <v>44315</v>
      </c>
      <c r="H481" s="6">
        <v>2</v>
      </c>
      <c r="I481" t="str">
        <f>IF(Table_Main[[#This Row],[LaborFee]]=0,"Yes", "No")</f>
        <v>Yes</v>
      </c>
      <c r="J481" t="str">
        <f>IF(Table_Main[[#This Row],[PartsFee]]=0,"Yes", "No")</f>
        <v>Yes</v>
      </c>
      <c r="K481" s="6">
        <v>0.5</v>
      </c>
      <c r="L481" s="14">
        <v>181.15710000000001</v>
      </c>
      <c r="M481" s="6" t="s">
        <v>413</v>
      </c>
      <c r="N481">
        <f>Table_Main[[#This Row],[WorkDate]]-Table_Main[[#This Row],[ReqDate]]</f>
        <v>22</v>
      </c>
      <c r="O481">
        <f>VLOOKUP(Table_Main[[#This Row],[Techs]],$AA$2:$AB$4,2,0)</f>
        <v>140</v>
      </c>
      <c r="P481" s="13">
        <f>Table_Main[[#This Row],[LaborHours]]*Table_Main[[#This Row],[LaborRate]]</f>
        <v>70</v>
      </c>
      <c r="Q481" s="14">
        <v>0</v>
      </c>
      <c r="R481" s="14">
        <v>0</v>
      </c>
      <c r="S481" s="13">
        <f>Table_Main[[#This Row],[LaborRate]]+Table_Main[[#This Row],[LaborCost]]</f>
        <v>210</v>
      </c>
      <c r="T481">
        <f>Table_Main[[#This Row],[LaborFee]]+Table_Main[[#This Row],[PartsFee]]</f>
        <v>0</v>
      </c>
      <c r="U481" t="str">
        <f>LEFT(TEXT(Table_Main[[#This Row],[ReqDate]],"dddd"),3)</f>
        <v>Wed</v>
      </c>
      <c r="V481" t="str">
        <f>LEFT(TEXT(Table_Main[[#This Row],[WorkDate]],"dddd"),3)</f>
        <v>Thu</v>
      </c>
    </row>
    <row r="482" spans="1:22" ht="14.25" hidden="1" customHeight="1" x14ac:dyDescent="0.25">
      <c r="A482" s="6" t="s">
        <v>562</v>
      </c>
      <c r="B482" s="6" t="s">
        <v>65</v>
      </c>
      <c r="C482" s="6" t="s">
        <v>57</v>
      </c>
      <c r="D482" s="6" t="s">
        <v>81</v>
      </c>
      <c r="E482" t="str">
        <f>IF(Table_Main[[#This Row],[Wait]]&lt;=4, "Yes", "No")</f>
        <v>No</v>
      </c>
      <c r="F482" s="9">
        <v>44293</v>
      </c>
      <c r="G482" s="9">
        <v>44327</v>
      </c>
      <c r="H482" s="6">
        <v>2</v>
      </c>
      <c r="I482" t="str">
        <f>IF(Table_Main[[#This Row],[LaborFee]]=0,"Yes", "No")</f>
        <v>No</v>
      </c>
      <c r="J482" t="str">
        <f>IF(Table_Main[[#This Row],[PartsFee]]=0,"Yes", "No")</f>
        <v>No</v>
      </c>
      <c r="K482" s="6">
        <v>2</v>
      </c>
      <c r="L482" s="14">
        <v>2050.6</v>
      </c>
      <c r="M482" s="6" t="s">
        <v>59</v>
      </c>
      <c r="N482">
        <f>Table_Main[[#This Row],[WorkDate]]-Table_Main[[#This Row],[ReqDate]]</f>
        <v>34</v>
      </c>
      <c r="O482">
        <f>VLOOKUP(Table_Main[[#This Row],[Techs]],$AA$2:$AB$4,2,0)</f>
        <v>140</v>
      </c>
      <c r="P482" s="13">
        <f>Table_Main[[#This Row],[LaborHours]]*Table_Main[[#This Row],[LaborRate]]</f>
        <v>280</v>
      </c>
      <c r="Q482" s="14">
        <v>280</v>
      </c>
      <c r="R482" s="14">
        <v>2050.6</v>
      </c>
      <c r="S482" s="13">
        <f>Table_Main[[#This Row],[LaborRate]]+Table_Main[[#This Row],[LaborCost]]</f>
        <v>420</v>
      </c>
      <c r="T482">
        <f>Table_Main[[#This Row],[LaborFee]]+Table_Main[[#This Row],[PartsFee]]</f>
        <v>2330.6</v>
      </c>
      <c r="U482" t="str">
        <f>LEFT(TEXT(Table_Main[[#This Row],[ReqDate]],"dddd"),3)</f>
        <v>Wed</v>
      </c>
      <c r="V482" t="str">
        <f>LEFT(TEXT(Table_Main[[#This Row],[WorkDate]],"dddd"),3)</f>
        <v>Tue</v>
      </c>
    </row>
    <row r="483" spans="1:22" ht="14.25" hidden="1" customHeight="1" x14ac:dyDescent="0.25">
      <c r="A483" s="6" t="s">
        <v>563</v>
      </c>
      <c r="B483" s="6" t="s">
        <v>168</v>
      </c>
      <c r="C483" s="6" t="s">
        <v>227</v>
      </c>
      <c r="D483" s="6" t="s">
        <v>58</v>
      </c>
      <c r="E483" t="str">
        <f>IF(Table_Main[[#This Row],[Wait]]&lt;=4, "Yes", "No")</f>
        <v>No</v>
      </c>
      <c r="F483" s="9">
        <v>44293</v>
      </c>
      <c r="G483" s="9">
        <v>44307</v>
      </c>
      <c r="H483" s="6">
        <v>2</v>
      </c>
      <c r="I483" t="str">
        <f>IF(Table_Main[[#This Row],[LaborFee]]=0,"Yes", "No")</f>
        <v>Yes</v>
      </c>
      <c r="J483" t="str">
        <f>IF(Table_Main[[#This Row],[PartsFee]]=0,"Yes", "No")</f>
        <v>Yes</v>
      </c>
      <c r="K483" s="6">
        <v>1</v>
      </c>
      <c r="L483" s="14">
        <v>1587.2547999999999</v>
      </c>
      <c r="M483" s="6" t="s">
        <v>79</v>
      </c>
      <c r="N483">
        <f>Table_Main[[#This Row],[WorkDate]]-Table_Main[[#This Row],[ReqDate]]</f>
        <v>14</v>
      </c>
      <c r="O483">
        <f>VLOOKUP(Table_Main[[#This Row],[Techs]],$AA$2:$AB$4,2,0)</f>
        <v>140</v>
      </c>
      <c r="P483" s="13">
        <f>Table_Main[[#This Row],[LaborHours]]*Table_Main[[#This Row],[LaborRate]]</f>
        <v>140</v>
      </c>
      <c r="Q483" s="14">
        <v>0</v>
      </c>
      <c r="R483" s="14">
        <v>0</v>
      </c>
      <c r="S483" s="13">
        <f>Table_Main[[#This Row],[LaborRate]]+Table_Main[[#This Row],[LaborCost]]</f>
        <v>280</v>
      </c>
      <c r="T483">
        <f>Table_Main[[#This Row],[LaborFee]]+Table_Main[[#This Row],[PartsFee]]</f>
        <v>0</v>
      </c>
      <c r="U483" t="str">
        <f>LEFT(TEXT(Table_Main[[#This Row],[ReqDate]],"dddd"),3)</f>
        <v>Wed</v>
      </c>
      <c r="V483" t="str">
        <f>LEFT(TEXT(Table_Main[[#This Row],[WorkDate]],"dddd"),3)</f>
        <v>Wed</v>
      </c>
    </row>
    <row r="484" spans="1:22" ht="14.25" hidden="1" customHeight="1" x14ac:dyDescent="0.25">
      <c r="A484" s="6" t="s">
        <v>564</v>
      </c>
      <c r="B484" s="6" t="s">
        <v>56</v>
      </c>
      <c r="C484" s="6" t="s">
        <v>227</v>
      </c>
      <c r="D484" s="6" t="s">
        <v>63</v>
      </c>
      <c r="E484" t="str">
        <f>IF(Table_Main[[#This Row],[Wait]]&lt;=4, "Yes", "No")</f>
        <v>No</v>
      </c>
      <c r="F484" s="9">
        <v>44294</v>
      </c>
      <c r="G484" s="9">
        <v>44308</v>
      </c>
      <c r="H484" s="6">
        <v>2</v>
      </c>
      <c r="I484" t="str">
        <f>IF(Table_Main[[#This Row],[LaborFee]]=0,"Yes", "No")</f>
        <v>No</v>
      </c>
      <c r="J484" t="str">
        <f>IF(Table_Main[[#This Row],[PartsFee]]=0,"Yes", "No")</f>
        <v>No</v>
      </c>
      <c r="K484" s="6">
        <v>0.75</v>
      </c>
      <c r="L484" s="14">
        <v>158</v>
      </c>
      <c r="M484" s="6" t="s">
        <v>59</v>
      </c>
      <c r="N484">
        <f>Table_Main[[#This Row],[WorkDate]]-Table_Main[[#This Row],[ReqDate]]</f>
        <v>14</v>
      </c>
      <c r="O484">
        <f>VLOOKUP(Table_Main[[#This Row],[Techs]],$AA$2:$AB$4,2,0)</f>
        <v>140</v>
      </c>
      <c r="P484" s="13">
        <f>Table_Main[[#This Row],[LaborHours]]*Table_Main[[#This Row],[LaborRate]]</f>
        <v>105</v>
      </c>
      <c r="Q484" s="14">
        <v>105</v>
      </c>
      <c r="R484" s="14">
        <v>158</v>
      </c>
      <c r="S484" s="13">
        <f>Table_Main[[#This Row],[LaborRate]]+Table_Main[[#This Row],[LaborCost]]</f>
        <v>245</v>
      </c>
      <c r="T484">
        <f>Table_Main[[#This Row],[LaborFee]]+Table_Main[[#This Row],[PartsFee]]</f>
        <v>263</v>
      </c>
      <c r="U484" t="str">
        <f>LEFT(TEXT(Table_Main[[#This Row],[ReqDate]],"dddd"),3)</f>
        <v>Thu</v>
      </c>
      <c r="V484" t="str">
        <f>LEFT(TEXT(Table_Main[[#This Row],[WorkDate]],"dddd"),3)</f>
        <v>Thu</v>
      </c>
    </row>
    <row r="485" spans="1:22" ht="14.25" hidden="1" customHeight="1" x14ac:dyDescent="0.25">
      <c r="A485" s="6" t="s">
        <v>565</v>
      </c>
      <c r="B485" s="6" t="s">
        <v>65</v>
      </c>
      <c r="C485" s="6" t="s">
        <v>57</v>
      </c>
      <c r="D485" s="6" t="s">
        <v>67</v>
      </c>
      <c r="E485" t="str">
        <f>IF(Table_Main[[#This Row],[Wait]]&lt;=4, "Yes", "No")</f>
        <v>No</v>
      </c>
      <c r="F485" s="9">
        <v>44294</v>
      </c>
      <c r="G485" s="9">
        <v>44314</v>
      </c>
      <c r="H485" s="6">
        <v>1</v>
      </c>
      <c r="I485" t="str">
        <f>IF(Table_Main[[#This Row],[LaborFee]]=0,"Yes", "No")</f>
        <v>Yes</v>
      </c>
      <c r="J485" t="str">
        <f>IF(Table_Main[[#This Row],[PartsFee]]=0,"Yes", "No")</f>
        <v>Yes</v>
      </c>
      <c r="K485" s="6">
        <v>0.25</v>
      </c>
      <c r="L485" s="14">
        <v>30</v>
      </c>
      <c r="M485" s="6" t="s">
        <v>413</v>
      </c>
      <c r="N485">
        <f>Table_Main[[#This Row],[WorkDate]]-Table_Main[[#This Row],[ReqDate]]</f>
        <v>20</v>
      </c>
      <c r="O485">
        <f>VLOOKUP(Table_Main[[#This Row],[Techs]],$AA$2:$AB$4,2,0)</f>
        <v>80</v>
      </c>
      <c r="P485" s="13">
        <f>Table_Main[[#This Row],[LaborHours]]*Table_Main[[#This Row],[LaborRate]]</f>
        <v>20</v>
      </c>
      <c r="Q485" s="14">
        <v>0</v>
      </c>
      <c r="R485" s="14">
        <v>0</v>
      </c>
      <c r="S485" s="13">
        <f>Table_Main[[#This Row],[LaborRate]]+Table_Main[[#This Row],[LaborCost]]</f>
        <v>100</v>
      </c>
      <c r="T485">
        <f>Table_Main[[#This Row],[LaborFee]]+Table_Main[[#This Row],[PartsFee]]</f>
        <v>0</v>
      </c>
      <c r="U485" t="str">
        <f>LEFT(TEXT(Table_Main[[#This Row],[ReqDate]],"dddd"),3)</f>
        <v>Thu</v>
      </c>
      <c r="V485" t="str">
        <f>LEFT(TEXT(Table_Main[[#This Row],[WorkDate]],"dddd"),3)</f>
        <v>Wed</v>
      </c>
    </row>
    <row r="486" spans="1:22" ht="14.25" hidden="1" customHeight="1" x14ac:dyDescent="0.25">
      <c r="A486" s="6" t="s">
        <v>566</v>
      </c>
      <c r="B486" s="6" t="s">
        <v>168</v>
      </c>
      <c r="C486" s="6" t="s">
        <v>78</v>
      </c>
      <c r="D486" s="6" t="s">
        <v>81</v>
      </c>
      <c r="E486" t="str">
        <f>IF(Table_Main[[#This Row],[Wait]]&lt;=4, "Yes", "No")</f>
        <v>No</v>
      </c>
      <c r="F486" s="9">
        <v>44294</v>
      </c>
      <c r="G486" s="9">
        <v>44315</v>
      </c>
      <c r="H486" s="6">
        <v>2</v>
      </c>
      <c r="I486" t="str">
        <f>IF(Table_Main[[#This Row],[LaborFee]]=0,"Yes", "No")</f>
        <v>No</v>
      </c>
      <c r="J486" t="str">
        <f>IF(Table_Main[[#This Row],[PartsFee]]=0,"Yes", "No")</f>
        <v>Yes</v>
      </c>
      <c r="K486" s="6">
        <v>1</v>
      </c>
      <c r="L486" s="14">
        <v>54.28</v>
      </c>
      <c r="M486" s="6" t="s">
        <v>79</v>
      </c>
      <c r="N486">
        <f>Table_Main[[#This Row],[WorkDate]]-Table_Main[[#This Row],[ReqDate]]</f>
        <v>21</v>
      </c>
      <c r="O486">
        <f>VLOOKUP(Table_Main[[#This Row],[Techs]],$AA$2:$AB$4,2,0)</f>
        <v>140</v>
      </c>
      <c r="P486" s="13">
        <f>Table_Main[[#This Row],[LaborHours]]*Table_Main[[#This Row],[LaborRate]]</f>
        <v>140</v>
      </c>
      <c r="Q486" s="14">
        <v>140</v>
      </c>
      <c r="R486" s="14">
        <v>0</v>
      </c>
      <c r="S486" s="13">
        <f>Table_Main[[#This Row],[LaborRate]]+Table_Main[[#This Row],[LaborCost]]</f>
        <v>280</v>
      </c>
      <c r="T486">
        <f>Table_Main[[#This Row],[LaborFee]]+Table_Main[[#This Row],[PartsFee]]</f>
        <v>140</v>
      </c>
      <c r="U486" t="str">
        <f>LEFT(TEXT(Table_Main[[#This Row],[ReqDate]],"dddd"),3)</f>
        <v>Thu</v>
      </c>
      <c r="V486" t="str">
        <f>LEFT(TEXT(Table_Main[[#This Row],[WorkDate]],"dddd"),3)</f>
        <v>Thu</v>
      </c>
    </row>
    <row r="487" spans="1:22" ht="14.25" hidden="1" customHeight="1" x14ac:dyDescent="0.25">
      <c r="A487" s="6" t="s">
        <v>567</v>
      </c>
      <c r="B487" s="6" t="s">
        <v>56</v>
      </c>
      <c r="C487" s="6" t="s">
        <v>227</v>
      </c>
      <c r="D487" s="6" t="s">
        <v>67</v>
      </c>
      <c r="E487" t="str">
        <f>IF(Table_Main[[#This Row],[Wait]]&lt;=4, "Yes", "No")</f>
        <v>No</v>
      </c>
      <c r="F487" s="9">
        <v>44294</v>
      </c>
      <c r="G487" s="9">
        <v>44319</v>
      </c>
      <c r="H487" s="6">
        <v>1</v>
      </c>
      <c r="I487" t="str">
        <f>IF(Table_Main[[#This Row],[LaborFee]]=0,"Yes", "No")</f>
        <v>No</v>
      </c>
      <c r="J487" t="str">
        <f>IF(Table_Main[[#This Row],[PartsFee]]=0,"Yes", "No")</f>
        <v>No</v>
      </c>
      <c r="K487" s="6">
        <v>0.25</v>
      </c>
      <c r="L487" s="14">
        <v>85.32</v>
      </c>
      <c r="M487" s="6" t="s">
        <v>79</v>
      </c>
      <c r="N487">
        <f>Table_Main[[#This Row],[WorkDate]]-Table_Main[[#This Row],[ReqDate]]</f>
        <v>25</v>
      </c>
      <c r="O487">
        <f>VLOOKUP(Table_Main[[#This Row],[Techs]],$AA$2:$AB$4,2,0)</f>
        <v>80</v>
      </c>
      <c r="P487" s="13">
        <f>Table_Main[[#This Row],[LaborHours]]*Table_Main[[#This Row],[LaborRate]]</f>
        <v>20</v>
      </c>
      <c r="Q487" s="14">
        <v>20</v>
      </c>
      <c r="R487" s="14">
        <v>85.32</v>
      </c>
      <c r="S487" s="13">
        <f>Table_Main[[#This Row],[LaborRate]]+Table_Main[[#This Row],[LaborCost]]</f>
        <v>100</v>
      </c>
      <c r="T487">
        <f>Table_Main[[#This Row],[LaborFee]]+Table_Main[[#This Row],[PartsFee]]</f>
        <v>105.32</v>
      </c>
      <c r="U487" t="str">
        <f>LEFT(TEXT(Table_Main[[#This Row],[ReqDate]],"dddd"),3)</f>
        <v>Thu</v>
      </c>
      <c r="V487" t="str">
        <f>LEFT(TEXT(Table_Main[[#This Row],[WorkDate]],"dddd"),3)</f>
        <v>Mon</v>
      </c>
    </row>
    <row r="488" spans="1:22" ht="14.25" hidden="1" customHeight="1" x14ac:dyDescent="0.25">
      <c r="A488" s="6" t="s">
        <v>568</v>
      </c>
      <c r="B488" s="6" t="s">
        <v>168</v>
      </c>
      <c r="C488" s="6" t="s">
        <v>227</v>
      </c>
      <c r="D488" s="6" t="s">
        <v>58</v>
      </c>
      <c r="E488" t="str">
        <f>IF(Table_Main[[#This Row],[Wait]]&lt;=4, "Yes", "No")</f>
        <v>No</v>
      </c>
      <c r="F488" s="9">
        <v>44294</v>
      </c>
      <c r="G488" s="9">
        <v>44329</v>
      </c>
      <c r="H488" s="6">
        <v>2</v>
      </c>
      <c r="I488" t="str">
        <f>IF(Table_Main[[#This Row],[LaborFee]]=0,"Yes", "No")</f>
        <v>No</v>
      </c>
      <c r="J488" t="str">
        <f>IF(Table_Main[[#This Row],[PartsFee]]=0,"Yes", "No")</f>
        <v>No</v>
      </c>
      <c r="K488" s="6">
        <v>0.25</v>
      </c>
      <c r="L488" s="14">
        <v>30</v>
      </c>
      <c r="M488" s="6" t="s">
        <v>79</v>
      </c>
      <c r="N488">
        <f>Table_Main[[#This Row],[WorkDate]]-Table_Main[[#This Row],[ReqDate]]</f>
        <v>35</v>
      </c>
      <c r="O488">
        <f>VLOOKUP(Table_Main[[#This Row],[Techs]],$AA$2:$AB$4,2,0)</f>
        <v>140</v>
      </c>
      <c r="P488" s="13">
        <f>Table_Main[[#This Row],[LaborHours]]*Table_Main[[#This Row],[LaborRate]]</f>
        <v>35</v>
      </c>
      <c r="Q488" s="14">
        <v>35</v>
      </c>
      <c r="R488" s="14">
        <v>30</v>
      </c>
      <c r="S488" s="13">
        <f>Table_Main[[#This Row],[LaborRate]]+Table_Main[[#This Row],[LaborCost]]</f>
        <v>175</v>
      </c>
      <c r="T488">
        <f>Table_Main[[#This Row],[LaborFee]]+Table_Main[[#This Row],[PartsFee]]</f>
        <v>65</v>
      </c>
      <c r="U488" t="str">
        <f>LEFT(TEXT(Table_Main[[#This Row],[ReqDate]],"dddd"),3)</f>
        <v>Thu</v>
      </c>
      <c r="V488" t="str">
        <f>LEFT(TEXT(Table_Main[[#This Row],[WorkDate]],"dddd"),3)</f>
        <v>Thu</v>
      </c>
    </row>
    <row r="489" spans="1:22" ht="14.25" hidden="1" customHeight="1" x14ac:dyDescent="0.25">
      <c r="A489" s="6" t="s">
        <v>569</v>
      </c>
      <c r="B489" s="6" t="s">
        <v>71</v>
      </c>
      <c r="C489" s="6" t="s">
        <v>66</v>
      </c>
      <c r="D489" s="6" t="s">
        <v>58</v>
      </c>
      <c r="E489" t="str">
        <f>IF(Table_Main[[#This Row],[Wait]]&lt;=4, "Yes", "No")</f>
        <v>No</v>
      </c>
      <c r="F489" s="9">
        <v>44294</v>
      </c>
      <c r="G489" s="9">
        <v>44337</v>
      </c>
      <c r="H489" s="6">
        <v>2</v>
      </c>
      <c r="I489" t="str">
        <f>IF(Table_Main[[#This Row],[LaborFee]]=0,"Yes", "No")</f>
        <v>No</v>
      </c>
      <c r="J489" t="str">
        <f>IF(Table_Main[[#This Row],[PartsFee]]=0,"Yes", "No")</f>
        <v>No</v>
      </c>
      <c r="K489" s="6">
        <v>0.25</v>
      </c>
      <c r="L489" s="14">
        <v>2.54</v>
      </c>
      <c r="M489" s="6" t="s">
        <v>59</v>
      </c>
      <c r="N489">
        <f>Table_Main[[#This Row],[WorkDate]]-Table_Main[[#This Row],[ReqDate]]</f>
        <v>43</v>
      </c>
      <c r="O489">
        <f>VLOOKUP(Table_Main[[#This Row],[Techs]],$AA$2:$AB$4,2,0)</f>
        <v>140</v>
      </c>
      <c r="P489" s="13">
        <f>Table_Main[[#This Row],[LaborHours]]*Table_Main[[#This Row],[LaborRate]]</f>
        <v>35</v>
      </c>
      <c r="Q489" s="14">
        <v>35</v>
      </c>
      <c r="R489" s="14">
        <v>2.54</v>
      </c>
      <c r="S489" s="13">
        <f>Table_Main[[#This Row],[LaborRate]]+Table_Main[[#This Row],[LaborCost]]</f>
        <v>175</v>
      </c>
      <c r="T489">
        <f>Table_Main[[#This Row],[LaborFee]]+Table_Main[[#This Row],[PartsFee]]</f>
        <v>37.54</v>
      </c>
      <c r="U489" t="str">
        <f>LEFT(TEXT(Table_Main[[#This Row],[ReqDate]],"dddd"),3)</f>
        <v>Thu</v>
      </c>
      <c r="V489" t="str">
        <f>LEFT(TEXT(Table_Main[[#This Row],[WorkDate]],"dddd"),3)</f>
        <v>Fri</v>
      </c>
    </row>
    <row r="490" spans="1:22" ht="14.25" hidden="1" customHeight="1" x14ac:dyDescent="0.25">
      <c r="A490" s="6" t="s">
        <v>570</v>
      </c>
      <c r="B490" s="6" t="s">
        <v>56</v>
      </c>
      <c r="C490" s="6" t="s">
        <v>227</v>
      </c>
      <c r="D490" s="6" t="s">
        <v>67</v>
      </c>
      <c r="E490" t="str">
        <f>IF(Table_Main[[#This Row],[Wait]]&lt;=4, "Yes", "No")</f>
        <v>No</v>
      </c>
      <c r="F490" s="9">
        <v>44294</v>
      </c>
      <c r="G490" s="9">
        <v>44355</v>
      </c>
      <c r="H490" s="6">
        <v>1</v>
      </c>
      <c r="I490" t="str">
        <f>IF(Table_Main[[#This Row],[LaborFee]]=0,"Yes", "No")</f>
        <v>No</v>
      </c>
      <c r="J490" t="str">
        <f>IF(Table_Main[[#This Row],[PartsFee]]=0,"Yes", "No")</f>
        <v>No</v>
      </c>
      <c r="K490" s="6">
        <v>0.25</v>
      </c>
      <c r="L490" s="14">
        <v>66.864900000000006</v>
      </c>
      <c r="M490" s="6" t="s">
        <v>59</v>
      </c>
      <c r="N490">
        <f>Table_Main[[#This Row],[WorkDate]]-Table_Main[[#This Row],[ReqDate]]</f>
        <v>61</v>
      </c>
      <c r="O490">
        <f>VLOOKUP(Table_Main[[#This Row],[Techs]],$AA$2:$AB$4,2,0)</f>
        <v>80</v>
      </c>
      <c r="P490" s="13">
        <f>Table_Main[[#This Row],[LaborHours]]*Table_Main[[#This Row],[LaborRate]]</f>
        <v>20</v>
      </c>
      <c r="Q490" s="14">
        <v>20</v>
      </c>
      <c r="R490" s="14">
        <v>66.864900000000006</v>
      </c>
      <c r="S490" s="13">
        <f>Table_Main[[#This Row],[LaborRate]]+Table_Main[[#This Row],[LaborCost]]</f>
        <v>100</v>
      </c>
      <c r="T490">
        <f>Table_Main[[#This Row],[LaborFee]]+Table_Main[[#This Row],[PartsFee]]</f>
        <v>86.864900000000006</v>
      </c>
      <c r="U490" t="str">
        <f>LEFT(TEXT(Table_Main[[#This Row],[ReqDate]],"dddd"),3)</f>
        <v>Thu</v>
      </c>
      <c r="V490" t="str">
        <f>LEFT(TEXT(Table_Main[[#This Row],[WorkDate]],"dddd"),3)</f>
        <v>Tue</v>
      </c>
    </row>
    <row r="491" spans="1:22" ht="14.25" hidden="1" customHeight="1" x14ac:dyDescent="0.25">
      <c r="A491" s="6" t="s">
        <v>571</v>
      </c>
      <c r="B491" s="6" t="s">
        <v>56</v>
      </c>
      <c r="C491" s="6" t="s">
        <v>227</v>
      </c>
      <c r="D491" s="6" t="s">
        <v>63</v>
      </c>
      <c r="E491" t="str">
        <f>IF(Table_Main[[#This Row],[Wait]]&lt;=4, "Yes", "No")</f>
        <v>No</v>
      </c>
      <c r="F491" s="9">
        <v>44296</v>
      </c>
      <c r="G491" s="9">
        <v>44307</v>
      </c>
      <c r="H491" s="6">
        <v>2</v>
      </c>
      <c r="I491" t="str">
        <f>IF(Table_Main[[#This Row],[LaborFee]]=0,"Yes", "No")</f>
        <v>No</v>
      </c>
      <c r="J491" t="str">
        <f>IF(Table_Main[[#This Row],[PartsFee]]=0,"Yes", "No")</f>
        <v>No</v>
      </c>
      <c r="K491" s="6">
        <v>0.75</v>
      </c>
      <c r="L491" s="14">
        <v>108.9273</v>
      </c>
      <c r="M491" s="6" t="s">
        <v>59</v>
      </c>
      <c r="N491">
        <f>Table_Main[[#This Row],[WorkDate]]-Table_Main[[#This Row],[ReqDate]]</f>
        <v>11</v>
      </c>
      <c r="O491">
        <f>VLOOKUP(Table_Main[[#This Row],[Techs]],$AA$2:$AB$4,2,0)</f>
        <v>140</v>
      </c>
      <c r="P491" s="13">
        <f>Table_Main[[#This Row],[LaborHours]]*Table_Main[[#This Row],[LaborRate]]</f>
        <v>105</v>
      </c>
      <c r="Q491" s="14">
        <v>105</v>
      </c>
      <c r="R491" s="14">
        <v>108.9273</v>
      </c>
      <c r="S491" s="13">
        <f>Table_Main[[#This Row],[LaborRate]]+Table_Main[[#This Row],[LaborCost]]</f>
        <v>245</v>
      </c>
      <c r="T491">
        <f>Table_Main[[#This Row],[LaborFee]]+Table_Main[[#This Row],[PartsFee]]</f>
        <v>213.9273</v>
      </c>
      <c r="U491" t="str">
        <f>LEFT(TEXT(Table_Main[[#This Row],[ReqDate]],"dddd"),3)</f>
        <v>Sat</v>
      </c>
      <c r="V491" t="str">
        <f>LEFT(TEXT(Table_Main[[#This Row],[WorkDate]],"dddd"),3)</f>
        <v>Wed</v>
      </c>
    </row>
    <row r="492" spans="1:22" ht="14.25" hidden="1" customHeight="1" x14ac:dyDescent="0.25">
      <c r="A492" s="6" t="s">
        <v>572</v>
      </c>
      <c r="B492" s="6" t="s">
        <v>94</v>
      </c>
      <c r="C492" s="6" t="s">
        <v>66</v>
      </c>
      <c r="D492" s="6" t="s">
        <v>81</v>
      </c>
      <c r="E492" t="str">
        <f>IF(Table_Main[[#This Row],[Wait]]&lt;=4, "Yes", "No")</f>
        <v>No</v>
      </c>
      <c r="F492" s="9">
        <v>44296</v>
      </c>
      <c r="G492" s="9">
        <v>44326</v>
      </c>
      <c r="H492" s="6">
        <v>1</v>
      </c>
      <c r="I492" t="str">
        <f>IF(Table_Main[[#This Row],[LaborFee]]=0,"Yes", "No")</f>
        <v>Yes</v>
      </c>
      <c r="J492" t="str">
        <f>IF(Table_Main[[#This Row],[PartsFee]]=0,"Yes", "No")</f>
        <v>Yes</v>
      </c>
      <c r="K492" s="6">
        <v>4.75</v>
      </c>
      <c r="L492" s="14">
        <v>397.36099999999999</v>
      </c>
      <c r="M492" s="6" t="s">
        <v>413</v>
      </c>
      <c r="N492">
        <f>Table_Main[[#This Row],[WorkDate]]-Table_Main[[#This Row],[ReqDate]]</f>
        <v>30</v>
      </c>
      <c r="O492">
        <f>VLOOKUP(Table_Main[[#This Row],[Techs]],$AA$2:$AB$4,2,0)</f>
        <v>80</v>
      </c>
      <c r="P492" s="13">
        <f>Table_Main[[#This Row],[LaborHours]]*Table_Main[[#This Row],[LaborRate]]</f>
        <v>380</v>
      </c>
      <c r="Q492" s="14">
        <v>0</v>
      </c>
      <c r="R492" s="14">
        <v>0</v>
      </c>
      <c r="S492" s="13">
        <f>Table_Main[[#This Row],[LaborRate]]+Table_Main[[#This Row],[LaborCost]]</f>
        <v>460</v>
      </c>
      <c r="T492">
        <f>Table_Main[[#This Row],[LaborFee]]+Table_Main[[#This Row],[PartsFee]]</f>
        <v>0</v>
      </c>
      <c r="U492" t="str">
        <f>LEFT(TEXT(Table_Main[[#This Row],[ReqDate]],"dddd"),3)</f>
        <v>Sat</v>
      </c>
      <c r="V492" t="str">
        <f>LEFT(TEXT(Table_Main[[#This Row],[WorkDate]],"dddd"),3)</f>
        <v>Mon</v>
      </c>
    </row>
    <row r="493" spans="1:22" ht="14.25" hidden="1" customHeight="1" x14ac:dyDescent="0.25">
      <c r="A493" s="6" t="s">
        <v>573</v>
      </c>
      <c r="B493" s="6" t="s">
        <v>94</v>
      </c>
      <c r="C493" s="6" t="s">
        <v>66</v>
      </c>
      <c r="D493" s="6" t="s">
        <v>58</v>
      </c>
      <c r="E493" t="str">
        <f>IF(Table_Main[[#This Row],[Wait]]&lt;=4, "Yes", "No")</f>
        <v>No</v>
      </c>
      <c r="F493" s="9">
        <v>44298</v>
      </c>
      <c r="G493" s="9">
        <v>44307</v>
      </c>
      <c r="H493" s="6">
        <v>1</v>
      </c>
      <c r="I493" t="str">
        <f>IF(Table_Main[[#This Row],[LaborFee]]=0,"Yes", "No")</f>
        <v>No</v>
      </c>
      <c r="J493" t="str">
        <f>IF(Table_Main[[#This Row],[PartsFee]]=0,"Yes", "No")</f>
        <v>No</v>
      </c>
      <c r="K493" s="6">
        <v>0.25</v>
      </c>
      <c r="L493" s="14">
        <v>156.40209999999999</v>
      </c>
      <c r="M493" s="6" t="s">
        <v>59</v>
      </c>
      <c r="N493">
        <f>Table_Main[[#This Row],[WorkDate]]-Table_Main[[#This Row],[ReqDate]]</f>
        <v>9</v>
      </c>
      <c r="O493">
        <f>VLOOKUP(Table_Main[[#This Row],[Techs]],$AA$2:$AB$4,2,0)</f>
        <v>80</v>
      </c>
      <c r="P493" s="13">
        <f>Table_Main[[#This Row],[LaborHours]]*Table_Main[[#This Row],[LaborRate]]</f>
        <v>20</v>
      </c>
      <c r="Q493" s="14">
        <v>20</v>
      </c>
      <c r="R493" s="14">
        <v>156.40209999999999</v>
      </c>
      <c r="S493" s="13">
        <f>Table_Main[[#This Row],[LaborRate]]+Table_Main[[#This Row],[LaborCost]]</f>
        <v>100</v>
      </c>
      <c r="T493">
        <f>Table_Main[[#This Row],[LaborFee]]+Table_Main[[#This Row],[PartsFee]]</f>
        <v>176.40209999999999</v>
      </c>
      <c r="U493" t="str">
        <f>LEFT(TEXT(Table_Main[[#This Row],[ReqDate]],"dddd"),3)</f>
        <v>Mon</v>
      </c>
      <c r="V493" t="str">
        <f>LEFT(TEXT(Table_Main[[#This Row],[WorkDate]],"dddd"),3)</f>
        <v>Wed</v>
      </c>
    </row>
    <row r="494" spans="1:22" ht="14.25" hidden="1" customHeight="1" x14ac:dyDescent="0.25">
      <c r="A494" s="6" t="s">
        <v>574</v>
      </c>
      <c r="B494" s="6" t="s">
        <v>65</v>
      </c>
      <c r="C494" s="6" t="s">
        <v>66</v>
      </c>
      <c r="D494" s="6" t="s">
        <v>58</v>
      </c>
      <c r="E494" t="str">
        <f>IF(Table_Main[[#This Row],[Wait]]&lt;=4, "Yes", "No")</f>
        <v>No</v>
      </c>
      <c r="F494" s="9">
        <v>44298</v>
      </c>
      <c r="G494" s="9">
        <v>44307</v>
      </c>
      <c r="H494" s="6">
        <v>2</v>
      </c>
      <c r="I494" t="str">
        <f>IF(Table_Main[[#This Row],[LaborFee]]=0,"Yes", "No")</f>
        <v>No</v>
      </c>
      <c r="J494" t="str">
        <f>IF(Table_Main[[#This Row],[PartsFee]]=0,"Yes", "No")</f>
        <v>Yes</v>
      </c>
      <c r="K494" s="6">
        <v>0.5</v>
      </c>
      <c r="L494" s="14">
        <v>176.22120000000001</v>
      </c>
      <c r="M494" s="6" t="s">
        <v>79</v>
      </c>
      <c r="N494">
        <f>Table_Main[[#This Row],[WorkDate]]-Table_Main[[#This Row],[ReqDate]]</f>
        <v>9</v>
      </c>
      <c r="O494">
        <f>VLOOKUP(Table_Main[[#This Row],[Techs]],$AA$2:$AB$4,2,0)</f>
        <v>140</v>
      </c>
      <c r="P494" s="13">
        <f>Table_Main[[#This Row],[LaborHours]]*Table_Main[[#This Row],[LaborRate]]</f>
        <v>70</v>
      </c>
      <c r="Q494" s="14">
        <v>70</v>
      </c>
      <c r="R494" s="14">
        <v>0</v>
      </c>
      <c r="S494" s="13">
        <f>Table_Main[[#This Row],[LaborRate]]+Table_Main[[#This Row],[LaborCost]]</f>
        <v>210</v>
      </c>
      <c r="T494">
        <f>Table_Main[[#This Row],[LaborFee]]+Table_Main[[#This Row],[PartsFee]]</f>
        <v>70</v>
      </c>
      <c r="U494" t="str">
        <f>LEFT(TEXT(Table_Main[[#This Row],[ReqDate]],"dddd"),3)</f>
        <v>Mon</v>
      </c>
      <c r="V494" t="str">
        <f>LEFT(TEXT(Table_Main[[#This Row],[WorkDate]],"dddd"),3)</f>
        <v>Wed</v>
      </c>
    </row>
    <row r="495" spans="1:22" ht="14.25" hidden="1" customHeight="1" x14ac:dyDescent="0.25">
      <c r="A495" s="6" t="s">
        <v>575</v>
      </c>
      <c r="B495" s="6" t="s">
        <v>56</v>
      </c>
      <c r="C495" s="6" t="s">
        <v>227</v>
      </c>
      <c r="D495" s="6" t="s">
        <v>67</v>
      </c>
      <c r="E495" t="str">
        <f>IF(Table_Main[[#This Row],[Wait]]&lt;=4, "Yes", "No")</f>
        <v>No</v>
      </c>
      <c r="F495" s="9">
        <v>44298</v>
      </c>
      <c r="G495" s="9">
        <v>44314</v>
      </c>
      <c r="H495" s="6">
        <v>1</v>
      </c>
      <c r="I495" t="str">
        <f>IF(Table_Main[[#This Row],[LaborFee]]=0,"Yes", "No")</f>
        <v>No</v>
      </c>
      <c r="J495" t="str">
        <f>IF(Table_Main[[#This Row],[PartsFee]]=0,"Yes", "No")</f>
        <v>No</v>
      </c>
      <c r="K495" s="6">
        <v>0.25</v>
      </c>
      <c r="L495" s="14">
        <v>4.99</v>
      </c>
      <c r="M495" s="6" t="s">
        <v>79</v>
      </c>
      <c r="N495">
        <f>Table_Main[[#This Row],[WorkDate]]-Table_Main[[#This Row],[ReqDate]]</f>
        <v>16</v>
      </c>
      <c r="O495">
        <f>VLOOKUP(Table_Main[[#This Row],[Techs]],$AA$2:$AB$4,2,0)</f>
        <v>80</v>
      </c>
      <c r="P495" s="13">
        <f>Table_Main[[#This Row],[LaborHours]]*Table_Main[[#This Row],[LaborRate]]</f>
        <v>20</v>
      </c>
      <c r="Q495" s="14">
        <v>20</v>
      </c>
      <c r="R495" s="14">
        <v>4.99</v>
      </c>
      <c r="S495" s="13">
        <f>Table_Main[[#This Row],[LaborRate]]+Table_Main[[#This Row],[LaborCost]]</f>
        <v>100</v>
      </c>
      <c r="T495">
        <f>Table_Main[[#This Row],[LaborFee]]+Table_Main[[#This Row],[PartsFee]]</f>
        <v>24.990000000000002</v>
      </c>
      <c r="U495" t="str">
        <f>LEFT(TEXT(Table_Main[[#This Row],[ReqDate]],"dddd"),3)</f>
        <v>Mon</v>
      </c>
      <c r="V495" t="str">
        <f>LEFT(TEXT(Table_Main[[#This Row],[WorkDate]],"dddd"),3)</f>
        <v>Wed</v>
      </c>
    </row>
    <row r="496" spans="1:22" ht="14.25" hidden="1" customHeight="1" x14ac:dyDescent="0.25">
      <c r="A496" s="6" t="s">
        <v>576</v>
      </c>
      <c r="B496" s="6" t="s">
        <v>71</v>
      </c>
      <c r="C496" s="6" t="s">
        <v>78</v>
      </c>
      <c r="D496" s="6" t="s">
        <v>67</v>
      </c>
      <c r="E496" t="str">
        <f>IF(Table_Main[[#This Row],[Wait]]&lt;=4, "Yes", "No")</f>
        <v>No</v>
      </c>
      <c r="F496" s="9">
        <v>44298</v>
      </c>
      <c r="G496" s="9">
        <v>44319</v>
      </c>
      <c r="H496" s="6">
        <v>1</v>
      </c>
      <c r="I496" t="str">
        <f>IF(Table_Main[[#This Row],[LaborFee]]=0,"Yes", "No")</f>
        <v>No</v>
      </c>
      <c r="J496" t="str">
        <f>IF(Table_Main[[#This Row],[PartsFee]]=0,"Yes", "No")</f>
        <v>No</v>
      </c>
      <c r="K496" s="6">
        <v>0.25</v>
      </c>
      <c r="L496" s="14">
        <v>83.462900000000005</v>
      </c>
      <c r="M496" s="6" t="s">
        <v>59</v>
      </c>
      <c r="N496">
        <f>Table_Main[[#This Row],[WorkDate]]-Table_Main[[#This Row],[ReqDate]]</f>
        <v>21</v>
      </c>
      <c r="O496">
        <f>VLOOKUP(Table_Main[[#This Row],[Techs]],$AA$2:$AB$4,2,0)</f>
        <v>80</v>
      </c>
      <c r="P496" s="13">
        <f>Table_Main[[#This Row],[LaborHours]]*Table_Main[[#This Row],[LaborRate]]</f>
        <v>20</v>
      </c>
      <c r="Q496" s="14">
        <v>20</v>
      </c>
      <c r="R496" s="14">
        <v>83.462900000000005</v>
      </c>
      <c r="S496" s="13">
        <f>Table_Main[[#This Row],[LaborRate]]+Table_Main[[#This Row],[LaborCost]]</f>
        <v>100</v>
      </c>
      <c r="T496">
        <f>Table_Main[[#This Row],[LaborFee]]+Table_Main[[#This Row],[PartsFee]]</f>
        <v>103.4629</v>
      </c>
      <c r="U496" t="str">
        <f>LEFT(TEXT(Table_Main[[#This Row],[ReqDate]],"dddd"),3)</f>
        <v>Mon</v>
      </c>
      <c r="V496" t="str">
        <f>LEFT(TEXT(Table_Main[[#This Row],[WorkDate]],"dddd"),3)</f>
        <v>Mon</v>
      </c>
    </row>
    <row r="497" spans="1:22" ht="14.25" hidden="1" customHeight="1" x14ac:dyDescent="0.25">
      <c r="A497" s="6" t="s">
        <v>577</v>
      </c>
      <c r="B497" s="6" t="s">
        <v>65</v>
      </c>
      <c r="C497" s="6" t="s">
        <v>78</v>
      </c>
      <c r="D497" s="6" t="s">
        <v>194</v>
      </c>
      <c r="E497" t="str">
        <f>IF(Table_Main[[#This Row],[Wait]]&lt;=4, "Yes", "No")</f>
        <v>No</v>
      </c>
      <c r="F497" s="9">
        <v>44298</v>
      </c>
      <c r="G497" s="9">
        <v>44320</v>
      </c>
      <c r="H497" s="6">
        <v>2</v>
      </c>
      <c r="I497" t="str">
        <f>IF(Table_Main[[#This Row],[LaborFee]]=0,"Yes", "No")</f>
        <v>No</v>
      </c>
      <c r="J497" t="str">
        <f>IF(Table_Main[[#This Row],[PartsFee]]=0,"Yes", "No")</f>
        <v>No</v>
      </c>
      <c r="K497" s="6">
        <v>2.25</v>
      </c>
      <c r="L497" s="14">
        <v>52</v>
      </c>
      <c r="M497" s="6" t="s">
        <v>59</v>
      </c>
      <c r="N497">
        <f>Table_Main[[#This Row],[WorkDate]]-Table_Main[[#This Row],[ReqDate]]</f>
        <v>22</v>
      </c>
      <c r="O497">
        <f>VLOOKUP(Table_Main[[#This Row],[Techs]],$AA$2:$AB$4,2,0)</f>
        <v>140</v>
      </c>
      <c r="P497" s="13">
        <f>Table_Main[[#This Row],[LaborHours]]*Table_Main[[#This Row],[LaborRate]]</f>
        <v>315</v>
      </c>
      <c r="Q497" s="14">
        <v>315</v>
      </c>
      <c r="R497" s="14">
        <v>52</v>
      </c>
      <c r="S497" s="13">
        <f>Table_Main[[#This Row],[LaborRate]]+Table_Main[[#This Row],[LaborCost]]</f>
        <v>455</v>
      </c>
      <c r="T497">
        <f>Table_Main[[#This Row],[LaborFee]]+Table_Main[[#This Row],[PartsFee]]</f>
        <v>367</v>
      </c>
      <c r="U497" t="str">
        <f>LEFT(TEXT(Table_Main[[#This Row],[ReqDate]],"dddd"),3)</f>
        <v>Mon</v>
      </c>
      <c r="V497" t="str">
        <f>LEFT(TEXT(Table_Main[[#This Row],[WorkDate]],"dddd"),3)</f>
        <v>Tue</v>
      </c>
    </row>
    <row r="498" spans="1:22" ht="14.25" hidden="1" customHeight="1" x14ac:dyDescent="0.25">
      <c r="A498" s="6" t="s">
        <v>578</v>
      </c>
      <c r="B498" s="6" t="s">
        <v>61</v>
      </c>
      <c r="C498" s="6" t="s">
        <v>62</v>
      </c>
      <c r="D498" s="6" t="s">
        <v>58</v>
      </c>
      <c r="E498" t="str">
        <f>IF(Table_Main[[#This Row],[Wait]]&lt;=4, "Yes", "No")</f>
        <v>No</v>
      </c>
      <c r="F498" s="9">
        <v>44298</v>
      </c>
      <c r="G498" s="9">
        <v>44320</v>
      </c>
      <c r="H498" s="6">
        <v>1</v>
      </c>
      <c r="I498" t="str">
        <f>IF(Table_Main[[#This Row],[LaborFee]]=0,"Yes", "No")</f>
        <v>No</v>
      </c>
      <c r="J498" t="str">
        <f>IF(Table_Main[[#This Row],[PartsFee]]=0,"Yes", "No")</f>
        <v>No</v>
      </c>
      <c r="K498" s="6">
        <v>0.5</v>
      </c>
      <c r="L498" s="14">
        <v>743.18399999999997</v>
      </c>
      <c r="M498" s="6" t="s">
        <v>68</v>
      </c>
      <c r="N498">
        <f>Table_Main[[#This Row],[WorkDate]]-Table_Main[[#This Row],[ReqDate]]</f>
        <v>22</v>
      </c>
      <c r="O498">
        <f>VLOOKUP(Table_Main[[#This Row],[Techs]],$AA$2:$AB$4,2,0)</f>
        <v>80</v>
      </c>
      <c r="P498" s="13">
        <f>Table_Main[[#This Row],[LaborHours]]*Table_Main[[#This Row],[LaborRate]]</f>
        <v>40</v>
      </c>
      <c r="Q498" s="14">
        <v>40</v>
      </c>
      <c r="R498" s="14">
        <v>743.18399999999997</v>
      </c>
      <c r="S498" s="13">
        <f>Table_Main[[#This Row],[LaborRate]]+Table_Main[[#This Row],[LaborCost]]</f>
        <v>120</v>
      </c>
      <c r="T498">
        <f>Table_Main[[#This Row],[LaborFee]]+Table_Main[[#This Row],[PartsFee]]</f>
        <v>783.18399999999997</v>
      </c>
      <c r="U498" t="str">
        <f>LEFT(TEXT(Table_Main[[#This Row],[ReqDate]],"dddd"),3)</f>
        <v>Mon</v>
      </c>
      <c r="V498" t="str">
        <f>LEFT(TEXT(Table_Main[[#This Row],[WorkDate]],"dddd"),3)</f>
        <v>Tue</v>
      </c>
    </row>
    <row r="499" spans="1:22" ht="14.25" hidden="1" customHeight="1" x14ac:dyDescent="0.25">
      <c r="A499" s="6" t="s">
        <v>579</v>
      </c>
      <c r="B499" s="6" t="s">
        <v>65</v>
      </c>
      <c r="C499" s="6" t="s">
        <v>66</v>
      </c>
      <c r="D499" s="6" t="s">
        <v>63</v>
      </c>
      <c r="E499" t="str">
        <f>IF(Table_Main[[#This Row],[Wait]]&lt;=4, "Yes", "No")</f>
        <v>No</v>
      </c>
      <c r="F499" s="9">
        <v>44298</v>
      </c>
      <c r="G499" s="9">
        <v>44363</v>
      </c>
      <c r="H499" s="6">
        <v>1</v>
      </c>
      <c r="I499" t="str">
        <f>IF(Table_Main[[#This Row],[LaborFee]]=0,"Yes", "No")</f>
        <v>No</v>
      </c>
      <c r="J499" t="str">
        <f>IF(Table_Main[[#This Row],[PartsFee]]=0,"Yes", "No")</f>
        <v>No</v>
      </c>
      <c r="K499" s="6">
        <v>0.5</v>
      </c>
      <c r="L499" s="14">
        <v>144</v>
      </c>
      <c r="M499" s="6" t="s">
        <v>79</v>
      </c>
      <c r="N499">
        <f>Table_Main[[#This Row],[WorkDate]]-Table_Main[[#This Row],[ReqDate]]</f>
        <v>65</v>
      </c>
      <c r="O499">
        <f>VLOOKUP(Table_Main[[#This Row],[Techs]],$AA$2:$AB$4,2,0)</f>
        <v>80</v>
      </c>
      <c r="P499" s="13">
        <f>Table_Main[[#This Row],[LaborHours]]*Table_Main[[#This Row],[LaborRate]]</f>
        <v>40</v>
      </c>
      <c r="Q499" s="14">
        <v>40</v>
      </c>
      <c r="R499" s="14">
        <v>144</v>
      </c>
      <c r="S499" s="13">
        <f>Table_Main[[#This Row],[LaborRate]]+Table_Main[[#This Row],[LaborCost]]</f>
        <v>120</v>
      </c>
      <c r="T499">
        <f>Table_Main[[#This Row],[LaborFee]]+Table_Main[[#This Row],[PartsFee]]</f>
        <v>184</v>
      </c>
      <c r="U499" t="str">
        <f>LEFT(TEXT(Table_Main[[#This Row],[ReqDate]],"dddd"),3)</f>
        <v>Mon</v>
      </c>
      <c r="V499" t="str">
        <f>LEFT(TEXT(Table_Main[[#This Row],[WorkDate]],"dddd"),3)</f>
        <v>Wed</v>
      </c>
    </row>
    <row r="500" spans="1:22" ht="14.25" hidden="1" customHeight="1" x14ac:dyDescent="0.25">
      <c r="A500" s="6" t="s">
        <v>580</v>
      </c>
      <c r="B500" s="6" t="s">
        <v>56</v>
      </c>
      <c r="C500" s="6" t="s">
        <v>227</v>
      </c>
      <c r="D500" s="6" t="s">
        <v>67</v>
      </c>
      <c r="E500" t="str">
        <f>IF(Table_Main[[#This Row],[Wait]]&lt;=4, "Yes", "No")</f>
        <v>No</v>
      </c>
      <c r="F500" s="9">
        <v>44299</v>
      </c>
      <c r="G500" s="9">
        <v>44314</v>
      </c>
      <c r="H500" s="6">
        <v>1</v>
      </c>
      <c r="I500" t="str">
        <f>IF(Table_Main[[#This Row],[LaborFee]]=0,"Yes", "No")</f>
        <v>Yes</v>
      </c>
      <c r="J500" t="str">
        <f>IF(Table_Main[[#This Row],[PartsFee]]=0,"Yes", "No")</f>
        <v>Yes</v>
      </c>
      <c r="K500" s="6">
        <v>0.25</v>
      </c>
      <c r="L500" s="14">
        <v>38.124600000000001</v>
      </c>
      <c r="M500" s="6" t="s">
        <v>413</v>
      </c>
      <c r="N500">
        <f>Table_Main[[#This Row],[WorkDate]]-Table_Main[[#This Row],[ReqDate]]</f>
        <v>15</v>
      </c>
      <c r="O500">
        <f>VLOOKUP(Table_Main[[#This Row],[Techs]],$AA$2:$AB$4,2,0)</f>
        <v>80</v>
      </c>
      <c r="P500" s="13">
        <f>Table_Main[[#This Row],[LaborHours]]*Table_Main[[#This Row],[LaborRate]]</f>
        <v>20</v>
      </c>
      <c r="Q500" s="14">
        <v>0</v>
      </c>
      <c r="R500" s="14">
        <v>0</v>
      </c>
      <c r="S500" s="13">
        <f>Table_Main[[#This Row],[LaborRate]]+Table_Main[[#This Row],[LaborCost]]</f>
        <v>100</v>
      </c>
      <c r="T500">
        <f>Table_Main[[#This Row],[LaborFee]]+Table_Main[[#This Row],[PartsFee]]</f>
        <v>0</v>
      </c>
      <c r="U500" t="str">
        <f>LEFT(TEXT(Table_Main[[#This Row],[ReqDate]],"dddd"),3)</f>
        <v>Tue</v>
      </c>
      <c r="V500" t="str">
        <f>LEFT(TEXT(Table_Main[[#This Row],[WorkDate]],"dddd"),3)</f>
        <v>Wed</v>
      </c>
    </row>
    <row r="501" spans="1:22" ht="14.25" hidden="1" customHeight="1" x14ac:dyDescent="0.25">
      <c r="A501" s="6" t="s">
        <v>581</v>
      </c>
      <c r="B501" s="6" t="s">
        <v>65</v>
      </c>
      <c r="C501" s="6" t="s">
        <v>78</v>
      </c>
      <c r="D501" s="6" t="s">
        <v>67</v>
      </c>
      <c r="E501" t="str">
        <f>IF(Table_Main[[#This Row],[Wait]]&lt;=4, "Yes", "No")</f>
        <v>No</v>
      </c>
      <c r="F501" s="9">
        <v>44299</v>
      </c>
      <c r="G501" s="9">
        <v>44315</v>
      </c>
      <c r="H501" s="6">
        <v>1</v>
      </c>
      <c r="I501" t="str">
        <f>IF(Table_Main[[#This Row],[LaborFee]]=0,"Yes", "No")</f>
        <v>Yes</v>
      </c>
      <c r="J501" t="str">
        <f>IF(Table_Main[[#This Row],[PartsFee]]=0,"Yes", "No")</f>
        <v>Yes</v>
      </c>
      <c r="K501" s="6">
        <v>0.25</v>
      </c>
      <c r="L501" s="14">
        <v>25</v>
      </c>
      <c r="M501" s="6" t="s">
        <v>413</v>
      </c>
      <c r="N501">
        <f>Table_Main[[#This Row],[WorkDate]]-Table_Main[[#This Row],[ReqDate]]</f>
        <v>16</v>
      </c>
      <c r="O501">
        <f>VLOOKUP(Table_Main[[#This Row],[Techs]],$AA$2:$AB$4,2,0)</f>
        <v>80</v>
      </c>
      <c r="P501" s="13">
        <f>Table_Main[[#This Row],[LaborHours]]*Table_Main[[#This Row],[LaborRate]]</f>
        <v>20</v>
      </c>
      <c r="Q501" s="14">
        <v>0</v>
      </c>
      <c r="R501" s="14">
        <v>0</v>
      </c>
      <c r="S501" s="13">
        <f>Table_Main[[#This Row],[LaborRate]]+Table_Main[[#This Row],[LaborCost]]</f>
        <v>100</v>
      </c>
      <c r="T501">
        <f>Table_Main[[#This Row],[LaborFee]]+Table_Main[[#This Row],[PartsFee]]</f>
        <v>0</v>
      </c>
      <c r="U501" t="str">
        <f>LEFT(TEXT(Table_Main[[#This Row],[ReqDate]],"dddd"),3)</f>
        <v>Tue</v>
      </c>
      <c r="V501" t="str">
        <f>LEFT(TEXT(Table_Main[[#This Row],[WorkDate]],"dddd"),3)</f>
        <v>Thu</v>
      </c>
    </row>
    <row r="502" spans="1:22" ht="14.25" hidden="1" customHeight="1" x14ac:dyDescent="0.25">
      <c r="A502" s="6" t="s">
        <v>582</v>
      </c>
      <c r="B502" s="6" t="s">
        <v>56</v>
      </c>
      <c r="C502" s="6" t="s">
        <v>227</v>
      </c>
      <c r="D502" s="6" t="s">
        <v>58</v>
      </c>
      <c r="E502" t="str">
        <f>IF(Table_Main[[#This Row],[Wait]]&lt;=4, "Yes", "No")</f>
        <v>No</v>
      </c>
      <c r="F502" s="9">
        <v>44299</v>
      </c>
      <c r="G502" s="9">
        <v>44315</v>
      </c>
      <c r="H502" s="6">
        <v>2</v>
      </c>
      <c r="I502" t="str">
        <f>IF(Table_Main[[#This Row],[LaborFee]]=0,"Yes", "No")</f>
        <v>No</v>
      </c>
      <c r="J502" t="str">
        <f>IF(Table_Main[[#This Row],[PartsFee]]=0,"Yes", "No")</f>
        <v>No</v>
      </c>
      <c r="K502" s="6">
        <v>0.25</v>
      </c>
      <c r="L502" s="14">
        <v>175</v>
      </c>
      <c r="M502" s="6" t="s">
        <v>59</v>
      </c>
      <c r="N502">
        <f>Table_Main[[#This Row],[WorkDate]]-Table_Main[[#This Row],[ReqDate]]</f>
        <v>16</v>
      </c>
      <c r="O502">
        <f>VLOOKUP(Table_Main[[#This Row],[Techs]],$AA$2:$AB$4,2,0)</f>
        <v>140</v>
      </c>
      <c r="P502" s="13">
        <f>Table_Main[[#This Row],[LaborHours]]*Table_Main[[#This Row],[LaborRate]]</f>
        <v>35</v>
      </c>
      <c r="Q502" s="14">
        <v>35</v>
      </c>
      <c r="R502" s="14">
        <v>175</v>
      </c>
      <c r="S502" s="13">
        <f>Table_Main[[#This Row],[LaborRate]]+Table_Main[[#This Row],[LaborCost]]</f>
        <v>175</v>
      </c>
      <c r="T502">
        <f>Table_Main[[#This Row],[LaborFee]]+Table_Main[[#This Row],[PartsFee]]</f>
        <v>210</v>
      </c>
      <c r="U502" t="str">
        <f>LEFT(TEXT(Table_Main[[#This Row],[ReqDate]],"dddd"),3)</f>
        <v>Tue</v>
      </c>
      <c r="V502" t="str">
        <f>LEFT(TEXT(Table_Main[[#This Row],[WorkDate]],"dddd"),3)</f>
        <v>Thu</v>
      </c>
    </row>
    <row r="503" spans="1:22" ht="14.25" hidden="1" customHeight="1" x14ac:dyDescent="0.25">
      <c r="A503" s="6" t="s">
        <v>583</v>
      </c>
      <c r="B503" s="6" t="s">
        <v>61</v>
      </c>
      <c r="C503" s="6" t="s">
        <v>62</v>
      </c>
      <c r="D503" s="6" t="s">
        <v>58</v>
      </c>
      <c r="E503" t="str">
        <f>IF(Table_Main[[#This Row],[Wait]]&lt;=4, "Yes", "No")</f>
        <v>No</v>
      </c>
      <c r="F503" s="9">
        <v>44299</v>
      </c>
      <c r="G503" s="9">
        <v>44320</v>
      </c>
      <c r="H503" s="6">
        <v>1</v>
      </c>
      <c r="I503" t="str">
        <f>IF(Table_Main[[#This Row],[LaborFee]]=0,"Yes", "No")</f>
        <v>No</v>
      </c>
      <c r="J503" t="str">
        <f>IF(Table_Main[[#This Row],[PartsFee]]=0,"Yes", "No")</f>
        <v>No</v>
      </c>
      <c r="K503" s="6">
        <v>0.25</v>
      </c>
      <c r="L503" s="14">
        <v>6.944</v>
      </c>
      <c r="M503" s="6" t="s">
        <v>59</v>
      </c>
      <c r="N503">
        <f>Table_Main[[#This Row],[WorkDate]]-Table_Main[[#This Row],[ReqDate]]</f>
        <v>21</v>
      </c>
      <c r="O503">
        <f>VLOOKUP(Table_Main[[#This Row],[Techs]],$AA$2:$AB$4,2,0)</f>
        <v>80</v>
      </c>
      <c r="P503" s="13">
        <f>Table_Main[[#This Row],[LaborHours]]*Table_Main[[#This Row],[LaborRate]]</f>
        <v>20</v>
      </c>
      <c r="Q503" s="14">
        <v>20</v>
      </c>
      <c r="R503" s="14">
        <v>6.944</v>
      </c>
      <c r="S503" s="13">
        <f>Table_Main[[#This Row],[LaborRate]]+Table_Main[[#This Row],[LaborCost]]</f>
        <v>100</v>
      </c>
      <c r="T503">
        <f>Table_Main[[#This Row],[LaborFee]]+Table_Main[[#This Row],[PartsFee]]</f>
        <v>26.943999999999999</v>
      </c>
      <c r="U503" t="str">
        <f>LEFT(TEXT(Table_Main[[#This Row],[ReqDate]],"dddd"),3)</f>
        <v>Tue</v>
      </c>
      <c r="V503" t="str">
        <f>LEFT(TEXT(Table_Main[[#This Row],[WorkDate]],"dddd"),3)</f>
        <v>Tue</v>
      </c>
    </row>
    <row r="504" spans="1:22" ht="14.25" hidden="1" customHeight="1" x14ac:dyDescent="0.25">
      <c r="A504" s="6" t="s">
        <v>584</v>
      </c>
      <c r="B504" s="6" t="s">
        <v>61</v>
      </c>
      <c r="C504" s="6" t="s">
        <v>78</v>
      </c>
      <c r="D504" s="6" t="s">
        <v>194</v>
      </c>
      <c r="E504" t="str">
        <f>IF(Table_Main[[#This Row],[Wait]]&lt;=4, "Yes", "No")</f>
        <v>No</v>
      </c>
      <c r="F504" s="9">
        <v>44299</v>
      </c>
      <c r="G504" s="9">
        <v>44328</v>
      </c>
      <c r="H504" s="6">
        <v>3</v>
      </c>
      <c r="I504" t="str">
        <f>IF(Table_Main[[#This Row],[LaborFee]]=0,"Yes", "No")</f>
        <v>No</v>
      </c>
      <c r="J504" t="str">
        <f>IF(Table_Main[[#This Row],[PartsFee]]=0,"Yes", "No")</f>
        <v>No</v>
      </c>
      <c r="K504" s="6">
        <v>3.25</v>
      </c>
      <c r="L504" s="14">
        <v>640.42399999999998</v>
      </c>
      <c r="M504" s="6" t="s">
        <v>79</v>
      </c>
      <c r="N504">
        <f>Table_Main[[#This Row],[WorkDate]]-Table_Main[[#This Row],[ReqDate]]</f>
        <v>29</v>
      </c>
      <c r="O504">
        <f>VLOOKUP(Table_Main[[#This Row],[Techs]],$AA$2:$AB$4,2,0)</f>
        <v>195</v>
      </c>
      <c r="P504" s="13">
        <f>Table_Main[[#This Row],[LaborHours]]*Table_Main[[#This Row],[LaborRate]]</f>
        <v>633.75</v>
      </c>
      <c r="Q504" s="14">
        <v>633.75</v>
      </c>
      <c r="R504" s="14">
        <v>640.42399999999998</v>
      </c>
      <c r="S504" s="13">
        <f>Table_Main[[#This Row],[LaborRate]]+Table_Main[[#This Row],[LaborCost]]</f>
        <v>828.75</v>
      </c>
      <c r="T504">
        <f>Table_Main[[#This Row],[LaborFee]]+Table_Main[[#This Row],[PartsFee]]</f>
        <v>1274.174</v>
      </c>
      <c r="U504" t="str">
        <f>LEFT(TEXT(Table_Main[[#This Row],[ReqDate]],"dddd"),3)</f>
        <v>Tue</v>
      </c>
      <c r="V504" t="str">
        <f>LEFT(TEXT(Table_Main[[#This Row],[WorkDate]],"dddd"),3)</f>
        <v>Wed</v>
      </c>
    </row>
    <row r="505" spans="1:22" ht="14.25" hidden="1" customHeight="1" x14ac:dyDescent="0.25">
      <c r="A505" s="6" t="s">
        <v>585</v>
      </c>
      <c r="B505" s="6" t="s">
        <v>94</v>
      </c>
      <c r="C505" s="6" t="s">
        <v>57</v>
      </c>
      <c r="D505" s="6" t="s">
        <v>58</v>
      </c>
      <c r="E505" t="str">
        <f>IF(Table_Main[[#This Row],[Wait]]&lt;=4, "Yes", "No")</f>
        <v>No</v>
      </c>
      <c r="F505" s="9">
        <v>44299</v>
      </c>
      <c r="G505" s="9">
        <v>44329</v>
      </c>
      <c r="H505" s="6">
        <v>1</v>
      </c>
      <c r="I505" t="str">
        <f>IF(Table_Main[[#This Row],[LaborFee]]=0,"Yes", "No")</f>
        <v>No</v>
      </c>
      <c r="J505" t="str">
        <f>IF(Table_Main[[#This Row],[PartsFee]]=0,"Yes", "No")</f>
        <v>No</v>
      </c>
      <c r="K505" s="6">
        <v>0.25</v>
      </c>
      <c r="L505" s="14">
        <v>86.28</v>
      </c>
      <c r="M505" s="6" t="s">
        <v>59</v>
      </c>
      <c r="N505">
        <f>Table_Main[[#This Row],[WorkDate]]-Table_Main[[#This Row],[ReqDate]]</f>
        <v>30</v>
      </c>
      <c r="O505">
        <f>VLOOKUP(Table_Main[[#This Row],[Techs]],$AA$2:$AB$4,2,0)</f>
        <v>80</v>
      </c>
      <c r="P505" s="13">
        <f>Table_Main[[#This Row],[LaborHours]]*Table_Main[[#This Row],[LaborRate]]</f>
        <v>20</v>
      </c>
      <c r="Q505" s="14">
        <v>20</v>
      </c>
      <c r="R505" s="14">
        <v>86.28</v>
      </c>
      <c r="S505" s="13">
        <f>Table_Main[[#This Row],[LaborRate]]+Table_Main[[#This Row],[LaborCost]]</f>
        <v>100</v>
      </c>
      <c r="T505">
        <f>Table_Main[[#This Row],[LaborFee]]+Table_Main[[#This Row],[PartsFee]]</f>
        <v>106.28</v>
      </c>
      <c r="U505" t="str">
        <f>LEFT(TEXT(Table_Main[[#This Row],[ReqDate]],"dddd"),3)</f>
        <v>Tue</v>
      </c>
      <c r="V505" t="str">
        <f>LEFT(TEXT(Table_Main[[#This Row],[WorkDate]],"dddd"),3)</f>
        <v>Thu</v>
      </c>
    </row>
    <row r="506" spans="1:22" ht="14.25" hidden="1" customHeight="1" x14ac:dyDescent="0.25">
      <c r="A506" s="6" t="s">
        <v>586</v>
      </c>
      <c r="B506" s="6" t="s">
        <v>71</v>
      </c>
      <c r="C506" s="6" t="s">
        <v>66</v>
      </c>
      <c r="D506" s="6" t="s">
        <v>58</v>
      </c>
      <c r="E506" t="str">
        <f>IF(Table_Main[[#This Row],[Wait]]&lt;=4, "Yes", "No")</f>
        <v>No</v>
      </c>
      <c r="F506" s="9">
        <v>44299</v>
      </c>
      <c r="G506" s="9">
        <v>44337</v>
      </c>
      <c r="H506" s="6">
        <v>1</v>
      </c>
      <c r="I506" t="str">
        <f>IF(Table_Main[[#This Row],[LaborFee]]=0,"Yes", "No")</f>
        <v>No</v>
      </c>
      <c r="J506" t="str">
        <f>IF(Table_Main[[#This Row],[PartsFee]]=0,"Yes", "No")</f>
        <v>Yes</v>
      </c>
      <c r="K506" s="6">
        <v>0.25</v>
      </c>
      <c r="L506" s="14">
        <v>103.18</v>
      </c>
      <c r="M506" s="6" t="s">
        <v>79</v>
      </c>
      <c r="N506">
        <f>Table_Main[[#This Row],[WorkDate]]-Table_Main[[#This Row],[ReqDate]]</f>
        <v>38</v>
      </c>
      <c r="O506">
        <f>VLOOKUP(Table_Main[[#This Row],[Techs]],$AA$2:$AB$4,2,0)</f>
        <v>80</v>
      </c>
      <c r="P506" s="13">
        <f>Table_Main[[#This Row],[LaborHours]]*Table_Main[[#This Row],[LaborRate]]</f>
        <v>20</v>
      </c>
      <c r="Q506" s="14">
        <v>20</v>
      </c>
      <c r="R506" s="14">
        <v>0</v>
      </c>
      <c r="S506" s="13">
        <f>Table_Main[[#This Row],[LaborRate]]+Table_Main[[#This Row],[LaborCost]]</f>
        <v>100</v>
      </c>
      <c r="T506">
        <f>Table_Main[[#This Row],[LaborFee]]+Table_Main[[#This Row],[PartsFee]]</f>
        <v>20</v>
      </c>
      <c r="U506" t="str">
        <f>LEFT(TEXT(Table_Main[[#This Row],[ReqDate]],"dddd"),3)</f>
        <v>Tue</v>
      </c>
      <c r="V506" t="str">
        <f>LEFT(TEXT(Table_Main[[#This Row],[WorkDate]],"dddd"),3)</f>
        <v>Fri</v>
      </c>
    </row>
    <row r="507" spans="1:22" ht="14.25" hidden="1" customHeight="1" x14ac:dyDescent="0.25">
      <c r="A507" s="6" t="s">
        <v>587</v>
      </c>
      <c r="B507" s="6" t="s">
        <v>226</v>
      </c>
      <c r="C507" s="6" t="s">
        <v>227</v>
      </c>
      <c r="D507" s="6" t="s">
        <v>81</v>
      </c>
      <c r="E507" t="str">
        <f>IF(Table_Main[[#This Row],[Wait]]&lt;=4, "Yes", "No")</f>
        <v>No</v>
      </c>
      <c r="F507" s="9">
        <v>44299</v>
      </c>
      <c r="G507" s="9">
        <v>44333</v>
      </c>
      <c r="H507" s="6">
        <v>2</v>
      </c>
      <c r="I507" t="str">
        <f>IF(Table_Main[[#This Row],[LaborFee]]=0,"Yes", "No")</f>
        <v>No</v>
      </c>
      <c r="J507" t="str">
        <f>IF(Table_Main[[#This Row],[PartsFee]]=0,"Yes", "No")</f>
        <v>No</v>
      </c>
      <c r="K507" s="6">
        <v>1</v>
      </c>
      <c r="L507" s="14">
        <v>464.4</v>
      </c>
      <c r="M507" s="6" t="s">
        <v>432</v>
      </c>
      <c r="N507">
        <f>Table_Main[[#This Row],[WorkDate]]-Table_Main[[#This Row],[ReqDate]]</f>
        <v>34</v>
      </c>
      <c r="O507">
        <f>VLOOKUP(Table_Main[[#This Row],[Techs]],$AA$2:$AB$4,2,0)</f>
        <v>140</v>
      </c>
      <c r="P507" s="13">
        <f>Table_Main[[#This Row],[LaborHours]]*Table_Main[[#This Row],[LaborRate]]</f>
        <v>140</v>
      </c>
      <c r="Q507" s="14">
        <v>140</v>
      </c>
      <c r="R507" s="14">
        <v>464.4</v>
      </c>
      <c r="S507" s="13">
        <f>Table_Main[[#This Row],[LaborRate]]+Table_Main[[#This Row],[LaborCost]]</f>
        <v>280</v>
      </c>
      <c r="T507">
        <f>Table_Main[[#This Row],[LaborFee]]+Table_Main[[#This Row],[PartsFee]]</f>
        <v>604.4</v>
      </c>
      <c r="U507" t="str">
        <f>LEFT(TEXT(Table_Main[[#This Row],[ReqDate]],"dddd"),3)</f>
        <v>Tue</v>
      </c>
      <c r="V507" t="str">
        <f>LEFT(TEXT(Table_Main[[#This Row],[WorkDate]],"dddd"),3)</f>
        <v>Mon</v>
      </c>
    </row>
    <row r="508" spans="1:22" ht="14.25" hidden="1" customHeight="1" x14ac:dyDescent="0.25">
      <c r="A508" s="6" t="s">
        <v>588</v>
      </c>
      <c r="B508" s="6" t="s">
        <v>65</v>
      </c>
      <c r="C508" s="6" t="s">
        <v>66</v>
      </c>
      <c r="D508" s="6" t="s">
        <v>58</v>
      </c>
      <c r="E508" t="str">
        <f>IF(Table_Main[[#This Row],[Wait]]&lt;=4, "Yes", "No")</f>
        <v>No</v>
      </c>
      <c r="F508" s="9">
        <v>44299</v>
      </c>
      <c r="G508" s="9">
        <v>44362</v>
      </c>
      <c r="H508" s="6">
        <v>1</v>
      </c>
      <c r="I508" t="str">
        <f>IF(Table_Main[[#This Row],[LaborFee]]=0,"Yes", "No")</f>
        <v>No</v>
      </c>
      <c r="J508" t="str">
        <f>IF(Table_Main[[#This Row],[PartsFee]]=0,"Yes", "No")</f>
        <v>No</v>
      </c>
      <c r="K508" s="6">
        <v>1</v>
      </c>
      <c r="L508" s="14">
        <v>406.65719999999999</v>
      </c>
      <c r="M508" s="6" t="s">
        <v>79</v>
      </c>
      <c r="N508">
        <f>Table_Main[[#This Row],[WorkDate]]-Table_Main[[#This Row],[ReqDate]]</f>
        <v>63</v>
      </c>
      <c r="O508">
        <f>VLOOKUP(Table_Main[[#This Row],[Techs]],$AA$2:$AB$4,2,0)</f>
        <v>80</v>
      </c>
      <c r="P508" s="13">
        <f>Table_Main[[#This Row],[LaborHours]]*Table_Main[[#This Row],[LaborRate]]</f>
        <v>80</v>
      </c>
      <c r="Q508" s="14">
        <v>80</v>
      </c>
      <c r="R508" s="14">
        <v>406.65719999999999</v>
      </c>
      <c r="S508" s="13">
        <f>Table_Main[[#This Row],[LaborRate]]+Table_Main[[#This Row],[LaborCost]]</f>
        <v>160</v>
      </c>
      <c r="T508">
        <f>Table_Main[[#This Row],[LaborFee]]+Table_Main[[#This Row],[PartsFee]]</f>
        <v>486.65719999999999</v>
      </c>
      <c r="U508" t="str">
        <f>LEFT(TEXT(Table_Main[[#This Row],[ReqDate]],"dddd"),3)</f>
        <v>Tue</v>
      </c>
      <c r="V508" t="str">
        <f>LEFT(TEXT(Table_Main[[#This Row],[WorkDate]],"dddd"),3)</f>
        <v>Tue</v>
      </c>
    </row>
    <row r="509" spans="1:22" ht="14.25" hidden="1" customHeight="1" x14ac:dyDescent="0.25">
      <c r="A509" s="6" t="s">
        <v>589</v>
      </c>
      <c r="B509" s="6" t="s">
        <v>71</v>
      </c>
      <c r="C509" s="6" t="s">
        <v>66</v>
      </c>
      <c r="D509" s="6" t="s">
        <v>63</v>
      </c>
      <c r="E509" t="str">
        <f>IF(Table_Main[[#This Row],[Wait]]&lt;=4, "Yes", "No")</f>
        <v>No</v>
      </c>
      <c r="F509" s="9">
        <v>44300</v>
      </c>
      <c r="G509" s="9">
        <v>44309</v>
      </c>
      <c r="H509" s="6">
        <v>1</v>
      </c>
      <c r="I509" t="str">
        <f>IF(Table_Main[[#This Row],[LaborFee]]=0,"Yes", "No")</f>
        <v>No</v>
      </c>
      <c r="J509" t="str">
        <f>IF(Table_Main[[#This Row],[PartsFee]]=0,"Yes", "No")</f>
        <v>No</v>
      </c>
      <c r="K509" s="6">
        <v>0.5</v>
      </c>
      <c r="L509" s="14">
        <v>21.33</v>
      </c>
      <c r="M509" s="6" t="s">
        <v>59</v>
      </c>
      <c r="N509">
        <f>Table_Main[[#This Row],[WorkDate]]-Table_Main[[#This Row],[ReqDate]]</f>
        <v>9</v>
      </c>
      <c r="O509">
        <f>VLOOKUP(Table_Main[[#This Row],[Techs]],$AA$2:$AB$4,2,0)</f>
        <v>80</v>
      </c>
      <c r="P509" s="13">
        <f>Table_Main[[#This Row],[LaborHours]]*Table_Main[[#This Row],[LaborRate]]</f>
        <v>40</v>
      </c>
      <c r="Q509" s="14">
        <v>40</v>
      </c>
      <c r="R509" s="14">
        <v>21.33</v>
      </c>
      <c r="S509" s="13">
        <f>Table_Main[[#This Row],[LaborRate]]+Table_Main[[#This Row],[LaborCost]]</f>
        <v>120</v>
      </c>
      <c r="T509">
        <f>Table_Main[[#This Row],[LaborFee]]+Table_Main[[#This Row],[PartsFee]]</f>
        <v>61.33</v>
      </c>
      <c r="U509" t="str">
        <f>LEFT(TEXT(Table_Main[[#This Row],[ReqDate]],"dddd"),3)</f>
        <v>Wed</v>
      </c>
      <c r="V509" t="str">
        <f>LEFT(TEXT(Table_Main[[#This Row],[WorkDate]],"dddd"),3)</f>
        <v>Fri</v>
      </c>
    </row>
    <row r="510" spans="1:22" ht="14.25" hidden="1" customHeight="1" x14ac:dyDescent="0.25">
      <c r="A510" s="6" t="s">
        <v>590</v>
      </c>
      <c r="B510" s="6" t="s">
        <v>83</v>
      </c>
      <c r="C510" s="6" t="s">
        <v>57</v>
      </c>
      <c r="D510" s="6" t="s">
        <v>81</v>
      </c>
      <c r="E510" t="str">
        <f>IF(Table_Main[[#This Row],[Wait]]&lt;=4, "Yes", "No")</f>
        <v>No</v>
      </c>
      <c r="F510" s="9">
        <v>44300</v>
      </c>
      <c r="G510" s="9">
        <v>44312</v>
      </c>
      <c r="H510" s="6">
        <v>1</v>
      </c>
      <c r="I510" t="str">
        <f>IF(Table_Main[[#This Row],[LaborFee]]=0,"Yes", "No")</f>
        <v>No</v>
      </c>
      <c r="J510" t="str">
        <f>IF(Table_Main[[#This Row],[PartsFee]]=0,"Yes", "No")</f>
        <v>No</v>
      </c>
      <c r="K510" s="6">
        <v>1.5</v>
      </c>
      <c r="L510" s="14">
        <v>15.15</v>
      </c>
      <c r="M510" s="6" t="s">
        <v>59</v>
      </c>
      <c r="N510">
        <f>Table_Main[[#This Row],[WorkDate]]-Table_Main[[#This Row],[ReqDate]]</f>
        <v>12</v>
      </c>
      <c r="O510">
        <f>VLOOKUP(Table_Main[[#This Row],[Techs]],$AA$2:$AB$4,2,0)</f>
        <v>80</v>
      </c>
      <c r="P510" s="13">
        <f>Table_Main[[#This Row],[LaborHours]]*Table_Main[[#This Row],[LaborRate]]</f>
        <v>120</v>
      </c>
      <c r="Q510" s="14">
        <v>120</v>
      </c>
      <c r="R510" s="14">
        <v>15.15</v>
      </c>
      <c r="S510" s="13">
        <f>Table_Main[[#This Row],[LaborRate]]+Table_Main[[#This Row],[LaborCost]]</f>
        <v>200</v>
      </c>
      <c r="T510">
        <f>Table_Main[[#This Row],[LaborFee]]+Table_Main[[#This Row],[PartsFee]]</f>
        <v>135.15</v>
      </c>
      <c r="U510" t="str">
        <f>LEFT(TEXT(Table_Main[[#This Row],[ReqDate]],"dddd"),3)</f>
        <v>Wed</v>
      </c>
      <c r="V510" t="str">
        <f>LEFT(TEXT(Table_Main[[#This Row],[WorkDate]],"dddd"),3)</f>
        <v>Mon</v>
      </c>
    </row>
    <row r="511" spans="1:22" ht="14.25" hidden="1" customHeight="1" x14ac:dyDescent="0.25">
      <c r="A511" s="6" t="s">
        <v>591</v>
      </c>
      <c r="B511" s="6" t="s">
        <v>94</v>
      </c>
      <c r="C511" s="6" t="s">
        <v>57</v>
      </c>
      <c r="D511" s="6" t="s">
        <v>58</v>
      </c>
      <c r="E511" t="str">
        <f>IF(Table_Main[[#This Row],[Wait]]&lt;=4, "Yes", "No")</f>
        <v>No</v>
      </c>
      <c r="F511" s="9">
        <v>44300</v>
      </c>
      <c r="G511" s="9">
        <v>44313</v>
      </c>
      <c r="H511" s="6">
        <v>1</v>
      </c>
      <c r="I511" t="str">
        <f>IF(Table_Main[[#This Row],[LaborFee]]=0,"Yes", "No")</f>
        <v>No</v>
      </c>
      <c r="J511" t="str">
        <f>IF(Table_Main[[#This Row],[PartsFee]]=0,"Yes", "No")</f>
        <v>Yes</v>
      </c>
      <c r="K511" s="6">
        <v>0.25</v>
      </c>
      <c r="L511" s="14">
        <v>96.045299999999997</v>
      </c>
      <c r="M511" s="6" t="s">
        <v>79</v>
      </c>
      <c r="N511">
        <f>Table_Main[[#This Row],[WorkDate]]-Table_Main[[#This Row],[ReqDate]]</f>
        <v>13</v>
      </c>
      <c r="O511">
        <f>VLOOKUP(Table_Main[[#This Row],[Techs]],$AA$2:$AB$4,2,0)</f>
        <v>80</v>
      </c>
      <c r="P511" s="13">
        <f>Table_Main[[#This Row],[LaborHours]]*Table_Main[[#This Row],[LaborRate]]</f>
        <v>20</v>
      </c>
      <c r="Q511" s="14">
        <v>20</v>
      </c>
      <c r="R511" s="14">
        <v>0</v>
      </c>
      <c r="S511" s="13">
        <f>Table_Main[[#This Row],[LaborRate]]+Table_Main[[#This Row],[LaborCost]]</f>
        <v>100</v>
      </c>
      <c r="T511">
        <f>Table_Main[[#This Row],[LaborFee]]+Table_Main[[#This Row],[PartsFee]]</f>
        <v>20</v>
      </c>
      <c r="U511" t="str">
        <f>LEFT(TEXT(Table_Main[[#This Row],[ReqDate]],"dddd"),3)</f>
        <v>Wed</v>
      </c>
      <c r="V511" t="str">
        <f>LEFT(TEXT(Table_Main[[#This Row],[WorkDate]],"dddd"),3)</f>
        <v>Tue</v>
      </c>
    </row>
    <row r="512" spans="1:22" ht="14.25" hidden="1" customHeight="1" x14ac:dyDescent="0.25">
      <c r="A512" s="6" t="s">
        <v>592</v>
      </c>
      <c r="B512" s="6" t="s">
        <v>71</v>
      </c>
      <c r="C512" s="6" t="s">
        <v>57</v>
      </c>
      <c r="D512" s="6" t="s">
        <v>67</v>
      </c>
      <c r="E512" t="str">
        <f>IF(Table_Main[[#This Row],[Wait]]&lt;=4, "Yes", "No")</f>
        <v>No</v>
      </c>
      <c r="F512" s="9">
        <v>44300</v>
      </c>
      <c r="G512" s="9">
        <v>44313</v>
      </c>
      <c r="H512" s="6">
        <v>1</v>
      </c>
      <c r="I512" t="str">
        <f>IF(Table_Main[[#This Row],[LaborFee]]=0,"Yes", "No")</f>
        <v>No</v>
      </c>
      <c r="J512" t="str">
        <f>IF(Table_Main[[#This Row],[PartsFee]]=0,"Yes", "No")</f>
        <v>No</v>
      </c>
      <c r="K512" s="6">
        <v>0.25</v>
      </c>
      <c r="L512" s="14">
        <v>127.40130000000001</v>
      </c>
      <c r="M512" s="6" t="s">
        <v>79</v>
      </c>
      <c r="N512">
        <f>Table_Main[[#This Row],[WorkDate]]-Table_Main[[#This Row],[ReqDate]]</f>
        <v>13</v>
      </c>
      <c r="O512">
        <f>VLOOKUP(Table_Main[[#This Row],[Techs]],$AA$2:$AB$4,2,0)</f>
        <v>80</v>
      </c>
      <c r="P512" s="13">
        <f>Table_Main[[#This Row],[LaborHours]]*Table_Main[[#This Row],[LaborRate]]</f>
        <v>20</v>
      </c>
      <c r="Q512" s="14">
        <v>20</v>
      </c>
      <c r="R512" s="14">
        <v>127.40130000000001</v>
      </c>
      <c r="S512" s="13">
        <f>Table_Main[[#This Row],[LaborRate]]+Table_Main[[#This Row],[LaborCost]]</f>
        <v>100</v>
      </c>
      <c r="T512">
        <f>Table_Main[[#This Row],[LaborFee]]+Table_Main[[#This Row],[PartsFee]]</f>
        <v>147.40129999999999</v>
      </c>
      <c r="U512" t="str">
        <f>LEFT(TEXT(Table_Main[[#This Row],[ReqDate]],"dddd"),3)</f>
        <v>Wed</v>
      </c>
      <c r="V512" t="str">
        <f>LEFT(TEXT(Table_Main[[#This Row],[WorkDate]],"dddd"),3)</f>
        <v>Tue</v>
      </c>
    </row>
    <row r="513" spans="1:22" ht="14.25" hidden="1" customHeight="1" x14ac:dyDescent="0.25">
      <c r="A513" s="6" t="s">
        <v>593</v>
      </c>
      <c r="B513" s="6" t="s">
        <v>61</v>
      </c>
      <c r="C513" s="6" t="s">
        <v>62</v>
      </c>
      <c r="D513" s="6" t="s">
        <v>63</v>
      </c>
      <c r="E513" t="str">
        <f>IF(Table_Main[[#This Row],[Wait]]&lt;=4, "Yes", "No")</f>
        <v>No</v>
      </c>
      <c r="F513" s="9">
        <v>44300</v>
      </c>
      <c r="G513" s="9">
        <v>44321</v>
      </c>
      <c r="H513" s="6">
        <v>1</v>
      </c>
      <c r="I513" t="str">
        <f>IF(Table_Main[[#This Row],[LaborFee]]=0,"Yes", "No")</f>
        <v>No</v>
      </c>
      <c r="J513" t="str">
        <f>IF(Table_Main[[#This Row],[PartsFee]]=0,"Yes", "No")</f>
        <v>No</v>
      </c>
      <c r="K513" s="6">
        <v>0.5</v>
      </c>
      <c r="L513" s="14">
        <v>95.471999999999994</v>
      </c>
      <c r="M513" s="6" t="s">
        <v>68</v>
      </c>
      <c r="N513">
        <f>Table_Main[[#This Row],[WorkDate]]-Table_Main[[#This Row],[ReqDate]]</f>
        <v>21</v>
      </c>
      <c r="O513">
        <f>VLOOKUP(Table_Main[[#This Row],[Techs]],$AA$2:$AB$4,2,0)</f>
        <v>80</v>
      </c>
      <c r="P513" s="13">
        <f>Table_Main[[#This Row],[LaborHours]]*Table_Main[[#This Row],[LaborRate]]</f>
        <v>40</v>
      </c>
      <c r="Q513" s="14">
        <v>40</v>
      </c>
      <c r="R513" s="14">
        <v>95.471999999999994</v>
      </c>
      <c r="S513" s="13">
        <f>Table_Main[[#This Row],[LaborRate]]+Table_Main[[#This Row],[LaborCost]]</f>
        <v>120</v>
      </c>
      <c r="T513">
        <f>Table_Main[[#This Row],[LaborFee]]+Table_Main[[#This Row],[PartsFee]]</f>
        <v>135.47199999999998</v>
      </c>
      <c r="U513" t="str">
        <f>LEFT(TEXT(Table_Main[[#This Row],[ReqDate]],"dddd"),3)</f>
        <v>Wed</v>
      </c>
      <c r="V513" t="str">
        <f>LEFT(TEXT(Table_Main[[#This Row],[WorkDate]],"dddd"),3)</f>
        <v>Wed</v>
      </c>
    </row>
    <row r="514" spans="1:22" ht="14.25" hidden="1" customHeight="1" x14ac:dyDescent="0.25">
      <c r="A514" s="6" t="s">
        <v>594</v>
      </c>
      <c r="B514" s="6" t="s">
        <v>65</v>
      </c>
      <c r="C514" s="6" t="s">
        <v>66</v>
      </c>
      <c r="D514" s="6" t="s">
        <v>58</v>
      </c>
      <c r="E514" t="str">
        <f>IF(Table_Main[[#This Row],[Wait]]&lt;=4, "Yes", "No")</f>
        <v>No</v>
      </c>
      <c r="F514" s="9">
        <v>44300</v>
      </c>
      <c r="G514" s="9">
        <v>44321</v>
      </c>
      <c r="H514" s="6">
        <v>1</v>
      </c>
      <c r="I514" t="str">
        <f>IF(Table_Main[[#This Row],[LaborFee]]=0,"Yes", "No")</f>
        <v>No</v>
      </c>
      <c r="J514" t="str">
        <f>IF(Table_Main[[#This Row],[PartsFee]]=0,"Yes", "No")</f>
        <v>No</v>
      </c>
      <c r="K514" s="6">
        <v>0.25</v>
      </c>
      <c r="L514" s="14">
        <v>55.648400000000002</v>
      </c>
      <c r="M514" s="6" t="s">
        <v>59</v>
      </c>
      <c r="N514">
        <f>Table_Main[[#This Row],[WorkDate]]-Table_Main[[#This Row],[ReqDate]]</f>
        <v>21</v>
      </c>
      <c r="O514">
        <f>VLOOKUP(Table_Main[[#This Row],[Techs]],$AA$2:$AB$4,2,0)</f>
        <v>80</v>
      </c>
      <c r="P514" s="13">
        <f>Table_Main[[#This Row],[LaborHours]]*Table_Main[[#This Row],[LaborRate]]</f>
        <v>20</v>
      </c>
      <c r="Q514" s="14">
        <v>20</v>
      </c>
      <c r="R514" s="14">
        <v>55.648400000000002</v>
      </c>
      <c r="S514" s="13">
        <f>Table_Main[[#This Row],[LaborRate]]+Table_Main[[#This Row],[LaborCost]]</f>
        <v>100</v>
      </c>
      <c r="T514">
        <f>Table_Main[[#This Row],[LaborFee]]+Table_Main[[#This Row],[PartsFee]]</f>
        <v>75.648400000000009</v>
      </c>
      <c r="U514" t="str">
        <f>LEFT(TEXT(Table_Main[[#This Row],[ReqDate]],"dddd"),3)</f>
        <v>Wed</v>
      </c>
      <c r="V514" t="str">
        <f>LEFT(TEXT(Table_Main[[#This Row],[WorkDate]],"dddd"),3)</f>
        <v>Wed</v>
      </c>
    </row>
    <row r="515" spans="1:22" ht="14.25" hidden="1" customHeight="1" x14ac:dyDescent="0.25">
      <c r="A515" s="6" t="s">
        <v>595</v>
      </c>
      <c r="B515" s="6" t="s">
        <v>83</v>
      </c>
      <c r="C515" s="6" t="s">
        <v>57</v>
      </c>
      <c r="D515" s="6" t="s">
        <v>58</v>
      </c>
      <c r="E515" t="str">
        <f>IF(Table_Main[[#This Row],[Wait]]&lt;=4, "Yes", "No")</f>
        <v>No</v>
      </c>
      <c r="F515" s="9">
        <v>44300</v>
      </c>
      <c r="G515" s="9">
        <v>44322</v>
      </c>
      <c r="H515" s="6">
        <v>1</v>
      </c>
      <c r="I515" t="str">
        <f>IF(Table_Main[[#This Row],[LaborFee]]=0,"Yes", "No")</f>
        <v>No</v>
      </c>
      <c r="J515" t="str">
        <f>IF(Table_Main[[#This Row],[PartsFee]]=0,"Yes", "No")</f>
        <v>Yes</v>
      </c>
      <c r="K515" s="6">
        <v>0.5</v>
      </c>
      <c r="L515" s="14">
        <v>22.3</v>
      </c>
      <c r="M515" s="6" t="s">
        <v>79</v>
      </c>
      <c r="N515">
        <f>Table_Main[[#This Row],[WorkDate]]-Table_Main[[#This Row],[ReqDate]]</f>
        <v>22</v>
      </c>
      <c r="O515">
        <f>VLOOKUP(Table_Main[[#This Row],[Techs]],$AA$2:$AB$4,2,0)</f>
        <v>80</v>
      </c>
      <c r="P515" s="13">
        <f>Table_Main[[#This Row],[LaborHours]]*Table_Main[[#This Row],[LaborRate]]</f>
        <v>40</v>
      </c>
      <c r="Q515" s="14">
        <v>40</v>
      </c>
      <c r="R515" s="14">
        <v>0</v>
      </c>
      <c r="S515" s="13">
        <f>Table_Main[[#This Row],[LaborRate]]+Table_Main[[#This Row],[LaborCost]]</f>
        <v>120</v>
      </c>
      <c r="T515">
        <f>Table_Main[[#This Row],[LaborFee]]+Table_Main[[#This Row],[PartsFee]]</f>
        <v>40</v>
      </c>
      <c r="U515" t="str">
        <f>LEFT(TEXT(Table_Main[[#This Row],[ReqDate]],"dddd"),3)</f>
        <v>Wed</v>
      </c>
      <c r="V515" t="str">
        <f>LEFT(TEXT(Table_Main[[#This Row],[WorkDate]],"dddd"),3)</f>
        <v>Thu</v>
      </c>
    </row>
    <row r="516" spans="1:22" ht="14.25" hidden="1" customHeight="1" x14ac:dyDescent="0.25">
      <c r="A516" s="6" t="s">
        <v>596</v>
      </c>
      <c r="B516" s="6" t="s">
        <v>71</v>
      </c>
      <c r="C516" s="6" t="s">
        <v>57</v>
      </c>
      <c r="D516" s="6" t="s">
        <v>58</v>
      </c>
      <c r="E516" t="str">
        <f>IF(Table_Main[[#This Row],[Wait]]&lt;=4, "Yes", "No")</f>
        <v>No</v>
      </c>
      <c r="F516" s="9">
        <v>44300</v>
      </c>
      <c r="G516" s="9">
        <v>44328</v>
      </c>
      <c r="H516" s="6">
        <v>1</v>
      </c>
      <c r="I516" t="str">
        <f>IF(Table_Main[[#This Row],[LaborFee]]=0,"Yes", "No")</f>
        <v>No</v>
      </c>
      <c r="J516" t="str">
        <f>IF(Table_Main[[#This Row],[PartsFee]]=0,"Yes", "No")</f>
        <v>No</v>
      </c>
      <c r="K516" s="6">
        <v>0.5</v>
      </c>
      <c r="L516" s="14">
        <v>148.095</v>
      </c>
      <c r="M516" s="6" t="s">
        <v>59</v>
      </c>
      <c r="N516">
        <f>Table_Main[[#This Row],[WorkDate]]-Table_Main[[#This Row],[ReqDate]]</f>
        <v>28</v>
      </c>
      <c r="O516">
        <f>VLOOKUP(Table_Main[[#This Row],[Techs]],$AA$2:$AB$4,2,0)</f>
        <v>80</v>
      </c>
      <c r="P516" s="13">
        <f>Table_Main[[#This Row],[LaborHours]]*Table_Main[[#This Row],[LaborRate]]</f>
        <v>40</v>
      </c>
      <c r="Q516" s="14">
        <v>40</v>
      </c>
      <c r="R516" s="14">
        <v>148.095</v>
      </c>
      <c r="S516" s="13">
        <f>Table_Main[[#This Row],[LaborRate]]+Table_Main[[#This Row],[LaborCost]]</f>
        <v>120</v>
      </c>
      <c r="T516">
        <f>Table_Main[[#This Row],[LaborFee]]+Table_Main[[#This Row],[PartsFee]]</f>
        <v>188.095</v>
      </c>
      <c r="U516" t="str">
        <f>LEFT(TEXT(Table_Main[[#This Row],[ReqDate]],"dddd"),3)</f>
        <v>Wed</v>
      </c>
      <c r="V516" t="str">
        <f>LEFT(TEXT(Table_Main[[#This Row],[WorkDate]],"dddd"),3)</f>
        <v>Wed</v>
      </c>
    </row>
    <row r="517" spans="1:22" ht="14.25" hidden="1" customHeight="1" x14ac:dyDescent="0.25">
      <c r="A517" s="6" t="s">
        <v>597</v>
      </c>
      <c r="B517" s="6" t="s">
        <v>61</v>
      </c>
      <c r="C517" s="6" t="s">
        <v>78</v>
      </c>
      <c r="D517" s="6" t="s">
        <v>67</v>
      </c>
      <c r="E517" t="str">
        <f>IF(Table_Main[[#This Row],[Wait]]&lt;=4, "Yes", "No")</f>
        <v>No</v>
      </c>
      <c r="F517" s="9">
        <v>44300</v>
      </c>
      <c r="G517" s="9">
        <v>44333</v>
      </c>
      <c r="H517" s="6">
        <v>1</v>
      </c>
      <c r="I517" t="str">
        <f>IF(Table_Main[[#This Row],[LaborFee]]=0,"Yes", "No")</f>
        <v>No</v>
      </c>
      <c r="J517" t="str">
        <f>IF(Table_Main[[#This Row],[PartsFee]]=0,"Yes", "No")</f>
        <v>No</v>
      </c>
      <c r="K517" s="6">
        <v>0.25</v>
      </c>
      <c r="L517" s="14">
        <v>18</v>
      </c>
      <c r="M517" s="6" t="s">
        <v>68</v>
      </c>
      <c r="N517">
        <f>Table_Main[[#This Row],[WorkDate]]-Table_Main[[#This Row],[ReqDate]]</f>
        <v>33</v>
      </c>
      <c r="O517">
        <f>VLOOKUP(Table_Main[[#This Row],[Techs]],$AA$2:$AB$4,2,0)</f>
        <v>80</v>
      </c>
      <c r="P517" s="13">
        <f>Table_Main[[#This Row],[LaborHours]]*Table_Main[[#This Row],[LaborRate]]</f>
        <v>20</v>
      </c>
      <c r="Q517" s="14">
        <v>20</v>
      </c>
      <c r="R517" s="14">
        <v>18</v>
      </c>
      <c r="S517" s="13">
        <f>Table_Main[[#This Row],[LaborRate]]+Table_Main[[#This Row],[LaborCost]]</f>
        <v>100</v>
      </c>
      <c r="T517">
        <f>Table_Main[[#This Row],[LaborFee]]+Table_Main[[#This Row],[PartsFee]]</f>
        <v>38</v>
      </c>
      <c r="U517" t="str">
        <f>LEFT(TEXT(Table_Main[[#This Row],[ReqDate]],"dddd"),3)</f>
        <v>Wed</v>
      </c>
      <c r="V517" t="str">
        <f>LEFT(TEXT(Table_Main[[#This Row],[WorkDate]],"dddd"),3)</f>
        <v>Mon</v>
      </c>
    </row>
    <row r="518" spans="1:22" ht="14.25" hidden="1" customHeight="1" x14ac:dyDescent="0.25">
      <c r="A518" s="6" t="s">
        <v>598</v>
      </c>
      <c r="B518" s="6" t="s">
        <v>71</v>
      </c>
      <c r="C518" s="6" t="s">
        <v>66</v>
      </c>
      <c r="D518" s="6" t="s">
        <v>58</v>
      </c>
      <c r="E518" t="str">
        <f>IF(Table_Main[[#This Row],[Wait]]&lt;=4, "Yes", "No")</f>
        <v>No</v>
      </c>
      <c r="F518" s="9">
        <v>44300</v>
      </c>
      <c r="G518" s="9">
        <v>44333</v>
      </c>
      <c r="H518" s="6">
        <v>1</v>
      </c>
      <c r="I518" t="str">
        <f>IF(Table_Main[[#This Row],[LaborFee]]=0,"Yes", "No")</f>
        <v>No</v>
      </c>
      <c r="J518" t="str">
        <f>IF(Table_Main[[#This Row],[PartsFee]]=0,"Yes", "No")</f>
        <v>Yes</v>
      </c>
      <c r="K518" s="6">
        <v>0.25</v>
      </c>
      <c r="L518" s="14">
        <v>54.180599999999998</v>
      </c>
      <c r="M518" s="6" t="s">
        <v>79</v>
      </c>
      <c r="N518">
        <f>Table_Main[[#This Row],[WorkDate]]-Table_Main[[#This Row],[ReqDate]]</f>
        <v>33</v>
      </c>
      <c r="O518">
        <f>VLOOKUP(Table_Main[[#This Row],[Techs]],$AA$2:$AB$4,2,0)</f>
        <v>80</v>
      </c>
      <c r="P518" s="13">
        <f>Table_Main[[#This Row],[LaborHours]]*Table_Main[[#This Row],[LaborRate]]</f>
        <v>20</v>
      </c>
      <c r="Q518" s="14">
        <v>20</v>
      </c>
      <c r="R518" s="14">
        <v>0</v>
      </c>
      <c r="S518" s="13">
        <f>Table_Main[[#This Row],[LaborRate]]+Table_Main[[#This Row],[LaborCost]]</f>
        <v>100</v>
      </c>
      <c r="T518">
        <f>Table_Main[[#This Row],[LaborFee]]+Table_Main[[#This Row],[PartsFee]]</f>
        <v>20</v>
      </c>
      <c r="U518" t="str">
        <f>LEFT(TEXT(Table_Main[[#This Row],[ReqDate]],"dddd"),3)</f>
        <v>Wed</v>
      </c>
      <c r="V518" t="str">
        <f>LEFT(TEXT(Table_Main[[#This Row],[WorkDate]],"dddd"),3)</f>
        <v>Mon</v>
      </c>
    </row>
    <row r="519" spans="1:22" ht="14.25" hidden="1" customHeight="1" x14ac:dyDescent="0.25">
      <c r="A519" s="6" t="s">
        <v>599</v>
      </c>
      <c r="B519" s="6" t="s">
        <v>83</v>
      </c>
      <c r="C519" s="6" t="s">
        <v>57</v>
      </c>
      <c r="D519" s="6" t="s">
        <v>63</v>
      </c>
      <c r="E519" t="str">
        <f>IF(Table_Main[[#This Row],[Wait]]&lt;=4, "Yes", "No")</f>
        <v>No</v>
      </c>
      <c r="F519" s="9">
        <v>44300</v>
      </c>
      <c r="G519" s="9">
        <v>44347</v>
      </c>
      <c r="H519" s="6">
        <v>2</v>
      </c>
      <c r="I519" t="str">
        <f>IF(Table_Main[[#This Row],[LaborFee]]=0,"Yes", "No")</f>
        <v>No</v>
      </c>
      <c r="J519" t="str">
        <f>IF(Table_Main[[#This Row],[PartsFee]]=0,"Yes", "No")</f>
        <v>No</v>
      </c>
      <c r="K519" s="6">
        <v>0.75</v>
      </c>
      <c r="L519" s="14">
        <v>197.9443</v>
      </c>
      <c r="M519" s="6" t="s">
        <v>79</v>
      </c>
      <c r="N519">
        <f>Table_Main[[#This Row],[WorkDate]]-Table_Main[[#This Row],[ReqDate]]</f>
        <v>47</v>
      </c>
      <c r="O519">
        <f>VLOOKUP(Table_Main[[#This Row],[Techs]],$AA$2:$AB$4,2,0)</f>
        <v>140</v>
      </c>
      <c r="P519" s="13">
        <f>Table_Main[[#This Row],[LaborHours]]*Table_Main[[#This Row],[LaborRate]]</f>
        <v>105</v>
      </c>
      <c r="Q519" s="14">
        <v>105</v>
      </c>
      <c r="R519" s="14">
        <v>197.9443</v>
      </c>
      <c r="S519" s="13">
        <f>Table_Main[[#This Row],[LaborRate]]+Table_Main[[#This Row],[LaborCost]]</f>
        <v>245</v>
      </c>
      <c r="T519">
        <f>Table_Main[[#This Row],[LaborFee]]+Table_Main[[#This Row],[PartsFee]]</f>
        <v>302.9443</v>
      </c>
      <c r="U519" t="str">
        <f>LEFT(TEXT(Table_Main[[#This Row],[ReqDate]],"dddd"),3)</f>
        <v>Wed</v>
      </c>
      <c r="V519" t="str">
        <f>LEFT(TEXT(Table_Main[[#This Row],[WorkDate]],"dddd"),3)</f>
        <v>Mon</v>
      </c>
    </row>
    <row r="520" spans="1:22" ht="14.25" hidden="1" customHeight="1" x14ac:dyDescent="0.25">
      <c r="A520" s="6" t="s">
        <v>600</v>
      </c>
      <c r="B520" s="6" t="s">
        <v>94</v>
      </c>
      <c r="C520" s="6" t="s">
        <v>78</v>
      </c>
      <c r="D520" s="6" t="s">
        <v>67</v>
      </c>
      <c r="E520" t="str">
        <f>IF(Table_Main[[#This Row],[Wait]]&lt;=4, "Yes", "No")</f>
        <v>No</v>
      </c>
      <c r="F520" s="9">
        <v>44300</v>
      </c>
      <c r="G520" s="9">
        <v>44364</v>
      </c>
      <c r="H520" s="6">
        <v>1</v>
      </c>
      <c r="I520" t="str">
        <f>IF(Table_Main[[#This Row],[LaborFee]]=0,"Yes", "No")</f>
        <v>Yes</v>
      </c>
      <c r="J520" t="str">
        <f>IF(Table_Main[[#This Row],[PartsFee]]=0,"Yes", "No")</f>
        <v>Yes</v>
      </c>
      <c r="K520" s="6">
        <v>0.25</v>
      </c>
      <c r="L520" s="14">
        <v>111.91240000000001</v>
      </c>
      <c r="M520" s="6" t="s">
        <v>413</v>
      </c>
      <c r="N520">
        <f>Table_Main[[#This Row],[WorkDate]]-Table_Main[[#This Row],[ReqDate]]</f>
        <v>64</v>
      </c>
      <c r="O520">
        <f>VLOOKUP(Table_Main[[#This Row],[Techs]],$AA$2:$AB$4,2,0)</f>
        <v>80</v>
      </c>
      <c r="P520" s="13">
        <f>Table_Main[[#This Row],[LaborHours]]*Table_Main[[#This Row],[LaborRate]]</f>
        <v>20</v>
      </c>
      <c r="Q520" s="14">
        <v>0</v>
      </c>
      <c r="R520" s="14">
        <v>0</v>
      </c>
      <c r="S520" s="13">
        <f>Table_Main[[#This Row],[LaborRate]]+Table_Main[[#This Row],[LaborCost]]</f>
        <v>100</v>
      </c>
      <c r="T520">
        <f>Table_Main[[#This Row],[LaborFee]]+Table_Main[[#This Row],[PartsFee]]</f>
        <v>0</v>
      </c>
      <c r="U520" t="str">
        <f>LEFT(TEXT(Table_Main[[#This Row],[ReqDate]],"dddd"),3)</f>
        <v>Wed</v>
      </c>
      <c r="V520" t="str">
        <f>LEFT(TEXT(Table_Main[[#This Row],[WorkDate]],"dddd"),3)</f>
        <v>Thu</v>
      </c>
    </row>
    <row r="521" spans="1:22" ht="14.25" hidden="1" customHeight="1" x14ac:dyDescent="0.25">
      <c r="A521" s="6" t="s">
        <v>601</v>
      </c>
      <c r="B521" s="6" t="s">
        <v>56</v>
      </c>
      <c r="C521" s="6" t="s">
        <v>227</v>
      </c>
      <c r="D521" s="6" t="s">
        <v>67</v>
      </c>
      <c r="E521" t="str">
        <f>IF(Table_Main[[#This Row],[Wait]]&lt;=4, "Yes", "No")</f>
        <v>No</v>
      </c>
      <c r="F521" s="9">
        <v>44301</v>
      </c>
      <c r="G521" s="9">
        <v>44315</v>
      </c>
      <c r="H521" s="6">
        <v>1</v>
      </c>
      <c r="I521" t="str">
        <f>IF(Table_Main[[#This Row],[LaborFee]]=0,"Yes", "No")</f>
        <v>No</v>
      </c>
      <c r="J521" t="str">
        <f>IF(Table_Main[[#This Row],[PartsFee]]=0,"Yes", "No")</f>
        <v>No</v>
      </c>
      <c r="K521" s="6">
        <v>0.25</v>
      </c>
      <c r="L521" s="14">
        <v>118.0681</v>
      </c>
      <c r="M521" s="6" t="s">
        <v>59</v>
      </c>
      <c r="N521">
        <f>Table_Main[[#This Row],[WorkDate]]-Table_Main[[#This Row],[ReqDate]]</f>
        <v>14</v>
      </c>
      <c r="O521">
        <f>VLOOKUP(Table_Main[[#This Row],[Techs]],$AA$2:$AB$4,2,0)</f>
        <v>80</v>
      </c>
      <c r="P521" s="13">
        <f>Table_Main[[#This Row],[LaborHours]]*Table_Main[[#This Row],[LaborRate]]</f>
        <v>20</v>
      </c>
      <c r="Q521" s="14">
        <v>20</v>
      </c>
      <c r="R521" s="14">
        <v>118.0681</v>
      </c>
      <c r="S521" s="13">
        <f>Table_Main[[#This Row],[LaborRate]]+Table_Main[[#This Row],[LaborCost]]</f>
        <v>100</v>
      </c>
      <c r="T521">
        <f>Table_Main[[#This Row],[LaborFee]]+Table_Main[[#This Row],[PartsFee]]</f>
        <v>138.06810000000002</v>
      </c>
      <c r="U521" t="str">
        <f>LEFT(TEXT(Table_Main[[#This Row],[ReqDate]],"dddd"),3)</f>
        <v>Thu</v>
      </c>
      <c r="V521" t="str">
        <f>LEFT(TEXT(Table_Main[[#This Row],[WorkDate]],"dddd"),3)</f>
        <v>Thu</v>
      </c>
    </row>
    <row r="522" spans="1:22" ht="14.25" hidden="1" customHeight="1" x14ac:dyDescent="0.25">
      <c r="A522" s="6" t="s">
        <v>602</v>
      </c>
      <c r="B522" s="6" t="s">
        <v>61</v>
      </c>
      <c r="C522" s="6" t="s">
        <v>62</v>
      </c>
      <c r="D522" s="6" t="s">
        <v>63</v>
      </c>
      <c r="E522" t="str">
        <f>IF(Table_Main[[#This Row],[Wait]]&lt;=4, "Yes", "No")</f>
        <v>No</v>
      </c>
      <c r="F522" s="9">
        <v>44301</v>
      </c>
      <c r="G522" s="9">
        <v>44313</v>
      </c>
      <c r="H522" s="6">
        <v>1</v>
      </c>
      <c r="I522" t="str">
        <f>IF(Table_Main[[#This Row],[LaborFee]]=0,"Yes", "No")</f>
        <v>No</v>
      </c>
      <c r="J522" t="str">
        <f>IF(Table_Main[[#This Row],[PartsFee]]=0,"Yes", "No")</f>
        <v>No</v>
      </c>
      <c r="K522" s="6">
        <v>0.5</v>
      </c>
      <c r="L522" s="14">
        <v>48.75</v>
      </c>
      <c r="M522" s="6" t="s">
        <v>59</v>
      </c>
      <c r="N522">
        <f>Table_Main[[#This Row],[WorkDate]]-Table_Main[[#This Row],[ReqDate]]</f>
        <v>12</v>
      </c>
      <c r="O522">
        <f>VLOOKUP(Table_Main[[#This Row],[Techs]],$AA$2:$AB$4,2,0)</f>
        <v>80</v>
      </c>
      <c r="P522" s="13">
        <f>Table_Main[[#This Row],[LaborHours]]*Table_Main[[#This Row],[LaborRate]]</f>
        <v>40</v>
      </c>
      <c r="Q522" s="14">
        <v>40</v>
      </c>
      <c r="R522" s="14">
        <v>48.75</v>
      </c>
      <c r="S522" s="13">
        <f>Table_Main[[#This Row],[LaborRate]]+Table_Main[[#This Row],[LaborCost]]</f>
        <v>120</v>
      </c>
      <c r="T522">
        <f>Table_Main[[#This Row],[LaborFee]]+Table_Main[[#This Row],[PartsFee]]</f>
        <v>88.75</v>
      </c>
      <c r="U522" t="str">
        <f>LEFT(TEXT(Table_Main[[#This Row],[ReqDate]],"dddd"),3)</f>
        <v>Thu</v>
      </c>
      <c r="V522" t="str">
        <f>LEFT(TEXT(Table_Main[[#This Row],[WorkDate]],"dddd"),3)</f>
        <v>Tue</v>
      </c>
    </row>
    <row r="523" spans="1:22" ht="14.25" hidden="1" customHeight="1" x14ac:dyDescent="0.25">
      <c r="A523" s="6" t="s">
        <v>603</v>
      </c>
      <c r="B523" s="6" t="s">
        <v>56</v>
      </c>
      <c r="C523" s="6" t="s">
        <v>227</v>
      </c>
      <c r="D523" s="6" t="s">
        <v>58</v>
      </c>
      <c r="E523" t="str">
        <f>IF(Table_Main[[#This Row],[Wait]]&lt;=4, "Yes", "No")</f>
        <v>No</v>
      </c>
      <c r="F523" s="9">
        <v>44301</v>
      </c>
      <c r="G523" s="9">
        <v>44313</v>
      </c>
      <c r="H523" s="6">
        <v>1</v>
      </c>
      <c r="I523" t="str">
        <f>IF(Table_Main[[#This Row],[LaborFee]]=0,"Yes", "No")</f>
        <v>Yes</v>
      </c>
      <c r="J523" t="str">
        <f>IF(Table_Main[[#This Row],[PartsFee]]=0,"Yes", "No")</f>
        <v>Yes</v>
      </c>
      <c r="K523" s="6">
        <v>0.25</v>
      </c>
      <c r="L523" s="14">
        <v>144</v>
      </c>
      <c r="M523" s="6" t="s">
        <v>413</v>
      </c>
      <c r="N523">
        <f>Table_Main[[#This Row],[WorkDate]]-Table_Main[[#This Row],[ReqDate]]</f>
        <v>12</v>
      </c>
      <c r="O523">
        <f>VLOOKUP(Table_Main[[#This Row],[Techs]],$AA$2:$AB$4,2,0)</f>
        <v>80</v>
      </c>
      <c r="P523" s="13">
        <f>Table_Main[[#This Row],[LaborHours]]*Table_Main[[#This Row],[LaborRate]]</f>
        <v>20</v>
      </c>
      <c r="Q523" s="14">
        <v>0</v>
      </c>
      <c r="R523" s="14">
        <v>0</v>
      </c>
      <c r="S523" s="13">
        <f>Table_Main[[#This Row],[LaborRate]]+Table_Main[[#This Row],[LaborCost]]</f>
        <v>100</v>
      </c>
      <c r="T523">
        <f>Table_Main[[#This Row],[LaborFee]]+Table_Main[[#This Row],[PartsFee]]</f>
        <v>0</v>
      </c>
      <c r="U523" t="str">
        <f>LEFT(TEXT(Table_Main[[#This Row],[ReqDate]],"dddd"),3)</f>
        <v>Thu</v>
      </c>
      <c r="V523" t="str">
        <f>LEFT(TEXT(Table_Main[[#This Row],[WorkDate]],"dddd"),3)</f>
        <v>Tue</v>
      </c>
    </row>
    <row r="524" spans="1:22" ht="14.25" hidden="1" customHeight="1" x14ac:dyDescent="0.25">
      <c r="A524" s="6" t="s">
        <v>604</v>
      </c>
      <c r="B524" s="6" t="s">
        <v>94</v>
      </c>
      <c r="C524" s="6" t="s">
        <v>57</v>
      </c>
      <c r="D524" s="6" t="s">
        <v>67</v>
      </c>
      <c r="E524" t="str">
        <f>IF(Table_Main[[#This Row],[Wait]]&lt;=4, "Yes", "No")</f>
        <v>No</v>
      </c>
      <c r="F524" s="9">
        <v>44301</v>
      </c>
      <c r="G524" s="9">
        <v>44322</v>
      </c>
      <c r="H524" s="6">
        <v>1</v>
      </c>
      <c r="I524" t="str">
        <f>IF(Table_Main[[#This Row],[LaborFee]]=0,"Yes", "No")</f>
        <v>No</v>
      </c>
      <c r="J524" t="str">
        <f>IF(Table_Main[[#This Row],[PartsFee]]=0,"Yes", "No")</f>
        <v>Yes</v>
      </c>
      <c r="K524" s="6">
        <v>0.25</v>
      </c>
      <c r="L524" s="14">
        <v>50.603299999999997</v>
      </c>
      <c r="M524" s="6" t="s">
        <v>79</v>
      </c>
      <c r="N524">
        <f>Table_Main[[#This Row],[WorkDate]]-Table_Main[[#This Row],[ReqDate]]</f>
        <v>21</v>
      </c>
      <c r="O524">
        <f>VLOOKUP(Table_Main[[#This Row],[Techs]],$AA$2:$AB$4,2,0)</f>
        <v>80</v>
      </c>
      <c r="P524" s="13">
        <f>Table_Main[[#This Row],[LaborHours]]*Table_Main[[#This Row],[LaborRate]]</f>
        <v>20</v>
      </c>
      <c r="Q524" s="14">
        <v>20</v>
      </c>
      <c r="R524" s="14">
        <v>0</v>
      </c>
      <c r="S524" s="13">
        <f>Table_Main[[#This Row],[LaborRate]]+Table_Main[[#This Row],[LaborCost]]</f>
        <v>100</v>
      </c>
      <c r="T524">
        <f>Table_Main[[#This Row],[LaborFee]]+Table_Main[[#This Row],[PartsFee]]</f>
        <v>20</v>
      </c>
      <c r="U524" t="str">
        <f>LEFT(TEXT(Table_Main[[#This Row],[ReqDate]],"dddd"),3)</f>
        <v>Thu</v>
      </c>
      <c r="V524" t="str">
        <f>LEFT(TEXT(Table_Main[[#This Row],[WorkDate]],"dddd"),3)</f>
        <v>Thu</v>
      </c>
    </row>
    <row r="525" spans="1:22" ht="14.25" hidden="1" customHeight="1" x14ac:dyDescent="0.25">
      <c r="A525" s="6" t="s">
        <v>605</v>
      </c>
      <c r="B525" s="6" t="s">
        <v>71</v>
      </c>
      <c r="C525" s="6" t="s">
        <v>78</v>
      </c>
      <c r="D525" s="6" t="s">
        <v>67</v>
      </c>
      <c r="E525" t="str">
        <f>IF(Table_Main[[#This Row],[Wait]]&lt;=4, "Yes", "No")</f>
        <v>No</v>
      </c>
      <c r="F525" s="9">
        <v>44301</v>
      </c>
      <c r="G525" s="9">
        <v>44323</v>
      </c>
      <c r="H525" s="6">
        <v>1</v>
      </c>
      <c r="I525" t="str">
        <f>IF(Table_Main[[#This Row],[LaborFee]]=0,"Yes", "No")</f>
        <v>Yes</v>
      </c>
      <c r="J525" t="str">
        <f>IF(Table_Main[[#This Row],[PartsFee]]=0,"Yes", "No")</f>
        <v>Yes</v>
      </c>
      <c r="K525" s="6">
        <v>0.25</v>
      </c>
      <c r="L525" s="14">
        <v>90.278800000000004</v>
      </c>
      <c r="M525" s="6" t="s">
        <v>413</v>
      </c>
      <c r="N525">
        <f>Table_Main[[#This Row],[WorkDate]]-Table_Main[[#This Row],[ReqDate]]</f>
        <v>22</v>
      </c>
      <c r="O525">
        <f>VLOOKUP(Table_Main[[#This Row],[Techs]],$AA$2:$AB$4,2,0)</f>
        <v>80</v>
      </c>
      <c r="P525" s="13">
        <f>Table_Main[[#This Row],[LaborHours]]*Table_Main[[#This Row],[LaborRate]]</f>
        <v>20</v>
      </c>
      <c r="Q525" s="14">
        <v>0</v>
      </c>
      <c r="R525" s="14">
        <v>0</v>
      </c>
      <c r="S525" s="13">
        <f>Table_Main[[#This Row],[LaborRate]]+Table_Main[[#This Row],[LaborCost]]</f>
        <v>100</v>
      </c>
      <c r="T525">
        <f>Table_Main[[#This Row],[LaborFee]]+Table_Main[[#This Row],[PartsFee]]</f>
        <v>0</v>
      </c>
      <c r="U525" t="str">
        <f>LEFT(TEXT(Table_Main[[#This Row],[ReqDate]],"dddd"),3)</f>
        <v>Thu</v>
      </c>
      <c r="V525" t="str">
        <f>LEFT(TEXT(Table_Main[[#This Row],[WorkDate]],"dddd"),3)</f>
        <v>Fri</v>
      </c>
    </row>
    <row r="526" spans="1:22" ht="14.25" hidden="1" customHeight="1" x14ac:dyDescent="0.25">
      <c r="A526" s="6" t="s">
        <v>606</v>
      </c>
      <c r="B526" s="6" t="s">
        <v>65</v>
      </c>
      <c r="C526" s="6" t="s">
        <v>66</v>
      </c>
      <c r="D526" s="6" t="s">
        <v>63</v>
      </c>
      <c r="E526" t="str">
        <f>IF(Table_Main[[#This Row],[Wait]]&lt;=4, "Yes", "No")</f>
        <v>No</v>
      </c>
      <c r="F526" s="9">
        <v>44301</v>
      </c>
      <c r="G526" s="9">
        <v>44322</v>
      </c>
      <c r="H526" s="6">
        <v>1</v>
      </c>
      <c r="I526" t="str">
        <f>IF(Table_Main[[#This Row],[LaborFee]]=0,"Yes", "No")</f>
        <v>No</v>
      </c>
      <c r="J526" t="str">
        <f>IF(Table_Main[[#This Row],[PartsFee]]=0,"Yes", "No")</f>
        <v>No</v>
      </c>
      <c r="K526" s="6">
        <v>0.5</v>
      </c>
      <c r="L526" s="14">
        <v>25</v>
      </c>
      <c r="M526" s="6" t="s">
        <v>79</v>
      </c>
      <c r="N526">
        <f>Table_Main[[#This Row],[WorkDate]]-Table_Main[[#This Row],[ReqDate]]</f>
        <v>21</v>
      </c>
      <c r="O526">
        <f>VLOOKUP(Table_Main[[#This Row],[Techs]],$AA$2:$AB$4,2,0)</f>
        <v>80</v>
      </c>
      <c r="P526" s="13">
        <f>Table_Main[[#This Row],[LaborHours]]*Table_Main[[#This Row],[LaborRate]]</f>
        <v>40</v>
      </c>
      <c r="Q526" s="14">
        <v>40</v>
      </c>
      <c r="R526" s="14">
        <v>25</v>
      </c>
      <c r="S526" s="13">
        <f>Table_Main[[#This Row],[LaborRate]]+Table_Main[[#This Row],[LaborCost]]</f>
        <v>120</v>
      </c>
      <c r="T526">
        <f>Table_Main[[#This Row],[LaborFee]]+Table_Main[[#This Row],[PartsFee]]</f>
        <v>65</v>
      </c>
      <c r="U526" t="str">
        <f>LEFT(TEXT(Table_Main[[#This Row],[ReqDate]],"dddd"),3)</f>
        <v>Thu</v>
      </c>
      <c r="V526" t="str">
        <f>LEFT(TEXT(Table_Main[[#This Row],[WorkDate]],"dddd"),3)</f>
        <v>Thu</v>
      </c>
    </row>
    <row r="527" spans="1:22" ht="14.25" hidden="1" customHeight="1" x14ac:dyDescent="0.25">
      <c r="A527" s="6" t="s">
        <v>607</v>
      </c>
      <c r="B527" s="6" t="s">
        <v>94</v>
      </c>
      <c r="C527" s="6" t="s">
        <v>78</v>
      </c>
      <c r="D527" s="6" t="s">
        <v>67</v>
      </c>
      <c r="E527" t="str">
        <f>IF(Table_Main[[#This Row],[Wait]]&lt;=4, "Yes", "No")</f>
        <v>No</v>
      </c>
      <c r="F527" s="9">
        <v>44301</v>
      </c>
      <c r="G527" s="9">
        <v>44331</v>
      </c>
      <c r="H527" s="6">
        <v>1</v>
      </c>
      <c r="I527" t="str">
        <f>IF(Table_Main[[#This Row],[LaborFee]]=0,"Yes", "No")</f>
        <v>No</v>
      </c>
      <c r="J527" t="str">
        <f>IF(Table_Main[[#This Row],[PartsFee]]=0,"Yes", "No")</f>
        <v>No</v>
      </c>
      <c r="K527" s="6">
        <v>0.25</v>
      </c>
      <c r="L527" s="14">
        <v>34.08</v>
      </c>
      <c r="M527" s="6" t="s">
        <v>68</v>
      </c>
      <c r="N527">
        <f>Table_Main[[#This Row],[WorkDate]]-Table_Main[[#This Row],[ReqDate]]</f>
        <v>30</v>
      </c>
      <c r="O527">
        <f>VLOOKUP(Table_Main[[#This Row],[Techs]],$AA$2:$AB$4,2,0)</f>
        <v>80</v>
      </c>
      <c r="P527" s="13">
        <f>Table_Main[[#This Row],[LaborHours]]*Table_Main[[#This Row],[LaborRate]]</f>
        <v>20</v>
      </c>
      <c r="Q527" s="14">
        <v>20</v>
      </c>
      <c r="R527" s="14">
        <v>34.08</v>
      </c>
      <c r="S527" s="13">
        <f>Table_Main[[#This Row],[LaborRate]]+Table_Main[[#This Row],[LaborCost]]</f>
        <v>100</v>
      </c>
      <c r="T527">
        <f>Table_Main[[#This Row],[LaborFee]]+Table_Main[[#This Row],[PartsFee]]</f>
        <v>54.08</v>
      </c>
      <c r="U527" t="str">
        <f>LEFT(TEXT(Table_Main[[#This Row],[ReqDate]],"dddd"),3)</f>
        <v>Thu</v>
      </c>
      <c r="V527" t="str">
        <f>LEFT(TEXT(Table_Main[[#This Row],[WorkDate]],"dddd"),3)</f>
        <v>Sat</v>
      </c>
    </row>
    <row r="528" spans="1:22" ht="14.25" hidden="1" customHeight="1" x14ac:dyDescent="0.25">
      <c r="A528" s="6" t="s">
        <v>608</v>
      </c>
      <c r="B528" s="6" t="s">
        <v>71</v>
      </c>
      <c r="C528" s="6" t="s">
        <v>66</v>
      </c>
      <c r="D528" s="6" t="s">
        <v>58</v>
      </c>
      <c r="E528" t="str">
        <f>IF(Table_Main[[#This Row],[Wait]]&lt;=4, "Yes", "No")</f>
        <v>No</v>
      </c>
      <c r="F528" s="9">
        <v>44301</v>
      </c>
      <c r="G528" s="9">
        <v>44333</v>
      </c>
      <c r="H528" s="6">
        <v>1</v>
      </c>
      <c r="I528" t="str">
        <f>IF(Table_Main[[#This Row],[LaborFee]]=0,"Yes", "No")</f>
        <v>No</v>
      </c>
      <c r="J528" t="str">
        <f>IF(Table_Main[[#This Row],[PartsFee]]=0,"Yes", "No")</f>
        <v>No</v>
      </c>
      <c r="K528" s="6">
        <v>0.25</v>
      </c>
      <c r="L528" s="14">
        <v>146.75530000000001</v>
      </c>
      <c r="M528" s="6" t="s">
        <v>68</v>
      </c>
      <c r="N528">
        <f>Table_Main[[#This Row],[WorkDate]]-Table_Main[[#This Row],[ReqDate]]</f>
        <v>32</v>
      </c>
      <c r="O528">
        <f>VLOOKUP(Table_Main[[#This Row],[Techs]],$AA$2:$AB$4,2,0)</f>
        <v>80</v>
      </c>
      <c r="P528" s="13">
        <f>Table_Main[[#This Row],[LaborHours]]*Table_Main[[#This Row],[LaborRate]]</f>
        <v>20</v>
      </c>
      <c r="Q528" s="14">
        <v>20</v>
      </c>
      <c r="R528" s="14">
        <v>146.75530000000001</v>
      </c>
      <c r="S528" s="13">
        <f>Table_Main[[#This Row],[LaborRate]]+Table_Main[[#This Row],[LaborCost]]</f>
        <v>100</v>
      </c>
      <c r="T528">
        <f>Table_Main[[#This Row],[LaborFee]]+Table_Main[[#This Row],[PartsFee]]</f>
        <v>166.75530000000001</v>
      </c>
      <c r="U528" t="str">
        <f>LEFT(TEXT(Table_Main[[#This Row],[ReqDate]],"dddd"),3)</f>
        <v>Thu</v>
      </c>
      <c r="V528" t="str">
        <f>LEFT(TEXT(Table_Main[[#This Row],[WorkDate]],"dddd"),3)</f>
        <v>Mon</v>
      </c>
    </row>
    <row r="529" spans="1:22" ht="14.25" customHeight="1" x14ac:dyDescent="0.25">
      <c r="A529" s="6" t="s">
        <v>609</v>
      </c>
      <c r="B529" s="6" t="s">
        <v>71</v>
      </c>
      <c r="C529" s="6" t="s">
        <v>66</v>
      </c>
      <c r="D529" s="6" t="s">
        <v>194</v>
      </c>
      <c r="E529" t="str">
        <f>IF(Table_Main[[#This Row],[Wait]]&lt;=4, "Yes", "No")</f>
        <v>No</v>
      </c>
      <c r="F529" s="9">
        <v>44301</v>
      </c>
      <c r="G529" s="9">
        <v>44336</v>
      </c>
      <c r="H529" s="6">
        <v>1</v>
      </c>
      <c r="I529" t="str">
        <f>IF(Table_Main[[#This Row],[LaborFee]]=0,"Yes", "No")</f>
        <v>Yes</v>
      </c>
      <c r="J529" t="str">
        <f>IF(Table_Main[[#This Row],[PartsFee]]=0,"Yes", "No")</f>
        <v>Yes</v>
      </c>
      <c r="K529" s="6">
        <v>1.25</v>
      </c>
      <c r="L529" s="14">
        <v>221.43</v>
      </c>
      <c r="M529" s="6" t="s">
        <v>413</v>
      </c>
      <c r="N529">
        <f>Table_Main[[#This Row],[WorkDate]]-Table_Main[[#This Row],[ReqDate]]</f>
        <v>35</v>
      </c>
      <c r="O529">
        <f>VLOOKUP(Table_Main[[#This Row],[Techs]],$AA$2:$AB$4,2,0)</f>
        <v>80</v>
      </c>
      <c r="P529" s="13">
        <f>Table_Main[[#This Row],[LaborHours]]*Table_Main[[#This Row],[LaborRate]]</f>
        <v>100</v>
      </c>
      <c r="Q529" s="14">
        <v>0</v>
      </c>
      <c r="R529" s="14">
        <v>0</v>
      </c>
      <c r="S529" s="13">
        <f>Table_Main[[#This Row],[LaborRate]]+Table_Main[[#This Row],[LaborCost]]</f>
        <v>180</v>
      </c>
      <c r="T529">
        <f>Table_Main[[#This Row],[LaborFee]]+Table_Main[[#This Row],[PartsFee]]</f>
        <v>0</v>
      </c>
      <c r="U529" t="str">
        <f>LEFT(TEXT(Table_Main[[#This Row],[ReqDate]],"dddd"),3)</f>
        <v>Thu</v>
      </c>
      <c r="V529" t="str">
        <f>LEFT(TEXT(Table_Main[[#This Row],[WorkDate]],"dddd"),3)</f>
        <v>Thu</v>
      </c>
    </row>
    <row r="530" spans="1:22" ht="14.25" hidden="1" customHeight="1" x14ac:dyDescent="0.25">
      <c r="A530" s="6" t="s">
        <v>610</v>
      </c>
      <c r="B530" s="6" t="s">
        <v>71</v>
      </c>
      <c r="C530" s="6" t="s">
        <v>66</v>
      </c>
      <c r="D530" s="6" t="s">
        <v>58</v>
      </c>
      <c r="E530" t="str">
        <f>IF(Table_Main[[#This Row],[Wait]]&lt;=4, "Yes", "No")</f>
        <v>No</v>
      </c>
      <c r="F530" s="9">
        <v>44301</v>
      </c>
      <c r="G530" s="9">
        <v>44342</v>
      </c>
      <c r="H530" s="6">
        <v>1</v>
      </c>
      <c r="I530" t="str">
        <f>IF(Table_Main[[#This Row],[LaborFee]]=0,"Yes", "No")</f>
        <v>No</v>
      </c>
      <c r="J530" t="str">
        <f>IF(Table_Main[[#This Row],[PartsFee]]=0,"Yes", "No")</f>
        <v>Yes</v>
      </c>
      <c r="K530" s="6">
        <v>1</v>
      </c>
      <c r="L530" s="14">
        <v>137.1969</v>
      </c>
      <c r="M530" s="6" t="s">
        <v>79</v>
      </c>
      <c r="N530">
        <f>Table_Main[[#This Row],[WorkDate]]-Table_Main[[#This Row],[ReqDate]]</f>
        <v>41</v>
      </c>
      <c r="O530">
        <f>VLOOKUP(Table_Main[[#This Row],[Techs]],$AA$2:$AB$4,2,0)</f>
        <v>80</v>
      </c>
      <c r="P530" s="13">
        <f>Table_Main[[#This Row],[LaborHours]]*Table_Main[[#This Row],[LaborRate]]</f>
        <v>80</v>
      </c>
      <c r="Q530" s="14">
        <v>80</v>
      </c>
      <c r="R530" s="14">
        <v>0</v>
      </c>
      <c r="S530" s="13">
        <f>Table_Main[[#This Row],[LaborRate]]+Table_Main[[#This Row],[LaborCost]]</f>
        <v>160</v>
      </c>
      <c r="T530">
        <f>Table_Main[[#This Row],[LaborFee]]+Table_Main[[#This Row],[PartsFee]]</f>
        <v>80</v>
      </c>
      <c r="U530" t="str">
        <f>LEFT(TEXT(Table_Main[[#This Row],[ReqDate]],"dddd"),3)</f>
        <v>Thu</v>
      </c>
      <c r="V530" t="str">
        <f>LEFT(TEXT(Table_Main[[#This Row],[WorkDate]],"dddd"),3)</f>
        <v>Wed</v>
      </c>
    </row>
    <row r="531" spans="1:22" ht="14.25" hidden="1" customHeight="1" x14ac:dyDescent="0.25">
      <c r="A531" s="6" t="s">
        <v>611</v>
      </c>
      <c r="B531" s="6" t="s">
        <v>65</v>
      </c>
      <c r="C531" s="6" t="s">
        <v>57</v>
      </c>
      <c r="D531" s="6" t="s">
        <v>194</v>
      </c>
      <c r="E531" t="str">
        <f>IF(Table_Main[[#This Row],[Wait]]&lt;=4, "Yes", "No")</f>
        <v>No</v>
      </c>
      <c r="F531" s="9">
        <v>44301</v>
      </c>
      <c r="G531" s="9">
        <v>44361</v>
      </c>
      <c r="H531" s="6">
        <v>1</v>
      </c>
      <c r="I531" t="str">
        <f>IF(Table_Main[[#This Row],[LaborFee]]=0,"Yes", "No")</f>
        <v>No</v>
      </c>
      <c r="J531" t="str">
        <f>IF(Table_Main[[#This Row],[PartsFee]]=0,"Yes", "No")</f>
        <v>No</v>
      </c>
      <c r="K531" s="6">
        <v>2.5</v>
      </c>
      <c r="L531" s="14">
        <v>69.033299999999997</v>
      </c>
      <c r="M531" s="6" t="s">
        <v>79</v>
      </c>
      <c r="N531">
        <f>Table_Main[[#This Row],[WorkDate]]-Table_Main[[#This Row],[ReqDate]]</f>
        <v>60</v>
      </c>
      <c r="O531">
        <f>VLOOKUP(Table_Main[[#This Row],[Techs]],$AA$2:$AB$4,2,0)</f>
        <v>80</v>
      </c>
      <c r="P531" s="13">
        <f>Table_Main[[#This Row],[LaborHours]]*Table_Main[[#This Row],[LaborRate]]</f>
        <v>200</v>
      </c>
      <c r="Q531" s="14">
        <v>200</v>
      </c>
      <c r="R531" s="14">
        <v>69.033299999999997</v>
      </c>
      <c r="S531" s="13">
        <f>Table_Main[[#This Row],[LaborRate]]+Table_Main[[#This Row],[LaborCost]]</f>
        <v>280</v>
      </c>
      <c r="T531">
        <f>Table_Main[[#This Row],[LaborFee]]+Table_Main[[#This Row],[PartsFee]]</f>
        <v>269.0333</v>
      </c>
      <c r="U531" t="str">
        <f>LEFT(TEXT(Table_Main[[#This Row],[ReqDate]],"dddd"),3)</f>
        <v>Thu</v>
      </c>
      <c r="V531" t="str">
        <f>LEFT(TEXT(Table_Main[[#This Row],[WorkDate]],"dddd"),3)</f>
        <v>Mon</v>
      </c>
    </row>
    <row r="532" spans="1:22" ht="14.25" hidden="1" customHeight="1" x14ac:dyDescent="0.25">
      <c r="A532" s="6" t="s">
        <v>612</v>
      </c>
      <c r="B532" s="6" t="s">
        <v>168</v>
      </c>
      <c r="C532" s="6" t="s">
        <v>227</v>
      </c>
      <c r="D532" s="6" t="s">
        <v>58</v>
      </c>
      <c r="E532" t="str">
        <f>IF(Table_Main[[#This Row],[Wait]]&lt;=4, "Yes", "No")</f>
        <v>No</v>
      </c>
      <c r="F532" s="9">
        <v>44301</v>
      </c>
      <c r="G532" s="9">
        <v>44364</v>
      </c>
      <c r="H532" s="6">
        <v>2</v>
      </c>
      <c r="I532" t="str">
        <f>IF(Table_Main[[#This Row],[LaborFee]]=0,"Yes", "No")</f>
        <v>No</v>
      </c>
      <c r="J532" t="str">
        <f>IF(Table_Main[[#This Row],[PartsFee]]=0,"Yes", "No")</f>
        <v>No</v>
      </c>
      <c r="K532" s="6">
        <v>0.25</v>
      </c>
      <c r="L532" s="14">
        <v>54</v>
      </c>
      <c r="M532" s="6" t="s">
        <v>432</v>
      </c>
      <c r="N532">
        <f>Table_Main[[#This Row],[WorkDate]]-Table_Main[[#This Row],[ReqDate]]</f>
        <v>63</v>
      </c>
      <c r="O532">
        <f>VLOOKUP(Table_Main[[#This Row],[Techs]],$AA$2:$AB$4,2,0)</f>
        <v>140</v>
      </c>
      <c r="P532" s="13">
        <f>Table_Main[[#This Row],[LaborHours]]*Table_Main[[#This Row],[LaborRate]]</f>
        <v>35</v>
      </c>
      <c r="Q532" s="14">
        <v>35</v>
      </c>
      <c r="R532" s="14">
        <v>54</v>
      </c>
      <c r="S532" s="13">
        <f>Table_Main[[#This Row],[LaborRate]]+Table_Main[[#This Row],[LaborCost]]</f>
        <v>175</v>
      </c>
      <c r="T532">
        <f>Table_Main[[#This Row],[LaborFee]]+Table_Main[[#This Row],[PartsFee]]</f>
        <v>89</v>
      </c>
      <c r="U532" t="str">
        <f>LEFT(TEXT(Table_Main[[#This Row],[ReqDate]],"dddd"),3)</f>
        <v>Thu</v>
      </c>
      <c r="V532" t="str">
        <f>LEFT(TEXT(Table_Main[[#This Row],[WorkDate]],"dddd"),3)</f>
        <v>Thu</v>
      </c>
    </row>
    <row r="533" spans="1:22" ht="14.25" hidden="1" customHeight="1" x14ac:dyDescent="0.25">
      <c r="A533" s="6" t="s">
        <v>613</v>
      </c>
      <c r="B533" s="6" t="s">
        <v>94</v>
      </c>
      <c r="C533" s="6" t="s">
        <v>57</v>
      </c>
      <c r="D533" s="6" t="s">
        <v>67</v>
      </c>
      <c r="E533" t="str">
        <f>IF(Table_Main[[#This Row],[Wait]]&lt;=4, "Yes", "No")</f>
        <v>No</v>
      </c>
      <c r="F533" s="9">
        <v>44303</v>
      </c>
      <c r="G533" s="9">
        <v>44324</v>
      </c>
      <c r="H533" s="6">
        <v>1</v>
      </c>
      <c r="I533" t="str">
        <f>IF(Table_Main[[#This Row],[LaborFee]]=0,"Yes", "No")</f>
        <v>No</v>
      </c>
      <c r="J533" t="str">
        <f>IF(Table_Main[[#This Row],[PartsFee]]=0,"Yes", "No")</f>
        <v>Yes</v>
      </c>
      <c r="K533" s="6">
        <v>0.25</v>
      </c>
      <c r="L533" s="14">
        <v>75.180800000000005</v>
      </c>
      <c r="M533" s="6" t="s">
        <v>79</v>
      </c>
      <c r="N533">
        <f>Table_Main[[#This Row],[WorkDate]]-Table_Main[[#This Row],[ReqDate]]</f>
        <v>21</v>
      </c>
      <c r="O533">
        <f>VLOOKUP(Table_Main[[#This Row],[Techs]],$AA$2:$AB$4,2,0)</f>
        <v>80</v>
      </c>
      <c r="P533" s="13">
        <f>Table_Main[[#This Row],[LaborHours]]*Table_Main[[#This Row],[LaborRate]]</f>
        <v>20</v>
      </c>
      <c r="Q533" s="14">
        <v>20</v>
      </c>
      <c r="R533" s="14">
        <v>0</v>
      </c>
      <c r="S533" s="13">
        <f>Table_Main[[#This Row],[LaborRate]]+Table_Main[[#This Row],[LaborCost]]</f>
        <v>100</v>
      </c>
      <c r="T533">
        <f>Table_Main[[#This Row],[LaborFee]]+Table_Main[[#This Row],[PartsFee]]</f>
        <v>20</v>
      </c>
      <c r="U533" t="str">
        <f>LEFT(TEXT(Table_Main[[#This Row],[ReqDate]],"dddd"),3)</f>
        <v>Sat</v>
      </c>
      <c r="V533" t="str">
        <f>LEFT(TEXT(Table_Main[[#This Row],[WorkDate]],"dddd"),3)</f>
        <v>Sat</v>
      </c>
    </row>
    <row r="534" spans="1:22" ht="14.25" hidden="1" customHeight="1" x14ac:dyDescent="0.25">
      <c r="A534" s="6" t="s">
        <v>614</v>
      </c>
      <c r="B534" s="6" t="s">
        <v>56</v>
      </c>
      <c r="C534" s="6" t="s">
        <v>227</v>
      </c>
      <c r="D534" s="6" t="s">
        <v>58</v>
      </c>
      <c r="E534" t="str">
        <f>IF(Table_Main[[#This Row],[Wait]]&lt;=4, "Yes", "No")</f>
        <v>No</v>
      </c>
      <c r="F534" s="9">
        <v>44303</v>
      </c>
      <c r="G534" s="9">
        <v>44326</v>
      </c>
      <c r="H534" s="6">
        <v>2</v>
      </c>
      <c r="I534" t="str">
        <f>IF(Table_Main[[#This Row],[LaborFee]]=0,"Yes", "No")</f>
        <v>No</v>
      </c>
      <c r="J534" t="str">
        <f>IF(Table_Main[[#This Row],[PartsFee]]=0,"Yes", "No")</f>
        <v>No</v>
      </c>
      <c r="K534" s="6">
        <v>0.75</v>
      </c>
      <c r="L534" s="14">
        <v>262.11</v>
      </c>
      <c r="M534" s="6" t="s">
        <v>59</v>
      </c>
      <c r="N534">
        <f>Table_Main[[#This Row],[WorkDate]]-Table_Main[[#This Row],[ReqDate]]</f>
        <v>23</v>
      </c>
      <c r="O534">
        <f>VLOOKUP(Table_Main[[#This Row],[Techs]],$AA$2:$AB$4,2,0)</f>
        <v>140</v>
      </c>
      <c r="P534" s="13">
        <f>Table_Main[[#This Row],[LaborHours]]*Table_Main[[#This Row],[LaborRate]]</f>
        <v>105</v>
      </c>
      <c r="Q534" s="14">
        <v>105</v>
      </c>
      <c r="R534" s="14">
        <v>262.11</v>
      </c>
      <c r="S534" s="13">
        <f>Table_Main[[#This Row],[LaborRate]]+Table_Main[[#This Row],[LaborCost]]</f>
        <v>245</v>
      </c>
      <c r="T534">
        <f>Table_Main[[#This Row],[LaborFee]]+Table_Main[[#This Row],[PartsFee]]</f>
        <v>367.11</v>
      </c>
      <c r="U534" t="str">
        <f>LEFT(TEXT(Table_Main[[#This Row],[ReqDate]],"dddd"),3)</f>
        <v>Sat</v>
      </c>
      <c r="V534" t="str">
        <f>LEFT(TEXT(Table_Main[[#This Row],[WorkDate]],"dddd"),3)</f>
        <v>Mon</v>
      </c>
    </row>
    <row r="535" spans="1:22" ht="14.25" hidden="1" customHeight="1" x14ac:dyDescent="0.25">
      <c r="A535" s="6" t="s">
        <v>615</v>
      </c>
      <c r="B535" s="6" t="s">
        <v>168</v>
      </c>
      <c r="C535" s="6" t="s">
        <v>227</v>
      </c>
      <c r="D535" s="6" t="s">
        <v>67</v>
      </c>
      <c r="E535" t="str">
        <f>IF(Table_Main[[#This Row],[Wait]]&lt;=4, "Yes", "No")</f>
        <v>No</v>
      </c>
      <c r="F535" s="9">
        <v>44305</v>
      </c>
      <c r="G535" s="9">
        <v>44317</v>
      </c>
      <c r="H535" s="6">
        <v>1</v>
      </c>
      <c r="I535" t="str">
        <f>IF(Table_Main[[#This Row],[LaborFee]]=0,"Yes", "No")</f>
        <v>No</v>
      </c>
      <c r="J535" t="str">
        <f>IF(Table_Main[[#This Row],[PartsFee]]=0,"Yes", "No")</f>
        <v>No</v>
      </c>
      <c r="K535" s="6">
        <v>0.25</v>
      </c>
      <c r="L535" s="14">
        <v>61.259</v>
      </c>
      <c r="M535" s="6" t="s">
        <v>79</v>
      </c>
      <c r="N535">
        <f>Table_Main[[#This Row],[WorkDate]]-Table_Main[[#This Row],[ReqDate]]</f>
        <v>12</v>
      </c>
      <c r="O535">
        <f>VLOOKUP(Table_Main[[#This Row],[Techs]],$AA$2:$AB$4,2,0)</f>
        <v>80</v>
      </c>
      <c r="P535" s="13">
        <f>Table_Main[[#This Row],[LaborHours]]*Table_Main[[#This Row],[LaborRate]]</f>
        <v>20</v>
      </c>
      <c r="Q535" s="14">
        <v>20</v>
      </c>
      <c r="R535" s="14">
        <v>61.259</v>
      </c>
      <c r="S535" s="13">
        <f>Table_Main[[#This Row],[LaborRate]]+Table_Main[[#This Row],[LaborCost]]</f>
        <v>100</v>
      </c>
      <c r="T535">
        <f>Table_Main[[#This Row],[LaborFee]]+Table_Main[[#This Row],[PartsFee]]</f>
        <v>81.259</v>
      </c>
      <c r="U535" t="str">
        <f>LEFT(TEXT(Table_Main[[#This Row],[ReqDate]],"dddd"),3)</f>
        <v>Mon</v>
      </c>
      <c r="V535" t="str">
        <f>LEFT(TEXT(Table_Main[[#This Row],[WorkDate]],"dddd"),3)</f>
        <v>Sat</v>
      </c>
    </row>
    <row r="536" spans="1:22" ht="14.25" hidden="1" customHeight="1" x14ac:dyDescent="0.25">
      <c r="A536" s="6" t="s">
        <v>616</v>
      </c>
      <c r="B536" s="6" t="s">
        <v>94</v>
      </c>
      <c r="C536" s="6" t="s">
        <v>66</v>
      </c>
      <c r="D536" s="6" t="s">
        <v>81</v>
      </c>
      <c r="E536" t="str">
        <f>IF(Table_Main[[#This Row],[Wait]]&lt;=4, "Yes", "No")</f>
        <v>No</v>
      </c>
      <c r="F536" s="9">
        <v>44305</v>
      </c>
      <c r="G536" s="9">
        <v>44317</v>
      </c>
      <c r="H536" s="6">
        <v>1</v>
      </c>
      <c r="I536" t="str">
        <f>IF(Table_Main[[#This Row],[LaborFee]]=0,"Yes", "No")</f>
        <v>No</v>
      </c>
      <c r="J536" t="str">
        <f>IF(Table_Main[[#This Row],[PartsFee]]=0,"Yes", "No")</f>
        <v>Yes</v>
      </c>
      <c r="K536" s="6">
        <v>1</v>
      </c>
      <c r="L536" s="14">
        <v>197.5849</v>
      </c>
      <c r="M536" s="6" t="s">
        <v>79</v>
      </c>
      <c r="N536">
        <f>Table_Main[[#This Row],[WorkDate]]-Table_Main[[#This Row],[ReqDate]]</f>
        <v>12</v>
      </c>
      <c r="O536">
        <f>VLOOKUP(Table_Main[[#This Row],[Techs]],$AA$2:$AB$4,2,0)</f>
        <v>80</v>
      </c>
      <c r="P536" s="13">
        <f>Table_Main[[#This Row],[LaborHours]]*Table_Main[[#This Row],[LaborRate]]</f>
        <v>80</v>
      </c>
      <c r="Q536" s="14">
        <v>80</v>
      </c>
      <c r="R536" s="14">
        <v>0</v>
      </c>
      <c r="S536" s="13">
        <f>Table_Main[[#This Row],[LaborRate]]+Table_Main[[#This Row],[LaborCost]]</f>
        <v>160</v>
      </c>
      <c r="T536">
        <f>Table_Main[[#This Row],[LaborFee]]+Table_Main[[#This Row],[PartsFee]]</f>
        <v>80</v>
      </c>
      <c r="U536" t="str">
        <f>LEFT(TEXT(Table_Main[[#This Row],[ReqDate]],"dddd"),3)</f>
        <v>Mon</v>
      </c>
      <c r="V536" t="str">
        <f>LEFT(TEXT(Table_Main[[#This Row],[WorkDate]],"dddd"),3)</f>
        <v>Sat</v>
      </c>
    </row>
    <row r="537" spans="1:22" ht="14.25" hidden="1" customHeight="1" x14ac:dyDescent="0.25">
      <c r="A537" s="6" t="s">
        <v>617</v>
      </c>
      <c r="B537" s="6" t="s">
        <v>56</v>
      </c>
      <c r="C537" s="6" t="s">
        <v>227</v>
      </c>
      <c r="D537" s="6" t="s">
        <v>67</v>
      </c>
      <c r="E537" t="str">
        <f>IF(Table_Main[[#This Row],[Wait]]&lt;=4, "Yes", "No")</f>
        <v>No</v>
      </c>
      <c r="F537" s="9">
        <v>44305</v>
      </c>
      <c r="G537" s="9">
        <v>44313</v>
      </c>
      <c r="H537" s="6">
        <v>2</v>
      </c>
      <c r="I537" t="str">
        <f>IF(Table_Main[[#This Row],[LaborFee]]=0,"Yes", "No")</f>
        <v>No</v>
      </c>
      <c r="J537" t="str">
        <f>IF(Table_Main[[#This Row],[PartsFee]]=0,"Yes", "No")</f>
        <v>No</v>
      </c>
      <c r="K537" s="6">
        <v>0.25</v>
      </c>
      <c r="L537" s="14">
        <v>158.9538</v>
      </c>
      <c r="M537" s="6" t="s">
        <v>59</v>
      </c>
      <c r="N537">
        <f>Table_Main[[#This Row],[WorkDate]]-Table_Main[[#This Row],[ReqDate]]</f>
        <v>8</v>
      </c>
      <c r="O537">
        <f>VLOOKUP(Table_Main[[#This Row],[Techs]],$AA$2:$AB$4,2,0)</f>
        <v>140</v>
      </c>
      <c r="P537" s="13">
        <f>Table_Main[[#This Row],[LaborHours]]*Table_Main[[#This Row],[LaborRate]]</f>
        <v>35</v>
      </c>
      <c r="Q537" s="14">
        <v>35</v>
      </c>
      <c r="R537" s="14">
        <v>158.9538</v>
      </c>
      <c r="S537" s="13">
        <f>Table_Main[[#This Row],[LaborRate]]+Table_Main[[#This Row],[LaborCost]]</f>
        <v>175</v>
      </c>
      <c r="T537">
        <f>Table_Main[[#This Row],[LaborFee]]+Table_Main[[#This Row],[PartsFee]]</f>
        <v>193.9538</v>
      </c>
      <c r="U537" t="str">
        <f>LEFT(TEXT(Table_Main[[#This Row],[ReqDate]],"dddd"),3)</f>
        <v>Mon</v>
      </c>
      <c r="V537" t="str">
        <f>LEFT(TEXT(Table_Main[[#This Row],[WorkDate]],"dddd"),3)</f>
        <v>Tue</v>
      </c>
    </row>
    <row r="538" spans="1:22" ht="14.25" hidden="1" customHeight="1" x14ac:dyDescent="0.25">
      <c r="A538" s="6" t="s">
        <v>618</v>
      </c>
      <c r="B538" s="6" t="s">
        <v>61</v>
      </c>
      <c r="C538" s="6" t="s">
        <v>62</v>
      </c>
      <c r="D538" s="6" t="s">
        <v>63</v>
      </c>
      <c r="E538" t="str">
        <f>IF(Table_Main[[#This Row],[Wait]]&lt;=4, "Yes", "No")</f>
        <v>No</v>
      </c>
      <c r="F538" s="9">
        <v>44305</v>
      </c>
      <c r="G538" s="9">
        <v>44314</v>
      </c>
      <c r="H538" s="6">
        <v>1</v>
      </c>
      <c r="I538" t="str">
        <f>IF(Table_Main[[#This Row],[LaborFee]]=0,"Yes", "No")</f>
        <v>No</v>
      </c>
      <c r="J538" t="str">
        <f>IF(Table_Main[[#This Row],[PartsFee]]=0,"Yes", "No")</f>
        <v>No</v>
      </c>
      <c r="K538" s="6">
        <v>0.75</v>
      </c>
      <c r="L538" s="14">
        <v>15.430999999999999</v>
      </c>
      <c r="M538" s="6" t="s">
        <v>59</v>
      </c>
      <c r="N538">
        <f>Table_Main[[#This Row],[WorkDate]]-Table_Main[[#This Row],[ReqDate]]</f>
        <v>9</v>
      </c>
      <c r="O538">
        <f>VLOOKUP(Table_Main[[#This Row],[Techs]],$AA$2:$AB$4,2,0)</f>
        <v>80</v>
      </c>
      <c r="P538" s="13">
        <f>Table_Main[[#This Row],[LaborHours]]*Table_Main[[#This Row],[LaborRate]]</f>
        <v>60</v>
      </c>
      <c r="Q538" s="14">
        <v>60</v>
      </c>
      <c r="R538" s="14">
        <v>15.430999999999999</v>
      </c>
      <c r="S538" s="13">
        <f>Table_Main[[#This Row],[LaborRate]]+Table_Main[[#This Row],[LaborCost]]</f>
        <v>140</v>
      </c>
      <c r="T538">
        <f>Table_Main[[#This Row],[LaborFee]]+Table_Main[[#This Row],[PartsFee]]</f>
        <v>75.430999999999997</v>
      </c>
      <c r="U538" t="str">
        <f>LEFT(TEXT(Table_Main[[#This Row],[ReqDate]],"dddd"),3)</f>
        <v>Mon</v>
      </c>
      <c r="V538" t="str">
        <f>LEFT(TEXT(Table_Main[[#This Row],[WorkDate]],"dddd"),3)</f>
        <v>Wed</v>
      </c>
    </row>
    <row r="539" spans="1:22" ht="14.25" customHeight="1" x14ac:dyDescent="0.25">
      <c r="A539" s="6" t="s">
        <v>619</v>
      </c>
      <c r="B539" s="6" t="s">
        <v>65</v>
      </c>
      <c r="C539" s="6" t="s">
        <v>66</v>
      </c>
      <c r="D539" s="6" t="s">
        <v>67</v>
      </c>
      <c r="E539" t="str">
        <f>IF(Table_Main[[#This Row],[Wait]]&lt;=4, "Yes", "No")</f>
        <v>No</v>
      </c>
      <c r="F539" s="9">
        <v>44305</v>
      </c>
      <c r="G539" s="9">
        <v>44322</v>
      </c>
      <c r="H539" s="6">
        <v>1</v>
      </c>
      <c r="I539" t="str">
        <f>IF(Table_Main[[#This Row],[LaborFee]]=0,"Yes", "No")</f>
        <v>No</v>
      </c>
      <c r="J539" t="str">
        <f>IF(Table_Main[[#This Row],[PartsFee]]=0,"Yes", "No")</f>
        <v>No</v>
      </c>
      <c r="K539" s="6">
        <v>0.25</v>
      </c>
      <c r="L539" s="14">
        <v>72.350099999999998</v>
      </c>
      <c r="M539" s="6" t="s">
        <v>79</v>
      </c>
      <c r="N539">
        <f>Table_Main[[#This Row],[WorkDate]]-Table_Main[[#This Row],[ReqDate]]</f>
        <v>17</v>
      </c>
      <c r="O539">
        <f>VLOOKUP(Table_Main[[#This Row],[Techs]],$AA$2:$AB$4,2,0)</f>
        <v>80</v>
      </c>
      <c r="P539" s="13">
        <f>Table_Main[[#This Row],[LaborHours]]*Table_Main[[#This Row],[LaborRate]]</f>
        <v>20</v>
      </c>
      <c r="Q539" s="14">
        <v>20</v>
      </c>
      <c r="R539" s="14">
        <v>72.350099999999998</v>
      </c>
      <c r="S539" s="13">
        <f>Table_Main[[#This Row],[LaborRate]]+Table_Main[[#This Row],[LaborCost]]</f>
        <v>100</v>
      </c>
      <c r="T539">
        <f>Table_Main[[#This Row],[LaborFee]]+Table_Main[[#This Row],[PartsFee]]</f>
        <v>92.350099999999998</v>
      </c>
      <c r="U539" t="str">
        <f>LEFT(TEXT(Table_Main[[#This Row],[ReqDate]],"dddd"),3)</f>
        <v>Mon</v>
      </c>
      <c r="V539" t="str">
        <f>LEFT(TEXT(Table_Main[[#This Row],[WorkDate]],"dddd"),3)</f>
        <v>Thu</v>
      </c>
    </row>
    <row r="540" spans="1:22" ht="14.25" hidden="1" customHeight="1" x14ac:dyDescent="0.25">
      <c r="A540" s="6" t="s">
        <v>620</v>
      </c>
      <c r="B540" s="6" t="s">
        <v>71</v>
      </c>
      <c r="C540" s="6" t="s">
        <v>57</v>
      </c>
      <c r="D540" s="6" t="s">
        <v>63</v>
      </c>
      <c r="E540" t="str">
        <f>IF(Table_Main[[#This Row],[Wait]]&lt;=4, "Yes", "No")</f>
        <v>No</v>
      </c>
      <c r="F540" s="9">
        <v>44305</v>
      </c>
      <c r="G540" s="9">
        <v>44328</v>
      </c>
      <c r="H540" s="6">
        <v>1</v>
      </c>
      <c r="I540" t="str">
        <f>IF(Table_Main[[#This Row],[LaborFee]]=0,"Yes", "No")</f>
        <v>No</v>
      </c>
      <c r="J540" t="str">
        <f>IF(Table_Main[[#This Row],[PartsFee]]=0,"Yes", "No")</f>
        <v>No</v>
      </c>
      <c r="K540" s="6">
        <v>0.5</v>
      </c>
      <c r="L540" s="14">
        <v>7.3079999999999998</v>
      </c>
      <c r="M540" s="6" t="s">
        <v>79</v>
      </c>
      <c r="N540">
        <f>Table_Main[[#This Row],[WorkDate]]-Table_Main[[#This Row],[ReqDate]]</f>
        <v>23</v>
      </c>
      <c r="O540">
        <f>VLOOKUP(Table_Main[[#This Row],[Techs]],$AA$2:$AB$4,2,0)</f>
        <v>80</v>
      </c>
      <c r="P540" s="13">
        <f>Table_Main[[#This Row],[LaborHours]]*Table_Main[[#This Row],[LaborRate]]</f>
        <v>40</v>
      </c>
      <c r="Q540" s="14">
        <v>40</v>
      </c>
      <c r="R540" s="14">
        <v>7.3079999999999998</v>
      </c>
      <c r="S540" s="13">
        <f>Table_Main[[#This Row],[LaborRate]]+Table_Main[[#This Row],[LaborCost]]</f>
        <v>120</v>
      </c>
      <c r="T540">
        <f>Table_Main[[#This Row],[LaborFee]]+Table_Main[[#This Row],[PartsFee]]</f>
        <v>47.308</v>
      </c>
      <c r="U540" t="str">
        <f>LEFT(TEXT(Table_Main[[#This Row],[ReqDate]],"dddd"),3)</f>
        <v>Mon</v>
      </c>
      <c r="V540" t="str">
        <f>LEFT(TEXT(Table_Main[[#This Row],[WorkDate]],"dddd"),3)</f>
        <v>Wed</v>
      </c>
    </row>
    <row r="541" spans="1:22" ht="14.25" hidden="1" customHeight="1" x14ac:dyDescent="0.25">
      <c r="A541" s="6" t="s">
        <v>621</v>
      </c>
      <c r="B541" s="6" t="s">
        <v>65</v>
      </c>
      <c r="C541" s="6" t="s">
        <v>57</v>
      </c>
      <c r="D541" s="6" t="s">
        <v>67</v>
      </c>
      <c r="E541" t="str">
        <f>IF(Table_Main[[#This Row],[Wait]]&lt;=4, "Yes", "No")</f>
        <v>No</v>
      </c>
      <c r="F541" s="9">
        <v>44305</v>
      </c>
      <c r="G541" s="9">
        <v>44337</v>
      </c>
      <c r="H541" s="6">
        <v>1</v>
      </c>
      <c r="I541" t="str">
        <f>IF(Table_Main[[#This Row],[LaborFee]]=0,"Yes", "No")</f>
        <v>No</v>
      </c>
      <c r="J541" t="str">
        <f>IF(Table_Main[[#This Row],[PartsFee]]=0,"Yes", "No")</f>
        <v>No</v>
      </c>
      <c r="K541" s="6">
        <v>0.25</v>
      </c>
      <c r="L541" s="14">
        <v>120</v>
      </c>
      <c r="M541" s="6" t="s">
        <v>79</v>
      </c>
      <c r="N541">
        <f>Table_Main[[#This Row],[WorkDate]]-Table_Main[[#This Row],[ReqDate]]</f>
        <v>32</v>
      </c>
      <c r="O541">
        <f>VLOOKUP(Table_Main[[#This Row],[Techs]],$AA$2:$AB$4,2,0)</f>
        <v>80</v>
      </c>
      <c r="P541" s="13">
        <f>Table_Main[[#This Row],[LaborHours]]*Table_Main[[#This Row],[LaborRate]]</f>
        <v>20</v>
      </c>
      <c r="Q541" s="14">
        <v>20</v>
      </c>
      <c r="R541" s="14">
        <v>120</v>
      </c>
      <c r="S541" s="13">
        <f>Table_Main[[#This Row],[LaborRate]]+Table_Main[[#This Row],[LaborCost]]</f>
        <v>100</v>
      </c>
      <c r="T541">
        <f>Table_Main[[#This Row],[LaborFee]]+Table_Main[[#This Row],[PartsFee]]</f>
        <v>140</v>
      </c>
      <c r="U541" t="str">
        <f>LEFT(TEXT(Table_Main[[#This Row],[ReqDate]],"dddd"),3)</f>
        <v>Mon</v>
      </c>
      <c r="V541" t="str">
        <f>LEFT(TEXT(Table_Main[[#This Row],[WorkDate]],"dddd"),3)</f>
        <v>Fri</v>
      </c>
    </row>
    <row r="542" spans="1:22" ht="14.25" hidden="1" customHeight="1" x14ac:dyDescent="0.25">
      <c r="A542" s="6" t="s">
        <v>622</v>
      </c>
      <c r="B542" s="6" t="s">
        <v>94</v>
      </c>
      <c r="C542" s="6" t="s">
        <v>78</v>
      </c>
      <c r="D542" s="6" t="s">
        <v>58</v>
      </c>
      <c r="E542" t="str">
        <f>IF(Table_Main[[#This Row],[Wait]]&lt;=4, "Yes", "No")</f>
        <v>No</v>
      </c>
      <c r="F542" s="9">
        <v>44305</v>
      </c>
      <c r="G542" s="9">
        <v>44333</v>
      </c>
      <c r="H542" s="6">
        <v>2</v>
      </c>
      <c r="I542" t="str">
        <f>IF(Table_Main[[#This Row],[LaborFee]]=0,"Yes", "No")</f>
        <v>No</v>
      </c>
      <c r="J542" t="str">
        <f>IF(Table_Main[[#This Row],[PartsFee]]=0,"Yes", "No")</f>
        <v>No</v>
      </c>
      <c r="K542" s="6">
        <v>0.5</v>
      </c>
      <c r="L542" s="14">
        <v>173.29900000000001</v>
      </c>
      <c r="M542" s="6" t="s">
        <v>79</v>
      </c>
      <c r="N542">
        <f>Table_Main[[#This Row],[WorkDate]]-Table_Main[[#This Row],[ReqDate]]</f>
        <v>28</v>
      </c>
      <c r="O542">
        <f>VLOOKUP(Table_Main[[#This Row],[Techs]],$AA$2:$AB$4,2,0)</f>
        <v>140</v>
      </c>
      <c r="P542" s="13">
        <f>Table_Main[[#This Row],[LaborHours]]*Table_Main[[#This Row],[LaborRate]]</f>
        <v>70</v>
      </c>
      <c r="Q542" s="14">
        <v>70</v>
      </c>
      <c r="R542" s="14">
        <v>173.29900000000001</v>
      </c>
      <c r="S542" s="13">
        <f>Table_Main[[#This Row],[LaborRate]]+Table_Main[[#This Row],[LaborCost]]</f>
        <v>210</v>
      </c>
      <c r="T542">
        <f>Table_Main[[#This Row],[LaborFee]]+Table_Main[[#This Row],[PartsFee]]</f>
        <v>243.29900000000001</v>
      </c>
      <c r="U542" t="str">
        <f>LEFT(TEXT(Table_Main[[#This Row],[ReqDate]],"dddd"),3)</f>
        <v>Mon</v>
      </c>
      <c r="V542" t="str">
        <f>LEFT(TEXT(Table_Main[[#This Row],[WorkDate]],"dddd"),3)</f>
        <v>Mon</v>
      </c>
    </row>
    <row r="543" spans="1:22" ht="14.25" hidden="1" customHeight="1" x14ac:dyDescent="0.25">
      <c r="A543" s="6" t="s">
        <v>623</v>
      </c>
      <c r="B543" s="6" t="s">
        <v>56</v>
      </c>
      <c r="C543" s="6" t="s">
        <v>227</v>
      </c>
      <c r="D543" s="6" t="s">
        <v>58</v>
      </c>
      <c r="E543" t="str">
        <f>IF(Table_Main[[#This Row],[Wait]]&lt;=4, "Yes", "No")</f>
        <v>No</v>
      </c>
      <c r="F543" s="9">
        <v>44305</v>
      </c>
      <c r="G543" s="9">
        <v>44341</v>
      </c>
      <c r="H543" s="6">
        <v>1</v>
      </c>
      <c r="I543" t="str">
        <f>IF(Table_Main[[#This Row],[LaborFee]]=0,"Yes", "No")</f>
        <v>No</v>
      </c>
      <c r="J543" t="str">
        <f>IF(Table_Main[[#This Row],[PartsFee]]=0,"Yes", "No")</f>
        <v>No</v>
      </c>
      <c r="K543" s="6">
        <v>0.25</v>
      </c>
      <c r="L543" s="14">
        <v>24.63</v>
      </c>
      <c r="M543" s="6" t="s">
        <v>79</v>
      </c>
      <c r="N543">
        <f>Table_Main[[#This Row],[WorkDate]]-Table_Main[[#This Row],[ReqDate]]</f>
        <v>36</v>
      </c>
      <c r="O543">
        <f>VLOOKUP(Table_Main[[#This Row],[Techs]],$AA$2:$AB$4,2,0)</f>
        <v>80</v>
      </c>
      <c r="P543" s="13">
        <f>Table_Main[[#This Row],[LaborHours]]*Table_Main[[#This Row],[LaborRate]]</f>
        <v>20</v>
      </c>
      <c r="Q543" s="14">
        <v>20</v>
      </c>
      <c r="R543" s="14">
        <v>24.63</v>
      </c>
      <c r="S543" s="13">
        <f>Table_Main[[#This Row],[LaborRate]]+Table_Main[[#This Row],[LaborCost]]</f>
        <v>100</v>
      </c>
      <c r="T543">
        <f>Table_Main[[#This Row],[LaborFee]]+Table_Main[[#This Row],[PartsFee]]</f>
        <v>44.629999999999995</v>
      </c>
      <c r="U543" t="str">
        <f>LEFT(TEXT(Table_Main[[#This Row],[ReqDate]],"dddd"),3)</f>
        <v>Mon</v>
      </c>
      <c r="V543" t="str">
        <f>LEFT(TEXT(Table_Main[[#This Row],[WorkDate]],"dddd"),3)</f>
        <v>Tue</v>
      </c>
    </row>
    <row r="544" spans="1:22" ht="14.25" hidden="1" customHeight="1" x14ac:dyDescent="0.25">
      <c r="A544" s="6" t="s">
        <v>624</v>
      </c>
      <c r="B544" s="6" t="s">
        <v>106</v>
      </c>
      <c r="C544" s="6" t="s">
        <v>227</v>
      </c>
      <c r="D544" s="6" t="s">
        <v>194</v>
      </c>
      <c r="E544" t="str">
        <f>IF(Table_Main[[#This Row],[Wait]]&lt;=4, "Yes", "No")</f>
        <v>No</v>
      </c>
      <c r="F544" s="9">
        <v>44305</v>
      </c>
      <c r="G544" s="9">
        <v>44354</v>
      </c>
      <c r="H544" s="6">
        <v>2</v>
      </c>
      <c r="I544" t="str">
        <f>IF(Table_Main[[#This Row],[LaborFee]]=0,"Yes", "No")</f>
        <v>No</v>
      </c>
      <c r="J544" t="str">
        <f>IF(Table_Main[[#This Row],[PartsFee]]=0,"Yes", "No")</f>
        <v>Yes</v>
      </c>
      <c r="K544" s="6">
        <v>7.5</v>
      </c>
      <c r="L544" s="14">
        <v>1514.7836</v>
      </c>
      <c r="M544" s="6" t="s">
        <v>79</v>
      </c>
      <c r="N544">
        <f>Table_Main[[#This Row],[WorkDate]]-Table_Main[[#This Row],[ReqDate]]</f>
        <v>49</v>
      </c>
      <c r="O544">
        <f>VLOOKUP(Table_Main[[#This Row],[Techs]],$AA$2:$AB$4,2,0)</f>
        <v>140</v>
      </c>
      <c r="P544" s="13">
        <f>Table_Main[[#This Row],[LaborHours]]*Table_Main[[#This Row],[LaborRate]]</f>
        <v>1050</v>
      </c>
      <c r="Q544" s="14">
        <v>1050</v>
      </c>
      <c r="R544" s="14">
        <v>0</v>
      </c>
      <c r="S544" s="13">
        <f>Table_Main[[#This Row],[LaborRate]]+Table_Main[[#This Row],[LaborCost]]</f>
        <v>1190</v>
      </c>
      <c r="T544">
        <f>Table_Main[[#This Row],[LaborFee]]+Table_Main[[#This Row],[PartsFee]]</f>
        <v>1050</v>
      </c>
      <c r="U544" t="str">
        <f>LEFT(TEXT(Table_Main[[#This Row],[ReqDate]],"dddd"),3)</f>
        <v>Mon</v>
      </c>
      <c r="V544" t="str">
        <f>LEFT(TEXT(Table_Main[[#This Row],[WorkDate]],"dddd"),3)</f>
        <v>Mon</v>
      </c>
    </row>
    <row r="545" spans="1:22" ht="14.25" hidden="1" customHeight="1" x14ac:dyDescent="0.25">
      <c r="A545" s="6" t="s">
        <v>625</v>
      </c>
      <c r="B545" s="6" t="s">
        <v>56</v>
      </c>
      <c r="C545" s="6" t="s">
        <v>227</v>
      </c>
      <c r="D545" s="6" t="s">
        <v>63</v>
      </c>
      <c r="E545" t="str">
        <f>IF(Table_Main[[#This Row],[Wait]]&lt;=4, "Yes", "No")</f>
        <v>No</v>
      </c>
      <c r="F545" s="9">
        <v>44305</v>
      </c>
      <c r="G545" s="9">
        <v>44377</v>
      </c>
      <c r="H545" s="6">
        <v>2</v>
      </c>
      <c r="I545" t="str">
        <f>IF(Table_Main[[#This Row],[LaborFee]]=0,"Yes", "No")</f>
        <v>No</v>
      </c>
      <c r="J545" t="str">
        <f>IF(Table_Main[[#This Row],[PartsFee]]=0,"Yes", "No")</f>
        <v>No</v>
      </c>
      <c r="K545" s="6">
        <v>0.75</v>
      </c>
      <c r="L545" s="14">
        <v>106.65</v>
      </c>
      <c r="M545" s="6" t="s">
        <v>79</v>
      </c>
      <c r="N545">
        <f>Table_Main[[#This Row],[WorkDate]]-Table_Main[[#This Row],[ReqDate]]</f>
        <v>72</v>
      </c>
      <c r="O545">
        <f>VLOOKUP(Table_Main[[#This Row],[Techs]],$AA$2:$AB$4,2,0)</f>
        <v>140</v>
      </c>
      <c r="P545" s="13">
        <f>Table_Main[[#This Row],[LaborHours]]*Table_Main[[#This Row],[LaborRate]]</f>
        <v>105</v>
      </c>
      <c r="Q545" s="14">
        <v>105</v>
      </c>
      <c r="R545" s="14">
        <v>106.65</v>
      </c>
      <c r="S545" s="13">
        <f>Table_Main[[#This Row],[LaborRate]]+Table_Main[[#This Row],[LaborCost]]</f>
        <v>245</v>
      </c>
      <c r="T545">
        <f>Table_Main[[#This Row],[LaborFee]]+Table_Main[[#This Row],[PartsFee]]</f>
        <v>211.65</v>
      </c>
      <c r="U545" t="str">
        <f>LEFT(TEXT(Table_Main[[#This Row],[ReqDate]],"dddd"),3)</f>
        <v>Mon</v>
      </c>
      <c r="V545" t="str">
        <f>LEFT(TEXT(Table_Main[[#This Row],[WorkDate]],"dddd"),3)</f>
        <v>Wed</v>
      </c>
    </row>
    <row r="546" spans="1:22" ht="14.25" hidden="1" customHeight="1" x14ac:dyDescent="0.25">
      <c r="A546" s="6" t="s">
        <v>626</v>
      </c>
      <c r="B546" s="6" t="s">
        <v>94</v>
      </c>
      <c r="C546" s="6" t="s">
        <v>66</v>
      </c>
      <c r="D546" s="6" t="s">
        <v>81</v>
      </c>
      <c r="E546" t="str">
        <f>IF(Table_Main[[#This Row],[Wait]]&lt;=4, "Yes", "No")</f>
        <v>No</v>
      </c>
      <c r="F546" s="9">
        <v>44305</v>
      </c>
      <c r="G546" s="9">
        <v>44376</v>
      </c>
      <c r="H546" s="6">
        <v>2</v>
      </c>
      <c r="I546" t="str">
        <f>IF(Table_Main[[#This Row],[LaborFee]]=0,"Yes", "No")</f>
        <v>Yes</v>
      </c>
      <c r="J546" t="str">
        <f>IF(Table_Main[[#This Row],[PartsFee]]=0,"Yes", "No")</f>
        <v>No</v>
      </c>
      <c r="K546" s="6">
        <v>1</v>
      </c>
      <c r="L546" s="14">
        <v>427.83109999999999</v>
      </c>
      <c r="M546" s="6" t="s">
        <v>79</v>
      </c>
      <c r="N546">
        <f>Table_Main[[#This Row],[WorkDate]]-Table_Main[[#This Row],[ReqDate]]</f>
        <v>71</v>
      </c>
      <c r="O546">
        <f>VLOOKUP(Table_Main[[#This Row],[Techs]],$AA$2:$AB$4,2,0)</f>
        <v>140</v>
      </c>
      <c r="P546" s="13">
        <f>Table_Main[[#This Row],[LaborHours]]*Table_Main[[#This Row],[LaborRate]]</f>
        <v>140</v>
      </c>
      <c r="Q546" s="14">
        <v>0</v>
      </c>
      <c r="R546" s="14">
        <v>427.83109999999999</v>
      </c>
      <c r="S546" s="13">
        <f>Table_Main[[#This Row],[LaborRate]]+Table_Main[[#This Row],[LaborCost]]</f>
        <v>280</v>
      </c>
      <c r="T546">
        <f>Table_Main[[#This Row],[LaborFee]]+Table_Main[[#This Row],[PartsFee]]</f>
        <v>427.83109999999999</v>
      </c>
      <c r="U546" t="str">
        <f>LEFT(TEXT(Table_Main[[#This Row],[ReqDate]],"dddd"),3)</f>
        <v>Mon</v>
      </c>
      <c r="V546" t="str">
        <f>LEFT(TEXT(Table_Main[[#This Row],[WorkDate]],"dddd"),3)</f>
        <v>Tue</v>
      </c>
    </row>
    <row r="547" spans="1:22" ht="14.25" hidden="1" customHeight="1" x14ac:dyDescent="0.25">
      <c r="A547" s="6" t="s">
        <v>627</v>
      </c>
      <c r="B547" s="6" t="s">
        <v>71</v>
      </c>
      <c r="C547" s="6" t="s">
        <v>57</v>
      </c>
      <c r="D547" s="6" t="s">
        <v>58</v>
      </c>
      <c r="E547" t="str">
        <f>IF(Table_Main[[#This Row],[Wait]]&lt;=4, "Yes", "No")</f>
        <v>No</v>
      </c>
      <c r="F547" s="9">
        <v>44306</v>
      </c>
      <c r="G547" s="9">
        <v>44327</v>
      </c>
      <c r="H547" s="6">
        <v>1</v>
      </c>
      <c r="I547" t="str">
        <f>IF(Table_Main[[#This Row],[LaborFee]]=0,"Yes", "No")</f>
        <v>No</v>
      </c>
      <c r="J547" t="str">
        <f>IF(Table_Main[[#This Row],[PartsFee]]=0,"Yes", "No")</f>
        <v>No</v>
      </c>
      <c r="K547" s="6">
        <v>0.25</v>
      </c>
      <c r="L547" s="14">
        <v>84.700599999999994</v>
      </c>
      <c r="M547" s="6" t="s">
        <v>79</v>
      </c>
      <c r="N547">
        <f>Table_Main[[#This Row],[WorkDate]]-Table_Main[[#This Row],[ReqDate]]</f>
        <v>21</v>
      </c>
      <c r="O547">
        <f>VLOOKUP(Table_Main[[#This Row],[Techs]],$AA$2:$AB$4,2,0)</f>
        <v>80</v>
      </c>
      <c r="P547" s="13">
        <f>Table_Main[[#This Row],[LaborHours]]*Table_Main[[#This Row],[LaborRate]]</f>
        <v>20</v>
      </c>
      <c r="Q547" s="14">
        <v>20</v>
      </c>
      <c r="R547" s="14">
        <v>84.700599999999994</v>
      </c>
      <c r="S547" s="13">
        <f>Table_Main[[#This Row],[LaborRate]]+Table_Main[[#This Row],[LaborCost]]</f>
        <v>100</v>
      </c>
      <c r="T547">
        <f>Table_Main[[#This Row],[LaborFee]]+Table_Main[[#This Row],[PartsFee]]</f>
        <v>104.70059999999999</v>
      </c>
      <c r="U547" t="str">
        <f>LEFT(TEXT(Table_Main[[#This Row],[ReqDate]],"dddd"),3)</f>
        <v>Tue</v>
      </c>
      <c r="V547" t="str">
        <f>LEFT(TEXT(Table_Main[[#This Row],[WorkDate]],"dddd"),3)</f>
        <v>Tue</v>
      </c>
    </row>
    <row r="548" spans="1:22" ht="14.25" hidden="1" customHeight="1" x14ac:dyDescent="0.25">
      <c r="A548" s="6" t="s">
        <v>628</v>
      </c>
      <c r="B548" s="6" t="s">
        <v>94</v>
      </c>
      <c r="C548" s="6" t="s">
        <v>78</v>
      </c>
      <c r="D548" s="6" t="s">
        <v>58</v>
      </c>
      <c r="E548" t="str">
        <f>IF(Table_Main[[#This Row],[Wait]]&lt;=4, "Yes", "No")</f>
        <v>No</v>
      </c>
      <c r="F548" s="9">
        <v>44306</v>
      </c>
      <c r="G548" s="9">
        <v>44326</v>
      </c>
      <c r="H548" s="6">
        <v>1</v>
      </c>
      <c r="I548" t="str">
        <f>IF(Table_Main[[#This Row],[LaborFee]]=0,"Yes", "No")</f>
        <v>No</v>
      </c>
      <c r="J548" t="str">
        <f>IF(Table_Main[[#This Row],[PartsFee]]=0,"Yes", "No")</f>
        <v>No</v>
      </c>
      <c r="K548" s="6">
        <v>0.25</v>
      </c>
      <c r="L548" s="14">
        <v>106.5408</v>
      </c>
      <c r="M548" s="6" t="s">
        <v>79</v>
      </c>
      <c r="N548">
        <f>Table_Main[[#This Row],[WorkDate]]-Table_Main[[#This Row],[ReqDate]]</f>
        <v>20</v>
      </c>
      <c r="O548">
        <f>VLOOKUP(Table_Main[[#This Row],[Techs]],$AA$2:$AB$4,2,0)</f>
        <v>80</v>
      </c>
      <c r="P548" s="13">
        <f>Table_Main[[#This Row],[LaborHours]]*Table_Main[[#This Row],[LaborRate]]</f>
        <v>20</v>
      </c>
      <c r="Q548" s="14">
        <v>20</v>
      </c>
      <c r="R548" s="14">
        <v>106.5408</v>
      </c>
      <c r="S548" s="13">
        <f>Table_Main[[#This Row],[LaborRate]]+Table_Main[[#This Row],[LaborCost]]</f>
        <v>100</v>
      </c>
      <c r="T548">
        <f>Table_Main[[#This Row],[LaborFee]]+Table_Main[[#This Row],[PartsFee]]</f>
        <v>126.5408</v>
      </c>
      <c r="U548" t="str">
        <f>LEFT(TEXT(Table_Main[[#This Row],[ReqDate]],"dddd"),3)</f>
        <v>Tue</v>
      </c>
      <c r="V548" t="str">
        <f>LEFT(TEXT(Table_Main[[#This Row],[WorkDate]],"dddd"),3)</f>
        <v>Mon</v>
      </c>
    </row>
    <row r="549" spans="1:22" ht="14.25" hidden="1" customHeight="1" x14ac:dyDescent="0.25">
      <c r="A549" s="6" t="s">
        <v>629</v>
      </c>
      <c r="B549" s="6" t="s">
        <v>65</v>
      </c>
      <c r="C549" s="6" t="s">
        <v>57</v>
      </c>
      <c r="D549" s="6" t="s">
        <v>67</v>
      </c>
      <c r="E549" t="str">
        <f>IF(Table_Main[[#This Row],[Wait]]&lt;=4, "Yes", "No")</f>
        <v>No</v>
      </c>
      <c r="F549" s="9">
        <v>44306</v>
      </c>
      <c r="G549" s="9">
        <v>44329</v>
      </c>
      <c r="H549" s="6">
        <v>1</v>
      </c>
      <c r="I549" t="str">
        <f>IF(Table_Main[[#This Row],[LaborFee]]=0,"Yes", "No")</f>
        <v>No</v>
      </c>
      <c r="J549" t="str">
        <f>IF(Table_Main[[#This Row],[PartsFee]]=0,"Yes", "No")</f>
        <v>No</v>
      </c>
      <c r="K549" s="6">
        <v>0.25</v>
      </c>
      <c r="L549" s="14">
        <v>108.69070000000001</v>
      </c>
      <c r="M549" s="6" t="s">
        <v>79</v>
      </c>
      <c r="N549">
        <f>Table_Main[[#This Row],[WorkDate]]-Table_Main[[#This Row],[ReqDate]]</f>
        <v>23</v>
      </c>
      <c r="O549">
        <f>VLOOKUP(Table_Main[[#This Row],[Techs]],$AA$2:$AB$4,2,0)</f>
        <v>80</v>
      </c>
      <c r="P549" s="13">
        <f>Table_Main[[#This Row],[LaborHours]]*Table_Main[[#This Row],[LaborRate]]</f>
        <v>20</v>
      </c>
      <c r="Q549" s="14">
        <v>20</v>
      </c>
      <c r="R549" s="14">
        <v>108.69070000000001</v>
      </c>
      <c r="S549" s="13">
        <f>Table_Main[[#This Row],[LaborRate]]+Table_Main[[#This Row],[LaborCost]]</f>
        <v>100</v>
      </c>
      <c r="T549">
        <f>Table_Main[[#This Row],[LaborFee]]+Table_Main[[#This Row],[PartsFee]]</f>
        <v>128.69069999999999</v>
      </c>
      <c r="U549" t="str">
        <f>LEFT(TEXT(Table_Main[[#This Row],[ReqDate]],"dddd"),3)</f>
        <v>Tue</v>
      </c>
      <c r="V549" t="str">
        <f>LEFT(TEXT(Table_Main[[#This Row],[WorkDate]],"dddd"),3)</f>
        <v>Thu</v>
      </c>
    </row>
    <row r="550" spans="1:22" ht="14.25" hidden="1" customHeight="1" x14ac:dyDescent="0.25">
      <c r="A550" s="6" t="s">
        <v>630</v>
      </c>
      <c r="B550" s="6" t="s">
        <v>65</v>
      </c>
      <c r="C550" s="6" t="s">
        <v>57</v>
      </c>
      <c r="D550" s="6" t="s">
        <v>63</v>
      </c>
      <c r="E550" t="str">
        <f>IF(Table_Main[[#This Row],[Wait]]&lt;=4, "Yes", "No")</f>
        <v>No</v>
      </c>
      <c r="F550" s="9">
        <v>44306</v>
      </c>
      <c r="G550" s="9">
        <v>44338</v>
      </c>
      <c r="H550" s="6">
        <v>1</v>
      </c>
      <c r="I550" t="str">
        <f>IF(Table_Main[[#This Row],[LaborFee]]=0,"Yes", "No")</f>
        <v>No</v>
      </c>
      <c r="J550" t="str">
        <f>IF(Table_Main[[#This Row],[PartsFee]]=0,"Yes", "No")</f>
        <v>No</v>
      </c>
      <c r="K550" s="6">
        <v>1.25</v>
      </c>
      <c r="L550" s="14">
        <v>405.55250000000001</v>
      </c>
      <c r="M550" s="6" t="s">
        <v>79</v>
      </c>
      <c r="N550">
        <f>Table_Main[[#This Row],[WorkDate]]-Table_Main[[#This Row],[ReqDate]]</f>
        <v>32</v>
      </c>
      <c r="O550">
        <f>VLOOKUP(Table_Main[[#This Row],[Techs]],$AA$2:$AB$4,2,0)</f>
        <v>80</v>
      </c>
      <c r="P550" s="13">
        <f>Table_Main[[#This Row],[LaborHours]]*Table_Main[[#This Row],[LaborRate]]</f>
        <v>100</v>
      </c>
      <c r="Q550" s="14">
        <v>100</v>
      </c>
      <c r="R550" s="14">
        <v>405.55250000000001</v>
      </c>
      <c r="S550" s="13">
        <f>Table_Main[[#This Row],[LaborRate]]+Table_Main[[#This Row],[LaborCost]]</f>
        <v>180</v>
      </c>
      <c r="T550">
        <f>Table_Main[[#This Row],[LaborFee]]+Table_Main[[#This Row],[PartsFee]]</f>
        <v>505.55250000000001</v>
      </c>
      <c r="U550" t="str">
        <f>LEFT(TEXT(Table_Main[[#This Row],[ReqDate]],"dddd"),3)</f>
        <v>Tue</v>
      </c>
      <c r="V550" t="str">
        <f>LEFT(TEXT(Table_Main[[#This Row],[WorkDate]],"dddd"),3)</f>
        <v>Sat</v>
      </c>
    </row>
    <row r="551" spans="1:22" ht="14.25" hidden="1" customHeight="1" x14ac:dyDescent="0.25">
      <c r="A551" s="6" t="s">
        <v>631</v>
      </c>
      <c r="B551" s="6" t="s">
        <v>56</v>
      </c>
      <c r="C551" s="6" t="s">
        <v>227</v>
      </c>
      <c r="D551" s="6" t="s">
        <v>67</v>
      </c>
      <c r="E551" t="str">
        <f>IF(Table_Main[[#This Row],[Wait]]&lt;=4, "Yes", "No")</f>
        <v>No</v>
      </c>
      <c r="F551" s="9">
        <v>44306</v>
      </c>
      <c r="G551" s="9">
        <v>44342</v>
      </c>
      <c r="H551" s="6">
        <v>2</v>
      </c>
      <c r="I551" t="str">
        <f>IF(Table_Main[[#This Row],[LaborFee]]=0,"Yes", "No")</f>
        <v>No</v>
      </c>
      <c r="J551" t="str">
        <f>IF(Table_Main[[#This Row],[PartsFee]]=0,"Yes", "No")</f>
        <v>No</v>
      </c>
      <c r="K551" s="6">
        <v>0.25</v>
      </c>
      <c r="L551" s="14">
        <v>240</v>
      </c>
      <c r="M551" s="6" t="s">
        <v>59</v>
      </c>
      <c r="N551">
        <f>Table_Main[[#This Row],[WorkDate]]-Table_Main[[#This Row],[ReqDate]]</f>
        <v>36</v>
      </c>
      <c r="O551">
        <f>VLOOKUP(Table_Main[[#This Row],[Techs]],$AA$2:$AB$4,2,0)</f>
        <v>140</v>
      </c>
      <c r="P551" s="13">
        <f>Table_Main[[#This Row],[LaborHours]]*Table_Main[[#This Row],[LaborRate]]</f>
        <v>35</v>
      </c>
      <c r="Q551" s="14">
        <v>35</v>
      </c>
      <c r="R551" s="14">
        <v>240</v>
      </c>
      <c r="S551" s="13">
        <f>Table_Main[[#This Row],[LaborRate]]+Table_Main[[#This Row],[LaborCost]]</f>
        <v>175</v>
      </c>
      <c r="T551">
        <f>Table_Main[[#This Row],[LaborFee]]+Table_Main[[#This Row],[PartsFee]]</f>
        <v>275</v>
      </c>
      <c r="U551" t="str">
        <f>LEFT(TEXT(Table_Main[[#This Row],[ReqDate]],"dddd"),3)</f>
        <v>Tue</v>
      </c>
      <c r="V551" t="str">
        <f>LEFT(TEXT(Table_Main[[#This Row],[WorkDate]],"dddd"),3)</f>
        <v>Wed</v>
      </c>
    </row>
    <row r="552" spans="1:22" ht="14.25" hidden="1" customHeight="1" x14ac:dyDescent="0.25">
      <c r="A552" s="6" t="s">
        <v>632</v>
      </c>
      <c r="B552" s="6" t="s">
        <v>71</v>
      </c>
      <c r="C552" s="6" t="s">
        <v>78</v>
      </c>
      <c r="D552" s="6" t="s">
        <v>58</v>
      </c>
      <c r="E552" t="str">
        <f>IF(Table_Main[[#This Row],[Wait]]&lt;=4, "Yes", "No")</f>
        <v>No</v>
      </c>
      <c r="F552" s="9">
        <v>44306</v>
      </c>
      <c r="G552" s="9">
        <v>44347</v>
      </c>
      <c r="H552" s="6">
        <v>2</v>
      </c>
      <c r="I552" t="str">
        <f>IF(Table_Main[[#This Row],[LaborFee]]=0,"Yes", "No")</f>
        <v>No</v>
      </c>
      <c r="J552" t="str">
        <f>IF(Table_Main[[#This Row],[PartsFee]]=0,"Yes", "No")</f>
        <v>No</v>
      </c>
      <c r="K552" s="6">
        <v>1</v>
      </c>
      <c r="L552" s="14">
        <v>641.77440000000001</v>
      </c>
      <c r="M552" s="6" t="s">
        <v>79</v>
      </c>
      <c r="N552">
        <f>Table_Main[[#This Row],[WorkDate]]-Table_Main[[#This Row],[ReqDate]]</f>
        <v>41</v>
      </c>
      <c r="O552">
        <f>VLOOKUP(Table_Main[[#This Row],[Techs]],$AA$2:$AB$4,2,0)</f>
        <v>140</v>
      </c>
      <c r="P552" s="13">
        <f>Table_Main[[#This Row],[LaborHours]]*Table_Main[[#This Row],[LaborRate]]</f>
        <v>140</v>
      </c>
      <c r="Q552" s="14">
        <v>140</v>
      </c>
      <c r="R552" s="14">
        <v>641.77440000000001</v>
      </c>
      <c r="S552" s="13">
        <f>Table_Main[[#This Row],[LaborRate]]+Table_Main[[#This Row],[LaborCost]]</f>
        <v>280</v>
      </c>
      <c r="T552">
        <f>Table_Main[[#This Row],[LaborFee]]+Table_Main[[#This Row],[PartsFee]]</f>
        <v>781.77440000000001</v>
      </c>
      <c r="U552" t="str">
        <f>LEFT(TEXT(Table_Main[[#This Row],[ReqDate]],"dddd"),3)</f>
        <v>Tue</v>
      </c>
      <c r="V552" t="str">
        <f>LEFT(TEXT(Table_Main[[#This Row],[WorkDate]],"dddd"),3)</f>
        <v>Mon</v>
      </c>
    </row>
    <row r="553" spans="1:22" ht="14.25" hidden="1" customHeight="1" x14ac:dyDescent="0.25">
      <c r="A553" s="6" t="s">
        <v>633</v>
      </c>
      <c r="B553" s="6" t="s">
        <v>94</v>
      </c>
      <c r="C553" s="6" t="s">
        <v>66</v>
      </c>
      <c r="D553" s="6" t="s">
        <v>63</v>
      </c>
      <c r="E553" t="str">
        <f>IF(Table_Main[[#This Row],[Wait]]&lt;=4, "Yes", "No")</f>
        <v>No</v>
      </c>
      <c r="F553" s="9">
        <v>44306</v>
      </c>
      <c r="G553" s="9">
        <v>44376</v>
      </c>
      <c r="H553" s="6">
        <v>1</v>
      </c>
      <c r="I553" t="str">
        <f>IF(Table_Main[[#This Row],[LaborFee]]=0,"Yes", "No")</f>
        <v>No</v>
      </c>
      <c r="J553" t="str">
        <f>IF(Table_Main[[#This Row],[PartsFee]]=0,"Yes", "No")</f>
        <v>No</v>
      </c>
      <c r="K553" s="6">
        <v>1</v>
      </c>
      <c r="L553" s="14">
        <v>89.452399999999997</v>
      </c>
      <c r="M553" s="6" t="s">
        <v>79</v>
      </c>
      <c r="N553">
        <f>Table_Main[[#This Row],[WorkDate]]-Table_Main[[#This Row],[ReqDate]]</f>
        <v>70</v>
      </c>
      <c r="O553">
        <f>VLOOKUP(Table_Main[[#This Row],[Techs]],$AA$2:$AB$4,2,0)</f>
        <v>80</v>
      </c>
      <c r="P553" s="13">
        <f>Table_Main[[#This Row],[LaborHours]]*Table_Main[[#This Row],[LaborRate]]</f>
        <v>80</v>
      </c>
      <c r="Q553" s="14">
        <v>80</v>
      </c>
      <c r="R553" s="14">
        <v>89.452399999999997</v>
      </c>
      <c r="S553" s="13">
        <f>Table_Main[[#This Row],[LaborRate]]+Table_Main[[#This Row],[LaborCost]]</f>
        <v>160</v>
      </c>
      <c r="T553">
        <f>Table_Main[[#This Row],[LaborFee]]+Table_Main[[#This Row],[PartsFee]]</f>
        <v>169.45240000000001</v>
      </c>
      <c r="U553" t="str">
        <f>LEFT(TEXT(Table_Main[[#This Row],[ReqDate]],"dddd"),3)</f>
        <v>Tue</v>
      </c>
      <c r="V553" t="str">
        <f>LEFT(TEXT(Table_Main[[#This Row],[WorkDate]],"dddd"),3)</f>
        <v>Tue</v>
      </c>
    </row>
    <row r="554" spans="1:22" ht="14.25" hidden="1" customHeight="1" x14ac:dyDescent="0.25">
      <c r="A554" s="6" t="s">
        <v>634</v>
      </c>
      <c r="B554" s="6" t="s">
        <v>226</v>
      </c>
      <c r="C554" s="6" t="s">
        <v>227</v>
      </c>
      <c r="D554" s="6" t="s">
        <v>67</v>
      </c>
      <c r="E554" t="str">
        <f>IF(Table_Main[[#This Row],[Wait]]&lt;=4, "Yes", "No")</f>
        <v>No</v>
      </c>
      <c r="F554" s="9">
        <v>44306</v>
      </c>
      <c r="G554" s="9">
        <v>44382</v>
      </c>
      <c r="H554" s="6">
        <v>1</v>
      </c>
      <c r="I554" t="str">
        <f>IF(Table_Main[[#This Row],[LaborFee]]=0,"Yes", "No")</f>
        <v>No</v>
      </c>
      <c r="J554" t="str">
        <f>IF(Table_Main[[#This Row],[PartsFee]]=0,"Yes", "No")</f>
        <v>No</v>
      </c>
      <c r="K554" s="6">
        <v>0.25</v>
      </c>
      <c r="L554" s="14">
        <v>2</v>
      </c>
      <c r="M554" s="6" t="s">
        <v>79</v>
      </c>
      <c r="N554">
        <f>Table_Main[[#This Row],[WorkDate]]-Table_Main[[#This Row],[ReqDate]]</f>
        <v>76</v>
      </c>
      <c r="O554">
        <f>VLOOKUP(Table_Main[[#This Row],[Techs]],$AA$2:$AB$4,2,0)</f>
        <v>80</v>
      </c>
      <c r="P554" s="13">
        <f>Table_Main[[#This Row],[LaborHours]]*Table_Main[[#This Row],[LaborRate]]</f>
        <v>20</v>
      </c>
      <c r="Q554" s="14">
        <v>20</v>
      </c>
      <c r="R554" s="14">
        <v>2</v>
      </c>
      <c r="S554" s="13">
        <f>Table_Main[[#This Row],[LaborRate]]+Table_Main[[#This Row],[LaborCost]]</f>
        <v>100</v>
      </c>
      <c r="T554">
        <f>Table_Main[[#This Row],[LaborFee]]+Table_Main[[#This Row],[PartsFee]]</f>
        <v>22</v>
      </c>
      <c r="U554" t="str">
        <f>LEFT(TEXT(Table_Main[[#This Row],[ReqDate]],"dddd"),3)</f>
        <v>Tue</v>
      </c>
      <c r="V554" t="str">
        <f>LEFT(TEXT(Table_Main[[#This Row],[WorkDate]],"dddd"),3)</f>
        <v>Mon</v>
      </c>
    </row>
    <row r="555" spans="1:22" ht="14.25" hidden="1" customHeight="1" x14ac:dyDescent="0.25">
      <c r="A555" s="6" t="s">
        <v>635</v>
      </c>
      <c r="B555" s="6" t="s">
        <v>61</v>
      </c>
      <c r="C555" s="6" t="s">
        <v>66</v>
      </c>
      <c r="D555" s="6" t="s">
        <v>58</v>
      </c>
      <c r="E555" t="str">
        <f>IF(Table_Main[[#This Row],[Wait]]&lt;=4, "Yes", "No")</f>
        <v>No</v>
      </c>
      <c r="F555" s="9">
        <v>44307</v>
      </c>
      <c r="G555" s="9">
        <v>44320</v>
      </c>
      <c r="H555" s="6">
        <v>1</v>
      </c>
      <c r="I555" t="str">
        <f>IF(Table_Main[[#This Row],[LaborFee]]=0,"Yes", "No")</f>
        <v>Yes</v>
      </c>
      <c r="J555" t="str">
        <f>IF(Table_Main[[#This Row],[PartsFee]]=0,"Yes", "No")</f>
        <v>Yes</v>
      </c>
      <c r="K555" s="6">
        <v>0.25</v>
      </c>
      <c r="L555" s="14">
        <v>248.09129999999999</v>
      </c>
      <c r="M555" s="6" t="s">
        <v>413</v>
      </c>
      <c r="N555">
        <f>Table_Main[[#This Row],[WorkDate]]-Table_Main[[#This Row],[ReqDate]]</f>
        <v>13</v>
      </c>
      <c r="O555">
        <f>VLOOKUP(Table_Main[[#This Row],[Techs]],$AA$2:$AB$4,2,0)</f>
        <v>80</v>
      </c>
      <c r="P555" s="13">
        <f>Table_Main[[#This Row],[LaborHours]]*Table_Main[[#This Row],[LaborRate]]</f>
        <v>20</v>
      </c>
      <c r="Q555" s="14">
        <v>0</v>
      </c>
      <c r="R555" s="14">
        <v>0</v>
      </c>
      <c r="S555" s="13">
        <f>Table_Main[[#This Row],[LaborRate]]+Table_Main[[#This Row],[LaborCost]]</f>
        <v>100</v>
      </c>
      <c r="T555">
        <f>Table_Main[[#This Row],[LaborFee]]+Table_Main[[#This Row],[PartsFee]]</f>
        <v>0</v>
      </c>
      <c r="U555" t="str">
        <f>LEFT(TEXT(Table_Main[[#This Row],[ReqDate]],"dddd"),3)</f>
        <v>Wed</v>
      </c>
      <c r="V555" t="str">
        <f>LEFT(TEXT(Table_Main[[#This Row],[WorkDate]],"dddd"),3)</f>
        <v>Tue</v>
      </c>
    </row>
    <row r="556" spans="1:22" ht="14.25" hidden="1" customHeight="1" x14ac:dyDescent="0.25">
      <c r="A556" s="6" t="s">
        <v>636</v>
      </c>
      <c r="B556" s="6" t="s">
        <v>226</v>
      </c>
      <c r="C556" s="6" t="s">
        <v>227</v>
      </c>
      <c r="D556" s="6" t="s">
        <v>58</v>
      </c>
      <c r="E556" t="str">
        <f>IF(Table_Main[[#This Row],[Wait]]&lt;=4, "Yes", "No")</f>
        <v>No</v>
      </c>
      <c r="F556" s="9">
        <v>44307</v>
      </c>
      <c r="G556" s="9">
        <v>44321</v>
      </c>
      <c r="H556" s="6">
        <v>2</v>
      </c>
      <c r="I556" t="str">
        <f>IF(Table_Main[[#This Row],[LaborFee]]=0,"Yes", "No")</f>
        <v>No</v>
      </c>
      <c r="J556" t="str">
        <f>IF(Table_Main[[#This Row],[PartsFee]]=0,"Yes", "No")</f>
        <v>No</v>
      </c>
      <c r="K556" s="6">
        <v>0.25</v>
      </c>
      <c r="L556" s="14">
        <v>180</v>
      </c>
      <c r="M556" s="6" t="s">
        <v>59</v>
      </c>
      <c r="N556">
        <f>Table_Main[[#This Row],[WorkDate]]-Table_Main[[#This Row],[ReqDate]]</f>
        <v>14</v>
      </c>
      <c r="O556">
        <f>VLOOKUP(Table_Main[[#This Row],[Techs]],$AA$2:$AB$4,2,0)</f>
        <v>140</v>
      </c>
      <c r="P556" s="13">
        <f>Table_Main[[#This Row],[LaborHours]]*Table_Main[[#This Row],[LaborRate]]</f>
        <v>35</v>
      </c>
      <c r="Q556" s="14">
        <v>35</v>
      </c>
      <c r="R556" s="14">
        <v>180</v>
      </c>
      <c r="S556" s="13">
        <f>Table_Main[[#This Row],[LaborRate]]+Table_Main[[#This Row],[LaborCost]]</f>
        <v>175</v>
      </c>
      <c r="T556">
        <f>Table_Main[[#This Row],[LaborFee]]+Table_Main[[#This Row],[PartsFee]]</f>
        <v>215</v>
      </c>
      <c r="U556" t="str">
        <f>LEFT(TEXT(Table_Main[[#This Row],[ReqDate]],"dddd"),3)</f>
        <v>Wed</v>
      </c>
      <c r="V556" t="str">
        <f>LEFT(TEXT(Table_Main[[#This Row],[WorkDate]],"dddd"),3)</f>
        <v>Wed</v>
      </c>
    </row>
    <row r="557" spans="1:22" ht="14.25" hidden="1" customHeight="1" x14ac:dyDescent="0.25">
      <c r="A557" s="6" t="s">
        <v>637</v>
      </c>
      <c r="B557" s="6" t="s">
        <v>94</v>
      </c>
      <c r="C557" s="6" t="s">
        <v>57</v>
      </c>
      <c r="D557" s="6" t="s">
        <v>67</v>
      </c>
      <c r="E557" t="str">
        <f>IF(Table_Main[[#This Row],[Wait]]&lt;=4, "Yes", "No")</f>
        <v>No</v>
      </c>
      <c r="F557" s="9">
        <v>44307</v>
      </c>
      <c r="G557" s="9">
        <v>44361</v>
      </c>
      <c r="H557" s="6">
        <v>1</v>
      </c>
      <c r="I557" t="str">
        <f>IF(Table_Main[[#This Row],[LaborFee]]=0,"Yes", "No")</f>
        <v>No</v>
      </c>
      <c r="J557" t="str">
        <f>IF(Table_Main[[#This Row],[PartsFee]]=0,"Yes", "No")</f>
        <v>No</v>
      </c>
      <c r="K557" s="6">
        <v>0.25</v>
      </c>
      <c r="L557" s="14">
        <v>45.944899999999997</v>
      </c>
      <c r="M557" s="6" t="s">
        <v>79</v>
      </c>
      <c r="N557">
        <f>Table_Main[[#This Row],[WorkDate]]-Table_Main[[#This Row],[ReqDate]]</f>
        <v>54</v>
      </c>
      <c r="O557">
        <f>VLOOKUP(Table_Main[[#This Row],[Techs]],$AA$2:$AB$4,2,0)</f>
        <v>80</v>
      </c>
      <c r="P557" s="13">
        <f>Table_Main[[#This Row],[LaborHours]]*Table_Main[[#This Row],[LaborRate]]</f>
        <v>20</v>
      </c>
      <c r="Q557" s="14">
        <v>20</v>
      </c>
      <c r="R557" s="14">
        <v>45.944899999999997</v>
      </c>
      <c r="S557" s="13">
        <f>Table_Main[[#This Row],[LaborRate]]+Table_Main[[#This Row],[LaborCost]]</f>
        <v>100</v>
      </c>
      <c r="T557">
        <f>Table_Main[[#This Row],[LaborFee]]+Table_Main[[#This Row],[PartsFee]]</f>
        <v>65.94489999999999</v>
      </c>
      <c r="U557" t="str">
        <f>LEFT(TEXT(Table_Main[[#This Row],[ReqDate]],"dddd"),3)</f>
        <v>Wed</v>
      </c>
      <c r="V557" t="str">
        <f>LEFT(TEXT(Table_Main[[#This Row],[WorkDate]],"dddd"),3)</f>
        <v>Mon</v>
      </c>
    </row>
    <row r="558" spans="1:22" ht="14.25" hidden="1" customHeight="1" x14ac:dyDescent="0.25">
      <c r="A558" s="6" t="s">
        <v>638</v>
      </c>
      <c r="B558" s="6" t="s">
        <v>94</v>
      </c>
      <c r="C558" s="6" t="s">
        <v>78</v>
      </c>
      <c r="D558" s="6" t="s">
        <v>58</v>
      </c>
      <c r="E558" t="str">
        <f>IF(Table_Main[[#This Row],[Wait]]&lt;=4, "Yes", "No")</f>
        <v>No</v>
      </c>
      <c r="F558" s="9">
        <v>44307</v>
      </c>
      <c r="G558" s="9">
        <v>44364</v>
      </c>
      <c r="H558" s="6">
        <v>2</v>
      </c>
      <c r="I558" t="str">
        <f>IF(Table_Main[[#This Row],[LaborFee]]=0,"Yes", "No")</f>
        <v>No</v>
      </c>
      <c r="J558" t="str">
        <f>IF(Table_Main[[#This Row],[PartsFee]]=0,"Yes", "No")</f>
        <v>Yes</v>
      </c>
      <c r="K558" s="6">
        <v>0.25</v>
      </c>
      <c r="L558" s="14">
        <v>125.76</v>
      </c>
      <c r="M558" s="6" t="s">
        <v>79</v>
      </c>
      <c r="N558">
        <f>Table_Main[[#This Row],[WorkDate]]-Table_Main[[#This Row],[ReqDate]]</f>
        <v>57</v>
      </c>
      <c r="O558">
        <f>VLOOKUP(Table_Main[[#This Row],[Techs]],$AA$2:$AB$4,2,0)</f>
        <v>140</v>
      </c>
      <c r="P558" s="13">
        <f>Table_Main[[#This Row],[LaborHours]]*Table_Main[[#This Row],[LaborRate]]</f>
        <v>35</v>
      </c>
      <c r="Q558" s="14">
        <v>35</v>
      </c>
      <c r="R558" s="14">
        <v>0</v>
      </c>
      <c r="S558" s="13">
        <f>Table_Main[[#This Row],[LaborRate]]+Table_Main[[#This Row],[LaborCost]]</f>
        <v>175</v>
      </c>
      <c r="T558">
        <f>Table_Main[[#This Row],[LaborFee]]+Table_Main[[#This Row],[PartsFee]]</f>
        <v>35</v>
      </c>
      <c r="U558" t="str">
        <f>LEFT(TEXT(Table_Main[[#This Row],[ReqDate]],"dddd"),3)</f>
        <v>Wed</v>
      </c>
      <c r="V558" t="str">
        <f>LEFT(TEXT(Table_Main[[#This Row],[WorkDate]],"dddd"),3)</f>
        <v>Thu</v>
      </c>
    </row>
    <row r="559" spans="1:22" ht="14.25" hidden="1" customHeight="1" x14ac:dyDescent="0.25">
      <c r="A559" s="6" t="s">
        <v>639</v>
      </c>
      <c r="B559" s="6" t="s">
        <v>94</v>
      </c>
      <c r="C559" s="6" t="s">
        <v>66</v>
      </c>
      <c r="D559" s="6" t="s">
        <v>58</v>
      </c>
      <c r="E559" t="str">
        <f>IF(Table_Main[[#This Row],[Wait]]&lt;=4, "Yes", "No")</f>
        <v>No</v>
      </c>
      <c r="F559" s="9">
        <v>44307</v>
      </c>
      <c r="G559" s="9">
        <v>44382</v>
      </c>
      <c r="H559" s="6">
        <v>2</v>
      </c>
      <c r="I559" t="str">
        <f>IF(Table_Main[[#This Row],[LaborFee]]=0,"Yes", "No")</f>
        <v>No</v>
      </c>
      <c r="J559" t="str">
        <f>IF(Table_Main[[#This Row],[PartsFee]]=0,"Yes", "No")</f>
        <v>No</v>
      </c>
      <c r="K559" s="6">
        <v>0.25</v>
      </c>
      <c r="L559" s="14">
        <v>92.4375</v>
      </c>
      <c r="M559" s="6" t="s">
        <v>79</v>
      </c>
      <c r="N559">
        <f>Table_Main[[#This Row],[WorkDate]]-Table_Main[[#This Row],[ReqDate]]</f>
        <v>75</v>
      </c>
      <c r="O559">
        <f>VLOOKUP(Table_Main[[#This Row],[Techs]],$AA$2:$AB$4,2,0)</f>
        <v>140</v>
      </c>
      <c r="P559" s="13">
        <f>Table_Main[[#This Row],[LaborHours]]*Table_Main[[#This Row],[LaborRate]]</f>
        <v>35</v>
      </c>
      <c r="Q559" s="14">
        <v>35</v>
      </c>
      <c r="R559" s="14">
        <v>92.4375</v>
      </c>
      <c r="S559" s="13">
        <f>Table_Main[[#This Row],[LaborRate]]+Table_Main[[#This Row],[LaborCost]]</f>
        <v>175</v>
      </c>
      <c r="T559">
        <f>Table_Main[[#This Row],[LaborFee]]+Table_Main[[#This Row],[PartsFee]]</f>
        <v>127.4375</v>
      </c>
      <c r="U559" t="str">
        <f>LEFT(TEXT(Table_Main[[#This Row],[ReqDate]],"dddd"),3)</f>
        <v>Wed</v>
      </c>
      <c r="V559" t="str">
        <f>LEFT(TEXT(Table_Main[[#This Row],[WorkDate]],"dddd"),3)</f>
        <v>Mon</v>
      </c>
    </row>
    <row r="560" spans="1:22" ht="14.25" hidden="1" customHeight="1" x14ac:dyDescent="0.25">
      <c r="A560" s="6" t="s">
        <v>640</v>
      </c>
      <c r="B560" s="6" t="s">
        <v>61</v>
      </c>
      <c r="C560" s="6" t="s">
        <v>78</v>
      </c>
      <c r="D560" s="6" t="s">
        <v>63</v>
      </c>
      <c r="E560" t="str">
        <f>IF(Table_Main[[#This Row],[Wait]]&lt;=4, "Yes", "No")</f>
        <v>No</v>
      </c>
      <c r="F560" s="9">
        <v>44307</v>
      </c>
      <c r="G560" s="9">
        <v>44382</v>
      </c>
      <c r="H560" s="6">
        <v>2</v>
      </c>
      <c r="I560" t="str">
        <f>IF(Table_Main[[#This Row],[LaborFee]]=0,"Yes", "No")</f>
        <v>No</v>
      </c>
      <c r="J560" t="str">
        <f>IF(Table_Main[[#This Row],[PartsFee]]=0,"Yes", "No")</f>
        <v>No</v>
      </c>
      <c r="K560" s="6">
        <v>1</v>
      </c>
      <c r="L560" s="14">
        <v>183.5419</v>
      </c>
      <c r="M560" s="6" t="s">
        <v>59</v>
      </c>
      <c r="N560">
        <f>Table_Main[[#This Row],[WorkDate]]-Table_Main[[#This Row],[ReqDate]]</f>
        <v>75</v>
      </c>
      <c r="O560">
        <f>VLOOKUP(Table_Main[[#This Row],[Techs]],$AA$2:$AB$4,2,0)</f>
        <v>140</v>
      </c>
      <c r="P560" s="13">
        <f>Table_Main[[#This Row],[LaborHours]]*Table_Main[[#This Row],[LaborRate]]</f>
        <v>140</v>
      </c>
      <c r="Q560" s="14">
        <v>140</v>
      </c>
      <c r="R560" s="14">
        <v>183.5419</v>
      </c>
      <c r="S560" s="13">
        <f>Table_Main[[#This Row],[LaborRate]]+Table_Main[[#This Row],[LaborCost]]</f>
        <v>280</v>
      </c>
      <c r="T560">
        <f>Table_Main[[#This Row],[LaborFee]]+Table_Main[[#This Row],[PartsFee]]</f>
        <v>323.5419</v>
      </c>
      <c r="U560" t="str">
        <f>LEFT(TEXT(Table_Main[[#This Row],[ReqDate]],"dddd"),3)</f>
        <v>Wed</v>
      </c>
      <c r="V560" t="str">
        <f>LEFT(TEXT(Table_Main[[#This Row],[WorkDate]],"dddd"),3)</f>
        <v>Mon</v>
      </c>
    </row>
    <row r="561" spans="1:22" ht="14.25" hidden="1" customHeight="1" x14ac:dyDescent="0.25">
      <c r="A561" s="6" t="s">
        <v>641</v>
      </c>
      <c r="B561" s="6" t="s">
        <v>61</v>
      </c>
      <c r="C561" s="6" t="s">
        <v>78</v>
      </c>
      <c r="D561" s="6" t="s">
        <v>63</v>
      </c>
      <c r="E561" t="str">
        <f>IF(Table_Main[[#This Row],[Wait]]&lt;=4, "Yes", "No")</f>
        <v>No</v>
      </c>
      <c r="F561" s="9">
        <v>44307</v>
      </c>
      <c r="G561" s="9">
        <v>44382</v>
      </c>
      <c r="H561" s="6">
        <v>2</v>
      </c>
      <c r="I561" t="str">
        <f>IF(Table_Main[[#This Row],[LaborFee]]=0,"Yes", "No")</f>
        <v>No</v>
      </c>
      <c r="J561" t="str">
        <f>IF(Table_Main[[#This Row],[PartsFee]]=0,"Yes", "No")</f>
        <v>Yes</v>
      </c>
      <c r="K561" s="6">
        <v>1</v>
      </c>
      <c r="L561" s="14">
        <v>244.7225</v>
      </c>
      <c r="M561" s="6" t="s">
        <v>79</v>
      </c>
      <c r="N561">
        <f>Table_Main[[#This Row],[WorkDate]]-Table_Main[[#This Row],[ReqDate]]</f>
        <v>75</v>
      </c>
      <c r="O561">
        <f>VLOOKUP(Table_Main[[#This Row],[Techs]],$AA$2:$AB$4,2,0)</f>
        <v>140</v>
      </c>
      <c r="P561" s="13">
        <f>Table_Main[[#This Row],[LaborHours]]*Table_Main[[#This Row],[LaborRate]]</f>
        <v>140</v>
      </c>
      <c r="Q561" s="14">
        <v>140</v>
      </c>
      <c r="R561" s="14">
        <v>0</v>
      </c>
      <c r="S561" s="13">
        <f>Table_Main[[#This Row],[LaborRate]]+Table_Main[[#This Row],[LaborCost]]</f>
        <v>280</v>
      </c>
      <c r="T561">
        <f>Table_Main[[#This Row],[LaborFee]]+Table_Main[[#This Row],[PartsFee]]</f>
        <v>140</v>
      </c>
      <c r="U561" t="str">
        <f>LEFT(TEXT(Table_Main[[#This Row],[ReqDate]],"dddd"),3)</f>
        <v>Wed</v>
      </c>
      <c r="V561" t="str">
        <f>LEFT(TEXT(Table_Main[[#This Row],[WorkDate]],"dddd"),3)</f>
        <v>Mon</v>
      </c>
    </row>
    <row r="562" spans="1:22" ht="14.25" hidden="1" customHeight="1" x14ac:dyDescent="0.25">
      <c r="A562" s="6" t="s">
        <v>642</v>
      </c>
      <c r="B562" s="6" t="s">
        <v>61</v>
      </c>
      <c r="C562" s="6" t="s">
        <v>78</v>
      </c>
      <c r="D562" s="6" t="s">
        <v>63</v>
      </c>
      <c r="E562" t="str">
        <f>IF(Table_Main[[#This Row],[Wait]]&lt;=4, "Yes", "No")</f>
        <v>No</v>
      </c>
      <c r="F562" s="9">
        <v>44307</v>
      </c>
      <c r="G562" s="9">
        <v>44382</v>
      </c>
      <c r="H562" s="6">
        <v>2</v>
      </c>
      <c r="I562" t="str">
        <f>IF(Table_Main[[#This Row],[LaborFee]]=0,"Yes", "No")</f>
        <v>No</v>
      </c>
      <c r="J562" t="str">
        <f>IF(Table_Main[[#This Row],[PartsFee]]=0,"Yes", "No")</f>
        <v>No</v>
      </c>
      <c r="K562" s="6">
        <v>1</v>
      </c>
      <c r="L562" s="14">
        <v>305.17189999999999</v>
      </c>
      <c r="M562" s="6" t="s">
        <v>59</v>
      </c>
      <c r="N562">
        <f>Table_Main[[#This Row],[WorkDate]]-Table_Main[[#This Row],[ReqDate]]</f>
        <v>75</v>
      </c>
      <c r="O562">
        <f>VLOOKUP(Table_Main[[#This Row],[Techs]],$AA$2:$AB$4,2,0)</f>
        <v>140</v>
      </c>
      <c r="P562" s="13">
        <f>Table_Main[[#This Row],[LaborHours]]*Table_Main[[#This Row],[LaborRate]]</f>
        <v>140</v>
      </c>
      <c r="Q562" s="14">
        <v>140</v>
      </c>
      <c r="R562" s="14">
        <v>305.17189999999999</v>
      </c>
      <c r="S562" s="13">
        <f>Table_Main[[#This Row],[LaborRate]]+Table_Main[[#This Row],[LaborCost]]</f>
        <v>280</v>
      </c>
      <c r="T562">
        <f>Table_Main[[#This Row],[LaborFee]]+Table_Main[[#This Row],[PartsFee]]</f>
        <v>445.17189999999999</v>
      </c>
      <c r="U562" t="str">
        <f>LEFT(TEXT(Table_Main[[#This Row],[ReqDate]],"dddd"),3)</f>
        <v>Wed</v>
      </c>
      <c r="V562" t="str">
        <f>LEFT(TEXT(Table_Main[[#This Row],[WorkDate]],"dddd"),3)</f>
        <v>Mon</v>
      </c>
    </row>
    <row r="563" spans="1:22" ht="14.25" hidden="1" customHeight="1" x14ac:dyDescent="0.25">
      <c r="A563" s="6" t="s">
        <v>643</v>
      </c>
      <c r="B563" s="6" t="s">
        <v>61</v>
      </c>
      <c r="C563" s="6" t="s">
        <v>78</v>
      </c>
      <c r="D563" s="6" t="s">
        <v>58</v>
      </c>
      <c r="E563" t="str">
        <f>IF(Table_Main[[#This Row],[Wait]]&lt;=4, "Yes", "No")</f>
        <v>No</v>
      </c>
      <c r="F563" s="9">
        <v>44307</v>
      </c>
      <c r="G563" s="9">
        <v>44382</v>
      </c>
      <c r="H563" s="6">
        <v>2</v>
      </c>
      <c r="I563" t="str">
        <f>IF(Table_Main[[#This Row],[LaborFee]]=0,"Yes", "No")</f>
        <v>Yes</v>
      </c>
      <c r="J563" t="str">
        <f>IF(Table_Main[[#This Row],[PartsFee]]=0,"Yes", "No")</f>
        <v>Yes</v>
      </c>
      <c r="K563" s="6">
        <v>0.5</v>
      </c>
      <c r="L563" s="14">
        <v>747.10739999999998</v>
      </c>
      <c r="M563" s="6" t="s">
        <v>413</v>
      </c>
      <c r="N563">
        <f>Table_Main[[#This Row],[WorkDate]]-Table_Main[[#This Row],[ReqDate]]</f>
        <v>75</v>
      </c>
      <c r="O563">
        <f>VLOOKUP(Table_Main[[#This Row],[Techs]],$AA$2:$AB$4,2,0)</f>
        <v>140</v>
      </c>
      <c r="P563" s="13">
        <f>Table_Main[[#This Row],[LaborHours]]*Table_Main[[#This Row],[LaborRate]]</f>
        <v>70</v>
      </c>
      <c r="Q563" s="14">
        <v>0</v>
      </c>
      <c r="R563" s="14">
        <v>0</v>
      </c>
      <c r="S563" s="13">
        <f>Table_Main[[#This Row],[LaborRate]]+Table_Main[[#This Row],[LaborCost]]</f>
        <v>210</v>
      </c>
      <c r="T563">
        <f>Table_Main[[#This Row],[LaborFee]]+Table_Main[[#This Row],[PartsFee]]</f>
        <v>0</v>
      </c>
      <c r="U563" t="str">
        <f>LEFT(TEXT(Table_Main[[#This Row],[ReqDate]],"dddd"),3)</f>
        <v>Wed</v>
      </c>
      <c r="V563" t="str">
        <f>LEFT(TEXT(Table_Main[[#This Row],[WorkDate]],"dddd"),3)</f>
        <v>Mon</v>
      </c>
    </row>
    <row r="564" spans="1:22" ht="14.25" hidden="1" customHeight="1" x14ac:dyDescent="0.25">
      <c r="A564" s="6" t="s">
        <v>644</v>
      </c>
      <c r="B564" s="6" t="s">
        <v>61</v>
      </c>
      <c r="C564" s="6" t="s">
        <v>78</v>
      </c>
      <c r="D564" s="6" t="s">
        <v>194</v>
      </c>
      <c r="E564" t="str">
        <f>IF(Table_Main[[#This Row],[Wait]]&lt;=4, "Yes", "No")</f>
        <v>No</v>
      </c>
      <c r="F564" s="9">
        <v>44307</v>
      </c>
      <c r="G564" s="9">
        <v>44382</v>
      </c>
      <c r="H564" s="6">
        <v>2</v>
      </c>
      <c r="I564" t="str">
        <f>IF(Table_Main[[#This Row],[LaborFee]]=0,"Yes", "No")</f>
        <v>No</v>
      </c>
      <c r="J564" t="str">
        <f>IF(Table_Main[[#This Row],[PartsFee]]=0,"Yes", "No")</f>
        <v>Yes</v>
      </c>
      <c r="K564" s="6">
        <v>2.25</v>
      </c>
      <c r="L564" s="14">
        <v>1499.3906999999999</v>
      </c>
      <c r="M564" s="6" t="s">
        <v>79</v>
      </c>
      <c r="N564">
        <f>Table_Main[[#This Row],[WorkDate]]-Table_Main[[#This Row],[ReqDate]]</f>
        <v>75</v>
      </c>
      <c r="O564">
        <f>VLOOKUP(Table_Main[[#This Row],[Techs]],$AA$2:$AB$4,2,0)</f>
        <v>140</v>
      </c>
      <c r="P564" s="13">
        <f>Table_Main[[#This Row],[LaborHours]]*Table_Main[[#This Row],[LaborRate]]</f>
        <v>315</v>
      </c>
      <c r="Q564" s="14">
        <v>315</v>
      </c>
      <c r="R564" s="14">
        <v>0</v>
      </c>
      <c r="S564" s="13">
        <f>Table_Main[[#This Row],[LaborRate]]+Table_Main[[#This Row],[LaborCost]]</f>
        <v>455</v>
      </c>
      <c r="T564">
        <f>Table_Main[[#This Row],[LaborFee]]+Table_Main[[#This Row],[PartsFee]]</f>
        <v>315</v>
      </c>
      <c r="U564" t="str">
        <f>LEFT(TEXT(Table_Main[[#This Row],[ReqDate]],"dddd"),3)</f>
        <v>Wed</v>
      </c>
      <c r="V564" t="str">
        <f>LEFT(TEXT(Table_Main[[#This Row],[WorkDate]],"dddd"),3)</f>
        <v>Mon</v>
      </c>
    </row>
    <row r="565" spans="1:22" ht="14.25" hidden="1" customHeight="1" x14ac:dyDescent="0.25">
      <c r="A565" s="6" t="s">
        <v>645</v>
      </c>
      <c r="B565" s="6" t="s">
        <v>61</v>
      </c>
      <c r="C565" s="6" t="s">
        <v>78</v>
      </c>
      <c r="D565" s="6" t="s">
        <v>67</v>
      </c>
      <c r="E565" t="str">
        <f>IF(Table_Main[[#This Row],[Wait]]&lt;=4, "Yes", "No")</f>
        <v>No</v>
      </c>
      <c r="F565" s="9">
        <v>44307</v>
      </c>
      <c r="G565" s="9">
        <v>44383</v>
      </c>
      <c r="H565" s="6">
        <v>1</v>
      </c>
      <c r="I565" t="str">
        <f>IF(Table_Main[[#This Row],[LaborFee]]=0,"Yes", "No")</f>
        <v>No</v>
      </c>
      <c r="J565" t="str">
        <f>IF(Table_Main[[#This Row],[PartsFee]]=0,"Yes", "No")</f>
        <v>Yes</v>
      </c>
      <c r="K565" s="6">
        <v>0.25</v>
      </c>
      <c r="L565" s="14">
        <v>119.18089999999999</v>
      </c>
      <c r="M565" s="6" t="s">
        <v>79</v>
      </c>
      <c r="N565">
        <f>Table_Main[[#This Row],[WorkDate]]-Table_Main[[#This Row],[ReqDate]]</f>
        <v>76</v>
      </c>
      <c r="O565">
        <f>VLOOKUP(Table_Main[[#This Row],[Techs]],$AA$2:$AB$4,2,0)</f>
        <v>80</v>
      </c>
      <c r="P565" s="13">
        <f>Table_Main[[#This Row],[LaborHours]]*Table_Main[[#This Row],[LaborRate]]</f>
        <v>20</v>
      </c>
      <c r="Q565" s="14">
        <v>20</v>
      </c>
      <c r="R565" s="14">
        <v>0</v>
      </c>
      <c r="S565" s="13">
        <f>Table_Main[[#This Row],[LaborRate]]+Table_Main[[#This Row],[LaborCost]]</f>
        <v>100</v>
      </c>
      <c r="T565">
        <f>Table_Main[[#This Row],[LaborFee]]+Table_Main[[#This Row],[PartsFee]]</f>
        <v>20</v>
      </c>
      <c r="U565" t="str">
        <f>LEFT(TEXT(Table_Main[[#This Row],[ReqDate]],"dddd"),3)</f>
        <v>Wed</v>
      </c>
      <c r="V565" t="str">
        <f>LEFT(TEXT(Table_Main[[#This Row],[WorkDate]],"dddd"),3)</f>
        <v>Tue</v>
      </c>
    </row>
    <row r="566" spans="1:22" ht="14.25" hidden="1" customHeight="1" x14ac:dyDescent="0.25">
      <c r="A566" s="6" t="s">
        <v>646</v>
      </c>
      <c r="B566" s="6" t="s">
        <v>61</v>
      </c>
      <c r="C566" s="6" t="s">
        <v>78</v>
      </c>
      <c r="D566" s="6" t="s">
        <v>194</v>
      </c>
      <c r="E566" t="str">
        <f>IF(Table_Main[[#This Row],[Wait]]&lt;=4, "Yes", "No")</f>
        <v>No</v>
      </c>
      <c r="F566" s="9">
        <v>44307</v>
      </c>
      <c r="G566" s="9">
        <v>44383</v>
      </c>
      <c r="H566" s="6">
        <v>2</v>
      </c>
      <c r="I566" t="str">
        <f>IF(Table_Main[[#This Row],[LaborFee]]=0,"Yes", "No")</f>
        <v>No</v>
      </c>
      <c r="J566" t="str">
        <f>IF(Table_Main[[#This Row],[PartsFee]]=0,"Yes", "No")</f>
        <v>Yes</v>
      </c>
      <c r="K566" s="6">
        <v>1</v>
      </c>
      <c r="L566" s="14">
        <v>248.72819999999999</v>
      </c>
      <c r="M566" s="6" t="s">
        <v>79</v>
      </c>
      <c r="N566">
        <f>Table_Main[[#This Row],[WorkDate]]-Table_Main[[#This Row],[ReqDate]]</f>
        <v>76</v>
      </c>
      <c r="O566">
        <f>VLOOKUP(Table_Main[[#This Row],[Techs]],$AA$2:$AB$4,2,0)</f>
        <v>140</v>
      </c>
      <c r="P566" s="13">
        <f>Table_Main[[#This Row],[LaborHours]]*Table_Main[[#This Row],[LaborRate]]</f>
        <v>140</v>
      </c>
      <c r="Q566" s="14">
        <v>140</v>
      </c>
      <c r="R566" s="14">
        <v>0</v>
      </c>
      <c r="S566" s="13">
        <f>Table_Main[[#This Row],[LaborRate]]+Table_Main[[#This Row],[LaborCost]]</f>
        <v>280</v>
      </c>
      <c r="T566">
        <f>Table_Main[[#This Row],[LaborFee]]+Table_Main[[#This Row],[PartsFee]]</f>
        <v>140</v>
      </c>
      <c r="U566" t="str">
        <f>LEFT(TEXT(Table_Main[[#This Row],[ReqDate]],"dddd"),3)</f>
        <v>Wed</v>
      </c>
      <c r="V566" t="str">
        <f>LEFT(TEXT(Table_Main[[#This Row],[WorkDate]],"dddd"),3)</f>
        <v>Tue</v>
      </c>
    </row>
    <row r="567" spans="1:22" ht="14.25" hidden="1" customHeight="1" x14ac:dyDescent="0.25">
      <c r="A567" s="6" t="s">
        <v>647</v>
      </c>
      <c r="B567" s="6" t="s">
        <v>61</v>
      </c>
      <c r="C567" s="6" t="s">
        <v>78</v>
      </c>
      <c r="D567" s="6" t="s">
        <v>63</v>
      </c>
      <c r="E567" t="str">
        <f>IF(Table_Main[[#This Row],[Wait]]&lt;=4, "Yes", "No")</f>
        <v>No</v>
      </c>
      <c r="F567" s="9">
        <v>44307</v>
      </c>
      <c r="G567" s="9">
        <v>44383</v>
      </c>
      <c r="H567" s="6">
        <v>2</v>
      </c>
      <c r="I567" t="str">
        <f>IF(Table_Main[[#This Row],[LaborFee]]=0,"Yes", "No")</f>
        <v>Yes</v>
      </c>
      <c r="J567" t="str">
        <f>IF(Table_Main[[#This Row],[PartsFee]]=0,"Yes", "No")</f>
        <v>Yes</v>
      </c>
      <c r="K567" s="6">
        <v>1.75</v>
      </c>
      <c r="L567" s="14">
        <v>291.90300000000002</v>
      </c>
      <c r="M567" s="6" t="s">
        <v>413</v>
      </c>
      <c r="N567">
        <f>Table_Main[[#This Row],[WorkDate]]-Table_Main[[#This Row],[ReqDate]]</f>
        <v>76</v>
      </c>
      <c r="O567">
        <f>VLOOKUP(Table_Main[[#This Row],[Techs]],$AA$2:$AB$4,2,0)</f>
        <v>140</v>
      </c>
      <c r="P567" s="13">
        <f>Table_Main[[#This Row],[LaborHours]]*Table_Main[[#This Row],[LaborRate]]</f>
        <v>245</v>
      </c>
      <c r="Q567" s="14">
        <v>0</v>
      </c>
      <c r="R567" s="14">
        <v>0</v>
      </c>
      <c r="S567" s="13">
        <f>Table_Main[[#This Row],[LaborRate]]+Table_Main[[#This Row],[LaborCost]]</f>
        <v>385</v>
      </c>
      <c r="T567">
        <f>Table_Main[[#This Row],[LaborFee]]+Table_Main[[#This Row],[PartsFee]]</f>
        <v>0</v>
      </c>
      <c r="U567" t="str">
        <f>LEFT(TEXT(Table_Main[[#This Row],[ReqDate]],"dddd"),3)</f>
        <v>Wed</v>
      </c>
      <c r="V567" t="str">
        <f>LEFT(TEXT(Table_Main[[#This Row],[WorkDate]],"dddd"),3)</f>
        <v>Tue</v>
      </c>
    </row>
    <row r="568" spans="1:22" ht="14.25" hidden="1" customHeight="1" x14ac:dyDescent="0.25">
      <c r="A568" s="6" t="s">
        <v>648</v>
      </c>
      <c r="B568" s="6" t="s">
        <v>61</v>
      </c>
      <c r="C568" s="6" t="s">
        <v>78</v>
      </c>
      <c r="D568" s="6" t="s">
        <v>67</v>
      </c>
      <c r="E568" t="str">
        <f>IF(Table_Main[[#This Row],[Wait]]&lt;=4, "Yes", "No")</f>
        <v>No</v>
      </c>
      <c r="F568" s="9">
        <v>44307</v>
      </c>
      <c r="G568" s="9">
        <v>44383</v>
      </c>
      <c r="H568" s="6">
        <v>2</v>
      </c>
      <c r="I568" t="str">
        <f>IF(Table_Main[[#This Row],[LaborFee]]=0,"Yes", "No")</f>
        <v>No</v>
      </c>
      <c r="J568" t="str">
        <f>IF(Table_Main[[#This Row],[PartsFee]]=0,"Yes", "No")</f>
        <v>Yes</v>
      </c>
      <c r="K568" s="6">
        <v>0.25</v>
      </c>
      <c r="L568" s="14">
        <v>371.1669</v>
      </c>
      <c r="M568" s="6" t="s">
        <v>79</v>
      </c>
      <c r="N568">
        <f>Table_Main[[#This Row],[WorkDate]]-Table_Main[[#This Row],[ReqDate]]</f>
        <v>76</v>
      </c>
      <c r="O568">
        <f>VLOOKUP(Table_Main[[#This Row],[Techs]],$AA$2:$AB$4,2,0)</f>
        <v>140</v>
      </c>
      <c r="P568" s="13">
        <f>Table_Main[[#This Row],[LaborHours]]*Table_Main[[#This Row],[LaborRate]]</f>
        <v>35</v>
      </c>
      <c r="Q568" s="14">
        <v>35</v>
      </c>
      <c r="R568" s="14">
        <v>0</v>
      </c>
      <c r="S568" s="13">
        <f>Table_Main[[#This Row],[LaborRate]]+Table_Main[[#This Row],[LaborCost]]</f>
        <v>175</v>
      </c>
      <c r="T568">
        <f>Table_Main[[#This Row],[LaborFee]]+Table_Main[[#This Row],[PartsFee]]</f>
        <v>35</v>
      </c>
      <c r="U568" t="str">
        <f>LEFT(TEXT(Table_Main[[#This Row],[ReqDate]],"dddd"),3)</f>
        <v>Wed</v>
      </c>
      <c r="V568" t="str">
        <f>LEFT(TEXT(Table_Main[[#This Row],[WorkDate]],"dddd"),3)</f>
        <v>Tue</v>
      </c>
    </row>
    <row r="569" spans="1:22" ht="14.25" hidden="1" customHeight="1" x14ac:dyDescent="0.25">
      <c r="A569" s="6" t="s">
        <v>649</v>
      </c>
      <c r="B569" s="6" t="s">
        <v>61</v>
      </c>
      <c r="C569" s="6" t="s">
        <v>78</v>
      </c>
      <c r="D569" s="6" t="s">
        <v>63</v>
      </c>
      <c r="E569" t="str">
        <f>IF(Table_Main[[#This Row],[Wait]]&lt;=4, "Yes", "No")</f>
        <v>No</v>
      </c>
      <c r="F569" s="9">
        <v>44307</v>
      </c>
      <c r="G569" s="9">
        <v>44383</v>
      </c>
      <c r="H569" s="6">
        <v>2</v>
      </c>
      <c r="I569" t="str">
        <f>IF(Table_Main[[#This Row],[LaborFee]]=0,"Yes", "No")</f>
        <v>No</v>
      </c>
      <c r="J569" t="str">
        <f>IF(Table_Main[[#This Row],[PartsFee]]=0,"Yes", "No")</f>
        <v>Yes</v>
      </c>
      <c r="K569" s="6">
        <v>0.75</v>
      </c>
      <c r="L569" s="14">
        <v>380.3526</v>
      </c>
      <c r="M569" s="6" t="s">
        <v>79</v>
      </c>
      <c r="N569">
        <f>Table_Main[[#This Row],[WorkDate]]-Table_Main[[#This Row],[ReqDate]]</f>
        <v>76</v>
      </c>
      <c r="O569">
        <f>VLOOKUP(Table_Main[[#This Row],[Techs]],$AA$2:$AB$4,2,0)</f>
        <v>140</v>
      </c>
      <c r="P569" s="13">
        <f>Table_Main[[#This Row],[LaborHours]]*Table_Main[[#This Row],[LaborRate]]</f>
        <v>105</v>
      </c>
      <c r="Q569" s="14">
        <v>105</v>
      </c>
      <c r="R569" s="14">
        <v>0</v>
      </c>
      <c r="S569" s="13">
        <f>Table_Main[[#This Row],[LaborRate]]+Table_Main[[#This Row],[LaborCost]]</f>
        <v>245</v>
      </c>
      <c r="T569">
        <f>Table_Main[[#This Row],[LaborFee]]+Table_Main[[#This Row],[PartsFee]]</f>
        <v>105</v>
      </c>
      <c r="U569" t="str">
        <f>LEFT(TEXT(Table_Main[[#This Row],[ReqDate]],"dddd"),3)</f>
        <v>Wed</v>
      </c>
      <c r="V569" t="str">
        <f>LEFT(TEXT(Table_Main[[#This Row],[WorkDate]],"dddd"),3)</f>
        <v>Tue</v>
      </c>
    </row>
    <row r="570" spans="1:22" ht="14.25" hidden="1" customHeight="1" x14ac:dyDescent="0.25">
      <c r="A570" s="6" t="s">
        <v>650</v>
      </c>
      <c r="B570" s="6" t="s">
        <v>61</v>
      </c>
      <c r="C570" s="6" t="s">
        <v>78</v>
      </c>
      <c r="D570" s="6" t="s">
        <v>81</v>
      </c>
      <c r="E570" t="str">
        <f>IF(Table_Main[[#This Row],[Wait]]&lt;=4, "Yes", "No")</f>
        <v>No</v>
      </c>
      <c r="F570" s="9">
        <v>44307</v>
      </c>
      <c r="G570" s="9">
        <v>44383</v>
      </c>
      <c r="H570" s="6">
        <v>2</v>
      </c>
      <c r="I570" t="str">
        <f>IF(Table_Main[[#This Row],[LaborFee]]=0,"Yes", "No")</f>
        <v>No</v>
      </c>
      <c r="J570" t="str">
        <f>IF(Table_Main[[#This Row],[PartsFee]]=0,"Yes", "No")</f>
        <v>Yes</v>
      </c>
      <c r="K570" s="6">
        <v>1</v>
      </c>
      <c r="L570" s="14">
        <v>423.08440000000002</v>
      </c>
      <c r="M570" s="6" t="s">
        <v>79</v>
      </c>
      <c r="N570">
        <f>Table_Main[[#This Row],[WorkDate]]-Table_Main[[#This Row],[ReqDate]]</f>
        <v>76</v>
      </c>
      <c r="O570">
        <f>VLOOKUP(Table_Main[[#This Row],[Techs]],$AA$2:$AB$4,2,0)</f>
        <v>140</v>
      </c>
      <c r="P570" s="13">
        <f>Table_Main[[#This Row],[LaborHours]]*Table_Main[[#This Row],[LaborRate]]</f>
        <v>140</v>
      </c>
      <c r="Q570" s="14">
        <v>140</v>
      </c>
      <c r="R570" s="14">
        <v>0</v>
      </c>
      <c r="S570" s="13">
        <f>Table_Main[[#This Row],[LaborRate]]+Table_Main[[#This Row],[LaborCost]]</f>
        <v>280</v>
      </c>
      <c r="T570">
        <f>Table_Main[[#This Row],[LaborFee]]+Table_Main[[#This Row],[PartsFee]]</f>
        <v>140</v>
      </c>
      <c r="U570" t="str">
        <f>LEFT(TEXT(Table_Main[[#This Row],[ReqDate]],"dddd"),3)</f>
        <v>Wed</v>
      </c>
      <c r="V570" t="str">
        <f>LEFT(TEXT(Table_Main[[#This Row],[WorkDate]],"dddd"),3)</f>
        <v>Tue</v>
      </c>
    </row>
    <row r="571" spans="1:22" ht="14.25" hidden="1" customHeight="1" x14ac:dyDescent="0.25">
      <c r="A571" s="6" t="s">
        <v>651</v>
      </c>
      <c r="B571" s="6" t="s">
        <v>61</v>
      </c>
      <c r="C571" s="6" t="s">
        <v>78</v>
      </c>
      <c r="D571" s="6" t="s">
        <v>194</v>
      </c>
      <c r="E571" t="str">
        <f>IF(Table_Main[[#This Row],[Wait]]&lt;=4, "Yes", "No")</f>
        <v>No</v>
      </c>
      <c r="F571" s="9">
        <v>44307</v>
      </c>
      <c r="G571" s="9">
        <v>44383</v>
      </c>
      <c r="H571" s="6">
        <v>2</v>
      </c>
      <c r="I571" t="str">
        <f>IF(Table_Main[[#This Row],[LaborFee]]=0,"Yes", "No")</f>
        <v>No</v>
      </c>
      <c r="J571" t="str">
        <f>IF(Table_Main[[#This Row],[PartsFee]]=0,"Yes", "No")</f>
        <v>No</v>
      </c>
      <c r="K571" s="6">
        <v>1.75</v>
      </c>
      <c r="L571" s="14">
        <v>395.08409999999998</v>
      </c>
      <c r="M571" s="6" t="s">
        <v>59</v>
      </c>
      <c r="N571">
        <f>Table_Main[[#This Row],[WorkDate]]-Table_Main[[#This Row],[ReqDate]]</f>
        <v>76</v>
      </c>
      <c r="O571">
        <f>VLOOKUP(Table_Main[[#This Row],[Techs]],$AA$2:$AB$4,2,0)</f>
        <v>140</v>
      </c>
      <c r="P571" s="13">
        <f>Table_Main[[#This Row],[LaborHours]]*Table_Main[[#This Row],[LaborRate]]</f>
        <v>245</v>
      </c>
      <c r="Q571" s="14">
        <v>245</v>
      </c>
      <c r="R571" s="14">
        <v>395.08409999999998</v>
      </c>
      <c r="S571" s="13">
        <f>Table_Main[[#This Row],[LaborRate]]+Table_Main[[#This Row],[LaborCost]]</f>
        <v>385</v>
      </c>
      <c r="T571">
        <f>Table_Main[[#This Row],[LaborFee]]+Table_Main[[#This Row],[PartsFee]]</f>
        <v>640.08410000000003</v>
      </c>
      <c r="U571" t="str">
        <f>LEFT(TEXT(Table_Main[[#This Row],[ReqDate]],"dddd"),3)</f>
        <v>Wed</v>
      </c>
      <c r="V571" t="str">
        <f>LEFT(TEXT(Table_Main[[#This Row],[WorkDate]],"dddd"),3)</f>
        <v>Tue</v>
      </c>
    </row>
    <row r="572" spans="1:22" ht="14.25" hidden="1" customHeight="1" x14ac:dyDescent="0.25">
      <c r="A572" s="6" t="s">
        <v>652</v>
      </c>
      <c r="B572" s="6" t="s">
        <v>61</v>
      </c>
      <c r="C572" s="6" t="s">
        <v>78</v>
      </c>
      <c r="D572" s="6" t="s">
        <v>58</v>
      </c>
      <c r="E572" t="str">
        <f>IF(Table_Main[[#This Row],[Wait]]&lt;=4, "Yes", "No")</f>
        <v>No</v>
      </c>
      <c r="F572" s="9">
        <v>44307</v>
      </c>
      <c r="G572" s="9">
        <v>44383</v>
      </c>
      <c r="H572" s="6">
        <v>2</v>
      </c>
      <c r="I572" t="str">
        <f>IF(Table_Main[[#This Row],[LaborFee]]=0,"Yes", "No")</f>
        <v>Yes</v>
      </c>
      <c r="J572" t="str">
        <f>IF(Table_Main[[#This Row],[PartsFee]]=0,"Yes", "No")</f>
        <v>Yes</v>
      </c>
      <c r="K572" s="6">
        <v>0.5</v>
      </c>
      <c r="L572" s="14">
        <v>442.18970000000002</v>
      </c>
      <c r="M572" s="6" t="s">
        <v>413</v>
      </c>
      <c r="N572">
        <f>Table_Main[[#This Row],[WorkDate]]-Table_Main[[#This Row],[ReqDate]]</f>
        <v>76</v>
      </c>
      <c r="O572">
        <f>VLOOKUP(Table_Main[[#This Row],[Techs]],$AA$2:$AB$4,2,0)</f>
        <v>140</v>
      </c>
      <c r="P572" s="13">
        <f>Table_Main[[#This Row],[LaborHours]]*Table_Main[[#This Row],[LaborRate]]</f>
        <v>70</v>
      </c>
      <c r="Q572" s="14">
        <v>0</v>
      </c>
      <c r="R572" s="14">
        <v>0</v>
      </c>
      <c r="S572" s="13">
        <f>Table_Main[[#This Row],[LaborRate]]+Table_Main[[#This Row],[LaborCost]]</f>
        <v>210</v>
      </c>
      <c r="T572">
        <f>Table_Main[[#This Row],[LaborFee]]+Table_Main[[#This Row],[PartsFee]]</f>
        <v>0</v>
      </c>
      <c r="U572" t="str">
        <f>LEFT(TEXT(Table_Main[[#This Row],[ReqDate]],"dddd"),3)</f>
        <v>Wed</v>
      </c>
      <c r="V572" t="str">
        <f>LEFT(TEXT(Table_Main[[#This Row],[WorkDate]],"dddd"),3)</f>
        <v>Tue</v>
      </c>
    </row>
    <row r="573" spans="1:22" ht="14.25" hidden="1" customHeight="1" x14ac:dyDescent="0.25">
      <c r="A573" s="6" t="s">
        <v>653</v>
      </c>
      <c r="B573" s="6" t="s">
        <v>56</v>
      </c>
      <c r="C573" s="6" t="s">
        <v>57</v>
      </c>
      <c r="D573" s="6" t="s">
        <v>58</v>
      </c>
      <c r="E573" t="str">
        <f>IF(Table_Main[[#This Row],[Wait]]&lt;=4, "Yes", "No")</f>
        <v>No</v>
      </c>
      <c r="F573" s="9">
        <v>44307</v>
      </c>
      <c r="G573" s="9">
        <v>44389</v>
      </c>
      <c r="H573" s="6">
        <v>2</v>
      </c>
      <c r="I573" t="str">
        <f>IF(Table_Main[[#This Row],[LaborFee]]=0,"Yes", "No")</f>
        <v>No</v>
      </c>
      <c r="J573" t="str">
        <f>IF(Table_Main[[#This Row],[PartsFee]]=0,"Yes", "No")</f>
        <v>No</v>
      </c>
      <c r="K573" s="6">
        <v>0.25</v>
      </c>
      <c r="L573" s="14">
        <v>54</v>
      </c>
      <c r="M573" s="6" t="s">
        <v>68</v>
      </c>
      <c r="N573">
        <f>Table_Main[[#This Row],[WorkDate]]-Table_Main[[#This Row],[ReqDate]]</f>
        <v>82</v>
      </c>
      <c r="O573">
        <f>VLOOKUP(Table_Main[[#This Row],[Techs]],$AA$2:$AB$4,2,0)</f>
        <v>140</v>
      </c>
      <c r="P573" s="13">
        <f>Table_Main[[#This Row],[LaborHours]]*Table_Main[[#This Row],[LaborRate]]</f>
        <v>35</v>
      </c>
      <c r="Q573" s="14">
        <v>35</v>
      </c>
      <c r="R573" s="14">
        <v>54</v>
      </c>
      <c r="S573" s="13">
        <f>Table_Main[[#This Row],[LaborRate]]+Table_Main[[#This Row],[LaborCost]]</f>
        <v>175</v>
      </c>
      <c r="T573">
        <f>Table_Main[[#This Row],[LaborFee]]+Table_Main[[#This Row],[PartsFee]]</f>
        <v>89</v>
      </c>
      <c r="U573" t="str">
        <f>LEFT(TEXT(Table_Main[[#This Row],[ReqDate]],"dddd"),3)</f>
        <v>Wed</v>
      </c>
      <c r="V573" t="str">
        <f>LEFT(TEXT(Table_Main[[#This Row],[WorkDate]],"dddd"),3)</f>
        <v>Mon</v>
      </c>
    </row>
    <row r="574" spans="1:22" ht="14.25" hidden="1" customHeight="1" x14ac:dyDescent="0.25">
      <c r="A574" s="6" t="s">
        <v>654</v>
      </c>
      <c r="B574" s="6" t="s">
        <v>56</v>
      </c>
      <c r="C574" s="6" t="s">
        <v>57</v>
      </c>
      <c r="D574" s="6" t="s">
        <v>63</v>
      </c>
      <c r="E574" t="str">
        <f>IF(Table_Main[[#This Row],[Wait]]&lt;=4, "Yes", "No")</f>
        <v>No</v>
      </c>
      <c r="F574" s="9">
        <v>44307</v>
      </c>
      <c r="G574" s="9">
        <v>44389</v>
      </c>
      <c r="H574" s="6">
        <v>2</v>
      </c>
      <c r="I574" t="str">
        <f>IF(Table_Main[[#This Row],[LaborFee]]=0,"Yes", "No")</f>
        <v>No</v>
      </c>
      <c r="J574" t="str">
        <f>IF(Table_Main[[#This Row],[PartsFee]]=0,"Yes", "No")</f>
        <v>No</v>
      </c>
      <c r="K574" s="6">
        <v>0.5</v>
      </c>
      <c r="L574" s="14">
        <v>61.993600000000001</v>
      </c>
      <c r="M574" s="6" t="s">
        <v>79</v>
      </c>
      <c r="N574">
        <f>Table_Main[[#This Row],[WorkDate]]-Table_Main[[#This Row],[ReqDate]]</f>
        <v>82</v>
      </c>
      <c r="O574">
        <f>VLOOKUP(Table_Main[[#This Row],[Techs]],$AA$2:$AB$4,2,0)</f>
        <v>140</v>
      </c>
      <c r="P574" s="13">
        <f>Table_Main[[#This Row],[LaborHours]]*Table_Main[[#This Row],[LaborRate]]</f>
        <v>70</v>
      </c>
      <c r="Q574" s="14">
        <v>70</v>
      </c>
      <c r="R574" s="14">
        <v>61.993600000000001</v>
      </c>
      <c r="S574" s="13">
        <f>Table_Main[[#This Row],[LaborRate]]+Table_Main[[#This Row],[LaborCost]]</f>
        <v>210</v>
      </c>
      <c r="T574">
        <f>Table_Main[[#This Row],[LaborFee]]+Table_Main[[#This Row],[PartsFee]]</f>
        <v>131.99360000000001</v>
      </c>
      <c r="U574" t="str">
        <f>LEFT(TEXT(Table_Main[[#This Row],[ReqDate]],"dddd"),3)</f>
        <v>Wed</v>
      </c>
      <c r="V574" t="str">
        <f>LEFT(TEXT(Table_Main[[#This Row],[WorkDate]],"dddd"),3)</f>
        <v>Mon</v>
      </c>
    </row>
    <row r="575" spans="1:22" ht="14.25" hidden="1" customHeight="1" x14ac:dyDescent="0.25">
      <c r="A575" s="6" t="s">
        <v>655</v>
      </c>
      <c r="B575" s="6" t="s">
        <v>56</v>
      </c>
      <c r="C575" s="6" t="s">
        <v>227</v>
      </c>
      <c r="D575" s="6" t="s">
        <v>67</v>
      </c>
      <c r="E575" t="str">
        <f>IF(Table_Main[[#This Row],[Wait]]&lt;=4, "Yes", "No")</f>
        <v>No</v>
      </c>
      <c r="F575" s="9">
        <v>44307</v>
      </c>
      <c r="G575" s="9">
        <v>44389</v>
      </c>
      <c r="H575" s="6">
        <v>1</v>
      </c>
      <c r="I575" t="str">
        <f>IF(Table_Main[[#This Row],[LaborFee]]=0,"Yes", "No")</f>
        <v>No</v>
      </c>
      <c r="J575" t="str">
        <f>IF(Table_Main[[#This Row],[PartsFee]]=0,"Yes", "No")</f>
        <v>No</v>
      </c>
      <c r="K575" s="6">
        <v>0.25</v>
      </c>
      <c r="L575" s="14">
        <v>120</v>
      </c>
      <c r="M575" s="6" t="s">
        <v>59</v>
      </c>
      <c r="N575">
        <f>Table_Main[[#This Row],[WorkDate]]-Table_Main[[#This Row],[ReqDate]]</f>
        <v>82</v>
      </c>
      <c r="O575">
        <f>VLOOKUP(Table_Main[[#This Row],[Techs]],$AA$2:$AB$4,2,0)</f>
        <v>80</v>
      </c>
      <c r="P575" s="13">
        <f>Table_Main[[#This Row],[LaborHours]]*Table_Main[[#This Row],[LaborRate]]</f>
        <v>20</v>
      </c>
      <c r="Q575" s="14">
        <v>20</v>
      </c>
      <c r="R575" s="14">
        <v>120</v>
      </c>
      <c r="S575" s="13">
        <f>Table_Main[[#This Row],[LaborRate]]+Table_Main[[#This Row],[LaborCost]]</f>
        <v>100</v>
      </c>
      <c r="T575">
        <f>Table_Main[[#This Row],[LaborFee]]+Table_Main[[#This Row],[PartsFee]]</f>
        <v>140</v>
      </c>
      <c r="U575" t="str">
        <f>LEFT(TEXT(Table_Main[[#This Row],[ReqDate]],"dddd"),3)</f>
        <v>Wed</v>
      </c>
      <c r="V575" t="str">
        <f>LEFT(TEXT(Table_Main[[#This Row],[WorkDate]],"dddd"),3)</f>
        <v>Mon</v>
      </c>
    </row>
    <row r="576" spans="1:22" ht="14.25" hidden="1" customHeight="1" x14ac:dyDescent="0.25">
      <c r="A576" s="6" t="s">
        <v>656</v>
      </c>
      <c r="B576" s="6" t="s">
        <v>61</v>
      </c>
      <c r="C576" s="6" t="s">
        <v>78</v>
      </c>
      <c r="D576" s="6" t="s">
        <v>63</v>
      </c>
      <c r="E576" t="str">
        <f>IF(Table_Main[[#This Row],[Wait]]&lt;=4, "Yes", "No")</f>
        <v>No</v>
      </c>
      <c r="F576" s="9">
        <v>44307</v>
      </c>
      <c r="G576" s="9">
        <v>44389</v>
      </c>
      <c r="H576" s="6">
        <v>2</v>
      </c>
      <c r="I576" t="str">
        <f>IF(Table_Main[[#This Row],[LaborFee]]=0,"Yes", "No")</f>
        <v>No</v>
      </c>
      <c r="J576" t="str">
        <f>IF(Table_Main[[#This Row],[PartsFee]]=0,"Yes", "No")</f>
        <v>No</v>
      </c>
      <c r="K576" s="6">
        <v>0.5</v>
      </c>
      <c r="L576" s="14">
        <v>122.3613</v>
      </c>
      <c r="M576" s="6" t="s">
        <v>59</v>
      </c>
      <c r="N576">
        <f>Table_Main[[#This Row],[WorkDate]]-Table_Main[[#This Row],[ReqDate]]</f>
        <v>82</v>
      </c>
      <c r="O576">
        <f>VLOOKUP(Table_Main[[#This Row],[Techs]],$AA$2:$AB$4,2,0)</f>
        <v>140</v>
      </c>
      <c r="P576" s="13">
        <f>Table_Main[[#This Row],[LaborHours]]*Table_Main[[#This Row],[LaborRate]]</f>
        <v>70</v>
      </c>
      <c r="Q576" s="14">
        <v>70</v>
      </c>
      <c r="R576" s="14">
        <v>122.3613</v>
      </c>
      <c r="S576" s="13">
        <f>Table_Main[[#This Row],[LaborRate]]+Table_Main[[#This Row],[LaborCost]]</f>
        <v>210</v>
      </c>
      <c r="T576">
        <f>Table_Main[[#This Row],[LaborFee]]+Table_Main[[#This Row],[PartsFee]]</f>
        <v>192.3613</v>
      </c>
      <c r="U576" t="str">
        <f>LEFT(TEXT(Table_Main[[#This Row],[ReqDate]],"dddd"),3)</f>
        <v>Wed</v>
      </c>
      <c r="V576" t="str">
        <f>LEFT(TEXT(Table_Main[[#This Row],[WorkDate]],"dddd"),3)</f>
        <v>Mon</v>
      </c>
    </row>
    <row r="577" spans="1:22" ht="14.25" hidden="1" customHeight="1" x14ac:dyDescent="0.25">
      <c r="A577" s="6" t="s">
        <v>657</v>
      </c>
      <c r="B577" s="6" t="s">
        <v>61</v>
      </c>
      <c r="C577" s="6" t="s">
        <v>78</v>
      </c>
      <c r="D577" s="6" t="s">
        <v>58</v>
      </c>
      <c r="E577" t="str">
        <f>IF(Table_Main[[#This Row],[Wait]]&lt;=4, "Yes", "No")</f>
        <v>No</v>
      </c>
      <c r="F577" s="9">
        <v>44307</v>
      </c>
      <c r="G577" s="9">
        <v>44389</v>
      </c>
      <c r="H577" s="6">
        <v>2</v>
      </c>
      <c r="I577" t="str">
        <f>IF(Table_Main[[#This Row],[LaborFee]]=0,"Yes", "No")</f>
        <v>No</v>
      </c>
      <c r="J577" t="str">
        <f>IF(Table_Main[[#This Row],[PartsFee]]=0,"Yes", "No")</f>
        <v>No</v>
      </c>
      <c r="K577" s="6">
        <v>0.5</v>
      </c>
      <c r="L577" s="14">
        <v>401.1669</v>
      </c>
      <c r="M577" s="6" t="s">
        <v>59</v>
      </c>
      <c r="N577">
        <f>Table_Main[[#This Row],[WorkDate]]-Table_Main[[#This Row],[ReqDate]]</f>
        <v>82</v>
      </c>
      <c r="O577">
        <f>VLOOKUP(Table_Main[[#This Row],[Techs]],$AA$2:$AB$4,2,0)</f>
        <v>140</v>
      </c>
      <c r="P577" s="13">
        <f>Table_Main[[#This Row],[LaborHours]]*Table_Main[[#This Row],[LaborRate]]</f>
        <v>70</v>
      </c>
      <c r="Q577" s="14">
        <v>70</v>
      </c>
      <c r="R577" s="14">
        <v>401.1669</v>
      </c>
      <c r="S577" s="13">
        <f>Table_Main[[#This Row],[LaborRate]]+Table_Main[[#This Row],[LaborCost]]</f>
        <v>210</v>
      </c>
      <c r="T577">
        <f>Table_Main[[#This Row],[LaborFee]]+Table_Main[[#This Row],[PartsFee]]</f>
        <v>471.1669</v>
      </c>
      <c r="U577" t="str">
        <f>LEFT(TEXT(Table_Main[[#This Row],[ReqDate]],"dddd"),3)</f>
        <v>Wed</v>
      </c>
      <c r="V577" t="str">
        <f>LEFT(TEXT(Table_Main[[#This Row],[WorkDate]],"dddd"),3)</f>
        <v>Mon</v>
      </c>
    </row>
    <row r="578" spans="1:22" ht="14.25" hidden="1" customHeight="1" x14ac:dyDescent="0.25">
      <c r="A578" s="6" t="s">
        <v>658</v>
      </c>
      <c r="B578" s="6" t="s">
        <v>56</v>
      </c>
      <c r="C578" s="6" t="s">
        <v>57</v>
      </c>
      <c r="D578" s="6" t="s">
        <v>194</v>
      </c>
      <c r="E578" t="str">
        <f>IF(Table_Main[[#This Row],[Wait]]&lt;=4, "Yes", "No")</f>
        <v>No</v>
      </c>
      <c r="F578" s="9">
        <v>44307</v>
      </c>
      <c r="G578" s="9">
        <v>44389</v>
      </c>
      <c r="H578" s="6">
        <v>2</v>
      </c>
      <c r="I578" t="str">
        <f>IF(Table_Main[[#This Row],[LaborFee]]=0,"Yes", "No")</f>
        <v>No</v>
      </c>
      <c r="J578" t="str">
        <f>IF(Table_Main[[#This Row],[PartsFee]]=0,"Yes", "No")</f>
        <v>No</v>
      </c>
      <c r="K578" s="6">
        <v>1</v>
      </c>
      <c r="L578" s="14">
        <v>427.88080000000002</v>
      </c>
      <c r="M578" s="6" t="s">
        <v>79</v>
      </c>
      <c r="N578">
        <f>Table_Main[[#This Row],[WorkDate]]-Table_Main[[#This Row],[ReqDate]]</f>
        <v>82</v>
      </c>
      <c r="O578">
        <f>VLOOKUP(Table_Main[[#This Row],[Techs]],$AA$2:$AB$4,2,0)</f>
        <v>140</v>
      </c>
      <c r="P578" s="13">
        <f>Table_Main[[#This Row],[LaborHours]]*Table_Main[[#This Row],[LaborRate]]</f>
        <v>140</v>
      </c>
      <c r="Q578" s="14">
        <v>140</v>
      </c>
      <c r="R578" s="14">
        <v>427.88080000000002</v>
      </c>
      <c r="S578" s="13">
        <f>Table_Main[[#This Row],[LaborRate]]+Table_Main[[#This Row],[LaborCost]]</f>
        <v>280</v>
      </c>
      <c r="T578">
        <f>Table_Main[[#This Row],[LaborFee]]+Table_Main[[#This Row],[PartsFee]]</f>
        <v>567.88080000000002</v>
      </c>
      <c r="U578" t="str">
        <f>LEFT(TEXT(Table_Main[[#This Row],[ReqDate]],"dddd"),3)</f>
        <v>Wed</v>
      </c>
      <c r="V578" t="str">
        <f>LEFT(TEXT(Table_Main[[#This Row],[WorkDate]],"dddd"),3)</f>
        <v>Mon</v>
      </c>
    </row>
    <row r="579" spans="1:22" ht="14.25" hidden="1" customHeight="1" x14ac:dyDescent="0.25">
      <c r="A579" s="6" t="s">
        <v>659</v>
      </c>
      <c r="B579" s="6" t="s">
        <v>226</v>
      </c>
      <c r="C579" s="6" t="s">
        <v>227</v>
      </c>
      <c r="D579" s="6" t="s">
        <v>58</v>
      </c>
      <c r="E579" t="str">
        <f>IF(Table_Main[[#This Row],[Wait]]&lt;=4, "Yes", "No")</f>
        <v>No</v>
      </c>
      <c r="F579" s="9">
        <v>44307</v>
      </c>
      <c r="G579" s="9">
        <v>44390</v>
      </c>
      <c r="H579" s="6">
        <v>1</v>
      </c>
      <c r="I579" t="str">
        <f>IF(Table_Main[[#This Row],[LaborFee]]=0,"Yes", "No")</f>
        <v>No</v>
      </c>
      <c r="J579" t="str">
        <f>IF(Table_Main[[#This Row],[PartsFee]]=0,"Yes", "No")</f>
        <v>No</v>
      </c>
      <c r="K579" s="6">
        <v>0.25</v>
      </c>
      <c r="L579" s="14">
        <v>85.32</v>
      </c>
      <c r="M579" s="6" t="s">
        <v>59</v>
      </c>
      <c r="N579">
        <f>Table_Main[[#This Row],[WorkDate]]-Table_Main[[#This Row],[ReqDate]]</f>
        <v>83</v>
      </c>
      <c r="O579">
        <f>VLOOKUP(Table_Main[[#This Row],[Techs]],$AA$2:$AB$4,2,0)</f>
        <v>80</v>
      </c>
      <c r="P579" s="13">
        <f>Table_Main[[#This Row],[LaborHours]]*Table_Main[[#This Row],[LaborRate]]</f>
        <v>20</v>
      </c>
      <c r="Q579" s="14">
        <v>20</v>
      </c>
      <c r="R579" s="14">
        <v>85.32</v>
      </c>
      <c r="S579" s="13">
        <f>Table_Main[[#This Row],[LaborRate]]+Table_Main[[#This Row],[LaborCost]]</f>
        <v>100</v>
      </c>
      <c r="T579">
        <f>Table_Main[[#This Row],[LaborFee]]+Table_Main[[#This Row],[PartsFee]]</f>
        <v>105.32</v>
      </c>
      <c r="U579" t="str">
        <f>LEFT(TEXT(Table_Main[[#This Row],[ReqDate]],"dddd"),3)</f>
        <v>Wed</v>
      </c>
      <c r="V579" t="str">
        <f>LEFT(TEXT(Table_Main[[#This Row],[WorkDate]],"dddd"),3)</f>
        <v>Tue</v>
      </c>
    </row>
    <row r="580" spans="1:22" ht="14.25" hidden="1" customHeight="1" x14ac:dyDescent="0.25">
      <c r="A580" s="6" t="s">
        <v>660</v>
      </c>
      <c r="B580" s="6" t="s">
        <v>83</v>
      </c>
      <c r="C580" s="6" t="s">
        <v>57</v>
      </c>
      <c r="D580" s="6" t="s">
        <v>58</v>
      </c>
      <c r="E580" t="str">
        <f>IF(Table_Main[[#This Row],[Wait]]&lt;=4, "Yes", "No")</f>
        <v>No</v>
      </c>
      <c r="F580" s="9">
        <v>44307</v>
      </c>
      <c r="G580" s="9">
        <v>44390</v>
      </c>
      <c r="H580" s="6">
        <v>2</v>
      </c>
      <c r="I580" t="str">
        <f>IF(Table_Main[[#This Row],[LaborFee]]=0,"Yes", "No")</f>
        <v>No</v>
      </c>
      <c r="J580" t="str">
        <f>IF(Table_Main[[#This Row],[PartsFee]]=0,"Yes", "No")</f>
        <v>No</v>
      </c>
      <c r="K580" s="6">
        <v>0.5</v>
      </c>
      <c r="L580" s="14">
        <v>107.4011</v>
      </c>
      <c r="M580" s="6" t="s">
        <v>79</v>
      </c>
      <c r="N580">
        <f>Table_Main[[#This Row],[WorkDate]]-Table_Main[[#This Row],[ReqDate]]</f>
        <v>83</v>
      </c>
      <c r="O580">
        <f>VLOOKUP(Table_Main[[#This Row],[Techs]],$AA$2:$AB$4,2,0)</f>
        <v>140</v>
      </c>
      <c r="P580" s="13">
        <f>Table_Main[[#This Row],[LaborHours]]*Table_Main[[#This Row],[LaborRate]]</f>
        <v>70</v>
      </c>
      <c r="Q580" s="14">
        <v>70</v>
      </c>
      <c r="R580" s="14">
        <v>107.4011</v>
      </c>
      <c r="S580" s="13">
        <f>Table_Main[[#This Row],[LaborRate]]+Table_Main[[#This Row],[LaborCost]]</f>
        <v>210</v>
      </c>
      <c r="T580">
        <f>Table_Main[[#This Row],[LaborFee]]+Table_Main[[#This Row],[PartsFee]]</f>
        <v>177.40109999999999</v>
      </c>
      <c r="U580" t="str">
        <f>LEFT(TEXT(Table_Main[[#This Row],[ReqDate]],"dddd"),3)</f>
        <v>Wed</v>
      </c>
      <c r="V580" t="str">
        <f>LEFT(TEXT(Table_Main[[#This Row],[WorkDate]],"dddd"),3)</f>
        <v>Tue</v>
      </c>
    </row>
    <row r="581" spans="1:22" ht="14.25" hidden="1" customHeight="1" x14ac:dyDescent="0.25">
      <c r="A581" s="6" t="s">
        <v>661</v>
      </c>
      <c r="B581" s="6" t="s">
        <v>61</v>
      </c>
      <c r="C581" s="6" t="s">
        <v>78</v>
      </c>
      <c r="D581" s="6" t="s">
        <v>58</v>
      </c>
      <c r="E581" t="str">
        <f>IF(Table_Main[[#This Row],[Wait]]&lt;=4, "Yes", "No")</f>
        <v>No</v>
      </c>
      <c r="F581" s="9">
        <v>44307</v>
      </c>
      <c r="G581" s="9">
        <v>44390</v>
      </c>
      <c r="H581" s="6">
        <v>2</v>
      </c>
      <c r="I581" t="str">
        <f>IF(Table_Main[[#This Row],[LaborFee]]=0,"Yes", "No")</f>
        <v>No</v>
      </c>
      <c r="J581" t="str">
        <f>IF(Table_Main[[#This Row],[PartsFee]]=0,"Yes", "No")</f>
        <v>No</v>
      </c>
      <c r="K581" s="6">
        <v>0.25</v>
      </c>
      <c r="L581" s="14">
        <v>108.36109999999999</v>
      </c>
      <c r="M581" s="6" t="s">
        <v>59</v>
      </c>
      <c r="N581">
        <f>Table_Main[[#This Row],[WorkDate]]-Table_Main[[#This Row],[ReqDate]]</f>
        <v>83</v>
      </c>
      <c r="O581">
        <f>VLOOKUP(Table_Main[[#This Row],[Techs]],$AA$2:$AB$4,2,0)</f>
        <v>140</v>
      </c>
      <c r="P581" s="13">
        <f>Table_Main[[#This Row],[LaborHours]]*Table_Main[[#This Row],[LaborRate]]</f>
        <v>35</v>
      </c>
      <c r="Q581" s="14">
        <v>35</v>
      </c>
      <c r="R581" s="14">
        <v>108.36109999999999</v>
      </c>
      <c r="S581" s="13">
        <f>Table_Main[[#This Row],[LaborRate]]+Table_Main[[#This Row],[LaborCost]]</f>
        <v>175</v>
      </c>
      <c r="T581">
        <f>Table_Main[[#This Row],[LaborFee]]+Table_Main[[#This Row],[PartsFee]]</f>
        <v>143.36109999999999</v>
      </c>
      <c r="U581" t="str">
        <f>LEFT(TEXT(Table_Main[[#This Row],[ReqDate]],"dddd"),3)</f>
        <v>Wed</v>
      </c>
      <c r="V581" t="str">
        <f>LEFT(TEXT(Table_Main[[#This Row],[WorkDate]],"dddd"),3)</f>
        <v>Tue</v>
      </c>
    </row>
    <row r="582" spans="1:22" ht="14.25" hidden="1" customHeight="1" x14ac:dyDescent="0.25">
      <c r="A582" s="6" t="s">
        <v>662</v>
      </c>
      <c r="B582" s="6" t="s">
        <v>226</v>
      </c>
      <c r="C582" s="6" t="s">
        <v>227</v>
      </c>
      <c r="D582" s="6" t="s">
        <v>67</v>
      </c>
      <c r="E582" t="str">
        <f>IF(Table_Main[[#This Row],[Wait]]&lt;=4, "Yes", "No")</f>
        <v>No</v>
      </c>
      <c r="F582" s="9">
        <v>44307</v>
      </c>
      <c r="G582" s="9">
        <v>44390</v>
      </c>
      <c r="H582" s="6">
        <v>1</v>
      </c>
      <c r="I582" t="str">
        <f>IF(Table_Main[[#This Row],[LaborFee]]=0,"Yes", "No")</f>
        <v>No</v>
      </c>
      <c r="J582" t="str">
        <f>IF(Table_Main[[#This Row],[PartsFee]]=0,"Yes", "No")</f>
        <v>No</v>
      </c>
      <c r="K582" s="6">
        <v>0.25</v>
      </c>
      <c r="L582" s="14">
        <v>120</v>
      </c>
      <c r="M582" s="6" t="s">
        <v>79</v>
      </c>
      <c r="N582">
        <f>Table_Main[[#This Row],[WorkDate]]-Table_Main[[#This Row],[ReqDate]]</f>
        <v>83</v>
      </c>
      <c r="O582">
        <f>VLOOKUP(Table_Main[[#This Row],[Techs]],$AA$2:$AB$4,2,0)</f>
        <v>80</v>
      </c>
      <c r="P582" s="13">
        <f>Table_Main[[#This Row],[LaborHours]]*Table_Main[[#This Row],[LaborRate]]</f>
        <v>20</v>
      </c>
      <c r="Q582" s="14">
        <v>20</v>
      </c>
      <c r="R582" s="14">
        <v>120</v>
      </c>
      <c r="S582" s="13">
        <f>Table_Main[[#This Row],[LaborRate]]+Table_Main[[#This Row],[LaborCost]]</f>
        <v>100</v>
      </c>
      <c r="T582">
        <f>Table_Main[[#This Row],[LaborFee]]+Table_Main[[#This Row],[PartsFee]]</f>
        <v>140</v>
      </c>
      <c r="U582" t="str">
        <f>LEFT(TEXT(Table_Main[[#This Row],[ReqDate]],"dddd"),3)</f>
        <v>Wed</v>
      </c>
      <c r="V582" t="str">
        <f>LEFT(TEXT(Table_Main[[#This Row],[WorkDate]],"dddd"),3)</f>
        <v>Tue</v>
      </c>
    </row>
    <row r="583" spans="1:22" ht="14.25" hidden="1" customHeight="1" x14ac:dyDescent="0.25">
      <c r="A583" s="6" t="s">
        <v>663</v>
      </c>
      <c r="B583" s="6" t="s">
        <v>61</v>
      </c>
      <c r="C583" s="6" t="s">
        <v>78</v>
      </c>
      <c r="D583" s="6" t="s">
        <v>194</v>
      </c>
      <c r="E583" t="str">
        <f>IF(Table_Main[[#This Row],[Wait]]&lt;=4, "Yes", "No")</f>
        <v>No</v>
      </c>
      <c r="F583" s="9">
        <v>44307</v>
      </c>
      <c r="G583" s="9">
        <v>44390</v>
      </c>
      <c r="H583" s="6">
        <v>2</v>
      </c>
      <c r="I583" t="str">
        <f>IF(Table_Main[[#This Row],[LaborFee]]=0,"Yes", "No")</f>
        <v>No</v>
      </c>
      <c r="J583" t="str">
        <f>IF(Table_Main[[#This Row],[PartsFee]]=0,"Yes", "No")</f>
        <v>No</v>
      </c>
      <c r="K583" s="6">
        <v>1.75</v>
      </c>
      <c r="L583" s="14">
        <v>416.85219999999998</v>
      </c>
      <c r="M583" s="6" t="s">
        <v>59</v>
      </c>
      <c r="N583">
        <f>Table_Main[[#This Row],[WorkDate]]-Table_Main[[#This Row],[ReqDate]]</f>
        <v>83</v>
      </c>
      <c r="O583">
        <f>VLOOKUP(Table_Main[[#This Row],[Techs]],$AA$2:$AB$4,2,0)</f>
        <v>140</v>
      </c>
      <c r="P583" s="13">
        <f>Table_Main[[#This Row],[LaborHours]]*Table_Main[[#This Row],[LaborRate]]</f>
        <v>245</v>
      </c>
      <c r="Q583" s="14">
        <v>245</v>
      </c>
      <c r="R583" s="14">
        <v>416.85219999999998</v>
      </c>
      <c r="S583" s="13">
        <f>Table_Main[[#This Row],[LaborRate]]+Table_Main[[#This Row],[LaborCost]]</f>
        <v>385</v>
      </c>
      <c r="T583">
        <f>Table_Main[[#This Row],[LaborFee]]+Table_Main[[#This Row],[PartsFee]]</f>
        <v>661.85220000000004</v>
      </c>
      <c r="U583" t="str">
        <f>LEFT(TEXT(Table_Main[[#This Row],[ReqDate]],"dddd"),3)</f>
        <v>Wed</v>
      </c>
      <c r="V583" t="str">
        <f>LEFT(TEXT(Table_Main[[#This Row],[WorkDate]],"dddd"),3)</f>
        <v>Tue</v>
      </c>
    </row>
    <row r="584" spans="1:22" ht="14.25" hidden="1" customHeight="1" x14ac:dyDescent="0.25">
      <c r="A584" s="6" t="s">
        <v>664</v>
      </c>
      <c r="B584" s="6" t="s">
        <v>61</v>
      </c>
      <c r="C584" s="6" t="s">
        <v>78</v>
      </c>
      <c r="D584" s="6" t="s">
        <v>194</v>
      </c>
      <c r="E584" t="str">
        <f>IF(Table_Main[[#This Row],[Wait]]&lt;=4, "Yes", "No")</f>
        <v>No</v>
      </c>
      <c r="F584" s="9">
        <v>44307</v>
      </c>
      <c r="G584" s="9">
        <v>44390</v>
      </c>
      <c r="H584" s="6">
        <v>2</v>
      </c>
      <c r="I584" t="str">
        <f>IF(Table_Main[[#This Row],[LaborFee]]=0,"Yes", "No")</f>
        <v>No</v>
      </c>
      <c r="J584" t="str">
        <f>IF(Table_Main[[#This Row],[PartsFee]]=0,"Yes", "No")</f>
        <v>No</v>
      </c>
      <c r="K584" s="6">
        <v>1.25</v>
      </c>
      <c r="L584" s="14">
        <v>449.04039999999998</v>
      </c>
      <c r="M584" s="6" t="s">
        <v>59</v>
      </c>
      <c r="N584">
        <f>Table_Main[[#This Row],[WorkDate]]-Table_Main[[#This Row],[ReqDate]]</f>
        <v>83</v>
      </c>
      <c r="O584">
        <f>VLOOKUP(Table_Main[[#This Row],[Techs]],$AA$2:$AB$4,2,0)</f>
        <v>140</v>
      </c>
      <c r="P584" s="13">
        <f>Table_Main[[#This Row],[LaborHours]]*Table_Main[[#This Row],[LaborRate]]</f>
        <v>175</v>
      </c>
      <c r="Q584" s="14">
        <v>175</v>
      </c>
      <c r="R584" s="14">
        <v>449.04039999999998</v>
      </c>
      <c r="S584" s="13">
        <f>Table_Main[[#This Row],[LaborRate]]+Table_Main[[#This Row],[LaborCost]]</f>
        <v>315</v>
      </c>
      <c r="T584">
        <f>Table_Main[[#This Row],[LaborFee]]+Table_Main[[#This Row],[PartsFee]]</f>
        <v>624.04039999999998</v>
      </c>
      <c r="U584" t="str">
        <f>LEFT(TEXT(Table_Main[[#This Row],[ReqDate]],"dddd"),3)</f>
        <v>Wed</v>
      </c>
      <c r="V584" t="str">
        <f>LEFT(TEXT(Table_Main[[#This Row],[WorkDate]],"dddd"),3)</f>
        <v>Tue</v>
      </c>
    </row>
    <row r="585" spans="1:22" ht="14.25" hidden="1" customHeight="1" x14ac:dyDescent="0.25">
      <c r="A585" s="6" t="s">
        <v>665</v>
      </c>
      <c r="B585" s="6" t="s">
        <v>56</v>
      </c>
      <c r="C585" s="6" t="s">
        <v>57</v>
      </c>
      <c r="D585" s="6" t="s">
        <v>58</v>
      </c>
      <c r="E585" t="str">
        <f>IF(Table_Main[[#This Row],[Wait]]&lt;=4, "Yes", "No")</f>
        <v>No</v>
      </c>
      <c r="F585" s="9">
        <v>44307</v>
      </c>
      <c r="G585" s="9">
        <v>44390</v>
      </c>
      <c r="H585" s="6">
        <v>2</v>
      </c>
      <c r="I585" t="str">
        <f>IF(Table_Main[[#This Row],[LaborFee]]=0,"Yes", "No")</f>
        <v>No</v>
      </c>
      <c r="J585" t="str">
        <f>IF(Table_Main[[#This Row],[PartsFee]]=0,"Yes", "No")</f>
        <v>No</v>
      </c>
      <c r="K585" s="6">
        <v>1</v>
      </c>
      <c r="L585" s="14">
        <v>463.70929999999998</v>
      </c>
      <c r="M585" s="6" t="s">
        <v>79</v>
      </c>
      <c r="N585">
        <f>Table_Main[[#This Row],[WorkDate]]-Table_Main[[#This Row],[ReqDate]]</f>
        <v>83</v>
      </c>
      <c r="O585">
        <f>VLOOKUP(Table_Main[[#This Row],[Techs]],$AA$2:$AB$4,2,0)</f>
        <v>140</v>
      </c>
      <c r="P585" s="13">
        <f>Table_Main[[#This Row],[LaborHours]]*Table_Main[[#This Row],[LaborRate]]</f>
        <v>140</v>
      </c>
      <c r="Q585" s="14">
        <v>140</v>
      </c>
      <c r="R585" s="14">
        <v>463.70929999999998</v>
      </c>
      <c r="S585" s="13">
        <f>Table_Main[[#This Row],[LaborRate]]+Table_Main[[#This Row],[LaborCost]]</f>
        <v>280</v>
      </c>
      <c r="T585">
        <f>Table_Main[[#This Row],[LaborFee]]+Table_Main[[#This Row],[PartsFee]]</f>
        <v>603.70929999999998</v>
      </c>
      <c r="U585" t="str">
        <f>LEFT(TEXT(Table_Main[[#This Row],[ReqDate]],"dddd"),3)</f>
        <v>Wed</v>
      </c>
      <c r="V585" t="str">
        <f>LEFT(TEXT(Table_Main[[#This Row],[WorkDate]],"dddd"),3)</f>
        <v>Tue</v>
      </c>
    </row>
    <row r="586" spans="1:22" ht="14.25" hidden="1" customHeight="1" x14ac:dyDescent="0.25">
      <c r="A586" s="6" t="s">
        <v>666</v>
      </c>
      <c r="B586" s="6" t="s">
        <v>61</v>
      </c>
      <c r="C586" s="6" t="s">
        <v>78</v>
      </c>
      <c r="D586" s="6" t="s">
        <v>194</v>
      </c>
      <c r="E586" t="str">
        <f>IF(Table_Main[[#This Row],[Wait]]&lt;=4, "Yes", "No")</f>
        <v>No</v>
      </c>
      <c r="F586" s="9">
        <v>44307</v>
      </c>
      <c r="G586" s="9">
        <v>44390</v>
      </c>
      <c r="H586" s="6">
        <v>2</v>
      </c>
      <c r="I586" t="str">
        <f>IF(Table_Main[[#This Row],[LaborFee]]=0,"Yes", "No")</f>
        <v>No</v>
      </c>
      <c r="J586" t="str">
        <f>IF(Table_Main[[#This Row],[PartsFee]]=0,"Yes", "No")</f>
        <v>No</v>
      </c>
      <c r="K586" s="6">
        <v>1.25</v>
      </c>
      <c r="L586" s="14">
        <v>488.4255</v>
      </c>
      <c r="M586" s="6" t="s">
        <v>59</v>
      </c>
      <c r="N586">
        <f>Table_Main[[#This Row],[WorkDate]]-Table_Main[[#This Row],[ReqDate]]</f>
        <v>83</v>
      </c>
      <c r="O586">
        <f>VLOOKUP(Table_Main[[#This Row],[Techs]],$AA$2:$AB$4,2,0)</f>
        <v>140</v>
      </c>
      <c r="P586" s="13">
        <f>Table_Main[[#This Row],[LaborHours]]*Table_Main[[#This Row],[LaborRate]]</f>
        <v>175</v>
      </c>
      <c r="Q586" s="14">
        <v>175</v>
      </c>
      <c r="R586" s="14">
        <v>488.4255</v>
      </c>
      <c r="S586" s="13">
        <f>Table_Main[[#This Row],[LaborRate]]+Table_Main[[#This Row],[LaborCost]]</f>
        <v>315</v>
      </c>
      <c r="T586">
        <f>Table_Main[[#This Row],[LaborFee]]+Table_Main[[#This Row],[PartsFee]]</f>
        <v>663.42550000000006</v>
      </c>
      <c r="U586" t="str">
        <f>LEFT(TEXT(Table_Main[[#This Row],[ReqDate]],"dddd"),3)</f>
        <v>Wed</v>
      </c>
      <c r="V586" t="str">
        <f>LEFT(TEXT(Table_Main[[#This Row],[WorkDate]],"dddd"),3)</f>
        <v>Tue</v>
      </c>
    </row>
    <row r="587" spans="1:22" ht="14.25" hidden="1" customHeight="1" x14ac:dyDescent="0.25">
      <c r="A587" s="6" t="s">
        <v>667</v>
      </c>
      <c r="B587" s="6" t="s">
        <v>65</v>
      </c>
      <c r="C587" s="6" t="s">
        <v>78</v>
      </c>
      <c r="D587" s="6" t="s">
        <v>58</v>
      </c>
      <c r="E587" t="str">
        <f>IF(Table_Main[[#This Row],[Wait]]&lt;=4, "Yes", "No")</f>
        <v>No</v>
      </c>
      <c r="F587" s="9">
        <v>44308</v>
      </c>
      <c r="G587" s="9">
        <v>44330</v>
      </c>
      <c r="H587" s="6">
        <v>1</v>
      </c>
      <c r="I587" t="str">
        <f>IF(Table_Main[[#This Row],[LaborFee]]=0,"Yes", "No")</f>
        <v>No</v>
      </c>
      <c r="J587" t="str">
        <f>IF(Table_Main[[#This Row],[PartsFee]]=0,"Yes", "No")</f>
        <v>No</v>
      </c>
      <c r="K587" s="6">
        <v>1</v>
      </c>
      <c r="L587" s="14">
        <v>65.947800000000001</v>
      </c>
      <c r="M587" s="6" t="s">
        <v>79</v>
      </c>
      <c r="N587">
        <f>Table_Main[[#This Row],[WorkDate]]-Table_Main[[#This Row],[ReqDate]]</f>
        <v>22</v>
      </c>
      <c r="O587">
        <f>VLOOKUP(Table_Main[[#This Row],[Techs]],$AA$2:$AB$4,2,0)</f>
        <v>80</v>
      </c>
      <c r="P587" s="13">
        <f>Table_Main[[#This Row],[LaborHours]]*Table_Main[[#This Row],[LaborRate]]</f>
        <v>80</v>
      </c>
      <c r="Q587" s="14">
        <v>80</v>
      </c>
      <c r="R587" s="14">
        <v>65.947800000000001</v>
      </c>
      <c r="S587" s="13">
        <f>Table_Main[[#This Row],[LaborRate]]+Table_Main[[#This Row],[LaborCost]]</f>
        <v>160</v>
      </c>
      <c r="T587">
        <f>Table_Main[[#This Row],[LaborFee]]+Table_Main[[#This Row],[PartsFee]]</f>
        <v>145.9478</v>
      </c>
      <c r="U587" t="str">
        <f>LEFT(TEXT(Table_Main[[#This Row],[ReqDate]],"dddd"),3)</f>
        <v>Thu</v>
      </c>
      <c r="V587" t="str">
        <f>LEFT(TEXT(Table_Main[[#This Row],[WorkDate]],"dddd"),3)</f>
        <v>Fri</v>
      </c>
    </row>
    <row r="588" spans="1:22" ht="14.25" hidden="1" customHeight="1" x14ac:dyDescent="0.25">
      <c r="A588" s="6" t="s">
        <v>668</v>
      </c>
      <c r="B588" s="6" t="s">
        <v>56</v>
      </c>
      <c r="C588" s="6" t="s">
        <v>227</v>
      </c>
      <c r="D588" s="6" t="s">
        <v>67</v>
      </c>
      <c r="E588" t="str">
        <f>IF(Table_Main[[#This Row],[Wait]]&lt;=4, "Yes", "No")</f>
        <v>No</v>
      </c>
      <c r="F588" s="9">
        <v>44308</v>
      </c>
      <c r="G588" s="9">
        <v>44331</v>
      </c>
      <c r="H588" s="6">
        <v>1</v>
      </c>
      <c r="I588" t="str">
        <f>IF(Table_Main[[#This Row],[LaborFee]]=0,"Yes", "No")</f>
        <v>No</v>
      </c>
      <c r="J588" t="str">
        <f>IF(Table_Main[[#This Row],[PartsFee]]=0,"Yes", "No")</f>
        <v>No</v>
      </c>
      <c r="K588" s="6">
        <v>0.25</v>
      </c>
      <c r="L588" s="14">
        <v>109.2323</v>
      </c>
      <c r="M588" s="6" t="s">
        <v>59</v>
      </c>
      <c r="N588">
        <f>Table_Main[[#This Row],[WorkDate]]-Table_Main[[#This Row],[ReqDate]]</f>
        <v>23</v>
      </c>
      <c r="O588">
        <f>VLOOKUP(Table_Main[[#This Row],[Techs]],$AA$2:$AB$4,2,0)</f>
        <v>80</v>
      </c>
      <c r="P588" s="13">
        <f>Table_Main[[#This Row],[LaborHours]]*Table_Main[[#This Row],[LaborRate]]</f>
        <v>20</v>
      </c>
      <c r="Q588" s="14">
        <v>20</v>
      </c>
      <c r="R588" s="14">
        <v>109.2323</v>
      </c>
      <c r="S588" s="13">
        <f>Table_Main[[#This Row],[LaborRate]]+Table_Main[[#This Row],[LaborCost]]</f>
        <v>100</v>
      </c>
      <c r="T588">
        <f>Table_Main[[#This Row],[LaborFee]]+Table_Main[[#This Row],[PartsFee]]</f>
        <v>129.23230000000001</v>
      </c>
      <c r="U588" t="str">
        <f>LEFT(TEXT(Table_Main[[#This Row],[ReqDate]],"dddd"),3)</f>
        <v>Thu</v>
      </c>
      <c r="V588" t="str">
        <f>LEFT(TEXT(Table_Main[[#This Row],[WorkDate]],"dddd"),3)</f>
        <v>Sat</v>
      </c>
    </row>
    <row r="589" spans="1:22" ht="14.25" hidden="1" customHeight="1" x14ac:dyDescent="0.25">
      <c r="A589" s="6" t="s">
        <v>669</v>
      </c>
      <c r="B589" s="6" t="s">
        <v>56</v>
      </c>
      <c r="C589" s="6" t="s">
        <v>227</v>
      </c>
      <c r="D589" s="6" t="s">
        <v>58</v>
      </c>
      <c r="E589" t="str">
        <f>IF(Table_Main[[#This Row],[Wait]]&lt;=4, "Yes", "No")</f>
        <v>No</v>
      </c>
      <c r="F589" s="9">
        <v>44308</v>
      </c>
      <c r="G589" s="9">
        <v>44341</v>
      </c>
      <c r="H589" s="6">
        <v>2</v>
      </c>
      <c r="I589" t="str">
        <f>IF(Table_Main[[#This Row],[LaborFee]]=0,"Yes", "No")</f>
        <v>No</v>
      </c>
      <c r="J589" t="str">
        <f>IF(Table_Main[[#This Row],[PartsFee]]=0,"Yes", "No")</f>
        <v>No</v>
      </c>
      <c r="K589" s="6">
        <v>0.5</v>
      </c>
      <c r="L589" s="14">
        <v>86</v>
      </c>
      <c r="M589" s="6" t="s">
        <v>79</v>
      </c>
      <c r="N589">
        <f>Table_Main[[#This Row],[WorkDate]]-Table_Main[[#This Row],[ReqDate]]</f>
        <v>33</v>
      </c>
      <c r="O589">
        <f>VLOOKUP(Table_Main[[#This Row],[Techs]],$AA$2:$AB$4,2,0)</f>
        <v>140</v>
      </c>
      <c r="P589" s="13">
        <f>Table_Main[[#This Row],[LaborHours]]*Table_Main[[#This Row],[LaborRate]]</f>
        <v>70</v>
      </c>
      <c r="Q589" s="14">
        <v>70</v>
      </c>
      <c r="R589" s="14">
        <v>86</v>
      </c>
      <c r="S589" s="13">
        <f>Table_Main[[#This Row],[LaborRate]]+Table_Main[[#This Row],[LaborCost]]</f>
        <v>210</v>
      </c>
      <c r="T589">
        <f>Table_Main[[#This Row],[LaborFee]]+Table_Main[[#This Row],[PartsFee]]</f>
        <v>156</v>
      </c>
      <c r="U589" t="str">
        <f>LEFT(TEXT(Table_Main[[#This Row],[ReqDate]],"dddd"),3)</f>
        <v>Thu</v>
      </c>
      <c r="V589" t="str">
        <f>LEFT(TEXT(Table_Main[[#This Row],[WorkDate]],"dddd"),3)</f>
        <v>Tue</v>
      </c>
    </row>
    <row r="590" spans="1:22" ht="14.25" customHeight="1" x14ac:dyDescent="0.25">
      <c r="A590" s="6" t="s">
        <v>670</v>
      </c>
      <c r="B590" s="6" t="s">
        <v>94</v>
      </c>
      <c r="C590" s="6" t="s">
        <v>66</v>
      </c>
      <c r="D590" s="6" t="s">
        <v>67</v>
      </c>
      <c r="E590" t="str">
        <f>IF(Table_Main[[#This Row],[Wait]]&lt;=4, "Yes", "No")</f>
        <v>No</v>
      </c>
      <c r="F590" s="9">
        <v>44308</v>
      </c>
      <c r="G590" s="9">
        <v>44380</v>
      </c>
      <c r="H590" s="6">
        <v>1</v>
      </c>
      <c r="I590" t="str">
        <f>IF(Table_Main[[#This Row],[LaborFee]]=0,"Yes", "No")</f>
        <v>No</v>
      </c>
      <c r="J590" t="str">
        <f>IF(Table_Main[[#This Row],[PartsFee]]=0,"Yes", "No")</f>
        <v>No</v>
      </c>
      <c r="K590" s="6">
        <v>0.25</v>
      </c>
      <c r="L590" s="14">
        <v>142.91249999999999</v>
      </c>
      <c r="M590" s="6" t="s">
        <v>79</v>
      </c>
      <c r="N590">
        <f>Table_Main[[#This Row],[WorkDate]]-Table_Main[[#This Row],[ReqDate]]</f>
        <v>72</v>
      </c>
      <c r="O590">
        <f>VLOOKUP(Table_Main[[#This Row],[Techs]],$AA$2:$AB$4,2,0)</f>
        <v>80</v>
      </c>
      <c r="P590" s="13">
        <f>Table_Main[[#This Row],[LaborHours]]*Table_Main[[#This Row],[LaborRate]]</f>
        <v>20</v>
      </c>
      <c r="Q590" s="14">
        <v>20</v>
      </c>
      <c r="R590" s="14">
        <v>142.91249999999999</v>
      </c>
      <c r="S590" s="13">
        <f>Table_Main[[#This Row],[LaborRate]]+Table_Main[[#This Row],[LaborCost]]</f>
        <v>100</v>
      </c>
      <c r="T590">
        <f>Table_Main[[#This Row],[LaborFee]]+Table_Main[[#This Row],[PartsFee]]</f>
        <v>162.91249999999999</v>
      </c>
      <c r="U590" t="str">
        <f>LEFT(TEXT(Table_Main[[#This Row],[ReqDate]],"dddd"),3)</f>
        <v>Thu</v>
      </c>
      <c r="V590" t="str">
        <f>LEFT(TEXT(Table_Main[[#This Row],[WorkDate]],"dddd"),3)</f>
        <v>Sat</v>
      </c>
    </row>
    <row r="591" spans="1:22" ht="14.25" hidden="1" customHeight="1" x14ac:dyDescent="0.25">
      <c r="A591" s="6" t="s">
        <v>671</v>
      </c>
      <c r="B591" s="6" t="s">
        <v>56</v>
      </c>
      <c r="C591" s="6" t="s">
        <v>227</v>
      </c>
      <c r="D591" s="6" t="s">
        <v>58</v>
      </c>
      <c r="E591" t="str">
        <f>IF(Table_Main[[#This Row],[Wait]]&lt;=4, "Yes", "No")</f>
        <v>No</v>
      </c>
      <c r="F591" s="9">
        <v>44309</v>
      </c>
      <c r="G591" s="9">
        <v>44327</v>
      </c>
      <c r="H591" s="6">
        <v>2</v>
      </c>
      <c r="I591" t="str">
        <f>IF(Table_Main[[#This Row],[LaborFee]]=0,"Yes", "No")</f>
        <v>No</v>
      </c>
      <c r="J591" t="str">
        <f>IF(Table_Main[[#This Row],[PartsFee]]=0,"Yes", "No")</f>
        <v>No</v>
      </c>
      <c r="K591" s="6">
        <v>0.25</v>
      </c>
      <c r="L591" s="14">
        <v>82.98</v>
      </c>
      <c r="M591" s="6" t="s">
        <v>59</v>
      </c>
      <c r="N591">
        <f>Table_Main[[#This Row],[WorkDate]]-Table_Main[[#This Row],[ReqDate]]</f>
        <v>18</v>
      </c>
      <c r="O591">
        <f>VLOOKUP(Table_Main[[#This Row],[Techs]],$AA$2:$AB$4,2,0)</f>
        <v>140</v>
      </c>
      <c r="P591" s="13">
        <f>Table_Main[[#This Row],[LaborHours]]*Table_Main[[#This Row],[LaborRate]]</f>
        <v>35</v>
      </c>
      <c r="Q591" s="14">
        <v>35</v>
      </c>
      <c r="R591" s="14">
        <v>82.98</v>
      </c>
      <c r="S591" s="13">
        <f>Table_Main[[#This Row],[LaborRate]]+Table_Main[[#This Row],[LaborCost]]</f>
        <v>175</v>
      </c>
      <c r="T591">
        <f>Table_Main[[#This Row],[LaborFee]]+Table_Main[[#This Row],[PartsFee]]</f>
        <v>117.98</v>
      </c>
      <c r="U591" t="str">
        <f>LEFT(TEXT(Table_Main[[#This Row],[ReqDate]],"dddd"),3)</f>
        <v>Fri</v>
      </c>
      <c r="V591" t="str">
        <f>LEFT(TEXT(Table_Main[[#This Row],[WorkDate]],"dddd"),3)</f>
        <v>Tue</v>
      </c>
    </row>
    <row r="592" spans="1:22" ht="14.25" customHeight="1" x14ac:dyDescent="0.25">
      <c r="A592" s="6" t="s">
        <v>672</v>
      </c>
      <c r="B592" s="6" t="s">
        <v>94</v>
      </c>
      <c r="C592" s="6" t="s">
        <v>66</v>
      </c>
      <c r="D592" s="6" t="s">
        <v>67</v>
      </c>
      <c r="E592" t="str">
        <f>IF(Table_Main[[#This Row],[Wait]]&lt;=4, "Yes", "No")</f>
        <v>No</v>
      </c>
      <c r="F592" s="9">
        <v>44309</v>
      </c>
      <c r="G592" s="9">
        <v>44345</v>
      </c>
      <c r="H592" s="6">
        <v>1</v>
      </c>
      <c r="I592" t="str">
        <f>IF(Table_Main[[#This Row],[LaborFee]]=0,"Yes", "No")</f>
        <v>No</v>
      </c>
      <c r="J592" t="str">
        <f>IF(Table_Main[[#This Row],[PartsFee]]=0,"Yes", "No")</f>
        <v>No</v>
      </c>
      <c r="K592" s="6">
        <v>0.25</v>
      </c>
      <c r="L592" s="14">
        <v>120</v>
      </c>
      <c r="M592" s="6" t="s">
        <v>79</v>
      </c>
      <c r="N592">
        <f>Table_Main[[#This Row],[WorkDate]]-Table_Main[[#This Row],[ReqDate]]</f>
        <v>36</v>
      </c>
      <c r="O592">
        <f>VLOOKUP(Table_Main[[#This Row],[Techs]],$AA$2:$AB$4,2,0)</f>
        <v>80</v>
      </c>
      <c r="P592" s="13">
        <f>Table_Main[[#This Row],[LaborHours]]*Table_Main[[#This Row],[LaborRate]]</f>
        <v>20</v>
      </c>
      <c r="Q592" s="14">
        <v>20</v>
      </c>
      <c r="R592" s="14">
        <v>120</v>
      </c>
      <c r="S592" s="13">
        <f>Table_Main[[#This Row],[LaborRate]]+Table_Main[[#This Row],[LaborCost]]</f>
        <v>100</v>
      </c>
      <c r="T592">
        <f>Table_Main[[#This Row],[LaborFee]]+Table_Main[[#This Row],[PartsFee]]</f>
        <v>140</v>
      </c>
      <c r="U592" t="str">
        <f>LEFT(TEXT(Table_Main[[#This Row],[ReqDate]],"dddd"),3)</f>
        <v>Fri</v>
      </c>
      <c r="V592" t="str">
        <f>LEFT(TEXT(Table_Main[[#This Row],[WorkDate]],"dddd"),3)</f>
        <v>Sat</v>
      </c>
    </row>
    <row r="593" spans="1:22" ht="14.25" hidden="1" customHeight="1" x14ac:dyDescent="0.25">
      <c r="A593" s="6" t="s">
        <v>673</v>
      </c>
      <c r="B593" s="6" t="s">
        <v>56</v>
      </c>
      <c r="C593" s="6" t="s">
        <v>227</v>
      </c>
      <c r="D593" s="6" t="s">
        <v>58</v>
      </c>
      <c r="E593" t="str">
        <f>IF(Table_Main[[#This Row],[Wait]]&lt;=4, "Yes", "No")</f>
        <v>No</v>
      </c>
      <c r="F593" s="9">
        <v>44309</v>
      </c>
      <c r="G593" s="9">
        <v>44348</v>
      </c>
      <c r="H593" s="6">
        <v>2</v>
      </c>
      <c r="I593" t="str">
        <f>IF(Table_Main[[#This Row],[LaborFee]]=0,"Yes", "No")</f>
        <v>No</v>
      </c>
      <c r="J593" t="str">
        <f>IF(Table_Main[[#This Row],[PartsFee]]=0,"Yes", "No")</f>
        <v>No</v>
      </c>
      <c r="K593" s="6">
        <v>0.25</v>
      </c>
      <c r="L593" s="14">
        <v>120</v>
      </c>
      <c r="M593" s="6" t="s">
        <v>59</v>
      </c>
      <c r="N593">
        <f>Table_Main[[#This Row],[WorkDate]]-Table_Main[[#This Row],[ReqDate]]</f>
        <v>39</v>
      </c>
      <c r="O593">
        <f>VLOOKUP(Table_Main[[#This Row],[Techs]],$AA$2:$AB$4,2,0)</f>
        <v>140</v>
      </c>
      <c r="P593" s="13">
        <f>Table_Main[[#This Row],[LaborHours]]*Table_Main[[#This Row],[LaborRate]]</f>
        <v>35</v>
      </c>
      <c r="Q593" s="14">
        <v>35</v>
      </c>
      <c r="R593" s="14">
        <v>120</v>
      </c>
      <c r="S593" s="13">
        <f>Table_Main[[#This Row],[LaborRate]]+Table_Main[[#This Row],[LaborCost]]</f>
        <v>175</v>
      </c>
      <c r="T593">
        <f>Table_Main[[#This Row],[LaborFee]]+Table_Main[[#This Row],[PartsFee]]</f>
        <v>155</v>
      </c>
      <c r="U593" t="str">
        <f>LEFT(TEXT(Table_Main[[#This Row],[ReqDate]],"dddd"),3)</f>
        <v>Fri</v>
      </c>
      <c r="V593" t="str">
        <f>LEFT(TEXT(Table_Main[[#This Row],[WorkDate]],"dddd"),3)</f>
        <v>Tue</v>
      </c>
    </row>
    <row r="594" spans="1:22" ht="14.25" hidden="1" customHeight="1" x14ac:dyDescent="0.25">
      <c r="A594" s="6" t="s">
        <v>674</v>
      </c>
      <c r="B594" s="6" t="s">
        <v>56</v>
      </c>
      <c r="C594" s="6" t="s">
        <v>227</v>
      </c>
      <c r="D594" s="6" t="s">
        <v>194</v>
      </c>
      <c r="E594" t="str">
        <f>IF(Table_Main[[#This Row],[Wait]]&lt;=4, "Yes", "No")</f>
        <v>No</v>
      </c>
      <c r="F594" s="9">
        <v>44309</v>
      </c>
      <c r="G594" s="9">
        <v>44348</v>
      </c>
      <c r="H594" s="6">
        <v>2</v>
      </c>
      <c r="I594" t="str">
        <f>IF(Table_Main[[#This Row],[LaborFee]]=0,"Yes", "No")</f>
        <v>Yes</v>
      </c>
      <c r="J594" t="str">
        <f>IF(Table_Main[[#This Row],[PartsFee]]=0,"Yes", "No")</f>
        <v>No</v>
      </c>
      <c r="K594" s="6">
        <v>1</v>
      </c>
      <c r="L594" s="14">
        <v>356.23509999999999</v>
      </c>
      <c r="M594" s="6" t="s">
        <v>79</v>
      </c>
      <c r="N594">
        <f>Table_Main[[#This Row],[WorkDate]]-Table_Main[[#This Row],[ReqDate]]</f>
        <v>39</v>
      </c>
      <c r="O594">
        <f>VLOOKUP(Table_Main[[#This Row],[Techs]],$AA$2:$AB$4,2,0)</f>
        <v>140</v>
      </c>
      <c r="P594" s="13">
        <f>Table_Main[[#This Row],[LaborHours]]*Table_Main[[#This Row],[LaborRate]]</f>
        <v>140</v>
      </c>
      <c r="Q594" s="14">
        <v>0</v>
      </c>
      <c r="R594" s="14">
        <v>356.23509999999999</v>
      </c>
      <c r="S594" s="13">
        <f>Table_Main[[#This Row],[LaborRate]]+Table_Main[[#This Row],[LaborCost]]</f>
        <v>280</v>
      </c>
      <c r="T594">
        <f>Table_Main[[#This Row],[LaborFee]]+Table_Main[[#This Row],[PartsFee]]</f>
        <v>356.23509999999999</v>
      </c>
      <c r="U594" t="str">
        <f>LEFT(TEXT(Table_Main[[#This Row],[ReqDate]],"dddd"),3)</f>
        <v>Fri</v>
      </c>
      <c r="V594" t="str">
        <f>LEFT(TEXT(Table_Main[[#This Row],[WorkDate]],"dddd"),3)</f>
        <v>Tue</v>
      </c>
    </row>
    <row r="595" spans="1:22" ht="14.25" hidden="1" customHeight="1" x14ac:dyDescent="0.25">
      <c r="A595" s="6" t="s">
        <v>675</v>
      </c>
      <c r="B595" s="6" t="s">
        <v>226</v>
      </c>
      <c r="C595" s="6" t="s">
        <v>227</v>
      </c>
      <c r="D595" s="6" t="s">
        <v>63</v>
      </c>
      <c r="E595" t="str">
        <f>IF(Table_Main[[#This Row],[Wait]]&lt;=4, "Yes", "No")</f>
        <v>No</v>
      </c>
      <c r="F595" s="9">
        <v>44310</v>
      </c>
      <c r="G595" s="9">
        <v>44327</v>
      </c>
      <c r="H595" s="6">
        <v>2</v>
      </c>
      <c r="I595" t="str">
        <f>IF(Table_Main[[#This Row],[LaborFee]]=0,"Yes", "No")</f>
        <v>No</v>
      </c>
      <c r="J595" t="str">
        <f>IF(Table_Main[[#This Row],[PartsFee]]=0,"Yes", "No")</f>
        <v>No</v>
      </c>
      <c r="K595" s="6">
        <v>0.75</v>
      </c>
      <c r="L595" s="14">
        <v>200</v>
      </c>
      <c r="M595" s="6" t="s">
        <v>59</v>
      </c>
      <c r="N595">
        <f>Table_Main[[#This Row],[WorkDate]]-Table_Main[[#This Row],[ReqDate]]</f>
        <v>17</v>
      </c>
      <c r="O595">
        <f>VLOOKUP(Table_Main[[#This Row],[Techs]],$AA$2:$AB$4,2,0)</f>
        <v>140</v>
      </c>
      <c r="P595" s="13">
        <f>Table_Main[[#This Row],[LaborHours]]*Table_Main[[#This Row],[LaborRate]]</f>
        <v>105</v>
      </c>
      <c r="Q595" s="14">
        <v>105</v>
      </c>
      <c r="R595" s="14">
        <v>200</v>
      </c>
      <c r="S595" s="13">
        <f>Table_Main[[#This Row],[LaborRate]]+Table_Main[[#This Row],[LaborCost]]</f>
        <v>245</v>
      </c>
      <c r="T595">
        <f>Table_Main[[#This Row],[LaborFee]]+Table_Main[[#This Row],[PartsFee]]</f>
        <v>305</v>
      </c>
      <c r="U595" t="str">
        <f>LEFT(TEXT(Table_Main[[#This Row],[ReqDate]],"dddd"),3)</f>
        <v>Sat</v>
      </c>
      <c r="V595" t="str">
        <f>LEFT(TEXT(Table_Main[[#This Row],[WorkDate]],"dddd"),3)</f>
        <v>Tue</v>
      </c>
    </row>
    <row r="596" spans="1:22" ht="14.25" hidden="1" customHeight="1" x14ac:dyDescent="0.25">
      <c r="A596" s="6" t="s">
        <v>676</v>
      </c>
      <c r="B596" s="6" t="s">
        <v>94</v>
      </c>
      <c r="C596" s="6" t="s">
        <v>66</v>
      </c>
      <c r="D596" s="6" t="s">
        <v>58</v>
      </c>
      <c r="E596" t="str">
        <f>IF(Table_Main[[#This Row],[Wait]]&lt;=4, "Yes", "No")</f>
        <v>No</v>
      </c>
      <c r="F596" s="9">
        <v>44312</v>
      </c>
      <c r="G596" s="9">
        <v>44321</v>
      </c>
      <c r="H596" s="6">
        <v>1</v>
      </c>
      <c r="I596" t="str">
        <f>IF(Table_Main[[#This Row],[LaborFee]]=0,"Yes", "No")</f>
        <v>No</v>
      </c>
      <c r="J596" t="str">
        <f>IF(Table_Main[[#This Row],[PartsFee]]=0,"Yes", "No")</f>
        <v>No</v>
      </c>
      <c r="K596" s="6">
        <v>0.5</v>
      </c>
      <c r="L596" s="14">
        <v>180</v>
      </c>
      <c r="M596" s="6" t="s">
        <v>59</v>
      </c>
      <c r="N596">
        <f>Table_Main[[#This Row],[WorkDate]]-Table_Main[[#This Row],[ReqDate]]</f>
        <v>9</v>
      </c>
      <c r="O596">
        <f>VLOOKUP(Table_Main[[#This Row],[Techs]],$AA$2:$AB$4,2,0)</f>
        <v>80</v>
      </c>
      <c r="P596" s="13">
        <f>Table_Main[[#This Row],[LaborHours]]*Table_Main[[#This Row],[LaborRate]]</f>
        <v>40</v>
      </c>
      <c r="Q596" s="14">
        <v>40</v>
      </c>
      <c r="R596" s="14">
        <v>180</v>
      </c>
      <c r="S596" s="13">
        <f>Table_Main[[#This Row],[LaborRate]]+Table_Main[[#This Row],[LaborCost]]</f>
        <v>120</v>
      </c>
      <c r="T596">
        <f>Table_Main[[#This Row],[LaborFee]]+Table_Main[[#This Row],[PartsFee]]</f>
        <v>220</v>
      </c>
      <c r="U596" t="str">
        <f>LEFT(TEXT(Table_Main[[#This Row],[ReqDate]],"dddd"),3)</f>
        <v>Mon</v>
      </c>
      <c r="V596" t="str">
        <f>LEFT(TEXT(Table_Main[[#This Row],[WorkDate]],"dddd"),3)</f>
        <v>Wed</v>
      </c>
    </row>
    <row r="597" spans="1:22" ht="14.25" customHeight="1" x14ac:dyDescent="0.25">
      <c r="A597" s="6" t="s">
        <v>677</v>
      </c>
      <c r="B597" s="6" t="s">
        <v>61</v>
      </c>
      <c r="C597" s="6" t="s">
        <v>62</v>
      </c>
      <c r="D597" s="6" t="s">
        <v>67</v>
      </c>
      <c r="E597" t="str">
        <f>IF(Table_Main[[#This Row],[Wait]]&lt;=4, "Yes", "No")</f>
        <v>No</v>
      </c>
      <c r="F597" s="9">
        <v>44312</v>
      </c>
      <c r="G597" s="9">
        <v>44322</v>
      </c>
      <c r="H597" s="6">
        <v>1</v>
      </c>
      <c r="I597" t="str">
        <f>IF(Table_Main[[#This Row],[LaborFee]]=0,"Yes", "No")</f>
        <v>No</v>
      </c>
      <c r="J597" t="str">
        <f>IF(Table_Main[[#This Row],[PartsFee]]=0,"Yes", "No")</f>
        <v>No</v>
      </c>
      <c r="K597" s="6">
        <v>0.25</v>
      </c>
      <c r="L597" s="14">
        <v>41.359499999999997</v>
      </c>
      <c r="M597" s="6" t="s">
        <v>59</v>
      </c>
      <c r="N597">
        <f>Table_Main[[#This Row],[WorkDate]]-Table_Main[[#This Row],[ReqDate]]</f>
        <v>10</v>
      </c>
      <c r="O597">
        <f>VLOOKUP(Table_Main[[#This Row],[Techs]],$AA$2:$AB$4,2,0)</f>
        <v>80</v>
      </c>
      <c r="P597" s="13">
        <f>Table_Main[[#This Row],[LaborHours]]*Table_Main[[#This Row],[LaborRate]]</f>
        <v>20</v>
      </c>
      <c r="Q597" s="14">
        <v>20</v>
      </c>
      <c r="R597" s="14">
        <v>41.359499999999997</v>
      </c>
      <c r="S597" s="13">
        <f>Table_Main[[#This Row],[LaborRate]]+Table_Main[[#This Row],[LaborCost]]</f>
        <v>100</v>
      </c>
      <c r="T597">
        <f>Table_Main[[#This Row],[LaborFee]]+Table_Main[[#This Row],[PartsFee]]</f>
        <v>61.359499999999997</v>
      </c>
      <c r="U597" t="str">
        <f>LEFT(TEXT(Table_Main[[#This Row],[ReqDate]],"dddd"),3)</f>
        <v>Mon</v>
      </c>
      <c r="V597" t="str">
        <f>LEFT(TEXT(Table_Main[[#This Row],[WorkDate]],"dddd"),3)</f>
        <v>Thu</v>
      </c>
    </row>
    <row r="598" spans="1:22" ht="14.25" customHeight="1" x14ac:dyDescent="0.25">
      <c r="A598" s="6" t="s">
        <v>678</v>
      </c>
      <c r="B598" s="6" t="s">
        <v>65</v>
      </c>
      <c r="C598" s="6" t="s">
        <v>66</v>
      </c>
      <c r="D598" s="6" t="s">
        <v>67</v>
      </c>
      <c r="E598" t="str">
        <f>IF(Table_Main[[#This Row],[Wait]]&lt;=4, "Yes", "No")</f>
        <v>No</v>
      </c>
      <c r="F598" s="9">
        <v>44312</v>
      </c>
      <c r="G598" s="9">
        <v>44323</v>
      </c>
      <c r="H598" s="6">
        <v>2</v>
      </c>
      <c r="I598" t="str">
        <f>IF(Table_Main[[#This Row],[LaborFee]]=0,"Yes", "No")</f>
        <v>No</v>
      </c>
      <c r="J598" t="str">
        <f>IF(Table_Main[[#This Row],[PartsFee]]=0,"Yes", "No")</f>
        <v>No</v>
      </c>
      <c r="K598" s="6">
        <v>0.25</v>
      </c>
      <c r="L598" s="14">
        <v>667.79300000000001</v>
      </c>
      <c r="M598" s="6" t="s">
        <v>59</v>
      </c>
      <c r="N598">
        <f>Table_Main[[#This Row],[WorkDate]]-Table_Main[[#This Row],[ReqDate]]</f>
        <v>11</v>
      </c>
      <c r="O598">
        <f>VLOOKUP(Table_Main[[#This Row],[Techs]],$AA$2:$AB$4,2,0)</f>
        <v>140</v>
      </c>
      <c r="P598" s="13">
        <f>Table_Main[[#This Row],[LaborHours]]*Table_Main[[#This Row],[LaborRate]]</f>
        <v>35</v>
      </c>
      <c r="Q598" s="14">
        <v>35</v>
      </c>
      <c r="R598" s="14">
        <v>667.79300000000001</v>
      </c>
      <c r="S598" s="13">
        <f>Table_Main[[#This Row],[LaborRate]]+Table_Main[[#This Row],[LaborCost]]</f>
        <v>175</v>
      </c>
      <c r="T598">
        <f>Table_Main[[#This Row],[LaborFee]]+Table_Main[[#This Row],[PartsFee]]</f>
        <v>702.79300000000001</v>
      </c>
      <c r="U598" t="str">
        <f>LEFT(TEXT(Table_Main[[#This Row],[ReqDate]],"dddd"),3)</f>
        <v>Mon</v>
      </c>
      <c r="V598" t="str">
        <f>LEFT(TEXT(Table_Main[[#This Row],[WorkDate]],"dddd"),3)</f>
        <v>Fri</v>
      </c>
    </row>
    <row r="599" spans="1:22" ht="14.25" hidden="1" customHeight="1" x14ac:dyDescent="0.25">
      <c r="A599" s="6" t="s">
        <v>679</v>
      </c>
      <c r="B599" s="6" t="s">
        <v>61</v>
      </c>
      <c r="C599" s="6" t="s">
        <v>78</v>
      </c>
      <c r="D599" s="6" t="s">
        <v>58</v>
      </c>
      <c r="E599" t="str">
        <f>IF(Table_Main[[#This Row],[Wait]]&lt;=4, "Yes", "No")</f>
        <v>No</v>
      </c>
      <c r="F599" s="9">
        <v>44312</v>
      </c>
      <c r="G599" s="9">
        <v>44328</v>
      </c>
      <c r="H599" s="6">
        <v>1</v>
      </c>
      <c r="I599" t="str">
        <f>IF(Table_Main[[#This Row],[LaborFee]]=0,"Yes", "No")</f>
        <v>No</v>
      </c>
      <c r="J599" t="str">
        <f>IF(Table_Main[[#This Row],[PartsFee]]=0,"Yes", "No")</f>
        <v>No</v>
      </c>
      <c r="K599" s="6">
        <v>0.25</v>
      </c>
      <c r="L599" s="14">
        <v>36.739400000000003</v>
      </c>
      <c r="M599" s="6" t="s">
        <v>79</v>
      </c>
      <c r="N599">
        <f>Table_Main[[#This Row],[WorkDate]]-Table_Main[[#This Row],[ReqDate]]</f>
        <v>16</v>
      </c>
      <c r="O599">
        <f>VLOOKUP(Table_Main[[#This Row],[Techs]],$AA$2:$AB$4,2,0)</f>
        <v>80</v>
      </c>
      <c r="P599" s="13">
        <f>Table_Main[[#This Row],[LaborHours]]*Table_Main[[#This Row],[LaborRate]]</f>
        <v>20</v>
      </c>
      <c r="Q599" s="14">
        <v>20</v>
      </c>
      <c r="R599" s="14">
        <v>36.739400000000003</v>
      </c>
      <c r="S599" s="13">
        <f>Table_Main[[#This Row],[LaborRate]]+Table_Main[[#This Row],[LaborCost]]</f>
        <v>100</v>
      </c>
      <c r="T599">
        <f>Table_Main[[#This Row],[LaborFee]]+Table_Main[[#This Row],[PartsFee]]</f>
        <v>56.739400000000003</v>
      </c>
      <c r="U599" t="str">
        <f>LEFT(TEXT(Table_Main[[#This Row],[ReqDate]],"dddd"),3)</f>
        <v>Mon</v>
      </c>
      <c r="V599" t="str">
        <f>LEFT(TEXT(Table_Main[[#This Row],[WorkDate]],"dddd"),3)</f>
        <v>Wed</v>
      </c>
    </row>
    <row r="600" spans="1:22" ht="14.25" customHeight="1" x14ac:dyDescent="0.25">
      <c r="A600" s="6" t="s">
        <v>680</v>
      </c>
      <c r="B600" s="6" t="s">
        <v>71</v>
      </c>
      <c r="C600" s="6" t="s">
        <v>66</v>
      </c>
      <c r="D600" s="6" t="s">
        <v>67</v>
      </c>
      <c r="E600" t="str">
        <f>IF(Table_Main[[#This Row],[Wait]]&lt;=4, "Yes", "No")</f>
        <v>No</v>
      </c>
      <c r="F600" s="9">
        <v>44312</v>
      </c>
      <c r="G600" s="9">
        <v>44328</v>
      </c>
      <c r="H600" s="6">
        <v>1</v>
      </c>
      <c r="I600" t="str">
        <f>IF(Table_Main[[#This Row],[LaborFee]]=0,"Yes", "No")</f>
        <v>No</v>
      </c>
      <c r="J600" t="str">
        <f>IF(Table_Main[[#This Row],[PartsFee]]=0,"Yes", "No")</f>
        <v>No</v>
      </c>
      <c r="K600" s="6">
        <v>0.25</v>
      </c>
      <c r="L600" s="14">
        <v>91.290899999999993</v>
      </c>
      <c r="M600" s="6" t="s">
        <v>79</v>
      </c>
      <c r="N600">
        <f>Table_Main[[#This Row],[WorkDate]]-Table_Main[[#This Row],[ReqDate]]</f>
        <v>16</v>
      </c>
      <c r="O600">
        <f>VLOOKUP(Table_Main[[#This Row],[Techs]],$AA$2:$AB$4,2,0)</f>
        <v>80</v>
      </c>
      <c r="P600" s="13">
        <f>Table_Main[[#This Row],[LaborHours]]*Table_Main[[#This Row],[LaborRate]]</f>
        <v>20</v>
      </c>
      <c r="Q600" s="14">
        <v>20</v>
      </c>
      <c r="R600" s="14">
        <v>91.290899999999993</v>
      </c>
      <c r="S600" s="13">
        <f>Table_Main[[#This Row],[LaborRate]]+Table_Main[[#This Row],[LaborCost]]</f>
        <v>100</v>
      </c>
      <c r="T600">
        <f>Table_Main[[#This Row],[LaborFee]]+Table_Main[[#This Row],[PartsFee]]</f>
        <v>111.29089999999999</v>
      </c>
      <c r="U600" t="str">
        <f>LEFT(TEXT(Table_Main[[#This Row],[ReqDate]],"dddd"),3)</f>
        <v>Mon</v>
      </c>
      <c r="V600" t="str">
        <f>LEFT(TEXT(Table_Main[[#This Row],[WorkDate]],"dddd"),3)</f>
        <v>Wed</v>
      </c>
    </row>
    <row r="601" spans="1:22" ht="14.25" hidden="1" customHeight="1" x14ac:dyDescent="0.25">
      <c r="A601" s="6" t="s">
        <v>681</v>
      </c>
      <c r="B601" s="6" t="s">
        <v>56</v>
      </c>
      <c r="C601" s="6" t="s">
        <v>227</v>
      </c>
      <c r="D601" s="6" t="s">
        <v>67</v>
      </c>
      <c r="E601" t="str">
        <f>IF(Table_Main[[#This Row],[Wait]]&lt;=4, "Yes", "No")</f>
        <v>No</v>
      </c>
      <c r="F601" s="9">
        <v>44312</v>
      </c>
      <c r="G601" s="9">
        <v>44334</v>
      </c>
      <c r="H601" s="6">
        <v>1</v>
      </c>
      <c r="I601" t="str">
        <f>IF(Table_Main[[#This Row],[LaborFee]]=0,"Yes", "No")</f>
        <v>No</v>
      </c>
      <c r="J601" t="str">
        <f>IF(Table_Main[[#This Row],[PartsFee]]=0,"Yes", "No")</f>
        <v>No</v>
      </c>
      <c r="K601" s="6">
        <v>0.25</v>
      </c>
      <c r="L601" s="14">
        <v>21.33</v>
      </c>
      <c r="M601" s="6" t="s">
        <v>59</v>
      </c>
      <c r="N601">
        <f>Table_Main[[#This Row],[WorkDate]]-Table_Main[[#This Row],[ReqDate]]</f>
        <v>22</v>
      </c>
      <c r="O601">
        <f>VLOOKUP(Table_Main[[#This Row],[Techs]],$AA$2:$AB$4,2,0)</f>
        <v>80</v>
      </c>
      <c r="P601" s="13">
        <f>Table_Main[[#This Row],[LaborHours]]*Table_Main[[#This Row],[LaborRate]]</f>
        <v>20</v>
      </c>
      <c r="Q601" s="14">
        <v>20</v>
      </c>
      <c r="R601" s="14">
        <v>21.33</v>
      </c>
      <c r="S601" s="13">
        <f>Table_Main[[#This Row],[LaborRate]]+Table_Main[[#This Row],[LaborCost]]</f>
        <v>100</v>
      </c>
      <c r="T601">
        <f>Table_Main[[#This Row],[LaborFee]]+Table_Main[[#This Row],[PartsFee]]</f>
        <v>41.33</v>
      </c>
      <c r="U601" t="str">
        <f>LEFT(TEXT(Table_Main[[#This Row],[ReqDate]],"dddd"),3)</f>
        <v>Mon</v>
      </c>
      <c r="V601" t="str">
        <f>LEFT(TEXT(Table_Main[[#This Row],[WorkDate]],"dddd"),3)</f>
        <v>Tue</v>
      </c>
    </row>
    <row r="602" spans="1:22" ht="14.25" hidden="1" customHeight="1" x14ac:dyDescent="0.25">
      <c r="A602" s="6" t="s">
        <v>682</v>
      </c>
      <c r="B602" s="6" t="s">
        <v>106</v>
      </c>
      <c r="C602" s="6" t="s">
        <v>66</v>
      </c>
      <c r="D602" s="6" t="s">
        <v>81</v>
      </c>
      <c r="E602" t="str">
        <f>IF(Table_Main[[#This Row],[Wait]]&lt;=4, "Yes", "No")</f>
        <v>No</v>
      </c>
      <c r="F602" s="9">
        <v>44312</v>
      </c>
      <c r="G602" s="9">
        <v>44335</v>
      </c>
      <c r="H602" s="6">
        <v>2</v>
      </c>
      <c r="I602" t="str">
        <f>IF(Table_Main[[#This Row],[LaborFee]]=0,"Yes", "No")</f>
        <v>No</v>
      </c>
      <c r="J602" t="str">
        <f>IF(Table_Main[[#This Row],[PartsFee]]=0,"Yes", "No")</f>
        <v>No</v>
      </c>
      <c r="K602" s="6">
        <v>3.75</v>
      </c>
      <c r="L602" s="14">
        <v>511.15660000000003</v>
      </c>
      <c r="M602" s="6" t="s">
        <v>79</v>
      </c>
      <c r="N602">
        <f>Table_Main[[#This Row],[WorkDate]]-Table_Main[[#This Row],[ReqDate]]</f>
        <v>23</v>
      </c>
      <c r="O602">
        <f>VLOOKUP(Table_Main[[#This Row],[Techs]],$AA$2:$AB$4,2,0)</f>
        <v>140</v>
      </c>
      <c r="P602" s="13">
        <f>Table_Main[[#This Row],[LaborHours]]*Table_Main[[#This Row],[LaborRate]]</f>
        <v>525</v>
      </c>
      <c r="Q602" s="14">
        <v>525</v>
      </c>
      <c r="R602" s="14">
        <v>511.15660000000003</v>
      </c>
      <c r="S602" s="13">
        <f>Table_Main[[#This Row],[LaborRate]]+Table_Main[[#This Row],[LaborCost]]</f>
        <v>665</v>
      </c>
      <c r="T602">
        <f>Table_Main[[#This Row],[LaborFee]]+Table_Main[[#This Row],[PartsFee]]</f>
        <v>1036.1566</v>
      </c>
      <c r="U602" t="str">
        <f>LEFT(TEXT(Table_Main[[#This Row],[ReqDate]],"dddd"),3)</f>
        <v>Mon</v>
      </c>
      <c r="V602" t="str">
        <f>LEFT(TEXT(Table_Main[[#This Row],[WorkDate]],"dddd"),3)</f>
        <v>Wed</v>
      </c>
    </row>
    <row r="603" spans="1:22" ht="14.25" hidden="1" customHeight="1" x14ac:dyDescent="0.25">
      <c r="A603" s="6" t="s">
        <v>683</v>
      </c>
      <c r="B603" s="6" t="s">
        <v>71</v>
      </c>
      <c r="C603" s="6" t="s">
        <v>66</v>
      </c>
      <c r="D603" s="6" t="s">
        <v>58</v>
      </c>
      <c r="E603" t="str">
        <f>IF(Table_Main[[#This Row],[Wait]]&lt;=4, "Yes", "No")</f>
        <v>No</v>
      </c>
      <c r="F603" s="9">
        <v>44312</v>
      </c>
      <c r="G603" s="9">
        <v>44348</v>
      </c>
      <c r="H603" s="6">
        <v>1</v>
      </c>
      <c r="I603" t="str">
        <f>IF(Table_Main[[#This Row],[LaborFee]]=0,"Yes", "No")</f>
        <v>No</v>
      </c>
      <c r="J603" t="str">
        <f>IF(Table_Main[[#This Row],[PartsFee]]=0,"Yes", "No")</f>
        <v>No</v>
      </c>
      <c r="K603" s="6">
        <v>0.5</v>
      </c>
      <c r="L603" s="14">
        <v>24.406400000000001</v>
      </c>
      <c r="M603" s="6" t="s">
        <v>68</v>
      </c>
      <c r="N603">
        <f>Table_Main[[#This Row],[WorkDate]]-Table_Main[[#This Row],[ReqDate]]</f>
        <v>36</v>
      </c>
      <c r="O603">
        <f>VLOOKUP(Table_Main[[#This Row],[Techs]],$AA$2:$AB$4,2,0)</f>
        <v>80</v>
      </c>
      <c r="P603" s="13">
        <f>Table_Main[[#This Row],[LaborHours]]*Table_Main[[#This Row],[LaborRate]]</f>
        <v>40</v>
      </c>
      <c r="Q603" s="14">
        <v>40</v>
      </c>
      <c r="R603" s="14">
        <v>24.406400000000001</v>
      </c>
      <c r="S603" s="13">
        <f>Table_Main[[#This Row],[LaborRate]]+Table_Main[[#This Row],[LaborCost]]</f>
        <v>120</v>
      </c>
      <c r="T603">
        <f>Table_Main[[#This Row],[LaborFee]]+Table_Main[[#This Row],[PartsFee]]</f>
        <v>64.406400000000005</v>
      </c>
      <c r="U603" t="str">
        <f>LEFT(TEXT(Table_Main[[#This Row],[ReqDate]],"dddd"),3)</f>
        <v>Mon</v>
      </c>
      <c r="V603" t="str">
        <f>LEFT(TEXT(Table_Main[[#This Row],[WorkDate]],"dddd"),3)</f>
        <v>Tue</v>
      </c>
    </row>
    <row r="604" spans="1:22" ht="14.25" hidden="1" customHeight="1" x14ac:dyDescent="0.25">
      <c r="A604" s="6" t="s">
        <v>684</v>
      </c>
      <c r="B604" s="6" t="s">
        <v>71</v>
      </c>
      <c r="C604" s="6" t="s">
        <v>66</v>
      </c>
      <c r="D604" s="6" t="s">
        <v>58</v>
      </c>
      <c r="E604" t="str">
        <f>IF(Table_Main[[#This Row],[Wait]]&lt;=4, "Yes", "No")</f>
        <v>No</v>
      </c>
      <c r="F604" s="9">
        <v>44312</v>
      </c>
      <c r="G604" s="9">
        <v>44348</v>
      </c>
      <c r="H604" s="6">
        <v>2</v>
      </c>
      <c r="I604" t="str">
        <f>IF(Table_Main[[#This Row],[LaborFee]]=0,"Yes", "No")</f>
        <v>No</v>
      </c>
      <c r="J604" t="str">
        <f>IF(Table_Main[[#This Row],[PartsFee]]=0,"Yes", "No")</f>
        <v>Yes</v>
      </c>
      <c r="K604" s="6">
        <v>0.5</v>
      </c>
      <c r="L604" s="14">
        <v>54.18</v>
      </c>
      <c r="M604" s="6" t="s">
        <v>79</v>
      </c>
      <c r="N604">
        <f>Table_Main[[#This Row],[WorkDate]]-Table_Main[[#This Row],[ReqDate]]</f>
        <v>36</v>
      </c>
      <c r="O604">
        <f>VLOOKUP(Table_Main[[#This Row],[Techs]],$AA$2:$AB$4,2,0)</f>
        <v>140</v>
      </c>
      <c r="P604" s="13">
        <f>Table_Main[[#This Row],[LaborHours]]*Table_Main[[#This Row],[LaborRate]]</f>
        <v>70</v>
      </c>
      <c r="Q604" s="14">
        <v>70</v>
      </c>
      <c r="R604" s="14">
        <v>0</v>
      </c>
      <c r="S604" s="13">
        <f>Table_Main[[#This Row],[LaborRate]]+Table_Main[[#This Row],[LaborCost]]</f>
        <v>210</v>
      </c>
      <c r="T604">
        <f>Table_Main[[#This Row],[LaborFee]]+Table_Main[[#This Row],[PartsFee]]</f>
        <v>70</v>
      </c>
      <c r="U604" t="str">
        <f>LEFT(TEXT(Table_Main[[#This Row],[ReqDate]],"dddd"),3)</f>
        <v>Mon</v>
      </c>
      <c r="V604" t="str">
        <f>LEFT(TEXT(Table_Main[[#This Row],[WorkDate]],"dddd"),3)</f>
        <v>Tue</v>
      </c>
    </row>
    <row r="605" spans="1:22" ht="14.25" customHeight="1" x14ac:dyDescent="0.25">
      <c r="A605" s="6" t="s">
        <v>685</v>
      </c>
      <c r="B605" s="6" t="s">
        <v>61</v>
      </c>
      <c r="C605" s="6" t="s">
        <v>62</v>
      </c>
      <c r="D605" s="6" t="s">
        <v>67</v>
      </c>
      <c r="E605" t="str">
        <f>IF(Table_Main[[#This Row],[Wait]]&lt;=4, "Yes", "No")</f>
        <v>No</v>
      </c>
      <c r="F605" s="9">
        <v>44312</v>
      </c>
      <c r="G605" s="9">
        <v>44350</v>
      </c>
      <c r="H605" s="6">
        <v>1</v>
      </c>
      <c r="I605" t="str">
        <f>IF(Table_Main[[#This Row],[LaborFee]]=0,"Yes", "No")</f>
        <v>No</v>
      </c>
      <c r="J605" t="str">
        <f>IF(Table_Main[[#This Row],[PartsFee]]=0,"Yes", "No")</f>
        <v>No</v>
      </c>
      <c r="K605" s="6">
        <v>0.25</v>
      </c>
      <c r="L605" s="14">
        <v>93.6</v>
      </c>
      <c r="M605" s="6" t="s">
        <v>68</v>
      </c>
      <c r="N605">
        <f>Table_Main[[#This Row],[WorkDate]]-Table_Main[[#This Row],[ReqDate]]</f>
        <v>38</v>
      </c>
      <c r="O605">
        <f>VLOOKUP(Table_Main[[#This Row],[Techs]],$AA$2:$AB$4,2,0)</f>
        <v>80</v>
      </c>
      <c r="P605" s="13">
        <f>Table_Main[[#This Row],[LaborHours]]*Table_Main[[#This Row],[LaborRate]]</f>
        <v>20</v>
      </c>
      <c r="Q605" s="14">
        <v>20</v>
      </c>
      <c r="R605" s="14">
        <v>93.6</v>
      </c>
      <c r="S605" s="13">
        <f>Table_Main[[#This Row],[LaborRate]]+Table_Main[[#This Row],[LaborCost]]</f>
        <v>100</v>
      </c>
      <c r="T605">
        <f>Table_Main[[#This Row],[LaborFee]]+Table_Main[[#This Row],[PartsFee]]</f>
        <v>113.6</v>
      </c>
      <c r="U605" t="str">
        <f>LEFT(TEXT(Table_Main[[#This Row],[ReqDate]],"dddd"),3)</f>
        <v>Mon</v>
      </c>
      <c r="V605" t="str">
        <f>LEFT(TEXT(Table_Main[[#This Row],[WorkDate]],"dddd"),3)</f>
        <v>Thu</v>
      </c>
    </row>
    <row r="606" spans="1:22" ht="14.25" hidden="1" customHeight="1" x14ac:dyDescent="0.25">
      <c r="A606" s="6" t="s">
        <v>686</v>
      </c>
      <c r="B606" s="6" t="s">
        <v>61</v>
      </c>
      <c r="C606" s="6" t="s">
        <v>62</v>
      </c>
      <c r="D606" s="6" t="s">
        <v>58</v>
      </c>
      <c r="E606" t="str">
        <f>IF(Table_Main[[#This Row],[Wait]]&lt;=4, "Yes", "No")</f>
        <v>No</v>
      </c>
      <c r="F606" s="9">
        <v>44312</v>
      </c>
      <c r="G606" s="9">
        <v>44355</v>
      </c>
      <c r="H606" s="6">
        <v>1</v>
      </c>
      <c r="I606" t="str">
        <f>IF(Table_Main[[#This Row],[LaborFee]]=0,"Yes", "No")</f>
        <v>No</v>
      </c>
      <c r="J606" t="str">
        <f>IF(Table_Main[[#This Row],[PartsFee]]=0,"Yes", "No")</f>
        <v>No</v>
      </c>
      <c r="K606" s="6">
        <v>0.25</v>
      </c>
      <c r="L606" s="14">
        <v>810.30430000000001</v>
      </c>
      <c r="M606" s="6" t="s">
        <v>68</v>
      </c>
      <c r="N606">
        <f>Table_Main[[#This Row],[WorkDate]]-Table_Main[[#This Row],[ReqDate]]</f>
        <v>43</v>
      </c>
      <c r="O606">
        <f>VLOOKUP(Table_Main[[#This Row],[Techs]],$AA$2:$AB$4,2,0)</f>
        <v>80</v>
      </c>
      <c r="P606" s="13">
        <f>Table_Main[[#This Row],[LaborHours]]*Table_Main[[#This Row],[LaborRate]]</f>
        <v>20</v>
      </c>
      <c r="Q606" s="14">
        <v>20</v>
      </c>
      <c r="R606" s="14">
        <v>810.30430000000001</v>
      </c>
      <c r="S606" s="13">
        <f>Table_Main[[#This Row],[LaborRate]]+Table_Main[[#This Row],[LaborCost]]</f>
        <v>100</v>
      </c>
      <c r="T606">
        <f>Table_Main[[#This Row],[LaborFee]]+Table_Main[[#This Row],[PartsFee]]</f>
        <v>830.30430000000001</v>
      </c>
      <c r="U606" t="str">
        <f>LEFT(TEXT(Table_Main[[#This Row],[ReqDate]],"dddd"),3)</f>
        <v>Mon</v>
      </c>
      <c r="V606" t="str">
        <f>LEFT(TEXT(Table_Main[[#This Row],[WorkDate]],"dddd"),3)</f>
        <v>Tue</v>
      </c>
    </row>
    <row r="607" spans="1:22" ht="14.25" hidden="1" customHeight="1" x14ac:dyDescent="0.25">
      <c r="A607" s="6" t="s">
        <v>687</v>
      </c>
      <c r="B607" s="6" t="s">
        <v>94</v>
      </c>
      <c r="C607" s="6" t="s">
        <v>78</v>
      </c>
      <c r="D607" s="6" t="s">
        <v>58</v>
      </c>
      <c r="E607" t="str">
        <f>IF(Table_Main[[#This Row],[Wait]]&lt;=4, "Yes", "No")</f>
        <v>No</v>
      </c>
      <c r="F607" s="9">
        <v>44312</v>
      </c>
      <c r="G607" s="9">
        <v>44356</v>
      </c>
      <c r="H607" s="6">
        <v>1</v>
      </c>
      <c r="I607" t="str">
        <f>IF(Table_Main[[#This Row],[LaborFee]]=0,"Yes", "No")</f>
        <v>No</v>
      </c>
      <c r="J607" t="str">
        <f>IF(Table_Main[[#This Row],[PartsFee]]=0,"Yes", "No")</f>
        <v>No</v>
      </c>
      <c r="K607" s="6">
        <v>0.5</v>
      </c>
      <c r="L607" s="14">
        <v>91.041700000000006</v>
      </c>
      <c r="M607" s="6" t="s">
        <v>59</v>
      </c>
      <c r="N607">
        <f>Table_Main[[#This Row],[WorkDate]]-Table_Main[[#This Row],[ReqDate]]</f>
        <v>44</v>
      </c>
      <c r="O607">
        <f>VLOOKUP(Table_Main[[#This Row],[Techs]],$AA$2:$AB$4,2,0)</f>
        <v>80</v>
      </c>
      <c r="P607" s="13">
        <f>Table_Main[[#This Row],[LaborHours]]*Table_Main[[#This Row],[LaborRate]]</f>
        <v>40</v>
      </c>
      <c r="Q607" s="14">
        <v>40</v>
      </c>
      <c r="R607" s="14">
        <v>91.041700000000006</v>
      </c>
      <c r="S607" s="13">
        <f>Table_Main[[#This Row],[LaborRate]]+Table_Main[[#This Row],[LaborCost]]</f>
        <v>120</v>
      </c>
      <c r="T607">
        <f>Table_Main[[#This Row],[LaborFee]]+Table_Main[[#This Row],[PartsFee]]</f>
        <v>131.04169999999999</v>
      </c>
      <c r="U607" t="str">
        <f>LEFT(TEXT(Table_Main[[#This Row],[ReqDate]],"dddd"),3)</f>
        <v>Mon</v>
      </c>
      <c r="V607" t="str">
        <f>LEFT(TEXT(Table_Main[[#This Row],[WorkDate]],"dddd"),3)</f>
        <v>Wed</v>
      </c>
    </row>
    <row r="608" spans="1:22" ht="14.25" customHeight="1" x14ac:dyDescent="0.25">
      <c r="A608" s="6" t="s">
        <v>688</v>
      </c>
      <c r="B608" s="6" t="s">
        <v>65</v>
      </c>
      <c r="C608" s="6" t="s">
        <v>66</v>
      </c>
      <c r="D608" s="6" t="s">
        <v>67</v>
      </c>
      <c r="E608" t="str">
        <f>IF(Table_Main[[#This Row],[Wait]]&lt;=4, "Yes", "No")</f>
        <v>No</v>
      </c>
      <c r="F608" s="9">
        <v>44312</v>
      </c>
      <c r="G608" s="9">
        <v>44368</v>
      </c>
      <c r="H608" s="6">
        <v>1</v>
      </c>
      <c r="I608" t="str">
        <f>IF(Table_Main[[#This Row],[LaborFee]]=0,"Yes", "No")</f>
        <v>No</v>
      </c>
      <c r="J608" t="str">
        <f>IF(Table_Main[[#This Row],[PartsFee]]=0,"Yes", "No")</f>
        <v>No</v>
      </c>
      <c r="K608" s="6">
        <v>0.25</v>
      </c>
      <c r="L608" s="14">
        <v>82.793999999999997</v>
      </c>
      <c r="M608" s="6" t="s">
        <v>79</v>
      </c>
      <c r="N608">
        <f>Table_Main[[#This Row],[WorkDate]]-Table_Main[[#This Row],[ReqDate]]</f>
        <v>56</v>
      </c>
      <c r="O608">
        <f>VLOOKUP(Table_Main[[#This Row],[Techs]],$AA$2:$AB$4,2,0)</f>
        <v>80</v>
      </c>
      <c r="P608" s="13">
        <f>Table_Main[[#This Row],[LaborHours]]*Table_Main[[#This Row],[LaborRate]]</f>
        <v>20</v>
      </c>
      <c r="Q608" s="14">
        <v>20</v>
      </c>
      <c r="R608" s="14">
        <v>82.793999999999997</v>
      </c>
      <c r="S608" s="13">
        <f>Table_Main[[#This Row],[LaborRate]]+Table_Main[[#This Row],[LaborCost]]</f>
        <v>100</v>
      </c>
      <c r="T608">
        <f>Table_Main[[#This Row],[LaborFee]]+Table_Main[[#This Row],[PartsFee]]</f>
        <v>102.794</v>
      </c>
      <c r="U608" t="str">
        <f>LEFT(TEXT(Table_Main[[#This Row],[ReqDate]],"dddd"),3)</f>
        <v>Mon</v>
      </c>
      <c r="V608" t="str">
        <f>LEFT(TEXT(Table_Main[[#This Row],[WorkDate]],"dddd"),3)</f>
        <v>Mon</v>
      </c>
    </row>
    <row r="609" spans="1:22" ht="14.25" hidden="1" customHeight="1" x14ac:dyDescent="0.25">
      <c r="A609" s="6" t="s">
        <v>689</v>
      </c>
      <c r="B609" s="6" t="s">
        <v>65</v>
      </c>
      <c r="C609" s="6" t="s">
        <v>57</v>
      </c>
      <c r="D609" s="6" t="s">
        <v>194</v>
      </c>
      <c r="E609" t="str">
        <f>IF(Table_Main[[#This Row],[Wait]]&lt;=4, "Yes", "No")</f>
        <v>No</v>
      </c>
      <c r="F609" s="9">
        <v>44312</v>
      </c>
      <c r="G609" s="9">
        <v>44371</v>
      </c>
      <c r="H609" s="6">
        <v>1</v>
      </c>
      <c r="I609" t="str">
        <f>IF(Table_Main[[#This Row],[LaborFee]]=0,"Yes", "No")</f>
        <v>Yes</v>
      </c>
      <c r="J609" t="str">
        <f>IF(Table_Main[[#This Row],[PartsFee]]=0,"Yes", "No")</f>
        <v>Yes</v>
      </c>
      <c r="K609" s="6">
        <v>3</v>
      </c>
      <c r="L609" s="14">
        <v>226.7655</v>
      </c>
      <c r="M609" s="6" t="s">
        <v>413</v>
      </c>
      <c r="N609">
        <f>Table_Main[[#This Row],[WorkDate]]-Table_Main[[#This Row],[ReqDate]]</f>
        <v>59</v>
      </c>
      <c r="O609">
        <f>VLOOKUP(Table_Main[[#This Row],[Techs]],$AA$2:$AB$4,2,0)</f>
        <v>80</v>
      </c>
      <c r="P609" s="13">
        <f>Table_Main[[#This Row],[LaborHours]]*Table_Main[[#This Row],[LaborRate]]</f>
        <v>240</v>
      </c>
      <c r="Q609" s="14">
        <v>0</v>
      </c>
      <c r="R609" s="14">
        <v>0</v>
      </c>
      <c r="S609" s="13">
        <f>Table_Main[[#This Row],[LaborRate]]+Table_Main[[#This Row],[LaborCost]]</f>
        <v>320</v>
      </c>
      <c r="T609">
        <f>Table_Main[[#This Row],[LaborFee]]+Table_Main[[#This Row],[PartsFee]]</f>
        <v>0</v>
      </c>
      <c r="U609" t="str">
        <f>LEFT(TEXT(Table_Main[[#This Row],[ReqDate]],"dddd"),3)</f>
        <v>Mon</v>
      </c>
      <c r="V609" t="str">
        <f>LEFT(TEXT(Table_Main[[#This Row],[WorkDate]],"dddd"),3)</f>
        <v>Thu</v>
      </c>
    </row>
    <row r="610" spans="1:22" ht="14.25" hidden="1" customHeight="1" x14ac:dyDescent="0.25">
      <c r="A610" s="6" t="s">
        <v>690</v>
      </c>
      <c r="B610" s="6" t="s">
        <v>56</v>
      </c>
      <c r="C610" s="6" t="s">
        <v>227</v>
      </c>
      <c r="D610" s="6" t="s">
        <v>58</v>
      </c>
      <c r="E610" t="str">
        <f>IF(Table_Main[[#This Row],[Wait]]&lt;=4, "Yes", "No")</f>
        <v>No</v>
      </c>
      <c r="F610" s="9">
        <v>44312</v>
      </c>
      <c r="G610" s="9">
        <v>44317</v>
      </c>
      <c r="H610" s="6">
        <v>2</v>
      </c>
      <c r="I610" t="str">
        <f>IF(Table_Main[[#This Row],[LaborFee]]=0,"Yes", "No")</f>
        <v>Yes</v>
      </c>
      <c r="J610" t="str">
        <f>IF(Table_Main[[#This Row],[PartsFee]]=0,"Yes", "No")</f>
        <v>No</v>
      </c>
      <c r="K610" s="6">
        <v>0.25</v>
      </c>
      <c r="L610" s="14">
        <v>106.65</v>
      </c>
      <c r="M610" s="6" t="s">
        <v>59</v>
      </c>
      <c r="N610">
        <f>Table_Main[[#This Row],[WorkDate]]-Table_Main[[#This Row],[ReqDate]]</f>
        <v>5</v>
      </c>
      <c r="O610">
        <f>VLOOKUP(Table_Main[[#This Row],[Techs]],$AA$2:$AB$4,2,0)</f>
        <v>140</v>
      </c>
      <c r="P610" s="13">
        <f>Table_Main[[#This Row],[LaborHours]]*Table_Main[[#This Row],[LaborRate]]</f>
        <v>35</v>
      </c>
      <c r="Q610" s="14">
        <v>0</v>
      </c>
      <c r="R610" s="14">
        <v>106.65</v>
      </c>
      <c r="S610" s="13">
        <f>Table_Main[[#This Row],[LaborRate]]+Table_Main[[#This Row],[LaborCost]]</f>
        <v>175</v>
      </c>
      <c r="T610">
        <f>Table_Main[[#This Row],[LaborFee]]+Table_Main[[#This Row],[PartsFee]]</f>
        <v>106.65</v>
      </c>
      <c r="U610" t="str">
        <f>LEFT(TEXT(Table_Main[[#This Row],[ReqDate]],"dddd"),3)</f>
        <v>Mon</v>
      </c>
      <c r="V610" t="str">
        <f>LEFT(TEXT(Table_Main[[#This Row],[WorkDate]],"dddd"),3)</f>
        <v>Sat</v>
      </c>
    </row>
    <row r="611" spans="1:22" ht="14.25" hidden="1" customHeight="1" x14ac:dyDescent="0.25">
      <c r="A611" s="6" t="s">
        <v>691</v>
      </c>
      <c r="B611" s="6" t="s">
        <v>56</v>
      </c>
      <c r="C611" s="6" t="s">
        <v>227</v>
      </c>
      <c r="D611" s="6" t="s">
        <v>58</v>
      </c>
      <c r="E611" t="str">
        <f>IF(Table_Main[[#This Row],[Wait]]&lt;=4, "Yes", "No")</f>
        <v>No</v>
      </c>
      <c r="F611" s="9">
        <v>44313</v>
      </c>
      <c r="G611" s="9">
        <v>44319</v>
      </c>
      <c r="H611" s="6">
        <v>2</v>
      </c>
      <c r="I611" t="str">
        <f>IF(Table_Main[[#This Row],[LaborFee]]=0,"Yes", "No")</f>
        <v>No</v>
      </c>
      <c r="J611" t="str">
        <f>IF(Table_Main[[#This Row],[PartsFee]]=0,"Yes", "No")</f>
        <v>No</v>
      </c>
      <c r="K611" s="6">
        <v>0.25</v>
      </c>
      <c r="L611" s="14">
        <v>108.9273</v>
      </c>
      <c r="M611" s="6" t="s">
        <v>79</v>
      </c>
      <c r="N611">
        <f>Table_Main[[#This Row],[WorkDate]]-Table_Main[[#This Row],[ReqDate]]</f>
        <v>6</v>
      </c>
      <c r="O611">
        <f>VLOOKUP(Table_Main[[#This Row],[Techs]],$AA$2:$AB$4,2,0)</f>
        <v>140</v>
      </c>
      <c r="P611" s="13">
        <f>Table_Main[[#This Row],[LaborHours]]*Table_Main[[#This Row],[LaborRate]]</f>
        <v>35</v>
      </c>
      <c r="Q611" s="14">
        <v>35</v>
      </c>
      <c r="R611" s="14">
        <v>108.9273</v>
      </c>
      <c r="S611" s="13">
        <f>Table_Main[[#This Row],[LaborRate]]+Table_Main[[#This Row],[LaborCost]]</f>
        <v>175</v>
      </c>
      <c r="T611">
        <f>Table_Main[[#This Row],[LaborFee]]+Table_Main[[#This Row],[PartsFee]]</f>
        <v>143.9273</v>
      </c>
      <c r="U611" t="str">
        <f>LEFT(TEXT(Table_Main[[#This Row],[ReqDate]],"dddd"),3)</f>
        <v>Tue</v>
      </c>
      <c r="V611" t="str">
        <f>LEFT(TEXT(Table_Main[[#This Row],[WorkDate]],"dddd"),3)</f>
        <v>Mon</v>
      </c>
    </row>
    <row r="612" spans="1:22" ht="14.25" hidden="1" customHeight="1" x14ac:dyDescent="0.25">
      <c r="A612" s="6" t="s">
        <v>692</v>
      </c>
      <c r="B612" s="6" t="s">
        <v>94</v>
      </c>
      <c r="C612" s="6" t="s">
        <v>66</v>
      </c>
      <c r="D612" s="6" t="s">
        <v>63</v>
      </c>
      <c r="E612" t="str">
        <f>IF(Table_Main[[#This Row],[Wait]]&lt;=4, "Yes", "No")</f>
        <v>No</v>
      </c>
      <c r="F612" s="9">
        <v>44313</v>
      </c>
      <c r="G612" s="9">
        <v>44321</v>
      </c>
      <c r="H612" s="6">
        <v>1</v>
      </c>
      <c r="I612" t="str">
        <f>IF(Table_Main[[#This Row],[LaborFee]]=0,"Yes", "No")</f>
        <v>No</v>
      </c>
      <c r="J612" t="str">
        <f>IF(Table_Main[[#This Row],[PartsFee]]=0,"Yes", "No")</f>
        <v>No</v>
      </c>
      <c r="K612" s="6">
        <v>1</v>
      </c>
      <c r="L612" s="14">
        <v>270.06360000000001</v>
      </c>
      <c r="M612" s="6" t="s">
        <v>59</v>
      </c>
      <c r="N612">
        <f>Table_Main[[#This Row],[WorkDate]]-Table_Main[[#This Row],[ReqDate]]</f>
        <v>8</v>
      </c>
      <c r="O612">
        <f>VLOOKUP(Table_Main[[#This Row],[Techs]],$AA$2:$AB$4,2,0)</f>
        <v>80</v>
      </c>
      <c r="P612" s="13">
        <f>Table_Main[[#This Row],[LaborHours]]*Table_Main[[#This Row],[LaborRate]]</f>
        <v>80</v>
      </c>
      <c r="Q612" s="14">
        <v>80</v>
      </c>
      <c r="R612" s="14">
        <v>270.06360000000001</v>
      </c>
      <c r="S612" s="13">
        <f>Table_Main[[#This Row],[LaborRate]]+Table_Main[[#This Row],[LaborCost]]</f>
        <v>160</v>
      </c>
      <c r="T612">
        <f>Table_Main[[#This Row],[LaborFee]]+Table_Main[[#This Row],[PartsFee]]</f>
        <v>350.06360000000001</v>
      </c>
      <c r="U612" t="str">
        <f>LEFT(TEXT(Table_Main[[#This Row],[ReqDate]],"dddd"),3)</f>
        <v>Tue</v>
      </c>
      <c r="V612" t="str">
        <f>LEFT(TEXT(Table_Main[[#This Row],[WorkDate]],"dddd"),3)</f>
        <v>Wed</v>
      </c>
    </row>
    <row r="613" spans="1:22" ht="14.25" hidden="1" customHeight="1" x14ac:dyDescent="0.25">
      <c r="A613" s="6" t="s">
        <v>693</v>
      </c>
      <c r="B613" s="6" t="s">
        <v>226</v>
      </c>
      <c r="C613" s="6" t="s">
        <v>227</v>
      </c>
      <c r="D613" s="6" t="s">
        <v>67</v>
      </c>
      <c r="E613" t="str">
        <f>IF(Table_Main[[#This Row],[Wait]]&lt;=4, "Yes", "No")</f>
        <v>No</v>
      </c>
      <c r="F613" s="9">
        <v>44313</v>
      </c>
      <c r="G613" s="9">
        <v>44333</v>
      </c>
      <c r="H613" s="6">
        <v>2</v>
      </c>
      <c r="I613" t="str">
        <f>IF(Table_Main[[#This Row],[LaborFee]]=0,"Yes", "No")</f>
        <v>No</v>
      </c>
      <c r="J613" t="str">
        <f>IF(Table_Main[[#This Row],[PartsFee]]=0,"Yes", "No")</f>
        <v>No</v>
      </c>
      <c r="K613" s="6">
        <v>0.25</v>
      </c>
      <c r="L613" s="14">
        <v>145.89689999999999</v>
      </c>
      <c r="M613" s="6" t="s">
        <v>59</v>
      </c>
      <c r="N613">
        <f>Table_Main[[#This Row],[WorkDate]]-Table_Main[[#This Row],[ReqDate]]</f>
        <v>20</v>
      </c>
      <c r="O613">
        <f>VLOOKUP(Table_Main[[#This Row],[Techs]],$AA$2:$AB$4,2,0)</f>
        <v>140</v>
      </c>
      <c r="P613" s="13">
        <f>Table_Main[[#This Row],[LaborHours]]*Table_Main[[#This Row],[LaborRate]]</f>
        <v>35</v>
      </c>
      <c r="Q613" s="14">
        <v>35</v>
      </c>
      <c r="R613" s="14">
        <v>145.89689999999999</v>
      </c>
      <c r="S613" s="13">
        <f>Table_Main[[#This Row],[LaborRate]]+Table_Main[[#This Row],[LaborCost]]</f>
        <v>175</v>
      </c>
      <c r="T613">
        <f>Table_Main[[#This Row],[LaborFee]]+Table_Main[[#This Row],[PartsFee]]</f>
        <v>180.89689999999999</v>
      </c>
      <c r="U613" t="str">
        <f>LEFT(TEXT(Table_Main[[#This Row],[ReqDate]],"dddd"),3)</f>
        <v>Tue</v>
      </c>
      <c r="V613" t="str">
        <f>LEFT(TEXT(Table_Main[[#This Row],[WorkDate]],"dddd"),3)</f>
        <v>Mon</v>
      </c>
    </row>
    <row r="614" spans="1:22" ht="14.25" hidden="1" customHeight="1" x14ac:dyDescent="0.25">
      <c r="A614" s="6" t="s">
        <v>694</v>
      </c>
      <c r="B614" s="6" t="s">
        <v>94</v>
      </c>
      <c r="C614" s="6" t="s">
        <v>66</v>
      </c>
      <c r="D614" s="6" t="s">
        <v>58</v>
      </c>
      <c r="E614" t="str">
        <f>IF(Table_Main[[#This Row],[Wait]]&lt;=4, "Yes", "No")</f>
        <v>No</v>
      </c>
      <c r="F614" s="9">
        <v>44313</v>
      </c>
      <c r="G614" s="9">
        <v>44333</v>
      </c>
      <c r="H614" s="6">
        <v>1</v>
      </c>
      <c r="I614" t="str">
        <f>IF(Table_Main[[#This Row],[LaborFee]]=0,"Yes", "No")</f>
        <v>No</v>
      </c>
      <c r="J614" t="str">
        <f>IF(Table_Main[[#This Row],[PartsFee]]=0,"Yes", "No")</f>
        <v>No</v>
      </c>
      <c r="K614" s="6">
        <v>0.25</v>
      </c>
      <c r="L614" s="14">
        <v>150.36160000000001</v>
      </c>
      <c r="M614" s="6" t="s">
        <v>59</v>
      </c>
      <c r="N614">
        <f>Table_Main[[#This Row],[WorkDate]]-Table_Main[[#This Row],[ReqDate]]</f>
        <v>20</v>
      </c>
      <c r="O614">
        <f>VLOOKUP(Table_Main[[#This Row],[Techs]],$AA$2:$AB$4,2,0)</f>
        <v>80</v>
      </c>
      <c r="P614" s="13">
        <f>Table_Main[[#This Row],[LaborHours]]*Table_Main[[#This Row],[LaborRate]]</f>
        <v>20</v>
      </c>
      <c r="Q614" s="14">
        <v>20</v>
      </c>
      <c r="R614" s="14">
        <v>150.36160000000001</v>
      </c>
      <c r="S614" s="13">
        <f>Table_Main[[#This Row],[LaborRate]]+Table_Main[[#This Row],[LaborCost]]</f>
        <v>100</v>
      </c>
      <c r="T614">
        <f>Table_Main[[#This Row],[LaborFee]]+Table_Main[[#This Row],[PartsFee]]</f>
        <v>170.36160000000001</v>
      </c>
      <c r="U614" t="str">
        <f>LEFT(TEXT(Table_Main[[#This Row],[ReqDate]],"dddd"),3)</f>
        <v>Tue</v>
      </c>
      <c r="V614" t="str">
        <f>LEFT(TEXT(Table_Main[[#This Row],[WorkDate]],"dddd"),3)</f>
        <v>Mon</v>
      </c>
    </row>
    <row r="615" spans="1:22" ht="14.25" customHeight="1" x14ac:dyDescent="0.25">
      <c r="A615" s="6" t="s">
        <v>695</v>
      </c>
      <c r="B615" s="6" t="s">
        <v>106</v>
      </c>
      <c r="C615" s="6" t="s">
        <v>66</v>
      </c>
      <c r="D615" s="6" t="s">
        <v>67</v>
      </c>
      <c r="E615" t="str">
        <f>IF(Table_Main[[#This Row],[Wait]]&lt;=4, "Yes", "No")</f>
        <v>No</v>
      </c>
      <c r="F615" s="9">
        <v>44313</v>
      </c>
      <c r="G615" s="9">
        <v>44335</v>
      </c>
      <c r="H615" s="6">
        <v>1</v>
      </c>
      <c r="I615" t="str">
        <f>IF(Table_Main[[#This Row],[LaborFee]]=0,"Yes", "No")</f>
        <v>No</v>
      </c>
      <c r="J615" t="str">
        <f>IF(Table_Main[[#This Row],[PartsFee]]=0,"Yes", "No")</f>
        <v>Yes</v>
      </c>
      <c r="K615" s="6">
        <v>0.25</v>
      </c>
      <c r="L615" s="14">
        <v>127.40130000000001</v>
      </c>
      <c r="M615" s="6" t="s">
        <v>79</v>
      </c>
      <c r="N615">
        <f>Table_Main[[#This Row],[WorkDate]]-Table_Main[[#This Row],[ReqDate]]</f>
        <v>22</v>
      </c>
      <c r="O615">
        <f>VLOOKUP(Table_Main[[#This Row],[Techs]],$AA$2:$AB$4,2,0)</f>
        <v>80</v>
      </c>
      <c r="P615" s="13">
        <f>Table_Main[[#This Row],[LaborHours]]*Table_Main[[#This Row],[LaborRate]]</f>
        <v>20</v>
      </c>
      <c r="Q615" s="14">
        <v>20</v>
      </c>
      <c r="R615" s="14">
        <v>0</v>
      </c>
      <c r="S615" s="13">
        <f>Table_Main[[#This Row],[LaborRate]]+Table_Main[[#This Row],[LaborCost]]</f>
        <v>100</v>
      </c>
      <c r="T615">
        <f>Table_Main[[#This Row],[LaborFee]]+Table_Main[[#This Row],[PartsFee]]</f>
        <v>20</v>
      </c>
      <c r="U615" t="str">
        <f>LEFT(TEXT(Table_Main[[#This Row],[ReqDate]],"dddd"),3)</f>
        <v>Tue</v>
      </c>
      <c r="V615" t="str">
        <f>LEFT(TEXT(Table_Main[[#This Row],[WorkDate]],"dddd"),3)</f>
        <v>Wed</v>
      </c>
    </row>
    <row r="616" spans="1:22" ht="14.25" hidden="1" customHeight="1" x14ac:dyDescent="0.25">
      <c r="A616" s="6" t="s">
        <v>696</v>
      </c>
      <c r="B616" s="6" t="s">
        <v>168</v>
      </c>
      <c r="C616" s="6" t="s">
        <v>227</v>
      </c>
      <c r="D616" s="6" t="s">
        <v>58</v>
      </c>
      <c r="E616" t="str">
        <f>IF(Table_Main[[#This Row],[Wait]]&lt;=4, "Yes", "No")</f>
        <v>No</v>
      </c>
      <c r="F616" s="9">
        <v>44313</v>
      </c>
      <c r="G616" s="9">
        <v>44348</v>
      </c>
      <c r="H616" s="6">
        <v>2</v>
      </c>
      <c r="I616" t="str">
        <f>IF(Table_Main[[#This Row],[LaborFee]]=0,"Yes", "No")</f>
        <v>No</v>
      </c>
      <c r="J616" t="str">
        <f>IF(Table_Main[[#This Row],[PartsFee]]=0,"Yes", "No")</f>
        <v>No</v>
      </c>
      <c r="K616" s="6">
        <v>0.25</v>
      </c>
      <c r="L616" s="14">
        <v>142.51349999999999</v>
      </c>
      <c r="M616" s="6" t="s">
        <v>59</v>
      </c>
      <c r="N616">
        <f>Table_Main[[#This Row],[WorkDate]]-Table_Main[[#This Row],[ReqDate]]</f>
        <v>35</v>
      </c>
      <c r="O616">
        <f>VLOOKUP(Table_Main[[#This Row],[Techs]],$AA$2:$AB$4,2,0)</f>
        <v>140</v>
      </c>
      <c r="P616" s="13">
        <f>Table_Main[[#This Row],[LaborHours]]*Table_Main[[#This Row],[LaborRate]]</f>
        <v>35</v>
      </c>
      <c r="Q616" s="14">
        <v>35</v>
      </c>
      <c r="R616" s="14">
        <v>142.51349999999999</v>
      </c>
      <c r="S616" s="13">
        <f>Table_Main[[#This Row],[LaborRate]]+Table_Main[[#This Row],[LaborCost]]</f>
        <v>175</v>
      </c>
      <c r="T616">
        <f>Table_Main[[#This Row],[LaborFee]]+Table_Main[[#This Row],[PartsFee]]</f>
        <v>177.51349999999999</v>
      </c>
      <c r="U616" t="str">
        <f>LEFT(TEXT(Table_Main[[#This Row],[ReqDate]],"dddd"),3)</f>
        <v>Tue</v>
      </c>
      <c r="V616" t="str">
        <f>LEFT(TEXT(Table_Main[[#This Row],[WorkDate]],"dddd"),3)</f>
        <v>Tue</v>
      </c>
    </row>
    <row r="617" spans="1:22" ht="14.25" hidden="1" customHeight="1" x14ac:dyDescent="0.25">
      <c r="A617" s="6" t="s">
        <v>697</v>
      </c>
      <c r="B617" s="6" t="s">
        <v>226</v>
      </c>
      <c r="C617" s="6" t="s">
        <v>227</v>
      </c>
      <c r="D617" s="6" t="s">
        <v>58</v>
      </c>
      <c r="E617" t="str">
        <f>IF(Table_Main[[#This Row],[Wait]]&lt;=4, "Yes", "No")</f>
        <v>No</v>
      </c>
      <c r="F617" s="9">
        <v>44313</v>
      </c>
      <c r="G617" s="9">
        <v>44354</v>
      </c>
      <c r="H617" s="6">
        <v>1</v>
      </c>
      <c r="I617" t="str">
        <f>IF(Table_Main[[#This Row],[LaborFee]]=0,"Yes", "No")</f>
        <v>No</v>
      </c>
      <c r="J617" t="str">
        <f>IF(Table_Main[[#This Row],[PartsFee]]=0,"Yes", "No")</f>
        <v>No</v>
      </c>
      <c r="K617" s="6">
        <v>0.25</v>
      </c>
      <c r="L617" s="14">
        <v>31.995000000000001</v>
      </c>
      <c r="M617" s="6" t="s">
        <v>59</v>
      </c>
      <c r="N617">
        <f>Table_Main[[#This Row],[WorkDate]]-Table_Main[[#This Row],[ReqDate]]</f>
        <v>41</v>
      </c>
      <c r="O617">
        <f>VLOOKUP(Table_Main[[#This Row],[Techs]],$AA$2:$AB$4,2,0)</f>
        <v>80</v>
      </c>
      <c r="P617" s="13">
        <f>Table_Main[[#This Row],[LaborHours]]*Table_Main[[#This Row],[LaborRate]]</f>
        <v>20</v>
      </c>
      <c r="Q617" s="14">
        <v>20</v>
      </c>
      <c r="R617" s="14">
        <v>31.995000000000001</v>
      </c>
      <c r="S617" s="13">
        <f>Table_Main[[#This Row],[LaborRate]]+Table_Main[[#This Row],[LaborCost]]</f>
        <v>100</v>
      </c>
      <c r="T617">
        <f>Table_Main[[#This Row],[LaborFee]]+Table_Main[[#This Row],[PartsFee]]</f>
        <v>51.995000000000005</v>
      </c>
      <c r="U617" t="str">
        <f>LEFT(TEXT(Table_Main[[#This Row],[ReqDate]],"dddd"),3)</f>
        <v>Tue</v>
      </c>
      <c r="V617" t="str">
        <f>LEFT(TEXT(Table_Main[[#This Row],[WorkDate]],"dddd"),3)</f>
        <v>Mon</v>
      </c>
    </row>
    <row r="618" spans="1:22" ht="14.25" hidden="1" customHeight="1" x14ac:dyDescent="0.25">
      <c r="A618" s="6" t="s">
        <v>698</v>
      </c>
      <c r="B618" s="6" t="s">
        <v>94</v>
      </c>
      <c r="C618" s="6" t="s">
        <v>66</v>
      </c>
      <c r="D618" s="6" t="s">
        <v>58</v>
      </c>
      <c r="E618" t="str">
        <f>IF(Table_Main[[#This Row],[Wait]]&lt;=4, "Yes", "No")</f>
        <v>No</v>
      </c>
      <c r="F618" s="9">
        <v>44313</v>
      </c>
      <c r="G618" s="9">
        <v>44363</v>
      </c>
      <c r="H618" s="6">
        <v>1</v>
      </c>
      <c r="I618" t="str">
        <f>IF(Table_Main[[#This Row],[LaborFee]]=0,"Yes", "No")</f>
        <v>No</v>
      </c>
      <c r="J618" t="str">
        <f>IF(Table_Main[[#This Row],[PartsFee]]=0,"Yes", "No")</f>
        <v>No</v>
      </c>
      <c r="K618" s="6">
        <v>0.25</v>
      </c>
      <c r="L618" s="14">
        <v>61.085900000000002</v>
      </c>
      <c r="M618" s="6" t="s">
        <v>79</v>
      </c>
      <c r="N618">
        <f>Table_Main[[#This Row],[WorkDate]]-Table_Main[[#This Row],[ReqDate]]</f>
        <v>50</v>
      </c>
      <c r="O618">
        <f>VLOOKUP(Table_Main[[#This Row],[Techs]],$AA$2:$AB$4,2,0)</f>
        <v>80</v>
      </c>
      <c r="P618" s="13">
        <f>Table_Main[[#This Row],[LaborHours]]*Table_Main[[#This Row],[LaborRate]]</f>
        <v>20</v>
      </c>
      <c r="Q618" s="14">
        <v>20</v>
      </c>
      <c r="R618" s="14">
        <v>61.085900000000002</v>
      </c>
      <c r="S618" s="13">
        <f>Table_Main[[#This Row],[LaborRate]]+Table_Main[[#This Row],[LaborCost]]</f>
        <v>100</v>
      </c>
      <c r="T618">
        <f>Table_Main[[#This Row],[LaborFee]]+Table_Main[[#This Row],[PartsFee]]</f>
        <v>81.085900000000009</v>
      </c>
      <c r="U618" t="str">
        <f>LEFT(TEXT(Table_Main[[#This Row],[ReqDate]],"dddd"),3)</f>
        <v>Tue</v>
      </c>
      <c r="V618" t="str">
        <f>LEFT(TEXT(Table_Main[[#This Row],[WorkDate]],"dddd"),3)</f>
        <v>Wed</v>
      </c>
    </row>
    <row r="619" spans="1:22" ht="14.25" hidden="1" customHeight="1" x14ac:dyDescent="0.25">
      <c r="A619" s="6" t="s">
        <v>699</v>
      </c>
      <c r="B619" s="6" t="s">
        <v>56</v>
      </c>
      <c r="C619" s="6" t="s">
        <v>227</v>
      </c>
      <c r="D619" s="6" t="s">
        <v>63</v>
      </c>
      <c r="E619" t="str">
        <f>IF(Table_Main[[#This Row],[Wait]]&lt;=4, "Yes", "No")</f>
        <v>No</v>
      </c>
      <c r="F619" s="9">
        <v>44314</v>
      </c>
      <c r="G619" s="9">
        <v>44323</v>
      </c>
      <c r="H619" s="6">
        <v>2</v>
      </c>
      <c r="I619" t="str">
        <f>IF(Table_Main[[#This Row],[LaborFee]]=0,"Yes", "No")</f>
        <v>No</v>
      </c>
      <c r="J619" t="str">
        <f>IF(Table_Main[[#This Row],[PartsFee]]=0,"Yes", "No")</f>
        <v>No</v>
      </c>
      <c r="K619" s="6">
        <v>1</v>
      </c>
      <c r="L619" s="14">
        <v>171.26259999999999</v>
      </c>
      <c r="M619" s="6" t="s">
        <v>59</v>
      </c>
      <c r="N619">
        <f>Table_Main[[#This Row],[WorkDate]]-Table_Main[[#This Row],[ReqDate]]</f>
        <v>9</v>
      </c>
      <c r="O619">
        <f>VLOOKUP(Table_Main[[#This Row],[Techs]],$AA$2:$AB$4,2,0)</f>
        <v>140</v>
      </c>
      <c r="P619" s="13">
        <f>Table_Main[[#This Row],[LaborHours]]*Table_Main[[#This Row],[LaborRate]]</f>
        <v>140</v>
      </c>
      <c r="Q619" s="14">
        <v>140</v>
      </c>
      <c r="R619" s="14">
        <v>171.26259999999999</v>
      </c>
      <c r="S619" s="13">
        <f>Table_Main[[#This Row],[LaborRate]]+Table_Main[[#This Row],[LaborCost]]</f>
        <v>280</v>
      </c>
      <c r="T619">
        <f>Table_Main[[#This Row],[LaborFee]]+Table_Main[[#This Row],[PartsFee]]</f>
        <v>311.26260000000002</v>
      </c>
      <c r="U619" t="str">
        <f>LEFT(TEXT(Table_Main[[#This Row],[ReqDate]],"dddd"),3)</f>
        <v>Wed</v>
      </c>
      <c r="V619" t="str">
        <f>LEFT(TEXT(Table_Main[[#This Row],[WorkDate]],"dddd"),3)</f>
        <v>Fri</v>
      </c>
    </row>
    <row r="620" spans="1:22" ht="14.25" hidden="1" customHeight="1" x14ac:dyDescent="0.25">
      <c r="A620" s="6" t="s">
        <v>700</v>
      </c>
      <c r="B620" s="6" t="s">
        <v>71</v>
      </c>
      <c r="C620" s="6" t="s">
        <v>66</v>
      </c>
      <c r="D620" s="6" t="s">
        <v>81</v>
      </c>
      <c r="E620" t="str">
        <f>IF(Table_Main[[#This Row],[Wait]]&lt;=4, "Yes", "No")</f>
        <v>No</v>
      </c>
      <c r="F620" s="9">
        <v>44314</v>
      </c>
      <c r="G620" s="9">
        <v>44322</v>
      </c>
      <c r="H620" s="6">
        <v>1</v>
      </c>
      <c r="I620" t="str">
        <f>IF(Table_Main[[#This Row],[LaborFee]]=0,"Yes", "No")</f>
        <v>No</v>
      </c>
      <c r="J620" t="str">
        <f>IF(Table_Main[[#This Row],[PartsFee]]=0,"Yes", "No")</f>
        <v>No</v>
      </c>
      <c r="K620" s="6">
        <v>1.75</v>
      </c>
      <c r="L620" s="14">
        <v>92.75</v>
      </c>
      <c r="M620" s="6" t="s">
        <v>59</v>
      </c>
      <c r="N620">
        <f>Table_Main[[#This Row],[WorkDate]]-Table_Main[[#This Row],[ReqDate]]</f>
        <v>8</v>
      </c>
      <c r="O620">
        <f>VLOOKUP(Table_Main[[#This Row],[Techs]],$AA$2:$AB$4,2,0)</f>
        <v>80</v>
      </c>
      <c r="P620" s="13">
        <f>Table_Main[[#This Row],[LaborHours]]*Table_Main[[#This Row],[LaborRate]]</f>
        <v>140</v>
      </c>
      <c r="Q620" s="14">
        <v>140</v>
      </c>
      <c r="R620" s="14">
        <v>92.75</v>
      </c>
      <c r="S620" s="13">
        <f>Table_Main[[#This Row],[LaborRate]]+Table_Main[[#This Row],[LaborCost]]</f>
        <v>220</v>
      </c>
      <c r="T620">
        <f>Table_Main[[#This Row],[LaborFee]]+Table_Main[[#This Row],[PartsFee]]</f>
        <v>232.75</v>
      </c>
      <c r="U620" t="str">
        <f>LEFT(TEXT(Table_Main[[#This Row],[ReqDate]],"dddd"),3)</f>
        <v>Wed</v>
      </c>
      <c r="V620" t="str">
        <f>LEFT(TEXT(Table_Main[[#This Row],[WorkDate]],"dddd"),3)</f>
        <v>Thu</v>
      </c>
    </row>
    <row r="621" spans="1:22" ht="14.25" hidden="1" customHeight="1" x14ac:dyDescent="0.25">
      <c r="A621" s="6" t="s">
        <v>701</v>
      </c>
      <c r="B621" s="6" t="s">
        <v>226</v>
      </c>
      <c r="C621" s="6" t="s">
        <v>227</v>
      </c>
      <c r="D621" s="6" t="s">
        <v>63</v>
      </c>
      <c r="E621" t="str">
        <f>IF(Table_Main[[#This Row],[Wait]]&lt;=4, "Yes", "No")</f>
        <v>No</v>
      </c>
      <c r="F621" s="9">
        <v>44314</v>
      </c>
      <c r="G621" s="9">
        <v>44336</v>
      </c>
      <c r="H621" s="6">
        <v>2</v>
      </c>
      <c r="I621" t="str">
        <f>IF(Table_Main[[#This Row],[LaborFee]]=0,"Yes", "No")</f>
        <v>No</v>
      </c>
      <c r="J621" t="str">
        <f>IF(Table_Main[[#This Row],[PartsFee]]=0,"Yes", "No")</f>
        <v>No</v>
      </c>
      <c r="K621" s="6">
        <v>0.5</v>
      </c>
      <c r="L621" s="14">
        <v>174.76169999999999</v>
      </c>
      <c r="M621" s="6" t="s">
        <v>59</v>
      </c>
      <c r="N621">
        <f>Table_Main[[#This Row],[WorkDate]]-Table_Main[[#This Row],[ReqDate]]</f>
        <v>22</v>
      </c>
      <c r="O621">
        <f>VLOOKUP(Table_Main[[#This Row],[Techs]],$AA$2:$AB$4,2,0)</f>
        <v>140</v>
      </c>
      <c r="P621" s="13">
        <f>Table_Main[[#This Row],[LaborHours]]*Table_Main[[#This Row],[LaborRate]]</f>
        <v>70</v>
      </c>
      <c r="Q621" s="14">
        <v>70</v>
      </c>
      <c r="R621" s="14">
        <v>174.76169999999999</v>
      </c>
      <c r="S621" s="13">
        <f>Table_Main[[#This Row],[LaborRate]]+Table_Main[[#This Row],[LaborCost]]</f>
        <v>210</v>
      </c>
      <c r="T621">
        <f>Table_Main[[#This Row],[LaborFee]]+Table_Main[[#This Row],[PartsFee]]</f>
        <v>244.76169999999999</v>
      </c>
      <c r="U621" t="str">
        <f>LEFT(TEXT(Table_Main[[#This Row],[ReqDate]],"dddd"),3)</f>
        <v>Wed</v>
      </c>
      <c r="V621" t="str">
        <f>LEFT(TEXT(Table_Main[[#This Row],[WorkDate]],"dddd"),3)</f>
        <v>Thu</v>
      </c>
    </row>
    <row r="622" spans="1:22" ht="14.25" hidden="1" customHeight="1" x14ac:dyDescent="0.25">
      <c r="A622" s="6" t="s">
        <v>702</v>
      </c>
      <c r="B622" s="6" t="s">
        <v>106</v>
      </c>
      <c r="C622" s="6" t="s">
        <v>57</v>
      </c>
      <c r="D622" s="6" t="s">
        <v>58</v>
      </c>
      <c r="E622" t="str">
        <f>IF(Table_Main[[#This Row],[Wait]]&lt;=4, "Yes", "No")</f>
        <v>No</v>
      </c>
      <c r="F622" s="9">
        <v>44314</v>
      </c>
      <c r="G622" s="9">
        <v>44340</v>
      </c>
      <c r="H622" s="6">
        <v>1</v>
      </c>
      <c r="I622" t="str">
        <f>IF(Table_Main[[#This Row],[LaborFee]]=0,"Yes", "No")</f>
        <v>No</v>
      </c>
      <c r="J622" t="str">
        <f>IF(Table_Main[[#This Row],[PartsFee]]=0,"Yes", "No")</f>
        <v>No</v>
      </c>
      <c r="K622" s="6">
        <v>0.25</v>
      </c>
      <c r="L622" s="14">
        <v>33.571800000000003</v>
      </c>
      <c r="M622" s="6" t="s">
        <v>79</v>
      </c>
      <c r="N622">
        <f>Table_Main[[#This Row],[WorkDate]]-Table_Main[[#This Row],[ReqDate]]</f>
        <v>26</v>
      </c>
      <c r="O622">
        <f>VLOOKUP(Table_Main[[#This Row],[Techs]],$AA$2:$AB$4,2,0)</f>
        <v>80</v>
      </c>
      <c r="P622" s="13">
        <f>Table_Main[[#This Row],[LaborHours]]*Table_Main[[#This Row],[LaborRate]]</f>
        <v>20</v>
      </c>
      <c r="Q622" s="14">
        <v>20</v>
      </c>
      <c r="R622" s="14">
        <v>33.571800000000003</v>
      </c>
      <c r="S622" s="13">
        <f>Table_Main[[#This Row],[LaborRate]]+Table_Main[[#This Row],[LaborCost]]</f>
        <v>100</v>
      </c>
      <c r="T622">
        <f>Table_Main[[#This Row],[LaborFee]]+Table_Main[[#This Row],[PartsFee]]</f>
        <v>53.571800000000003</v>
      </c>
      <c r="U622" t="str">
        <f>LEFT(TEXT(Table_Main[[#This Row],[ReqDate]],"dddd"),3)</f>
        <v>Wed</v>
      </c>
      <c r="V622" t="str">
        <f>LEFT(TEXT(Table_Main[[#This Row],[WorkDate]],"dddd"),3)</f>
        <v>Mon</v>
      </c>
    </row>
    <row r="623" spans="1:22" ht="14.25" hidden="1" customHeight="1" x14ac:dyDescent="0.25">
      <c r="A623" s="6" t="s">
        <v>703</v>
      </c>
      <c r="B623" s="6" t="s">
        <v>94</v>
      </c>
      <c r="C623" s="6" t="s">
        <v>78</v>
      </c>
      <c r="D623" s="6" t="s">
        <v>67</v>
      </c>
      <c r="E623" t="str">
        <f>IF(Table_Main[[#This Row],[Wait]]&lt;=4, "Yes", "No")</f>
        <v>No</v>
      </c>
      <c r="F623" s="9">
        <v>44314</v>
      </c>
      <c r="G623" s="9">
        <v>44357</v>
      </c>
      <c r="H623" s="6">
        <v>1</v>
      </c>
      <c r="I623" t="str">
        <f>IF(Table_Main[[#This Row],[LaborFee]]=0,"Yes", "No")</f>
        <v>Yes</v>
      </c>
      <c r="J623" t="str">
        <f>IF(Table_Main[[#This Row],[PartsFee]]=0,"Yes", "No")</f>
        <v>Yes</v>
      </c>
      <c r="K623" s="6">
        <v>0.25</v>
      </c>
      <c r="L623" s="14">
        <v>222.3365</v>
      </c>
      <c r="M623" s="6" t="s">
        <v>413</v>
      </c>
      <c r="N623">
        <f>Table_Main[[#This Row],[WorkDate]]-Table_Main[[#This Row],[ReqDate]]</f>
        <v>43</v>
      </c>
      <c r="O623">
        <f>VLOOKUP(Table_Main[[#This Row],[Techs]],$AA$2:$AB$4,2,0)</f>
        <v>80</v>
      </c>
      <c r="P623" s="13">
        <f>Table_Main[[#This Row],[LaborHours]]*Table_Main[[#This Row],[LaborRate]]</f>
        <v>20</v>
      </c>
      <c r="Q623" s="14">
        <v>0</v>
      </c>
      <c r="R623" s="14">
        <v>0</v>
      </c>
      <c r="S623" s="13">
        <f>Table_Main[[#This Row],[LaborRate]]+Table_Main[[#This Row],[LaborCost]]</f>
        <v>100</v>
      </c>
      <c r="T623">
        <f>Table_Main[[#This Row],[LaborFee]]+Table_Main[[#This Row],[PartsFee]]</f>
        <v>0</v>
      </c>
      <c r="U623" t="str">
        <f>LEFT(TEXT(Table_Main[[#This Row],[ReqDate]],"dddd"),3)</f>
        <v>Wed</v>
      </c>
      <c r="V623" t="str">
        <f>LEFT(TEXT(Table_Main[[#This Row],[WorkDate]],"dddd"),3)</f>
        <v>Thu</v>
      </c>
    </row>
    <row r="624" spans="1:22" ht="14.25" hidden="1" customHeight="1" x14ac:dyDescent="0.25">
      <c r="A624" s="6" t="s">
        <v>704</v>
      </c>
      <c r="B624" s="6" t="s">
        <v>65</v>
      </c>
      <c r="C624" s="6" t="s">
        <v>78</v>
      </c>
      <c r="D624" s="6" t="s">
        <v>63</v>
      </c>
      <c r="E624" t="str">
        <f>IF(Table_Main[[#This Row],[Wait]]&lt;=4, "Yes", "No")</f>
        <v>No</v>
      </c>
      <c r="F624" s="9">
        <v>44315</v>
      </c>
      <c r="G624" s="9">
        <v>44329</v>
      </c>
      <c r="H624" s="6">
        <v>1</v>
      </c>
      <c r="I624" t="str">
        <f>IF(Table_Main[[#This Row],[LaborFee]]=0,"Yes", "No")</f>
        <v>No</v>
      </c>
      <c r="J624" t="str">
        <f>IF(Table_Main[[#This Row],[PartsFee]]=0,"Yes", "No")</f>
        <v>No</v>
      </c>
      <c r="K624" s="6">
        <v>1.25</v>
      </c>
      <c r="L624" s="14">
        <v>153.941</v>
      </c>
      <c r="M624" s="6" t="s">
        <v>79</v>
      </c>
      <c r="N624">
        <f>Table_Main[[#This Row],[WorkDate]]-Table_Main[[#This Row],[ReqDate]]</f>
        <v>14</v>
      </c>
      <c r="O624">
        <f>VLOOKUP(Table_Main[[#This Row],[Techs]],$AA$2:$AB$4,2,0)</f>
        <v>80</v>
      </c>
      <c r="P624" s="13">
        <f>Table_Main[[#This Row],[LaborHours]]*Table_Main[[#This Row],[LaborRate]]</f>
        <v>100</v>
      </c>
      <c r="Q624" s="14">
        <v>100</v>
      </c>
      <c r="R624" s="14">
        <v>153.941</v>
      </c>
      <c r="S624" s="13">
        <f>Table_Main[[#This Row],[LaborRate]]+Table_Main[[#This Row],[LaborCost]]</f>
        <v>180</v>
      </c>
      <c r="T624">
        <f>Table_Main[[#This Row],[LaborFee]]+Table_Main[[#This Row],[PartsFee]]</f>
        <v>253.941</v>
      </c>
      <c r="U624" t="str">
        <f>LEFT(TEXT(Table_Main[[#This Row],[ReqDate]],"dddd"),3)</f>
        <v>Thu</v>
      </c>
      <c r="V624" t="str">
        <f>LEFT(TEXT(Table_Main[[#This Row],[WorkDate]],"dddd"),3)</f>
        <v>Thu</v>
      </c>
    </row>
    <row r="625" spans="1:22" ht="14.25" hidden="1" customHeight="1" x14ac:dyDescent="0.25">
      <c r="A625" s="6" t="s">
        <v>705</v>
      </c>
      <c r="B625" s="6" t="s">
        <v>71</v>
      </c>
      <c r="C625" s="6" t="s">
        <v>57</v>
      </c>
      <c r="D625" s="6" t="s">
        <v>58</v>
      </c>
      <c r="E625" t="str">
        <f>IF(Table_Main[[#This Row],[Wait]]&lt;=4, "Yes", "No")</f>
        <v>No</v>
      </c>
      <c r="F625" s="9">
        <v>44315</v>
      </c>
      <c r="G625" s="9">
        <v>44328</v>
      </c>
      <c r="H625" s="6">
        <v>1</v>
      </c>
      <c r="I625" t="str">
        <f>IF(Table_Main[[#This Row],[LaborFee]]=0,"Yes", "No")</f>
        <v>No</v>
      </c>
      <c r="J625" t="str">
        <f>IF(Table_Main[[#This Row],[PartsFee]]=0,"Yes", "No")</f>
        <v>No</v>
      </c>
      <c r="K625" s="6">
        <v>0.75</v>
      </c>
      <c r="L625" s="14">
        <v>30</v>
      </c>
      <c r="M625" s="6" t="s">
        <v>79</v>
      </c>
      <c r="N625">
        <f>Table_Main[[#This Row],[WorkDate]]-Table_Main[[#This Row],[ReqDate]]</f>
        <v>13</v>
      </c>
      <c r="O625">
        <f>VLOOKUP(Table_Main[[#This Row],[Techs]],$AA$2:$AB$4,2,0)</f>
        <v>80</v>
      </c>
      <c r="P625" s="13">
        <f>Table_Main[[#This Row],[LaborHours]]*Table_Main[[#This Row],[LaborRate]]</f>
        <v>60</v>
      </c>
      <c r="Q625" s="14">
        <v>60</v>
      </c>
      <c r="R625" s="14">
        <v>30</v>
      </c>
      <c r="S625" s="13">
        <f>Table_Main[[#This Row],[LaborRate]]+Table_Main[[#This Row],[LaborCost]]</f>
        <v>140</v>
      </c>
      <c r="T625">
        <f>Table_Main[[#This Row],[LaborFee]]+Table_Main[[#This Row],[PartsFee]]</f>
        <v>90</v>
      </c>
      <c r="U625" t="str">
        <f>LEFT(TEXT(Table_Main[[#This Row],[ReqDate]],"dddd"),3)</f>
        <v>Thu</v>
      </c>
      <c r="V625" t="str">
        <f>LEFT(TEXT(Table_Main[[#This Row],[WorkDate]],"dddd"),3)</f>
        <v>Wed</v>
      </c>
    </row>
    <row r="626" spans="1:22" ht="14.25" hidden="1" customHeight="1" x14ac:dyDescent="0.25">
      <c r="A626" s="6" t="s">
        <v>706</v>
      </c>
      <c r="B626" s="6" t="s">
        <v>56</v>
      </c>
      <c r="C626" s="6" t="s">
        <v>227</v>
      </c>
      <c r="D626" s="6" t="s">
        <v>67</v>
      </c>
      <c r="E626" t="str">
        <f>IF(Table_Main[[#This Row],[Wait]]&lt;=4, "Yes", "No")</f>
        <v>No</v>
      </c>
      <c r="F626" s="9">
        <v>44315</v>
      </c>
      <c r="G626" s="9">
        <v>44329</v>
      </c>
      <c r="H626" s="6">
        <v>1</v>
      </c>
      <c r="I626" t="str">
        <f>IF(Table_Main[[#This Row],[LaborFee]]=0,"Yes", "No")</f>
        <v>No</v>
      </c>
      <c r="J626" t="str">
        <f>IF(Table_Main[[#This Row],[PartsFee]]=0,"Yes", "No")</f>
        <v>No</v>
      </c>
      <c r="K626" s="6">
        <v>0.25</v>
      </c>
      <c r="L626" s="14">
        <v>19</v>
      </c>
      <c r="M626" s="6" t="s">
        <v>59</v>
      </c>
      <c r="N626">
        <f>Table_Main[[#This Row],[WorkDate]]-Table_Main[[#This Row],[ReqDate]]</f>
        <v>14</v>
      </c>
      <c r="O626">
        <f>VLOOKUP(Table_Main[[#This Row],[Techs]],$AA$2:$AB$4,2,0)</f>
        <v>80</v>
      </c>
      <c r="P626" s="13">
        <f>Table_Main[[#This Row],[LaborHours]]*Table_Main[[#This Row],[LaborRate]]</f>
        <v>20</v>
      </c>
      <c r="Q626" s="14">
        <v>20</v>
      </c>
      <c r="R626" s="14">
        <v>19</v>
      </c>
      <c r="S626" s="13">
        <f>Table_Main[[#This Row],[LaborRate]]+Table_Main[[#This Row],[LaborCost]]</f>
        <v>100</v>
      </c>
      <c r="T626">
        <f>Table_Main[[#This Row],[LaborFee]]+Table_Main[[#This Row],[PartsFee]]</f>
        <v>39</v>
      </c>
      <c r="U626" t="str">
        <f>LEFT(TEXT(Table_Main[[#This Row],[ReqDate]],"dddd"),3)</f>
        <v>Thu</v>
      </c>
      <c r="V626" t="str">
        <f>LEFT(TEXT(Table_Main[[#This Row],[WorkDate]],"dddd"),3)</f>
        <v>Thu</v>
      </c>
    </row>
    <row r="627" spans="1:22" ht="14.25" hidden="1" customHeight="1" x14ac:dyDescent="0.25">
      <c r="A627" s="6" t="s">
        <v>707</v>
      </c>
      <c r="B627" s="6" t="s">
        <v>94</v>
      </c>
      <c r="C627" s="6" t="s">
        <v>66</v>
      </c>
      <c r="D627" s="6" t="s">
        <v>58</v>
      </c>
      <c r="E627" t="str">
        <f>IF(Table_Main[[#This Row],[Wait]]&lt;=4, "Yes", "No")</f>
        <v>No</v>
      </c>
      <c r="F627" s="9">
        <v>44315</v>
      </c>
      <c r="G627" s="9">
        <v>44333</v>
      </c>
      <c r="H627" s="6">
        <v>1</v>
      </c>
      <c r="I627" t="str">
        <f>IF(Table_Main[[#This Row],[LaborFee]]=0,"Yes", "No")</f>
        <v>No</v>
      </c>
      <c r="J627" t="str">
        <f>IF(Table_Main[[#This Row],[PartsFee]]=0,"Yes", "No")</f>
        <v>No</v>
      </c>
      <c r="K627" s="6">
        <v>0.25</v>
      </c>
      <c r="L627" s="14">
        <v>75.180800000000005</v>
      </c>
      <c r="M627" s="6" t="s">
        <v>59</v>
      </c>
      <c r="N627">
        <f>Table_Main[[#This Row],[WorkDate]]-Table_Main[[#This Row],[ReqDate]]</f>
        <v>18</v>
      </c>
      <c r="O627">
        <f>VLOOKUP(Table_Main[[#This Row],[Techs]],$AA$2:$AB$4,2,0)</f>
        <v>80</v>
      </c>
      <c r="P627" s="13">
        <f>Table_Main[[#This Row],[LaborHours]]*Table_Main[[#This Row],[LaborRate]]</f>
        <v>20</v>
      </c>
      <c r="Q627" s="14">
        <v>20</v>
      </c>
      <c r="R627" s="14">
        <v>75.180800000000005</v>
      </c>
      <c r="S627" s="13">
        <f>Table_Main[[#This Row],[LaborRate]]+Table_Main[[#This Row],[LaborCost]]</f>
        <v>100</v>
      </c>
      <c r="T627">
        <f>Table_Main[[#This Row],[LaborFee]]+Table_Main[[#This Row],[PartsFee]]</f>
        <v>95.180800000000005</v>
      </c>
      <c r="U627" t="str">
        <f>LEFT(TEXT(Table_Main[[#This Row],[ReqDate]],"dddd"),3)</f>
        <v>Thu</v>
      </c>
      <c r="V627" t="str">
        <f>LEFT(TEXT(Table_Main[[#This Row],[WorkDate]],"dddd"),3)</f>
        <v>Mon</v>
      </c>
    </row>
    <row r="628" spans="1:22" ht="14.25" hidden="1" customHeight="1" x14ac:dyDescent="0.25">
      <c r="A628" s="6" t="s">
        <v>708</v>
      </c>
      <c r="B628" s="6" t="s">
        <v>61</v>
      </c>
      <c r="C628" s="6" t="s">
        <v>62</v>
      </c>
      <c r="D628" s="6" t="s">
        <v>58</v>
      </c>
      <c r="E628" t="str">
        <f>IF(Table_Main[[#This Row],[Wait]]&lt;=4, "Yes", "No")</f>
        <v>No</v>
      </c>
      <c r="F628" s="9">
        <v>44315</v>
      </c>
      <c r="G628" s="9">
        <v>44354</v>
      </c>
      <c r="H628" s="6">
        <v>1</v>
      </c>
      <c r="I628" t="str">
        <f>IF(Table_Main[[#This Row],[LaborFee]]=0,"Yes", "No")</f>
        <v>No</v>
      </c>
      <c r="J628" t="str">
        <f>IF(Table_Main[[#This Row],[PartsFee]]=0,"Yes", "No")</f>
        <v>No</v>
      </c>
      <c r="K628" s="6">
        <v>0.75</v>
      </c>
      <c r="L628" s="14">
        <v>1180.1566</v>
      </c>
      <c r="M628" s="6" t="s">
        <v>59</v>
      </c>
      <c r="N628">
        <f>Table_Main[[#This Row],[WorkDate]]-Table_Main[[#This Row],[ReqDate]]</f>
        <v>39</v>
      </c>
      <c r="O628">
        <f>VLOOKUP(Table_Main[[#This Row],[Techs]],$AA$2:$AB$4,2,0)</f>
        <v>80</v>
      </c>
      <c r="P628" s="13">
        <f>Table_Main[[#This Row],[LaborHours]]*Table_Main[[#This Row],[LaborRate]]</f>
        <v>60</v>
      </c>
      <c r="Q628" s="14">
        <v>60</v>
      </c>
      <c r="R628" s="14">
        <v>1180.1566</v>
      </c>
      <c r="S628" s="13">
        <f>Table_Main[[#This Row],[LaborRate]]+Table_Main[[#This Row],[LaborCost]]</f>
        <v>140</v>
      </c>
      <c r="T628">
        <f>Table_Main[[#This Row],[LaborFee]]+Table_Main[[#This Row],[PartsFee]]</f>
        <v>1240.1566</v>
      </c>
      <c r="U628" t="str">
        <f>LEFT(TEXT(Table_Main[[#This Row],[ReqDate]],"dddd"),3)</f>
        <v>Thu</v>
      </c>
      <c r="V628" t="str">
        <f>LEFT(TEXT(Table_Main[[#This Row],[WorkDate]],"dddd"),3)</f>
        <v>Mon</v>
      </c>
    </row>
    <row r="629" spans="1:22" ht="14.25" hidden="1" customHeight="1" x14ac:dyDescent="0.25">
      <c r="A629" s="6" t="s">
        <v>709</v>
      </c>
      <c r="B629" s="6" t="s">
        <v>65</v>
      </c>
      <c r="C629" s="6" t="s">
        <v>66</v>
      </c>
      <c r="D629" s="6" t="s">
        <v>81</v>
      </c>
      <c r="E629" t="str">
        <f>IF(Table_Main[[#This Row],[Wait]]&lt;=4, "Yes", "No")</f>
        <v>No</v>
      </c>
      <c r="F629" s="9">
        <v>44315</v>
      </c>
      <c r="G629" s="9">
        <v>44350</v>
      </c>
      <c r="H629" s="6">
        <v>2</v>
      </c>
      <c r="I629" t="str">
        <f>IF(Table_Main[[#This Row],[LaborFee]]=0,"Yes", "No")</f>
        <v>No</v>
      </c>
      <c r="J629" t="str">
        <f>IF(Table_Main[[#This Row],[PartsFee]]=0,"Yes", "No")</f>
        <v>Yes</v>
      </c>
      <c r="K629" s="6">
        <v>2</v>
      </c>
      <c r="L629" s="14">
        <v>125.7766</v>
      </c>
      <c r="M629" s="6" t="s">
        <v>79</v>
      </c>
      <c r="N629">
        <f>Table_Main[[#This Row],[WorkDate]]-Table_Main[[#This Row],[ReqDate]]</f>
        <v>35</v>
      </c>
      <c r="O629">
        <f>VLOOKUP(Table_Main[[#This Row],[Techs]],$AA$2:$AB$4,2,0)</f>
        <v>140</v>
      </c>
      <c r="P629" s="13">
        <f>Table_Main[[#This Row],[LaborHours]]*Table_Main[[#This Row],[LaborRate]]</f>
        <v>280</v>
      </c>
      <c r="Q629" s="14">
        <v>280</v>
      </c>
      <c r="R629" s="14">
        <v>0</v>
      </c>
      <c r="S629" s="13">
        <f>Table_Main[[#This Row],[LaborRate]]+Table_Main[[#This Row],[LaborCost]]</f>
        <v>420</v>
      </c>
      <c r="T629">
        <f>Table_Main[[#This Row],[LaborFee]]+Table_Main[[#This Row],[PartsFee]]</f>
        <v>280</v>
      </c>
      <c r="U629" t="str">
        <f>LEFT(TEXT(Table_Main[[#This Row],[ReqDate]],"dddd"),3)</f>
        <v>Thu</v>
      </c>
      <c r="V629" t="str">
        <f>LEFT(TEXT(Table_Main[[#This Row],[WorkDate]],"dddd"),3)</f>
        <v>Thu</v>
      </c>
    </row>
    <row r="630" spans="1:22" ht="14.25" hidden="1" customHeight="1" x14ac:dyDescent="0.25">
      <c r="A630" s="6" t="s">
        <v>710</v>
      </c>
      <c r="B630" s="6" t="s">
        <v>56</v>
      </c>
      <c r="C630" s="6" t="s">
        <v>227</v>
      </c>
      <c r="D630" s="6" t="s">
        <v>67</v>
      </c>
      <c r="E630" t="str">
        <f>IF(Table_Main[[#This Row],[Wait]]&lt;=4, "Yes", "No")</f>
        <v>No</v>
      </c>
      <c r="F630" s="9">
        <v>44315</v>
      </c>
      <c r="G630" s="9">
        <v>44356</v>
      </c>
      <c r="H630" s="6">
        <v>1</v>
      </c>
      <c r="I630" t="str">
        <f>IF(Table_Main[[#This Row],[LaborFee]]=0,"Yes", "No")</f>
        <v>No</v>
      </c>
      <c r="J630" t="str">
        <f>IF(Table_Main[[#This Row],[PartsFee]]=0,"Yes", "No")</f>
        <v>No</v>
      </c>
      <c r="K630" s="6">
        <v>0.25</v>
      </c>
      <c r="L630" s="14">
        <v>75.0822</v>
      </c>
      <c r="M630" s="6" t="s">
        <v>59</v>
      </c>
      <c r="N630">
        <f>Table_Main[[#This Row],[WorkDate]]-Table_Main[[#This Row],[ReqDate]]</f>
        <v>41</v>
      </c>
      <c r="O630">
        <f>VLOOKUP(Table_Main[[#This Row],[Techs]],$AA$2:$AB$4,2,0)</f>
        <v>80</v>
      </c>
      <c r="P630" s="13">
        <f>Table_Main[[#This Row],[LaborHours]]*Table_Main[[#This Row],[LaborRate]]</f>
        <v>20</v>
      </c>
      <c r="Q630" s="14">
        <v>20</v>
      </c>
      <c r="R630" s="14">
        <v>75.0822</v>
      </c>
      <c r="S630" s="13">
        <f>Table_Main[[#This Row],[LaborRate]]+Table_Main[[#This Row],[LaborCost]]</f>
        <v>100</v>
      </c>
      <c r="T630">
        <f>Table_Main[[#This Row],[LaborFee]]+Table_Main[[#This Row],[PartsFee]]</f>
        <v>95.0822</v>
      </c>
      <c r="U630" t="str">
        <f>LEFT(TEXT(Table_Main[[#This Row],[ReqDate]],"dddd"),3)</f>
        <v>Thu</v>
      </c>
      <c r="V630" t="str">
        <f>LEFT(TEXT(Table_Main[[#This Row],[WorkDate]],"dddd"),3)</f>
        <v>Wed</v>
      </c>
    </row>
    <row r="631" spans="1:22" ht="14.25" hidden="1" customHeight="1" x14ac:dyDescent="0.25">
      <c r="A631" s="6" t="s">
        <v>711</v>
      </c>
      <c r="B631" s="6" t="s">
        <v>168</v>
      </c>
      <c r="C631" s="6" t="s">
        <v>227</v>
      </c>
      <c r="D631" s="6" t="s">
        <v>63</v>
      </c>
      <c r="E631" t="str">
        <f>IF(Table_Main[[#This Row],[Wait]]&lt;=4, "Yes", "No")</f>
        <v>No</v>
      </c>
      <c r="F631" s="9">
        <v>44315</v>
      </c>
      <c r="G631" s="9">
        <v>44372</v>
      </c>
      <c r="H631" s="6">
        <v>2</v>
      </c>
      <c r="I631" t="str">
        <f>IF(Table_Main[[#This Row],[LaborFee]]=0,"Yes", "No")</f>
        <v>No</v>
      </c>
      <c r="J631" t="str">
        <f>IF(Table_Main[[#This Row],[PartsFee]]=0,"Yes", "No")</f>
        <v>No</v>
      </c>
      <c r="K631" s="6">
        <v>0.5</v>
      </c>
      <c r="L631" s="14">
        <v>103.18</v>
      </c>
      <c r="M631" s="6" t="s">
        <v>79</v>
      </c>
      <c r="N631">
        <f>Table_Main[[#This Row],[WorkDate]]-Table_Main[[#This Row],[ReqDate]]</f>
        <v>57</v>
      </c>
      <c r="O631">
        <f>VLOOKUP(Table_Main[[#This Row],[Techs]],$AA$2:$AB$4,2,0)</f>
        <v>140</v>
      </c>
      <c r="P631" s="13">
        <f>Table_Main[[#This Row],[LaborHours]]*Table_Main[[#This Row],[LaborRate]]</f>
        <v>70</v>
      </c>
      <c r="Q631" s="14">
        <v>70</v>
      </c>
      <c r="R631" s="14">
        <v>103.18</v>
      </c>
      <c r="S631" s="13">
        <f>Table_Main[[#This Row],[LaborRate]]+Table_Main[[#This Row],[LaborCost]]</f>
        <v>210</v>
      </c>
      <c r="T631">
        <f>Table_Main[[#This Row],[LaborFee]]+Table_Main[[#This Row],[PartsFee]]</f>
        <v>173.18</v>
      </c>
      <c r="U631" t="str">
        <f>LEFT(TEXT(Table_Main[[#This Row],[ReqDate]],"dddd"),3)</f>
        <v>Thu</v>
      </c>
      <c r="V631" t="str">
        <f>LEFT(TEXT(Table_Main[[#This Row],[WorkDate]],"dddd"),3)</f>
        <v>Fri</v>
      </c>
    </row>
    <row r="632" spans="1:22" ht="14.25" hidden="1" customHeight="1" x14ac:dyDescent="0.25">
      <c r="A632" s="6" t="s">
        <v>712</v>
      </c>
      <c r="B632" s="6" t="s">
        <v>71</v>
      </c>
      <c r="C632" s="6" t="s">
        <v>57</v>
      </c>
      <c r="D632" s="6" t="s">
        <v>58</v>
      </c>
      <c r="E632" t="str">
        <f>IF(Table_Main[[#This Row],[Wait]]&lt;=4, "Yes", "No")</f>
        <v>No</v>
      </c>
      <c r="F632" s="9">
        <v>44315</v>
      </c>
      <c r="G632" s="9">
        <v>44360</v>
      </c>
      <c r="H632" s="6">
        <v>2</v>
      </c>
      <c r="I632" t="str">
        <f>IF(Table_Main[[#This Row],[LaborFee]]=0,"Yes", "No")</f>
        <v>Yes</v>
      </c>
      <c r="J632" t="str">
        <f>IF(Table_Main[[#This Row],[PartsFee]]=0,"Yes", "No")</f>
        <v>No</v>
      </c>
      <c r="K632" s="6">
        <v>0.75</v>
      </c>
      <c r="L632" s="14">
        <v>591.75</v>
      </c>
      <c r="M632" s="6" t="s">
        <v>59</v>
      </c>
      <c r="N632">
        <f>Table_Main[[#This Row],[WorkDate]]-Table_Main[[#This Row],[ReqDate]]</f>
        <v>45</v>
      </c>
      <c r="O632">
        <f>VLOOKUP(Table_Main[[#This Row],[Techs]],$AA$2:$AB$4,2,0)</f>
        <v>140</v>
      </c>
      <c r="P632" s="13">
        <f>Table_Main[[#This Row],[LaborHours]]*Table_Main[[#This Row],[LaborRate]]</f>
        <v>105</v>
      </c>
      <c r="Q632" s="14">
        <v>0</v>
      </c>
      <c r="R632" s="14">
        <v>591.75</v>
      </c>
      <c r="S632" s="13">
        <f>Table_Main[[#This Row],[LaborRate]]+Table_Main[[#This Row],[LaborCost]]</f>
        <v>245</v>
      </c>
      <c r="T632">
        <f>Table_Main[[#This Row],[LaborFee]]+Table_Main[[#This Row],[PartsFee]]</f>
        <v>591.75</v>
      </c>
      <c r="U632" t="str">
        <f>LEFT(TEXT(Table_Main[[#This Row],[ReqDate]],"dddd"),3)</f>
        <v>Thu</v>
      </c>
      <c r="V632" t="str">
        <f>LEFT(TEXT(Table_Main[[#This Row],[WorkDate]],"dddd"),3)</f>
        <v>Sun</v>
      </c>
    </row>
    <row r="633" spans="1:22" ht="14.25" hidden="1" customHeight="1" x14ac:dyDescent="0.25">
      <c r="A633" s="6" t="s">
        <v>713</v>
      </c>
      <c r="B633" s="6" t="s">
        <v>94</v>
      </c>
      <c r="C633" s="6" t="s">
        <v>57</v>
      </c>
      <c r="D633" s="6" t="s">
        <v>58</v>
      </c>
      <c r="E633" t="str">
        <f>IF(Table_Main[[#This Row],[Wait]]&lt;=4, "Yes", "No")</f>
        <v>No</v>
      </c>
      <c r="F633" s="9">
        <v>44319</v>
      </c>
      <c r="G633" s="9">
        <v>44330</v>
      </c>
      <c r="H633" s="6">
        <v>1</v>
      </c>
      <c r="I633" t="str">
        <f>IF(Table_Main[[#This Row],[LaborFee]]=0,"Yes", "No")</f>
        <v>No</v>
      </c>
      <c r="J633" t="str">
        <f>IF(Table_Main[[#This Row],[PartsFee]]=0,"Yes", "No")</f>
        <v>No</v>
      </c>
      <c r="K633" s="6">
        <v>0.25</v>
      </c>
      <c r="L633" s="14">
        <v>25.711400000000001</v>
      </c>
      <c r="M633" s="6" t="s">
        <v>79</v>
      </c>
      <c r="N633">
        <f>Table_Main[[#This Row],[WorkDate]]-Table_Main[[#This Row],[ReqDate]]</f>
        <v>11</v>
      </c>
      <c r="O633">
        <f>VLOOKUP(Table_Main[[#This Row],[Techs]],$AA$2:$AB$4,2,0)</f>
        <v>80</v>
      </c>
      <c r="P633" s="13">
        <f>Table_Main[[#This Row],[LaborHours]]*Table_Main[[#This Row],[LaborRate]]</f>
        <v>20</v>
      </c>
      <c r="Q633" s="14">
        <v>20</v>
      </c>
      <c r="R633" s="14">
        <v>25.711400000000001</v>
      </c>
      <c r="S633" s="13">
        <f>Table_Main[[#This Row],[LaborRate]]+Table_Main[[#This Row],[LaborCost]]</f>
        <v>100</v>
      </c>
      <c r="T633">
        <f>Table_Main[[#This Row],[LaborFee]]+Table_Main[[#This Row],[PartsFee]]</f>
        <v>45.711399999999998</v>
      </c>
      <c r="U633" t="str">
        <f>LEFT(TEXT(Table_Main[[#This Row],[ReqDate]],"dddd"),3)</f>
        <v>Mon</v>
      </c>
      <c r="V633" t="str">
        <f>LEFT(TEXT(Table_Main[[#This Row],[WorkDate]],"dddd"),3)</f>
        <v>Fri</v>
      </c>
    </row>
    <row r="634" spans="1:22" ht="14.25" hidden="1" customHeight="1" x14ac:dyDescent="0.25">
      <c r="A634" s="6" t="s">
        <v>714</v>
      </c>
      <c r="B634" s="6" t="s">
        <v>56</v>
      </c>
      <c r="C634" s="6" t="s">
        <v>227</v>
      </c>
      <c r="D634" s="6" t="s">
        <v>67</v>
      </c>
      <c r="E634" t="str">
        <f>IF(Table_Main[[#This Row],[Wait]]&lt;=4, "Yes", "No")</f>
        <v>No</v>
      </c>
      <c r="F634" s="9">
        <v>44319</v>
      </c>
      <c r="G634" s="9">
        <v>44329</v>
      </c>
      <c r="H634" s="6">
        <v>1</v>
      </c>
      <c r="I634" t="str">
        <f>IF(Table_Main[[#This Row],[LaborFee]]=0,"Yes", "No")</f>
        <v>No</v>
      </c>
      <c r="J634" t="str">
        <f>IF(Table_Main[[#This Row],[PartsFee]]=0,"Yes", "No")</f>
        <v>No</v>
      </c>
      <c r="K634" s="6">
        <v>0.25</v>
      </c>
      <c r="L634" s="14">
        <v>36.754399999999997</v>
      </c>
      <c r="M634" s="6" t="s">
        <v>59</v>
      </c>
      <c r="N634">
        <f>Table_Main[[#This Row],[WorkDate]]-Table_Main[[#This Row],[ReqDate]]</f>
        <v>10</v>
      </c>
      <c r="O634">
        <f>VLOOKUP(Table_Main[[#This Row],[Techs]],$AA$2:$AB$4,2,0)</f>
        <v>80</v>
      </c>
      <c r="P634" s="13">
        <f>Table_Main[[#This Row],[LaborHours]]*Table_Main[[#This Row],[LaborRate]]</f>
        <v>20</v>
      </c>
      <c r="Q634" s="14">
        <v>20</v>
      </c>
      <c r="R634" s="14">
        <v>36.754399999999997</v>
      </c>
      <c r="S634" s="13">
        <f>Table_Main[[#This Row],[LaborRate]]+Table_Main[[#This Row],[LaborCost]]</f>
        <v>100</v>
      </c>
      <c r="T634">
        <f>Table_Main[[#This Row],[LaborFee]]+Table_Main[[#This Row],[PartsFee]]</f>
        <v>56.754399999999997</v>
      </c>
      <c r="U634" t="str">
        <f>LEFT(TEXT(Table_Main[[#This Row],[ReqDate]],"dddd"),3)</f>
        <v>Mon</v>
      </c>
      <c r="V634" t="str">
        <f>LEFT(TEXT(Table_Main[[#This Row],[WorkDate]],"dddd"),3)</f>
        <v>Thu</v>
      </c>
    </row>
    <row r="635" spans="1:22" ht="14.25" hidden="1" customHeight="1" x14ac:dyDescent="0.25">
      <c r="A635" s="6" t="s">
        <v>715</v>
      </c>
      <c r="B635" s="6" t="s">
        <v>65</v>
      </c>
      <c r="C635" s="6" t="s">
        <v>57</v>
      </c>
      <c r="D635" s="6" t="s">
        <v>67</v>
      </c>
      <c r="E635" t="str">
        <f>IF(Table_Main[[#This Row],[Wait]]&lt;=4, "Yes", "No")</f>
        <v>No</v>
      </c>
      <c r="F635" s="9">
        <v>44319</v>
      </c>
      <c r="G635" s="9">
        <v>44329</v>
      </c>
      <c r="H635" s="6">
        <v>1</v>
      </c>
      <c r="I635" t="str">
        <f>IF(Table_Main[[#This Row],[LaborFee]]=0,"Yes", "No")</f>
        <v>No</v>
      </c>
      <c r="J635" t="str">
        <f>IF(Table_Main[[#This Row],[PartsFee]]=0,"Yes", "No")</f>
        <v>No</v>
      </c>
      <c r="K635" s="6">
        <v>0.25</v>
      </c>
      <c r="L635" s="14">
        <v>128.6842</v>
      </c>
      <c r="M635" s="6" t="s">
        <v>79</v>
      </c>
      <c r="N635">
        <f>Table_Main[[#This Row],[WorkDate]]-Table_Main[[#This Row],[ReqDate]]</f>
        <v>10</v>
      </c>
      <c r="O635">
        <f>VLOOKUP(Table_Main[[#This Row],[Techs]],$AA$2:$AB$4,2,0)</f>
        <v>80</v>
      </c>
      <c r="P635" s="13">
        <f>Table_Main[[#This Row],[LaborHours]]*Table_Main[[#This Row],[LaborRate]]</f>
        <v>20</v>
      </c>
      <c r="Q635" s="14">
        <v>20</v>
      </c>
      <c r="R635" s="14">
        <v>128.6842</v>
      </c>
      <c r="S635" s="13">
        <f>Table_Main[[#This Row],[LaborRate]]+Table_Main[[#This Row],[LaborCost]]</f>
        <v>100</v>
      </c>
      <c r="T635">
        <f>Table_Main[[#This Row],[LaborFee]]+Table_Main[[#This Row],[PartsFee]]</f>
        <v>148.6842</v>
      </c>
      <c r="U635" t="str">
        <f>LEFT(TEXT(Table_Main[[#This Row],[ReqDate]],"dddd"),3)</f>
        <v>Mon</v>
      </c>
      <c r="V635" t="str">
        <f>LEFT(TEXT(Table_Main[[#This Row],[WorkDate]],"dddd"),3)</f>
        <v>Thu</v>
      </c>
    </row>
    <row r="636" spans="1:22" ht="14.25" hidden="1" customHeight="1" x14ac:dyDescent="0.25">
      <c r="A636" s="6" t="s">
        <v>716</v>
      </c>
      <c r="B636" s="6" t="s">
        <v>94</v>
      </c>
      <c r="C636" s="6" t="s">
        <v>57</v>
      </c>
      <c r="D636" s="6" t="s">
        <v>58</v>
      </c>
      <c r="E636" t="str">
        <f>IF(Table_Main[[#This Row],[Wait]]&lt;=4, "Yes", "No")</f>
        <v>No</v>
      </c>
      <c r="F636" s="9">
        <v>44319</v>
      </c>
      <c r="G636" s="9">
        <v>44329</v>
      </c>
      <c r="H636" s="6">
        <v>1</v>
      </c>
      <c r="I636" t="str">
        <f>IF(Table_Main[[#This Row],[LaborFee]]=0,"Yes", "No")</f>
        <v>No</v>
      </c>
      <c r="J636" t="str">
        <f>IF(Table_Main[[#This Row],[PartsFee]]=0,"Yes", "No")</f>
        <v>No</v>
      </c>
      <c r="K636" s="6">
        <v>1.25</v>
      </c>
      <c r="L636" s="14">
        <v>240.54859999999999</v>
      </c>
      <c r="M636" s="6" t="s">
        <v>59</v>
      </c>
      <c r="N636">
        <f>Table_Main[[#This Row],[WorkDate]]-Table_Main[[#This Row],[ReqDate]]</f>
        <v>10</v>
      </c>
      <c r="O636">
        <f>VLOOKUP(Table_Main[[#This Row],[Techs]],$AA$2:$AB$4,2,0)</f>
        <v>80</v>
      </c>
      <c r="P636" s="13">
        <f>Table_Main[[#This Row],[LaborHours]]*Table_Main[[#This Row],[LaborRate]]</f>
        <v>100</v>
      </c>
      <c r="Q636" s="14">
        <v>100</v>
      </c>
      <c r="R636" s="14">
        <v>240.54859999999999</v>
      </c>
      <c r="S636" s="13">
        <f>Table_Main[[#This Row],[LaborRate]]+Table_Main[[#This Row],[LaborCost]]</f>
        <v>180</v>
      </c>
      <c r="T636">
        <f>Table_Main[[#This Row],[LaborFee]]+Table_Main[[#This Row],[PartsFee]]</f>
        <v>340.54859999999996</v>
      </c>
      <c r="U636" t="str">
        <f>LEFT(TEXT(Table_Main[[#This Row],[ReqDate]],"dddd"),3)</f>
        <v>Mon</v>
      </c>
      <c r="V636" t="str">
        <f>LEFT(TEXT(Table_Main[[#This Row],[WorkDate]],"dddd"),3)</f>
        <v>Thu</v>
      </c>
    </row>
    <row r="637" spans="1:22" ht="14.25" hidden="1" customHeight="1" x14ac:dyDescent="0.25">
      <c r="A637" s="6" t="s">
        <v>717</v>
      </c>
      <c r="B637" s="6" t="s">
        <v>71</v>
      </c>
      <c r="C637" s="6" t="s">
        <v>78</v>
      </c>
      <c r="D637" s="6" t="s">
        <v>58</v>
      </c>
      <c r="E637" t="str">
        <f>IF(Table_Main[[#This Row],[Wait]]&lt;=4, "Yes", "No")</f>
        <v>No</v>
      </c>
      <c r="F637" s="9">
        <v>44319</v>
      </c>
      <c r="G637" s="9">
        <v>44329</v>
      </c>
      <c r="H637" s="6">
        <v>2</v>
      </c>
      <c r="I637" t="str">
        <f>IF(Table_Main[[#This Row],[LaborFee]]=0,"Yes", "No")</f>
        <v>No</v>
      </c>
      <c r="J637" t="str">
        <f>IF(Table_Main[[#This Row],[PartsFee]]=0,"Yes", "No")</f>
        <v>No</v>
      </c>
      <c r="K637" s="6">
        <v>0.5</v>
      </c>
      <c r="L637" s="14">
        <v>357.9837</v>
      </c>
      <c r="M637" s="6" t="s">
        <v>79</v>
      </c>
      <c r="N637">
        <f>Table_Main[[#This Row],[WorkDate]]-Table_Main[[#This Row],[ReqDate]]</f>
        <v>10</v>
      </c>
      <c r="O637">
        <f>VLOOKUP(Table_Main[[#This Row],[Techs]],$AA$2:$AB$4,2,0)</f>
        <v>140</v>
      </c>
      <c r="P637" s="13">
        <f>Table_Main[[#This Row],[LaborHours]]*Table_Main[[#This Row],[LaborRate]]</f>
        <v>70</v>
      </c>
      <c r="Q637" s="14">
        <v>70</v>
      </c>
      <c r="R637" s="14">
        <v>357.9837</v>
      </c>
      <c r="S637" s="13">
        <f>Table_Main[[#This Row],[LaborRate]]+Table_Main[[#This Row],[LaborCost]]</f>
        <v>210</v>
      </c>
      <c r="T637">
        <f>Table_Main[[#This Row],[LaborFee]]+Table_Main[[#This Row],[PartsFee]]</f>
        <v>427.9837</v>
      </c>
      <c r="U637" t="str">
        <f>LEFT(TEXT(Table_Main[[#This Row],[ReqDate]],"dddd"),3)</f>
        <v>Mon</v>
      </c>
      <c r="V637" t="str">
        <f>LEFT(TEXT(Table_Main[[#This Row],[WorkDate]],"dddd"),3)</f>
        <v>Thu</v>
      </c>
    </row>
    <row r="638" spans="1:22" ht="14.25" hidden="1" customHeight="1" x14ac:dyDescent="0.25">
      <c r="A638" s="6" t="s">
        <v>718</v>
      </c>
      <c r="B638" s="6" t="s">
        <v>65</v>
      </c>
      <c r="C638" s="6" t="s">
        <v>57</v>
      </c>
      <c r="D638" s="6" t="s">
        <v>63</v>
      </c>
      <c r="E638" t="str">
        <f>IF(Table_Main[[#This Row],[Wait]]&lt;=4, "Yes", "No")</f>
        <v>No</v>
      </c>
      <c r="F638" s="9">
        <v>44319</v>
      </c>
      <c r="G638" s="9">
        <v>44334</v>
      </c>
      <c r="H638" s="6">
        <v>1</v>
      </c>
      <c r="I638" t="str">
        <f>IF(Table_Main[[#This Row],[LaborFee]]=0,"Yes", "No")</f>
        <v>No</v>
      </c>
      <c r="J638" t="str">
        <f>IF(Table_Main[[#This Row],[PartsFee]]=0,"Yes", "No")</f>
        <v>No</v>
      </c>
      <c r="K638" s="6">
        <v>0.5</v>
      </c>
      <c r="L638" s="14">
        <v>6.399</v>
      </c>
      <c r="M638" s="6" t="s">
        <v>79</v>
      </c>
      <c r="N638">
        <f>Table_Main[[#This Row],[WorkDate]]-Table_Main[[#This Row],[ReqDate]]</f>
        <v>15</v>
      </c>
      <c r="O638">
        <f>VLOOKUP(Table_Main[[#This Row],[Techs]],$AA$2:$AB$4,2,0)</f>
        <v>80</v>
      </c>
      <c r="P638" s="13">
        <f>Table_Main[[#This Row],[LaborHours]]*Table_Main[[#This Row],[LaborRate]]</f>
        <v>40</v>
      </c>
      <c r="Q638" s="14">
        <v>40</v>
      </c>
      <c r="R638" s="14">
        <v>6.399</v>
      </c>
      <c r="S638" s="13">
        <f>Table_Main[[#This Row],[LaborRate]]+Table_Main[[#This Row],[LaborCost]]</f>
        <v>120</v>
      </c>
      <c r="T638">
        <f>Table_Main[[#This Row],[LaborFee]]+Table_Main[[#This Row],[PartsFee]]</f>
        <v>46.399000000000001</v>
      </c>
      <c r="U638" t="str">
        <f>LEFT(TEXT(Table_Main[[#This Row],[ReqDate]],"dddd"),3)</f>
        <v>Mon</v>
      </c>
      <c r="V638" t="str">
        <f>LEFT(TEXT(Table_Main[[#This Row],[WorkDate]],"dddd"),3)</f>
        <v>Tue</v>
      </c>
    </row>
    <row r="639" spans="1:22" ht="14.25" hidden="1" customHeight="1" x14ac:dyDescent="0.25">
      <c r="A639" s="6" t="s">
        <v>719</v>
      </c>
      <c r="B639" s="6" t="s">
        <v>94</v>
      </c>
      <c r="C639" s="6" t="s">
        <v>78</v>
      </c>
      <c r="D639" s="6" t="s">
        <v>63</v>
      </c>
      <c r="E639" t="str">
        <f>IF(Table_Main[[#This Row],[Wait]]&lt;=4, "Yes", "No")</f>
        <v>No</v>
      </c>
      <c r="F639" s="9">
        <v>44319</v>
      </c>
      <c r="G639" s="9">
        <v>44335</v>
      </c>
      <c r="H639" s="6">
        <v>2</v>
      </c>
      <c r="I639" t="str">
        <f>IF(Table_Main[[#This Row],[LaborFee]]=0,"Yes", "No")</f>
        <v>Yes</v>
      </c>
      <c r="J639" t="str">
        <f>IF(Table_Main[[#This Row],[PartsFee]]=0,"Yes", "No")</f>
        <v>Yes</v>
      </c>
      <c r="K639" s="6">
        <v>1</v>
      </c>
      <c r="L639" s="14">
        <v>182.08340000000001</v>
      </c>
      <c r="M639" s="6" t="s">
        <v>413</v>
      </c>
      <c r="N639">
        <f>Table_Main[[#This Row],[WorkDate]]-Table_Main[[#This Row],[ReqDate]]</f>
        <v>16</v>
      </c>
      <c r="O639">
        <f>VLOOKUP(Table_Main[[#This Row],[Techs]],$AA$2:$AB$4,2,0)</f>
        <v>140</v>
      </c>
      <c r="P639" s="13">
        <f>Table_Main[[#This Row],[LaborHours]]*Table_Main[[#This Row],[LaborRate]]</f>
        <v>140</v>
      </c>
      <c r="Q639" s="14">
        <v>0</v>
      </c>
      <c r="R639" s="14">
        <v>0</v>
      </c>
      <c r="S639" s="13">
        <f>Table_Main[[#This Row],[LaborRate]]+Table_Main[[#This Row],[LaborCost]]</f>
        <v>280</v>
      </c>
      <c r="T639">
        <f>Table_Main[[#This Row],[LaborFee]]+Table_Main[[#This Row],[PartsFee]]</f>
        <v>0</v>
      </c>
      <c r="U639" t="str">
        <f>LEFT(TEXT(Table_Main[[#This Row],[ReqDate]],"dddd"),3)</f>
        <v>Mon</v>
      </c>
      <c r="V639" t="str">
        <f>LEFT(TEXT(Table_Main[[#This Row],[WorkDate]],"dddd"),3)</f>
        <v>Wed</v>
      </c>
    </row>
    <row r="640" spans="1:22" ht="14.25" hidden="1" customHeight="1" x14ac:dyDescent="0.25">
      <c r="A640" s="6" t="s">
        <v>720</v>
      </c>
      <c r="B640" s="6" t="s">
        <v>56</v>
      </c>
      <c r="C640" s="6" t="s">
        <v>227</v>
      </c>
      <c r="D640" s="6" t="s">
        <v>67</v>
      </c>
      <c r="E640" t="str">
        <f>IF(Table_Main[[#This Row],[Wait]]&lt;=4, "Yes", "No")</f>
        <v>No</v>
      </c>
      <c r="F640" s="9">
        <v>44319</v>
      </c>
      <c r="G640" s="9">
        <v>44334</v>
      </c>
      <c r="H640" s="6">
        <v>2</v>
      </c>
      <c r="I640" t="str">
        <f>IF(Table_Main[[#This Row],[LaborFee]]=0,"Yes", "No")</f>
        <v>No</v>
      </c>
      <c r="J640" t="str">
        <f>IF(Table_Main[[#This Row],[PartsFee]]=0,"Yes", "No")</f>
        <v>No</v>
      </c>
      <c r="K640" s="6">
        <v>0.25</v>
      </c>
      <c r="L640" s="14">
        <v>149.24420000000001</v>
      </c>
      <c r="M640" s="6" t="s">
        <v>59</v>
      </c>
      <c r="N640">
        <f>Table_Main[[#This Row],[WorkDate]]-Table_Main[[#This Row],[ReqDate]]</f>
        <v>15</v>
      </c>
      <c r="O640">
        <f>VLOOKUP(Table_Main[[#This Row],[Techs]],$AA$2:$AB$4,2,0)</f>
        <v>140</v>
      </c>
      <c r="P640" s="13">
        <f>Table_Main[[#This Row],[LaborHours]]*Table_Main[[#This Row],[LaborRate]]</f>
        <v>35</v>
      </c>
      <c r="Q640" s="14">
        <v>35</v>
      </c>
      <c r="R640" s="14">
        <v>149.24420000000001</v>
      </c>
      <c r="S640" s="13">
        <f>Table_Main[[#This Row],[LaborRate]]+Table_Main[[#This Row],[LaborCost]]</f>
        <v>175</v>
      </c>
      <c r="T640">
        <f>Table_Main[[#This Row],[LaborFee]]+Table_Main[[#This Row],[PartsFee]]</f>
        <v>184.24420000000001</v>
      </c>
      <c r="U640" t="str">
        <f>LEFT(TEXT(Table_Main[[#This Row],[ReqDate]],"dddd"),3)</f>
        <v>Mon</v>
      </c>
      <c r="V640" t="str">
        <f>LEFT(TEXT(Table_Main[[#This Row],[WorkDate]],"dddd"),3)</f>
        <v>Tue</v>
      </c>
    </row>
    <row r="641" spans="1:22" ht="14.25" hidden="1" customHeight="1" x14ac:dyDescent="0.25">
      <c r="A641" s="6" t="s">
        <v>721</v>
      </c>
      <c r="B641" s="6" t="s">
        <v>168</v>
      </c>
      <c r="C641" s="6" t="s">
        <v>227</v>
      </c>
      <c r="D641" s="6" t="s">
        <v>58</v>
      </c>
      <c r="E641" t="str">
        <f>IF(Table_Main[[#This Row],[Wait]]&lt;=4, "Yes", "No")</f>
        <v>No</v>
      </c>
      <c r="F641" s="9">
        <v>44319</v>
      </c>
      <c r="G641" s="9">
        <v>44336</v>
      </c>
      <c r="H641" s="6">
        <v>2</v>
      </c>
      <c r="I641" t="str">
        <f>IF(Table_Main[[#This Row],[LaborFee]]=0,"Yes", "No")</f>
        <v>No</v>
      </c>
      <c r="J641" t="str">
        <f>IF(Table_Main[[#This Row],[PartsFee]]=0,"Yes", "No")</f>
        <v>No</v>
      </c>
      <c r="K641" s="6">
        <v>0.25</v>
      </c>
      <c r="L641" s="14">
        <v>26.59</v>
      </c>
      <c r="M641" s="6" t="s">
        <v>432</v>
      </c>
      <c r="N641">
        <f>Table_Main[[#This Row],[WorkDate]]-Table_Main[[#This Row],[ReqDate]]</f>
        <v>17</v>
      </c>
      <c r="O641">
        <f>VLOOKUP(Table_Main[[#This Row],[Techs]],$AA$2:$AB$4,2,0)</f>
        <v>140</v>
      </c>
      <c r="P641" s="13">
        <f>Table_Main[[#This Row],[LaborHours]]*Table_Main[[#This Row],[LaborRate]]</f>
        <v>35</v>
      </c>
      <c r="Q641" s="14">
        <v>35</v>
      </c>
      <c r="R641" s="14">
        <v>26.59</v>
      </c>
      <c r="S641" s="13">
        <f>Table_Main[[#This Row],[LaborRate]]+Table_Main[[#This Row],[LaborCost]]</f>
        <v>175</v>
      </c>
      <c r="T641">
        <f>Table_Main[[#This Row],[LaborFee]]+Table_Main[[#This Row],[PartsFee]]</f>
        <v>61.59</v>
      </c>
      <c r="U641" t="str">
        <f>LEFT(TEXT(Table_Main[[#This Row],[ReqDate]],"dddd"),3)</f>
        <v>Mon</v>
      </c>
      <c r="V641" t="str">
        <f>LEFT(TEXT(Table_Main[[#This Row],[WorkDate]],"dddd"),3)</f>
        <v>Thu</v>
      </c>
    </row>
    <row r="642" spans="1:22" ht="14.25" hidden="1" customHeight="1" x14ac:dyDescent="0.25">
      <c r="A642" s="6" t="s">
        <v>722</v>
      </c>
      <c r="B642" s="6" t="s">
        <v>83</v>
      </c>
      <c r="C642" s="6" t="s">
        <v>57</v>
      </c>
      <c r="D642" s="6" t="s">
        <v>63</v>
      </c>
      <c r="E642" t="str">
        <f>IF(Table_Main[[#This Row],[Wait]]&lt;=4, "Yes", "No")</f>
        <v>No</v>
      </c>
      <c r="F642" s="9">
        <v>44319</v>
      </c>
      <c r="G642" s="9">
        <v>44349</v>
      </c>
      <c r="H642" s="6">
        <v>1</v>
      </c>
      <c r="I642" t="str">
        <f>IF(Table_Main[[#This Row],[LaborFee]]=0,"Yes", "No")</f>
        <v>No</v>
      </c>
      <c r="J642" t="str">
        <f>IF(Table_Main[[#This Row],[PartsFee]]=0,"Yes", "No")</f>
        <v>No</v>
      </c>
      <c r="K642" s="6">
        <v>0.5</v>
      </c>
      <c r="L642" s="14">
        <v>29.727799999999998</v>
      </c>
      <c r="M642" s="6" t="s">
        <v>59</v>
      </c>
      <c r="N642">
        <f>Table_Main[[#This Row],[WorkDate]]-Table_Main[[#This Row],[ReqDate]]</f>
        <v>30</v>
      </c>
      <c r="O642">
        <f>VLOOKUP(Table_Main[[#This Row],[Techs]],$AA$2:$AB$4,2,0)</f>
        <v>80</v>
      </c>
      <c r="P642" s="13">
        <f>Table_Main[[#This Row],[LaborHours]]*Table_Main[[#This Row],[LaborRate]]</f>
        <v>40</v>
      </c>
      <c r="Q642" s="14">
        <v>40</v>
      </c>
      <c r="R642" s="14">
        <v>29.727799999999998</v>
      </c>
      <c r="S642" s="13">
        <f>Table_Main[[#This Row],[LaborRate]]+Table_Main[[#This Row],[LaborCost]]</f>
        <v>120</v>
      </c>
      <c r="T642">
        <f>Table_Main[[#This Row],[LaborFee]]+Table_Main[[#This Row],[PartsFee]]</f>
        <v>69.727800000000002</v>
      </c>
      <c r="U642" t="str">
        <f>LEFT(TEXT(Table_Main[[#This Row],[ReqDate]],"dddd"),3)</f>
        <v>Mon</v>
      </c>
      <c r="V642" t="str">
        <f>LEFT(TEXT(Table_Main[[#This Row],[WorkDate]],"dddd"),3)</f>
        <v>Wed</v>
      </c>
    </row>
    <row r="643" spans="1:22" ht="14.25" hidden="1" customHeight="1" x14ac:dyDescent="0.25">
      <c r="A643" s="6" t="s">
        <v>723</v>
      </c>
      <c r="B643" s="6" t="s">
        <v>56</v>
      </c>
      <c r="C643" s="6" t="s">
        <v>227</v>
      </c>
      <c r="D643" s="6" t="s">
        <v>67</v>
      </c>
      <c r="E643" t="str">
        <f>IF(Table_Main[[#This Row],[Wait]]&lt;=4, "Yes", "No")</f>
        <v>No</v>
      </c>
      <c r="F643" s="9">
        <v>44319</v>
      </c>
      <c r="G643" s="9">
        <v>44354</v>
      </c>
      <c r="H643" s="6">
        <v>1</v>
      </c>
      <c r="I643" t="str">
        <f>IF(Table_Main[[#This Row],[LaborFee]]=0,"Yes", "No")</f>
        <v>No</v>
      </c>
      <c r="J643" t="str">
        <f>IF(Table_Main[[#This Row],[PartsFee]]=0,"Yes", "No")</f>
        <v>No</v>
      </c>
      <c r="K643" s="6">
        <v>0.25</v>
      </c>
      <c r="L643" s="14">
        <v>21.33</v>
      </c>
      <c r="M643" s="6" t="s">
        <v>59</v>
      </c>
      <c r="N643">
        <f>Table_Main[[#This Row],[WorkDate]]-Table_Main[[#This Row],[ReqDate]]</f>
        <v>35</v>
      </c>
      <c r="O643">
        <f>VLOOKUP(Table_Main[[#This Row],[Techs]],$AA$2:$AB$4,2,0)</f>
        <v>80</v>
      </c>
      <c r="P643" s="13">
        <f>Table_Main[[#This Row],[LaborHours]]*Table_Main[[#This Row],[LaborRate]]</f>
        <v>20</v>
      </c>
      <c r="Q643" s="14">
        <v>20</v>
      </c>
      <c r="R643" s="14">
        <v>21.33</v>
      </c>
      <c r="S643" s="13">
        <f>Table_Main[[#This Row],[LaborRate]]+Table_Main[[#This Row],[LaborCost]]</f>
        <v>100</v>
      </c>
      <c r="T643">
        <f>Table_Main[[#This Row],[LaborFee]]+Table_Main[[#This Row],[PartsFee]]</f>
        <v>41.33</v>
      </c>
      <c r="U643" t="str">
        <f>LEFT(TEXT(Table_Main[[#This Row],[ReqDate]],"dddd"),3)</f>
        <v>Mon</v>
      </c>
      <c r="V643" t="str">
        <f>LEFT(TEXT(Table_Main[[#This Row],[WorkDate]],"dddd"),3)</f>
        <v>Mon</v>
      </c>
    </row>
    <row r="644" spans="1:22" ht="14.25" hidden="1" customHeight="1" x14ac:dyDescent="0.25">
      <c r="A644" s="6" t="s">
        <v>724</v>
      </c>
      <c r="B644" s="6" t="s">
        <v>226</v>
      </c>
      <c r="C644" s="6" t="s">
        <v>227</v>
      </c>
      <c r="D644" s="6" t="s">
        <v>67</v>
      </c>
      <c r="E644" t="str">
        <f>IF(Table_Main[[#This Row],[Wait]]&lt;=4, "Yes", "No")</f>
        <v>No</v>
      </c>
      <c r="F644" s="9">
        <v>44319</v>
      </c>
      <c r="G644" s="9">
        <v>44361</v>
      </c>
      <c r="H644" s="6">
        <v>1</v>
      </c>
      <c r="I644" t="str">
        <f>IF(Table_Main[[#This Row],[LaborFee]]=0,"Yes", "No")</f>
        <v>No</v>
      </c>
      <c r="J644" t="str">
        <f>IF(Table_Main[[#This Row],[PartsFee]]=0,"Yes", "No")</f>
        <v>No</v>
      </c>
      <c r="K644" s="6">
        <v>0.25</v>
      </c>
      <c r="L644" s="14">
        <v>64.171000000000006</v>
      </c>
      <c r="M644" s="6" t="s">
        <v>59</v>
      </c>
      <c r="N644">
        <f>Table_Main[[#This Row],[WorkDate]]-Table_Main[[#This Row],[ReqDate]]</f>
        <v>42</v>
      </c>
      <c r="O644">
        <f>VLOOKUP(Table_Main[[#This Row],[Techs]],$AA$2:$AB$4,2,0)</f>
        <v>80</v>
      </c>
      <c r="P644" s="13">
        <f>Table_Main[[#This Row],[LaborHours]]*Table_Main[[#This Row],[LaborRate]]</f>
        <v>20</v>
      </c>
      <c r="Q644" s="14">
        <v>20</v>
      </c>
      <c r="R644" s="14">
        <v>64.171000000000006</v>
      </c>
      <c r="S644" s="13">
        <f>Table_Main[[#This Row],[LaborRate]]+Table_Main[[#This Row],[LaborCost]]</f>
        <v>100</v>
      </c>
      <c r="T644">
        <f>Table_Main[[#This Row],[LaborFee]]+Table_Main[[#This Row],[PartsFee]]</f>
        <v>84.171000000000006</v>
      </c>
      <c r="U644" t="str">
        <f>LEFT(TEXT(Table_Main[[#This Row],[ReqDate]],"dddd"),3)</f>
        <v>Mon</v>
      </c>
      <c r="V644" t="str">
        <f>LEFT(TEXT(Table_Main[[#This Row],[WorkDate]],"dddd"),3)</f>
        <v>Mon</v>
      </c>
    </row>
    <row r="645" spans="1:22" ht="14.25" hidden="1" customHeight="1" x14ac:dyDescent="0.25">
      <c r="A645" s="6" t="s">
        <v>725</v>
      </c>
      <c r="B645" s="6" t="s">
        <v>83</v>
      </c>
      <c r="C645" s="6" t="s">
        <v>57</v>
      </c>
      <c r="D645" s="6" t="s">
        <v>67</v>
      </c>
      <c r="E645" t="str">
        <f>IF(Table_Main[[#This Row],[Wait]]&lt;=4, "Yes", "No")</f>
        <v>No</v>
      </c>
      <c r="F645" s="9">
        <v>44319</v>
      </c>
      <c r="G645" s="9">
        <v>44368</v>
      </c>
      <c r="H645" s="6">
        <v>1</v>
      </c>
      <c r="I645" t="str">
        <f>IF(Table_Main[[#This Row],[LaborFee]]=0,"Yes", "No")</f>
        <v>No</v>
      </c>
      <c r="J645" t="str">
        <f>IF(Table_Main[[#This Row],[PartsFee]]=0,"Yes", "No")</f>
        <v>No</v>
      </c>
      <c r="K645" s="6">
        <v>0.25</v>
      </c>
      <c r="L645" s="14">
        <v>70.8215</v>
      </c>
      <c r="M645" s="6" t="s">
        <v>68</v>
      </c>
      <c r="N645">
        <f>Table_Main[[#This Row],[WorkDate]]-Table_Main[[#This Row],[ReqDate]]</f>
        <v>49</v>
      </c>
      <c r="O645">
        <f>VLOOKUP(Table_Main[[#This Row],[Techs]],$AA$2:$AB$4,2,0)</f>
        <v>80</v>
      </c>
      <c r="P645" s="13">
        <f>Table_Main[[#This Row],[LaborHours]]*Table_Main[[#This Row],[LaborRate]]</f>
        <v>20</v>
      </c>
      <c r="Q645" s="14">
        <v>20</v>
      </c>
      <c r="R645" s="14">
        <v>70.8215</v>
      </c>
      <c r="S645" s="13">
        <f>Table_Main[[#This Row],[LaborRate]]+Table_Main[[#This Row],[LaborCost]]</f>
        <v>100</v>
      </c>
      <c r="T645">
        <f>Table_Main[[#This Row],[LaborFee]]+Table_Main[[#This Row],[PartsFee]]</f>
        <v>90.8215</v>
      </c>
      <c r="U645" t="str">
        <f>LEFT(TEXT(Table_Main[[#This Row],[ReqDate]],"dddd"),3)</f>
        <v>Mon</v>
      </c>
      <c r="V645" t="str">
        <f>LEFT(TEXT(Table_Main[[#This Row],[WorkDate]],"dddd"),3)</f>
        <v>Mon</v>
      </c>
    </row>
    <row r="646" spans="1:22" ht="14.25" hidden="1" customHeight="1" x14ac:dyDescent="0.25">
      <c r="A646" s="6" t="s">
        <v>726</v>
      </c>
      <c r="B646" s="6" t="s">
        <v>106</v>
      </c>
      <c r="C646" s="6" t="s">
        <v>78</v>
      </c>
      <c r="D646" s="6" t="s">
        <v>63</v>
      </c>
      <c r="E646" t="str">
        <f>IF(Table_Main[[#This Row],[Wait]]&lt;=4, "Yes", "No")</f>
        <v>No</v>
      </c>
      <c r="F646" s="9">
        <v>44319</v>
      </c>
      <c r="G646" s="9">
        <v>44389</v>
      </c>
      <c r="H646" s="6">
        <v>1</v>
      </c>
      <c r="I646" t="str">
        <f>IF(Table_Main[[#This Row],[LaborFee]]=0,"Yes", "No")</f>
        <v>No</v>
      </c>
      <c r="J646" t="str">
        <f>IF(Table_Main[[#This Row],[PartsFee]]=0,"Yes", "No")</f>
        <v>No</v>
      </c>
      <c r="K646" s="6">
        <v>2.5</v>
      </c>
      <c r="L646" s="14">
        <v>271.90960000000001</v>
      </c>
      <c r="M646" s="6" t="s">
        <v>79</v>
      </c>
      <c r="N646">
        <f>Table_Main[[#This Row],[WorkDate]]-Table_Main[[#This Row],[ReqDate]]</f>
        <v>70</v>
      </c>
      <c r="O646">
        <f>VLOOKUP(Table_Main[[#This Row],[Techs]],$AA$2:$AB$4,2,0)</f>
        <v>80</v>
      </c>
      <c r="P646" s="13">
        <f>Table_Main[[#This Row],[LaborHours]]*Table_Main[[#This Row],[LaborRate]]</f>
        <v>200</v>
      </c>
      <c r="Q646" s="14">
        <v>200</v>
      </c>
      <c r="R646" s="14">
        <v>271.90960000000001</v>
      </c>
      <c r="S646" s="13">
        <f>Table_Main[[#This Row],[LaborRate]]+Table_Main[[#This Row],[LaborCost]]</f>
        <v>280</v>
      </c>
      <c r="T646">
        <f>Table_Main[[#This Row],[LaborFee]]+Table_Main[[#This Row],[PartsFee]]</f>
        <v>471.90960000000001</v>
      </c>
      <c r="U646" t="str">
        <f>LEFT(TEXT(Table_Main[[#This Row],[ReqDate]],"dddd"),3)</f>
        <v>Mon</v>
      </c>
      <c r="V646" t="str">
        <f>LEFT(TEXT(Table_Main[[#This Row],[WorkDate]],"dddd"),3)</f>
        <v>Mon</v>
      </c>
    </row>
    <row r="647" spans="1:22" ht="14.25" hidden="1" customHeight="1" x14ac:dyDescent="0.25">
      <c r="A647" s="6" t="s">
        <v>727</v>
      </c>
      <c r="B647" s="6" t="s">
        <v>65</v>
      </c>
      <c r="C647" s="6" t="s">
        <v>57</v>
      </c>
      <c r="D647" s="6" t="s">
        <v>58</v>
      </c>
      <c r="E647" t="str">
        <f>IF(Table_Main[[#This Row],[Wait]]&lt;=4, "Yes", "No")</f>
        <v>No</v>
      </c>
      <c r="F647" s="9">
        <v>44320</v>
      </c>
      <c r="G647" s="9">
        <v>44329</v>
      </c>
      <c r="H647" s="6">
        <v>1</v>
      </c>
      <c r="I647" t="str">
        <f>IF(Table_Main[[#This Row],[LaborFee]]=0,"Yes", "No")</f>
        <v>No</v>
      </c>
      <c r="J647" t="str">
        <f>IF(Table_Main[[#This Row],[PartsFee]]=0,"Yes", "No")</f>
        <v>No</v>
      </c>
      <c r="K647" s="6">
        <v>0.75</v>
      </c>
      <c r="L647" s="14">
        <v>146.2002</v>
      </c>
      <c r="M647" s="6" t="s">
        <v>79</v>
      </c>
      <c r="N647">
        <f>Table_Main[[#This Row],[WorkDate]]-Table_Main[[#This Row],[ReqDate]]</f>
        <v>9</v>
      </c>
      <c r="O647">
        <f>VLOOKUP(Table_Main[[#This Row],[Techs]],$AA$2:$AB$4,2,0)</f>
        <v>80</v>
      </c>
      <c r="P647" s="13">
        <f>Table_Main[[#This Row],[LaborHours]]*Table_Main[[#This Row],[LaborRate]]</f>
        <v>60</v>
      </c>
      <c r="Q647" s="14">
        <v>60</v>
      </c>
      <c r="R647" s="14">
        <v>146.2002</v>
      </c>
      <c r="S647" s="13">
        <f>Table_Main[[#This Row],[LaborRate]]+Table_Main[[#This Row],[LaborCost]]</f>
        <v>140</v>
      </c>
      <c r="T647">
        <f>Table_Main[[#This Row],[LaborFee]]+Table_Main[[#This Row],[PartsFee]]</f>
        <v>206.2002</v>
      </c>
      <c r="U647" t="str">
        <f>LEFT(TEXT(Table_Main[[#This Row],[ReqDate]],"dddd"),3)</f>
        <v>Tue</v>
      </c>
      <c r="V647" t="str">
        <f>LEFT(TEXT(Table_Main[[#This Row],[WorkDate]],"dddd"),3)</f>
        <v>Thu</v>
      </c>
    </row>
    <row r="648" spans="1:22" ht="14.25" hidden="1" customHeight="1" x14ac:dyDescent="0.25">
      <c r="A648" s="6" t="s">
        <v>728</v>
      </c>
      <c r="B648" s="6" t="s">
        <v>65</v>
      </c>
      <c r="C648" s="6" t="s">
        <v>57</v>
      </c>
      <c r="D648" s="6" t="s">
        <v>63</v>
      </c>
      <c r="E648" t="str">
        <f>IF(Table_Main[[#This Row],[Wait]]&lt;=4, "Yes", "No")</f>
        <v>No</v>
      </c>
      <c r="F648" s="9">
        <v>44320</v>
      </c>
      <c r="G648" s="9">
        <v>44336</v>
      </c>
      <c r="H648" s="6">
        <v>1</v>
      </c>
      <c r="I648" t="str">
        <f>IF(Table_Main[[#This Row],[LaborFee]]=0,"Yes", "No")</f>
        <v>No</v>
      </c>
      <c r="J648" t="str">
        <f>IF(Table_Main[[#This Row],[PartsFee]]=0,"Yes", "No")</f>
        <v>No</v>
      </c>
      <c r="K648" s="6">
        <v>0.5</v>
      </c>
      <c r="L648" s="14">
        <v>150</v>
      </c>
      <c r="M648" s="6" t="s">
        <v>59</v>
      </c>
      <c r="N648">
        <f>Table_Main[[#This Row],[WorkDate]]-Table_Main[[#This Row],[ReqDate]]</f>
        <v>16</v>
      </c>
      <c r="O648">
        <f>VLOOKUP(Table_Main[[#This Row],[Techs]],$AA$2:$AB$4,2,0)</f>
        <v>80</v>
      </c>
      <c r="P648" s="13">
        <f>Table_Main[[#This Row],[LaborHours]]*Table_Main[[#This Row],[LaborRate]]</f>
        <v>40</v>
      </c>
      <c r="Q648" s="14">
        <v>40</v>
      </c>
      <c r="R648" s="14">
        <v>150</v>
      </c>
      <c r="S648" s="13">
        <f>Table_Main[[#This Row],[LaborRate]]+Table_Main[[#This Row],[LaborCost]]</f>
        <v>120</v>
      </c>
      <c r="T648">
        <f>Table_Main[[#This Row],[LaborFee]]+Table_Main[[#This Row],[PartsFee]]</f>
        <v>190</v>
      </c>
      <c r="U648" t="str">
        <f>LEFT(TEXT(Table_Main[[#This Row],[ReqDate]],"dddd"),3)</f>
        <v>Tue</v>
      </c>
      <c r="V648" t="str">
        <f>LEFT(TEXT(Table_Main[[#This Row],[WorkDate]],"dddd"),3)</f>
        <v>Thu</v>
      </c>
    </row>
    <row r="649" spans="1:22" ht="14.25" customHeight="1" x14ac:dyDescent="0.25">
      <c r="A649" s="6" t="s">
        <v>729</v>
      </c>
      <c r="B649" s="6" t="s">
        <v>65</v>
      </c>
      <c r="C649" s="6" t="s">
        <v>66</v>
      </c>
      <c r="D649" s="6" t="s">
        <v>67</v>
      </c>
      <c r="E649" t="str">
        <f>IF(Table_Main[[#This Row],[Wait]]&lt;=4, "Yes", "No")</f>
        <v>No</v>
      </c>
      <c r="F649" s="9">
        <v>44320</v>
      </c>
      <c r="G649" s="9">
        <v>44350</v>
      </c>
      <c r="H649" s="6">
        <v>1</v>
      </c>
      <c r="I649" t="str">
        <f>IF(Table_Main[[#This Row],[LaborFee]]=0,"Yes", "No")</f>
        <v>No</v>
      </c>
      <c r="J649" t="str">
        <f>IF(Table_Main[[#This Row],[PartsFee]]=0,"Yes", "No")</f>
        <v>No</v>
      </c>
      <c r="K649" s="6">
        <v>0.25</v>
      </c>
      <c r="L649" s="14">
        <v>140.5</v>
      </c>
      <c r="M649" s="6" t="s">
        <v>79</v>
      </c>
      <c r="N649">
        <f>Table_Main[[#This Row],[WorkDate]]-Table_Main[[#This Row],[ReqDate]]</f>
        <v>30</v>
      </c>
      <c r="O649">
        <f>VLOOKUP(Table_Main[[#This Row],[Techs]],$AA$2:$AB$4,2,0)</f>
        <v>80</v>
      </c>
      <c r="P649" s="13">
        <f>Table_Main[[#This Row],[LaborHours]]*Table_Main[[#This Row],[LaborRate]]</f>
        <v>20</v>
      </c>
      <c r="Q649" s="14">
        <v>20</v>
      </c>
      <c r="R649" s="14">
        <v>140.5</v>
      </c>
      <c r="S649" s="13">
        <f>Table_Main[[#This Row],[LaborRate]]+Table_Main[[#This Row],[LaborCost]]</f>
        <v>100</v>
      </c>
      <c r="T649">
        <f>Table_Main[[#This Row],[LaborFee]]+Table_Main[[#This Row],[PartsFee]]</f>
        <v>160.5</v>
      </c>
      <c r="U649" t="str">
        <f>LEFT(TEXT(Table_Main[[#This Row],[ReqDate]],"dddd"),3)</f>
        <v>Tue</v>
      </c>
      <c r="V649" t="str">
        <f>LEFT(TEXT(Table_Main[[#This Row],[WorkDate]],"dddd"),3)</f>
        <v>Thu</v>
      </c>
    </row>
    <row r="650" spans="1:22" ht="14.25" customHeight="1" x14ac:dyDescent="0.25">
      <c r="A650" s="6" t="s">
        <v>730</v>
      </c>
      <c r="B650" s="6" t="s">
        <v>61</v>
      </c>
      <c r="C650" s="6" t="s">
        <v>62</v>
      </c>
      <c r="D650" s="6" t="s">
        <v>67</v>
      </c>
      <c r="E650" t="str">
        <f>IF(Table_Main[[#This Row],[Wait]]&lt;=4, "Yes", "No")</f>
        <v>No</v>
      </c>
      <c r="F650" s="9">
        <v>44320</v>
      </c>
      <c r="G650" s="9">
        <v>44357</v>
      </c>
      <c r="H650" s="6">
        <v>1</v>
      </c>
      <c r="I650" t="str">
        <f>IF(Table_Main[[#This Row],[LaborFee]]=0,"Yes", "No")</f>
        <v>No</v>
      </c>
      <c r="J650" t="str">
        <f>IF(Table_Main[[#This Row],[PartsFee]]=0,"Yes", "No")</f>
        <v>No</v>
      </c>
      <c r="K650" s="6">
        <v>0.25</v>
      </c>
      <c r="L650" s="14">
        <v>39</v>
      </c>
      <c r="M650" s="6" t="s">
        <v>59</v>
      </c>
      <c r="N650">
        <f>Table_Main[[#This Row],[WorkDate]]-Table_Main[[#This Row],[ReqDate]]</f>
        <v>37</v>
      </c>
      <c r="O650">
        <f>VLOOKUP(Table_Main[[#This Row],[Techs]],$AA$2:$AB$4,2,0)</f>
        <v>80</v>
      </c>
      <c r="P650" s="13">
        <f>Table_Main[[#This Row],[LaborHours]]*Table_Main[[#This Row],[LaborRate]]</f>
        <v>20</v>
      </c>
      <c r="Q650" s="14">
        <v>20</v>
      </c>
      <c r="R650" s="14">
        <v>39</v>
      </c>
      <c r="S650" s="13">
        <f>Table_Main[[#This Row],[LaborRate]]+Table_Main[[#This Row],[LaborCost]]</f>
        <v>100</v>
      </c>
      <c r="T650">
        <f>Table_Main[[#This Row],[LaborFee]]+Table_Main[[#This Row],[PartsFee]]</f>
        <v>59</v>
      </c>
      <c r="U650" t="str">
        <f>LEFT(TEXT(Table_Main[[#This Row],[ReqDate]],"dddd"),3)</f>
        <v>Tue</v>
      </c>
      <c r="V650" t="str">
        <f>LEFT(TEXT(Table_Main[[#This Row],[WorkDate]],"dddd"),3)</f>
        <v>Thu</v>
      </c>
    </row>
    <row r="651" spans="1:22" ht="14.25" hidden="1" customHeight="1" x14ac:dyDescent="0.25">
      <c r="A651" s="6" t="s">
        <v>731</v>
      </c>
      <c r="B651" s="6" t="s">
        <v>56</v>
      </c>
      <c r="C651" s="6" t="s">
        <v>57</v>
      </c>
      <c r="D651" s="6" t="s">
        <v>81</v>
      </c>
      <c r="E651" t="str">
        <f>IF(Table_Main[[#This Row],[Wait]]&lt;=4, "Yes", "No")</f>
        <v>No</v>
      </c>
      <c r="F651" s="9">
        <v>44320</v>
      </c>
      <c r="G651" s="9">
        <v>44389</v>
      </c>
      <c r="H651" s="6">
        <v>2</v>
      </c>
      <c r="I651" t="str">
        <f>IF(Table_Main[[#This Row],[LaborFee]]=0,"Yes", "No")</f>
        <v>No</v>
      </c>
      <c r="J651" t="str">
        <f>IF(Table_Main[[#This Row],[PartsFee]]=0,"Yes", "No")</f>
        <v>No</v>
      </c>
      <c r="K651" s="6">
        <v>2.25</v>
      </c>
      <c r="L651" s="14">
        <v>716.98710000000005</v>
      </c>
      <c r="M651" s="6" t="s">
        <v>79</v>
      </c>
      <c r="N651">
        <f>Table_Main[[#This Row],[WorkDate]]-Table_Main[[#This Row],[ReqDate]]</f>
        <v>69</v>
      </c>
      <c r="O651">
        <f>VLOOKUP(Table_Main[[#This Row],[Techs]],$AA$2:$AB$4,2,0)</f>
        <v>140</v>
      </c>
      <c r="P651" s="13">
        <f>Table_Main[[#This Row],[LaborHours]]*Table_Main[[#This Row],[LaborRate]]</f>
        <v>315</v>
      </c>
      <c r="Q651" s="14">
        <v>315</v>
      </c>
      <c r="R651" s="14">
        <v>716.98710000000005</v>
      </c>
      <c r="S651" s="13">
        <f>Table_Main[[#This Row],[LaborRate]]+Table_Main[[#This Row],[LaborCost]]</f>
        <v>455</v>
      </c>
      <c r="T651">
        <f>Table_Main[[#This Row],[LaborFee]]+Table_Main[[#This Row],[PartsFee]]</f>
        <v>1031.9871000000001</v>
      </c>
      <c r="U651" t="str">
        <f>LEFT(TEXT(Table_Main[[#This Row],[ReqDate]],"dddd"),3)</f>
        <v>Tue</v>
      </c>
      <c r="V651" t="str">
        <f>LEFT(TEXT(Table_Main[[#This Row],[WorkDate]],"dddd"),3)</f>
        <v>Mon</v>
      </c>
    </row>
    <row r="652" spans="1:22" ht="14.25" hidden="1" customHeight="1" x14ac:dyDescent="0.25">
      <c r="A652" s="6" t="s">
        <v>732</v>
      </c>
      <c r="B652" s="6" t="s">
        <v>168</v>
      </c>
      <c r="C652" s="6" t="s">
        <v>227</v>
      </c>
      <c r="D652" s="6" t="s">
        <v>67</v>
      </c>
      <c r="E652" t="str">
        <f>IF(Table_Main[[#This Row],[Wait]]&lt;=4, "Yes", "No")</f>
        <v>No</v>
      </c>
      <c r="F652" s="9">
        <v>44320</v>
      </c>
      <c r="G652" s="9">
        <v>44340</v>
      </c>
      <c r="H652" s="6">
        <v>1</v>
      </c>
      <c r="I652" t="str">
        <f>IF(Table_Main[[#This Row],[LaborFee]]=0,"Yes", "No")</f>
        <v>Yes</v>
      </c>
      <c r="J652" t="str">
        <f>IF(Table_Main[[#This Row],[PartsFee]]=0,"Yes", "No")</f>
        <v>No</v>
      </c>
      <c r="K652" s="6">
        <v>1</v>
      </c>
      <c r="L652" s="14">
        <v>118.8969</v>
      </c>
      <c r="M652" s="6" t="s">
        <v>59</v>
      </c>
      <c r="N652">
        <f>Table_Main[[#This Row],[WorkDate]]-Table_Main[[#This Row],[ReqDate]]</f>
        <v>20</v>
      </c>
      <c r="O652">
        <f>VLOOKUP(Table_Main[[#This Row],[Techs]],$AA$2:$AB$4,2,0)</f>
        <v>80</v>
      </c>
      <c r="P652" s="13">
        <f>Table_Main[[#This Row],[LaborHours]]*Table_Main[[#This Row],[LaborRate]]</f>
        <v>80</v>
      </c>
      <c r="Q652" s="14">
        <v>0</v>
      </c>
      <c r="R652" s="14">
        <v>118.8969</v>
      </c>
      <c r="S652" s="13">
        <f>Table_Main[[#This Row],[LaborRate]]+Table_Main[[#This Row],[LaborCost]]</f>
        <v>160</v>
      </c>
      <c r="T652">
        <f>Table_Main[[#This Row],[LaborFee]]+Table_Main[[#This Row],[PartsFee]]</f>
        <v>118.8969</v>
      </c>
      <c r="U652" t="str">
        <f>LEFT(TEXT(Table_Main[[#This Row],[ReqDate]],"dddd"),3)</f>
        <v>Tue</v>
      </c>
      <c r="V652" t="str">
        <f>LEFT(TEXT(Table_Main[[#This Row],[WorkDate]],"dddd"),3)</f>
        <v>Mon</v>
      </c>
    </row>
    <row r="653" spans="1:22" ht="14.25" hidden="1" customHeight="1" x14ac:dyDescent="0.25">
      <c r="A653" s="6" t="s">
        <v>733</v>
      </c>
      <c r="B653" s="6" t="s">
        <v>61</v>
      </c>
      <c r="C653" s="6" t="s">
        <v>78</v>
      </c>
      <c r="D653" s="6" t="s">
        <v>58</v>
      </c>
      <c r="E653" t="str">
        <f>IF(Table_Main[[#This Row],[Wait]]&lt;=4, "Yes", "No")</f>
        <v>No</v>
      </c>
      <c r="F653" s="9">
        <v>44321</v>
      </c>
      <c r="G653" s="9">
        <v>44333</v>
      </c>
      <c r="H653" s="6">
        <v>2</v>
      </c>
      <c r="I653" t="str">
        <f>IF(Table_Main[[#This Row],[LaborFee]]=0,"Yes", "No")</f>
        <v>No</v>
      </c>
      <c r="J653" t="str">
        <f>IF(Table_Main[[#This Row],[PartsFee]]=0,"Yes", "No")</f>
        <v>Yes</v>
      </c>
      <c r="K653" s="6">
        <v>0.25</v>
      </c>
      <c r="L653" s="14">
        <v>24</v>
      </c>
      <c r="M653" s="6" t="s">
        <v>79</v>
      </c>
      <c r="N653">
        <f>Table_Main[[#This Row],[WorkDate]]-Table_Main[[#This Row],[ReqDate]]</f>
        <v>12</v>
      </c>
      <c r="O653">
        <f>VLOOKUP(Table_Main[[#This Row],[Techs]],$AA$2:$AB$4,2,0)</f>
        <v>140</v>
      </c>
      <c r="P653" s="13">
        <f>Table_Main[[#This Row],[LaborHours]]*Table_Main[[#This Row],[LaborRate]]</f>
        <v>35</v>
      </c>
      <c r="Q653" s="14">
        <v>35</v>
      </c>
      <c r="R653" s="14">
        <v>0</v>
      </c>
      <c r="S653" s="13">
        <f>Table_Main[[#This Row],[LaborRate]]+Table_Main[[#This Row],[LaborCost]]</f>
        <v>175</v>
      </c>
      <c r="T653">
        <f>Table_Main[[#This Row],[LaborFee]]+Table_Main[[#This Row],[PartsFee]]</f>
        <v>35</v>
      </c>
      <c r="U653" t="str">
        <f>LEFT(TEXT(Table_Main[[#This Row],[ReqDate]],"dddd"),3)</f>
        <v>Wed</v>
      </c>
      <c r="V653" t="str">
        <f>LEFT(TEXT(Table_Main[[#This Row],[WorkDate]],"dddd"),3)</f>
        <v>Mon</v>
      </c>
    </row>
    <row r="654" spans="1:22" ht="14.25" hidden="1" customHeight="1" x14ac:dyDescent="0.25">
      <c r="A654" s="6" t="s">
        <v>734</v>
      </c>
      <c r="B654" s="6" t="s">
        <v>94</v>
      </c>
      <c r="C654" s="6" t="s">
        <v>66</v>
      </c>
      <c r="D654" s="6" t="s">
        <v>58</v>
      </c>
      <c r="E654" t="str">
        <f>IF(Table_Main[[#This Row],[Wait]]&lt;=4, "Yes", "No")</f>
        <v>No</v>
      </c>
      <c r="F654" s="9">
        <v>44321</v>
      </c>
      <c r="G654" s="9">
        <v>44333</v>
      </c>
      <c r="H654" s="6">
        <v>1</v>
      </c>
      <c r="I654" t="str">
        <f>IF(Table_Main[[#This Row],[LaborFee]]=0,"Yes", "No")</f>
        <v>No</v>
      </c>
      <c r="J654" t="str">
        <f>IF(Table_Main[[#This Row],[PartsFee]]=0,"Yes", "No")</f>
        <v>No</v>
      </c>
      <c r="K654" s="6">
        <v>0.25</v>
      </c>
      <c r="L654" s="14">
        <v>28.036799999999999</v>
      </c>
      <c r="M654" s="6" t="s">
        <v>59</v>
      </c>
      <c r="N654">
        <f>Table_Main[[#This Row],[WorkDate]]-Table_Main[[#This Row],[ReqDate]]</f>
        <v>12</v>
      </c>
      <c r="O654">
        <f>VLOOKUP(Table_Main[[#This Row],[Techs]],$AA$2:$AB$4,2,0)</f>
        <v>80</v>
      </c>
      <c r="P654" s="13">
        <f>Table_Main[[#This Row],[LaborHours]]*Table_Main[[#This Row],[LaborRate]]</f>
        <v>20</v>
      </c>
      <c r="Q654" s="14">
        <v>20</v>
      </c>
      <c r="R654" s="14">
        <v>28.036799999999999</v>
      </c>
      <c r="S654" s="13">
        <f>Table_Main[[#This Row],[LaborRate]]+Table_Main[[#This Row],[LaborCost]]</f>
        <v>100</v>
      </c>
      <c r="T654">
        <f>Table_Main[[#This Row],[LaborFee]]+Table_Main[[#This Row],[PartsFee]]</f>
        <v>48.036799999999999</v>
      </c>
      <c r="U654" t="str">
        <f>LEFT(TEXT(Table_Main[[#This Row],[ReqDate]],"dddd"),3)</f>
        <v>Wed</v>
      </c>
      <c r="V654" t="str">
        <f>LEFT(TEXT(Table_Main[[#This Row],[WorkDate]],"dddd"),3)</f>
        <v>Mon</v>
      </c>
    </row>
    <row r="655" spans="1:22" ht="14.25" hidden="1" customHeight="1" x14ac:dyDescent="0.25">
      <c r="A655" s="6" t="s">
        <v>735</v>
      </c>
      <c r="B655" s="6" t="s">
        <v>61</v>
      </c>
      <c r="C655" s="6" t="s">
        <v>78</v>
      </c>
      <c r="D655" s="6" t="s">
        <v>58</v>
      </c>
      <c r="E655" t="str">
        <f>IF(Table_Main[[#This Row],[Wait]]&lt;=4, "Yes", "No")</f>
        <v>No</v>
      </c>
      <c r="F655" s="9">
        <v>44321</v>
      </c>
      <c r="G655" s="9">
        <v>44333</v>
      </c>
      <c r="H655" s="6">
        <v>2</v>
      </c>
      <c r="I655" t="str">
        <f>IF(Table_Main[[#This Row],[LaborFee]]=0,"Yes", "No")</f>
        <v>No</v>
      </c>
      <c r="J655" t="str">
        <f>IF(Table_Main[[#This Row],[PartsFee]]=0,"Yes", "No")</f>
        <v>No</v>
      </c>
      <c r="K655" s="6">
        <v>0.5</v>
      </c>
      <c r="L655" s="14">
        <v>291.10989999999998</v>
      </c>
      <c r="M655" s="6" t="s">
        <v>79</v>
      </c>
      <c r="N655">
        <f>Table_Main[[#This Row],[WorkDate]]-Table_Main[[#This Row],[ReqDate]]</f>
        <v>12</v>
      </c>
      <c r="O655">
        <f>VLOOKUP(Table_Main[[#This Row],[Techs]],$AA$2:$AB$4,2,0)</f>
        <v>140</v>
      </c>
      <c r="P655" s="13">
        <f>Table_Main[[#This Row],[LaborHours]]*Table_Main[[#This Row],[LaborRate]]</f>
        <v>70</v>
      </c>
      <c r="Q655" s="14">
        <v>70</v>
      </c>
      <c r="R655" s="14">
        <v>291.10989999999998</v>
      </c>
      <c r="S655" s="13">
        <f>Table_Main[[#This Row],[LaborRate]]+Table_Main[[#This Row],[LaborCost]]</f>
        <v>210</v>
      </c>
      <c r="T655">
        <f>Table_Main[[#This Row],[LaborFee]]+Table_Main[[#This Row],[PartsFee]]</f>
        <v>361.10989999999998</v>
      </c>
      <c r="U655" t="str">
        <f>LEFT(TEXT(Table_Main[[#This Row],[ReqDate]],"dddd"),3)</f>
        <v>Wed</v>
      </c>
      <c r="V655" t="str">
        <f>LEFT(TEXT(Table_Main[[#This Row],[WorkDate]],"dddd"),3)</f>
        <v>Mon</v>
      </c>
    </row>
    <row r="656" spans="1:22" ht="14.25" hidden="1" customHeight="1" x14ac:dyDescent="0.25">
      <c r="A656" s="6" t="s">
        <v>736</v>
      </c>
      <c r="B656" s="6" t="s">
        <v>168</v>
      </c>
      <c r="C656" s="6" t="s">
        <v>227</v>
      </c>
      <c r="D656" s="6" t="s">
        <v>58</v>
      </c>
      <c r="E656" t="str">
        <f>IF(Table_Main[[#This Row],[Wait]]&lt;=4, "Yes", "No")</f>
        <v>No</v>
      </c>
      <c r="F656" s="9">
        <v>44321</v>
      </c>
      <c r="G656" s="9">
        <v>44340</v>
      </c>
      <c r="H656" s="6">
        <v>2</v>
      </c>
      <c r="I656" t="str">
        <f>IF(Table_Main[[#This Row],[LaborFee]]=0,"Yes", "No")</f>
        <v>No</v>
      </c>
      <c r="J656" t="str">
        <f>IF(Table_Main[[#This Row],[PartsFee]]=0,"Yes", "No")</f>
        <v>No</v>
      </c>
      <c r="K656" s="6">
        <v>0.25</v>
      </c>
      <c r="L656" s="14">
        <v>36.3384</v>
      </c>
      <c r="M656" s="6" t="s">
        <v>59</v>
      </c>
      <c r="N656">
        <f>Table_Main[[#This Row],[WorkDate]]-Table_Main[[#This Row],[ReqDate]]</f>
        <v>19</v>
      </c>
      <c r="O656">
        <f>VLOOKUP(Table_Main[[#This Row],[Techs]],$AA$2:$AB$4,2,0)</f>
        <v>140</v>
      </c>
      <c r="P656" s="13">
        <f>Table_Main[[#This Row],[LaborHours]]*Table_Main[[#This Row],[LaborRate]]</f>
        <v>35</v>
      </c>
      <c r="Q656" s="14">
        <v>35</v>
      </c>
      <c r="R656" s="14">
        <v>36.3384</v>
      </c>
      <c r="S656" s="13">
        <f>Table_Main[[#This Row],[LaborRate]]+Table_Main[[#This Row],[LaborCost]]</f>
        <v>175</v>
      </c>
      <c r="T656">
        <f>Table_Main[[#This Row],[LaborFee]]+Table_Main[[#This Row],[PartsFee]]</f>
        <v>71.338400000000007</v>
      </c>
      <c r="U656" t="str">
        <f>LEFT(TEXT(Table_Main[[#This Row],[ReqDate]],"dddd"),3)</f>
        <v>Wed</v>
      </c>
      <c r="V656" t="str">
        <f>LEFT(TEXT(Table_Main[[#This Row],[WorkDate]],"dddd"),3)</f>
        <v>Mon</v>
      </c>
    </row>
    <row r="657" spans="1:22" ht="14.25" hidden="1" customHeight="1" x14ac:dyDescent="0.25">
      <c r="A657" s="6" t="s">
        <v>737</v>
      </c>
      <c r="B657" s="6" t="s">
        <v>65</v>
      </c>
      <c r="C657" s="6" t="s">
        <v>78</v>
      </c>
      <c r="D657" s="6" t="s">
        <v>81</v>
      </c>
      <c r="E657" t="str">
        <f>IF(Table_Main[[#This Row],[Wait]]&lt;=4, "Yes", "No")</f>
        <v>No</v>
      </c>
      <c r="F657" s="9">
        <v>44321</v>
      </c>
      <c r="G657" s="9">
        <v>44343</v>
      </c>
      <c r="H657" s="6">
        <v>1</v>
      </c>
      <c r="I657" t="str">
        <f>IF(Table_Main[[#This Row],[LaborFee]]=0,"Yes", "No")</f>
        <v>No</v>
      </c>
      <c r="J657" t="str">
        <f>IF(Table_Main[[#This Row],[PartsFee]]=0,"Yes", "No")</f>
        <v>No</v>
      </c>
      <c r="K657" s="6">
        <v>1</v>
      </c>
      <c r="L657" s="14">
        <v>26.84</v>
      </c>
      <c r="M657" s="6" t="s">
        <v>79</v>
      </c>
      <c r="N657">
        <f>Table_Main[[#This Row],[WorkDate]]-Table_Main[[#This Row],[ReqDate]]</f>
        <v>22</v>
      </c>
      <c r="O657">
        <f>VLOOKUP(Table_Main[[#This Row],[Techs]],$AA$2:$AB$4,2,0)</f>
        <v>80</v>
      </c>
      <c r="P657" s="13">
        <f>Table_Main[[#This Row],[LaborHours]]*Table_Main[[#This Row],[LaborRate]]</f>
        <v>80</v>
      </c>
      <c r="Q657" s="14">
        <v>80</v>
      </c>
      <c r="R657" s="14">
        <v>26.84</v>
      </c>
      <c r="S657" s="13">
        <f>Table_Main[[#This Row],[LaborRate]]+Table_Main[[#This Row],[LaborCost]]</f>
        <v>160</v>
      </c>
      <c r="T657">
        <f>Table_Main[[#This Row],[LaborFee]]+Table_Main[[#This Row],[PartsFee]]</f>
        <v>106.84</v>
      </c>
      <c r="U657" t="str">
        <f>LEFT(TEXT(Table_Main[[#This Row],[ReqDate]],"dddd"),3)</f>
        <v>Wed</v>
      </c>
      <c r="V657" t="str">
        <f>LEFT(TEXT(Table_Main[[#This Row],[WorkDate]],"dddd"),3)</f>
        <v>Thu</v>
      </c>
    </row>
    <row r="658" spans="1:22" ht="14.25" hidden="1" customHeight="1" x14ac:dyDescent="0.25">
      <c r="A658" s="6" t="s">
        <v>738</v>
      </c>
      <c r="B658" s="6" t="s">
        <v>65</v>
      </c>
      <c r="C658" s="6" t="s">
        <v>57</v>
      </c>
      <c r="D658" s="6" t="s">
        <v>67</v>
      </c>
      <c r="E658" t="str">
        <f>IF(Table_Main[[#This Row],[Wait]]&lt;=4, "Yes", "No")</f>
        <v>No</v>
      </c>
      <c r="F658" s="9">
        <v>44322</v>
      </c>
      <c r="G658" s="9">
        <v>44336</v>
      </c>
      <c r="H658" s="6">
        <v>1</v>
      </c>
      <c r="I658" t="str">
        <f>IF(Table_Main[[#This Row],[LaborFee]]=0,"Yes", "No")</f>
        <v>No</v>
      </c>
      <c r="J658" t="str">
        <f>IF(Table_Main[[#This Row],[PartsFee]]=0,"Yes", "No")</f>
        <v>No</v>
      </c>
      <c r="K658" s="6">
        <v>0.25</v>
      </c>
      <c r="L658" s="14">
        <v>56.107500000000002</v>
      </c>
      <c r="M658" s="6" t="s">
        <v>59</v>
      </c>
      <c r="N658">
        <f>Table_Main[[#This Row],[WorkDate]]-Table_Main[[#This Row],[ReqDate]]</f>
        <v>14</v>
      </c>
      <c r="O658">
        <f>VLOOKUP(Table_Main[[#This Row],[Techs]],$AA$2:$AB$4,2,0)</f>
        <v>80</v>
      </c>
      <c r="P658" s="13">
        <f>Table_Main[[#This Row],[LaborHours]]*Table_Main[[#This Row],[LaborRate]]</f>
        <v>20</v>
      </c>
      <c r="Q658" s="14">
        <v>20</v>
      </c>
      <c r="R658" s="14">
        <v>56.107500000000002</v>
      </c>
      <c r="S658" s="13">
        <f>Table_Main[[#This Row],[LaborRate]]+Table_Main[[#This Row],[LaborCost]]</f>
        <v>100</v>
      </c>
      <c r="T658">
        <f>Table_Main[[#This Row],[LaborFee]]+Table_Main[[#This Row],[PartsFee]]</f>
        <v>76.107500000000002</v>
      </c>
      <c r="U658" t="str">
        <f>LEFT(TEXT(Table_Main[[#This Row],[ReqDate]],"dddd"),3)</f>
        <v>Thu</v>
      </c>
      <c r="V658" t="str">
        <f>LEFT(TEXT(Table_Main[[#This Row],[WorkDate]],"dddd"),3)</f>
        <v>Thu</v>
      </c>
    </row>
    <row r="659" spans="1:22" ht="14.25" hidden="1" customHeight="1" x14ac:dyDescent="0.25">
      <c r="A659" s="6" t="s">
        <v>739</v>
      </c>
      <c r="B659" s="6" t="s">
        <v>56</v>
      </c>
      <c r="C659" s="6" t="s">
        <v>227</v>
      </c>
      <c r="D659" s="6" t="s">
        <v>63</v>
      </c>
      <c r="E659" t="str">
        <f>IF(Table_Main[[#This Row],[Wait]]&lt;=4, "Yes", "No")</f>
        <v>No</v>
      </c>
      <c r="F659" s="9">
        <v>44322</v>
      </c>
      <c r="G659" s="9">
        <v>44335</v>
      </c>
      <c r="H659" s="6">
        <v>2</v>
      </c>
      <c r="I659" t="str">
        <f>IF(Table_Main[[#This Row],[LaborFee]]=0,"Yes", "No")</f>
        <v>No</v>
      </c>
      <c r="J659" t="str">
        <f>IF(Table_Main[[#This Row],[PartsFee]]=0,"Yes", "No")</f>
        <v>No</v>
      </c>
      <c r="K659" s="6">
        <v>0.5</v>
      </c>
      <c r="L659" s="14">
        <v>205.53</v>
      </c>
      <c r="M659" s="6" t="s">
        <v>59</v>
      </c>
      <c r="N659">
        <f>Table_Main[[#This Row],[WorkDate]]-Table_Main[[#This Row],[ReqDate]]</f>
        <v>13</v>
      </c>
      <c r="O659">
        <f>VLOOKUP(Table_Main[[#This Row],[Techs]],$AA$2:$AB$4,2,0)</f>
        <v>140</v>
      </c>
      <c r="P659" s="13">
        <f>Table_Main[[#This Row],[LaborHours]]*Table_Main[[#This Row],[LaborRate]]</f>
        <v>70</v>
      </c>
      <c r="Q659" s="14">
        <v>70</v>
      </c>
      <c r="R659" s="14">
        <v>205.53</v>
      </c>
      <c r="S659" s="13">
        <f>Table_Main[[#This Row],[LaborRate]]+Table_Main[[#This Row],[LaborCost]]</f>
        <v>210</v>
      </c>
      <c r="T659">
        <f>Table_Main[[#This Row],[LaborFee]]+Table_Main[[#This Row],[PartsFee]]</f>
        <v>275.52999999999997</v>
      </c>
      <c r="U659" t="str">
        <f>LEFT(TEXT(Table_Main[[#This Row],[ReqDate]],"dddd"),3)</f>
        <v>Thu</v>
      </c>
      <c r="V659" t="str">
        <f>LEFT(TEXT(Table_Main[[#This Row],[WorkDate]],"dddd"),3)</f>
        <v>Wed</v>
      </c>
    </row>
    <row r="660" spans="1:22" ht="14.25" hidden="1" customHeight="1" x14ac:dyDescent="0.25">
      <c r="A660" s="6" t="s">
        <v>740</v>
      </c>
      <c r="B660" s="6" t="s">
        <v>71</v>
      </c>
      <c r="C660" s="6" t="s">
        <v>66</v>
      </c>
      <c r="D660" s="6" t="s">
        <v>81</v>
      </c>
      <c r="E660" t="str">
        <f>IF(Table_Main[[#This Row],[Wait]]&lt;=4, "Yes", "No")</f>
        <v>No</v>
      </c>
      <c r="F660" s="9">
        <v>44322</v>
      </c>
      <c r="G660" s="9">
        <v>44342</v>
      </c>
      <c r="H660" s="6">
        <v>1</v>
      </c>
      <c r="I660" t="str">
        <f>IF(Table_Main[[#This Row],[LaborFee]]=0,"Yes", "No")</f>
        <v>No</v>
      </c>
      <c r="J660" t="str">
        <f>IF(Table_Main[[#This Row],[PartsFee]]=0,"Yes", "No")</f>
        <v>No</v>
      </c>
      <c r="K660" s="6">
        <v>1</v>
      </c>
      <c r="L660" s="14">
        <v>77.805000000000007</v>
      </c>
      <c r="M660" s="6" t="s">
        <v>79</v>
      </c>
      <c r="N660">
        <f>Table_Main[[#This Row],[WorkDate]]-Table_Main[[#This Row],[ReqDate]]</f>
        <v>20</v>
      </c>
      <c r="O660">
        <f>VLOOKUP(Table_Main[[#This Row],[Techs]],$AA$2:$AB$4,2,0)</f>
        <v>80</v>
      </c>
      <c r="P660" s="13">
        <f>Table_Main[[#This Row],[LaborHours]]*Table_Main[[#This Row],[LaborRate]]</f>
        <v>80</v>
      </c>
      <c r="Q660" s="14">
        <v>80</v>
      </c>
      <c r="R660" s="14">
        <v>77.805000000000007</v>
      </c>
      <c r="S660" s="13">
        <f>Table_Main[[#This Row],[LaborRate]]+Table_Main[[#This Row],[LaborCost]]</f>
        <v>160</v>
      </c>
      <c r="T660">
        <f>Table_Main[[#This Row],[LaborFee]]+Table_Main[[#This Row],[PartsFee]]</f>
        <v>157.80500000000001</v>
      </c>
      <c r="U660" t="str">
        <f>LEFT(TEXT(Table_Main[[#This Row],[ReqDate]],"dddd"),3)</f>
        <v>Thu</v>
      </c>
      <c r="V660" t="str">
        <f>LEFT(TEXT(Table_Main[[#This Row],[WorkDate]],"dddd"),3)</f>
        <v>Wed</v>
      </c>
    </row>
    <row r="661" spans="1:22" ht="14.25" hidden="1" customHeight="1" x14ac:dyDescent="0.25">
      <c r="A661" s="6" t="s">
        <v>741</v>
      </c>
      <c r="B661" s="6" t="s">
        <v>94</v>
      </c>
      <c r="C661" s="6" t="s">
        <v>66</v>
      </c>
      <c r="D661" s="6" t="s">
        <v>63</v>
      </c>
      <c r="E661" t="str">
        <f>IF(Table_Main[[#This Row],[Wait]]&lt;=4, "Yes", "No")</f>
        <v>No</v>
      </c>
      <c r="F661" s="9">
        <v>44322</v>
      </c>
      <c r="G661" s="9">
        <v>44343</v>
      </c>
      <c r="H661" s="6">
        <v>1</v>
      </c>
      <c r="I661" t="str">
        <f>IF(Table_Main[[#This Row],[LaborFee]]=0,"Yes", "No")</f>
        <v>No</v>
      </c>
      <c r="J661" t="str">
        <f>IF(Table_Main[[#This Row],[PartsFee]]=0,"Yes", "No")</f>
        <v>No</v>
      </c>
      <c r="K661" s="6">
        <v>0.5</v>
      </c>
      <c r="L661" s="14">
        <v>205.06549999999999</v>
      </c>
      <c r="M661" s="6" t="s">
        <v>79</v>
      </c>
      <c r="N661">
        <f>Table_Main[[#This Row],[WorkDate]]-Table_Main[[#This Row],[ReqDate]]</f>
        <v>21</v>
      </c>
      <c r="O661">
        <f>VLOOKUP(Table_Main[[#This Row],[Techs]],$AA$2:$AB$4,2,0)</f>
        <v>80</v>
      </c>
      <c r="P661" s="13">
        <f>Table_Main[[#This Row],[LaborHours]]*Table_Main[[#This Row],[LaborRate]]</f>
        <v>40</v>
      </c>
      <c r="Q661" s="14">
        <v>40</v>
      </c>
      <c r="R661" s="14">
        <v>205.06549999999999</v>
      </c>
      <c r="S661" s="13">
        <f>Table_Main[[#This Row],[LaborRate]]+Table_Main[[#This Row],[LaborCost]]</f>
        <v>120</v>
      </c>
      <c r="T661">
        <f>Table_Main[[#This Row],[LaborFee]]+Table_Main[[#This Row],[PartsFee]]</f>
        <v>245.06549999999999</v>
      </c>
      <c r="U661" t="str">
        <f>LEFT(TEXT(Table_Main[[#This Row],[ReqDate]],"dddd"),3)</f>
        <v>Thu</v>
      </c>
      <c r="V661" t="str">
        <f>LEFT(TEXT(Table_Main[[#This Row],[WorkDate]],"dddd"),3)</f>
        <v>Thu</v>
      </c>
    </row>
    <row r="662" spans="1:22" ht="14.25" hidden="1" customHeight="1" x14ac:dyDescent="0.25">
      <c r="A662" s="6" t="s">
        <v>742</v>
      </c>
      <c r="B662" s="6" t="s">
        <v>94</v>
      </c>
      <c r="C662" s="6" t="s">
        <v>66</v>
      </c>
      <c r="D662" s="6" t="s">
        <v>81</v>
      </c>
      <c r="E662" t="str">
        <f>IF(Table_Main[[#This Row],[Wait]]&lt;=4, "Yes", "No")</f>
        <v>No</v>
      </c>
      <c r="F662" s="9">
        <v>44323</v>
      </c>
      <c r="G662" s="9">
        <v>44397</v>
      </c>
      <c r="H662" s="6">
        <v>1</v>
      </c>
      <c r="I662" t="str">
        <f>IF(Table_Main[[#This Row],[LaborFee]]=0,"Yes", "No")</f>
        <v>No</v>
      </c>
      <c r="J662" t="str">
        <f>IF(Table_Main[[#This Row],[PartsFee]]=0,"Yes", "No")</f>
        <v>No</v>
      </c>
      <c r="K662" s="6">
        <v>1.25</v>
      </c>
      <c r="L662" s="14">
        <v>30</v>
      </c>
      <c r="M662" s="6" t="s">
        <v>79</v>
      </c>
      <c r="N662">
        <f>Table_Main[[#This Row],[WorkDate]]-Table_Main[[#This Row],[ReqDate]]</f>
        <v>74</v>
      </c>
      <c r="O662">
        <f>VLOOKUP(Table_Main[[#This Row],[Techs]],$AA$2:$AB$4,2,0)</f>
        <v>80</v>
      </c>
      <c r="P662" s="13">
        <f>Table_Main[[#This Row],[LaborHours]]*Table_Main[[#This Row],[LaborRate]]</f>
        <v>100</v>
      </c>
      <c r="Q662" s="14">
        <v>100</v>
      </c>
      <c r="R662" s="14">
        <v>30</v>
      </c>
      <c r="S662" s="13">
        <f>Table_Main[[#This Row],[LaborRate]]+Table_Main[[#This Row],[LaborCost]]</f>
        <v>180</v>
      </c>
      <c r="T662">
        <f>Table_Main[[#This Row],[LaborFee]]+Table_Main[[#This Row],[PartsFee]]</f>
        <v>130</v>
      </c>
      <c r="U662" t="str">
        <f>LEFT(TEXT(Table_Main[[#This Row],[ReqDate]],"dddd"),3)</f>
        <v>Fri</v>
      </c>
      <c r="V662" t="str">
        <f>LEFT(TEXT(Table_Main[[#This Row],[WorkDate]],"dddd"),3)</f>
        <v>Tue</v>
      </c>
    </row>
    <row r="663" spans="1:22" ht="14.25" hidden="1" customHeight="1" x14ac:dyDescent="0.25">
      <c r="A663" s="6" t="s">
        <v>743</v>
      </c>
      <c r="B663" s="6" t="s">
        <v>61</v>
      </c>
      <c r="C663" s="6" t="s">
        <v>62</v>
      </c>
      <c r="D663" s="6" t="s">
        <v>58</v>
      </c>
      <c r="E663" t="str">
        <f>IF(Table_Main[[#This Row],[Wait]]&lt;=4, "Yes", "No")</f>
        <v>No</v>
      </c>
      <c r="F663" s="9">
        <v>44326</v>
      </c>
      <c r="G663" s="9">
        <v>44335</v>
      </c>
      <c r="H663" s="6">
        <v>1</v>
      </c>
      <c r="I663" t="str">
        <f>IF(Table_Main[[#This Row],[LaborFee]]=0,"Yes", "No")</f>
        <v>No</v>
      </c>
      <c r="J663" t="str">
        <f>IF(Table_Main[[#This Row],[PartsFee]]=0,"Yes", "No")</f>
        <v>No</v>
      </c>
      <c r="K663" s="6">
        <v>0.5</v>
      </c>
      <c r="L663" s="14">
        <v>92.585999999999999</v>
      </c>
      <c r="M663" s="6" t="s">
        <v>68</v>
      </c>
      <c r="N663">
        <f>Table_Main[[#This Row],[WorkDate]]-Table_Main[[#This Row],[ReqDate]]</f>
        <v>9</v>
      </c>
      <c r="O663">
        <f>VLOOKUP(Table_Main[[#This Row],[Techs]],$AA$2:$AB$4,2,0)</f>
        <v>80</v>
      </c>
      <c r="P663" s="13">
        <f>Table_Main[[#This Row],[LaborHours]]*Table_Main[[#This Row],[LaborRate]]</f>
        <v>40</v>
      </c>
      <c r="Q663" s="14">
        <v>40</v>
      </c>
      <c r="R663" s="14">
        <v>92.585999999999999</v>
      </c>
      <c r="S663" s="13">
        <f>Table_Main[[#This Row],[LaborRate]]+Table_Main[[#This Row],[LaborCost]]</f>
        <v>120</v>
      </c>
      <c r="T663">
        <f>Table_Main[[#This Row],[LaborFee]]+Table_Main[[#This Row],[PartsFee]]</f>
        <v>132.58600000000001</v>
      </c>
      <c r="U663" t="str">
        <f>LEFT(TEXT(Table_Main[[#This Row],[ReqDate]],"dddd"),3)</f>
        <v>Mon</v>
      </c>
      <c r="V663" t="str">
        <f>LEFT(TEXT(Table_Main[[#This Row],[WorkDate]],"dddd"),3)</f>
        <v>Wed</v>
      </c>
    </row>
    <row r="664" spans="1:22" ht="14.25" hidden="1" customHeight="1" x14ac:dyDescent="0.25">
      <c r="A664" s="6" t="s">
        <v>744</v>
      </c>
      <c r="B664" s="6" t="s">
        <v>56</v>
      </c>
      <c r="C664" s="6" t="s">
        <v>227</v>
      </c>
      <c r="D664" s="6" t="s">
        <v>58</v>
      </c>
      <c r="E664" t="str">
        <f>IF(Table_Main[[#This Row],[Wait]]&lt;=4, "Yes", "No")</f>
        <v>No</v>
      </c>
      <c r="F664" s="9">
        <v>44326</v>
      </c>
      <c r="G664" s="9">
        <v>44347</v>
      </c>
      <c r="H664" s="6">
        <v>1</v>
      </c>
      <c r="I664" t="str">
        <f>IF(Table_Main[[#This Row],[LaborFee]]=0,"Yes", "No")</f>
        <v>No</v>
      </c>
      <c r="J664" t="str">
        <f>IF(Table_Main[[#This Row],[PartsFee]]=0,"Yes", "No")</f>
        <v>No</v>
      </c>
      <c r="K664" s="6">
        <v>0.25</v>
      </c>
      <c r="L664" s="14">
        <v>58.24</v>
      </c>
      <c r="M664" s="6" t="s">
        <v>59</v>
      </c>
      <c r="N664">
        <f>Table_Main[[#This Row],[WorkDate]]-Table_Main[[#This Row],[ReqDate]]</f>
        <v>21</v>
      </c>
      <c r="O664">
        <f>VLOOKUP(Table_Main[[#This Row],[Techs]],$AA$2:$AB$4,2,0)</f>
        <v>80</v>
      </c>
      <c r="P664" s="13">
        <f>Table_Main[[#This Row],[LaborHours]]*Table_Main[[#This Row],[LaborRate]]</f>
        <v>20</v>
      </c>
      <c r="Q664" s="14">
        <v>20</v>
      </c>
      <c r="R664" s="14">
        <v>58.24</v>
      </c>
      <c r="S664" s="13">
        <f>Table_Main[[#This Row],[LaborRate]]+Table_Main[[#This Row],[LaborCost]]</f>
        <v>100</v>
      </c>
      <c r="T664">
        <f>Table_Main[[#This Row],[LaborFee]]+Table_Main[[#This Row],[PartsFee]]</f>
        <v>78.240000000000009</v>
      </c>
      <c r="U664" t="str">
        <f>LEFT(TEXT(Table_Main[[#This Row],[ReqDate]],"dddd"),3)</f>
        <v>Mon</v>
      </c>
      <c r="V664" t="str">
        <f>LEFT(TEXT(Table_Main[[#This Row],[WorkDate]],"dddd"),3)</f>
        <v>Mon</v>
      </c>
    </row>
    <row r="665" spans="1:22" ht="14.25" hidden="1" customHeight="1" x14ac:dyDescent="0.25">
      <c r="A665" s="6" t="s">
        <v>745</v>
      </c>
      <c r="B665" s="6" t="s">
        <v>71</v>
      </c>
      <c r="C665" s="6" t="s">
        <v>78</v>
      </c>
      <c r="D665" s="6" t="s">
        <v>63</v>
      </c>
      <c r="E665" t="str">
        <f>IF(Table_Main[[#This Row],[Wait]]&lt;=4, "Yes", "No")</f>
        <v>No</v>
      </c>
      <c r="F665" s="9">
        <v>44326</v>
      </c>
      <c r="G665" s="9">
        <v>44352</v>
      </c>
      <c r="H665" s="6">
        <v>2</v>
      </c>
      <c r="I665" t="str">
        <f>IF(Table_Main[[#This Row],[LaborFee]]=0,"Yes", "No")</f>
        <v>No</v>
      </c>
      <c r="J665" t="str">
        <f>IF(Table_Main[[#This Row],[PartsFee]]=0,"Yes", "No")</f>
        <v>No</v>
      </c>
      <c r="K665" s="6">
        <v>0.5</v>
      </c>
      <c r="L665" s="14">
        <v>69.6571</v>
      </c>
      <c r="M665" s="6" t="s">
        <v>68</v>
      </c>
      <c r="N665">
        <f>Table_Main[[#This Row],[WorkDate]]-Table_Main[[#This Row],[ReqDate]]</f>
        <v>26</v>
      </c>
      <c r="O665">
        <f>VLOOKUP(Table_Main[[#This Row],[Techs]],$AA$2:$AB$4,2,0)</f>
        <v>140</v>
      </c>
      <c r="P665" s="13">
        <f>Table_Main[[#This Row],[LaborHours]]*Table_Main[[#This Row],[LaborRate]]</f>
        <v>70</v>
      </c>
      <c r="Q665" s="14">
        <v>70</v>
      </c>
      <c r="R665" s="14">
        <v>69.6571</v>
      </c>
      <c r="S665" s="13">
        <f>Table_Main[[#This Row],[LaborRate]]+Table_Main[[#This Row],[LaborCost]]</f>
        <v>210</v>
      </c>
      <c r="T665">
        <f>Table_Main[[#This Row],[LaborFee]]+Table_Main[[#This Row],[PartsFee]]</f>
        <v>139.65710000000001</v>
      </c>
      <c r="U665" t="str">
        <f>LEFT(TEXT(Table_Main[[#This Row],[ReqDate]],"dddd"),3)</f>
        <v>Mon</v>
      </c>
      <c r="V665" t="str">
        <f>LEFT(TEXT(Table_Main[[#This Row],[WorkDate]],"dddd"),3)</f>
        <v>Sat</v>
      </c>
    </row>
    <row r="666" spans="1:22" ht="14.25" customHeight="1" x14ac:dyDescent="0.25">
      <c r="A666" s="6" t="s">
        <v>746</v>
      </c>
      <c r="B666" s="6" t="s">
        <v>65</v>
      </c>
      <c r="C666" s="6" t="s">
        <v>66</v>
      </c>
      <c r="D666" s="6" t="s">
        <v>194</v>
      </c>
      <c r="E666" t="str">
        <f>IF(Table_Main[[#This Row],[Wait]]&lt;=4, "Yes", "No")</f>
        <v>No</v>
      </c>
      <c r="F666" s="9">
        <v>44326</v>
      </c>
      <c r="G666" s="9">
        <v>44349</v>
      </c>
      <c r="H666" s="6">
        <v>2</v>
      </c>
      <c r="I666" t="str">
        <f>IF(Table_Main[[#This Row],[LaborFee]]=0,"Yes", "No")</f>
        <v>No</v>
      </c>
      <c r="J666" t="str">
        <f>IF(Table_Main[[#This Row],[PartsFee]]=0,"Yes", "No")</f>
        <v>No</v>
      </c>
      <c r="K666" s="6">
        <v>1</v>
      </c>
      <c r="L666" s="14">
        <v>51.8767</v>
      </c>
      <c r="M666" s="6" t="s">
        <v>79</v>
      </c>
      <c r="N666">
        <f>Table_Main[[#This Row],[WorkDate]]-Table_Main[[#This Row],[ReqDate]]</f>
        <v>23</v>
      </c>
      <c r="O666">
        <f>VLOOKUP(Table_Main[[#This Row],[Techs]],$AA$2:$AB$4,2,0)</f>
        <v>140</v>
      </c>
      <c r="P666" s="13">
        <f>Table_Main[[#This Row],[LaborHours]]*Table_Main[[#This Row],[LaborRate]]</f>
        <v>140</v>
      </c>
      <c r="Q666" s="14">
        <v>140</v>
      </c>
      <c r="R666" s="14">
        <v>51.8767</v>
      </c>
      <c r="S666" s="13">
        <f>Table_Main[[#This Row],[LaborRate]]+Table_Main[[#This Row],[LaborCost]]</f>
        <v>280</v>
      </c>
      <c r="T666">
        <f>Table_Main[[#This Row],[LaborFee]]+Table_Main[[#This Row],[PartsFee]]</f>
        <v>191.8767</v>
      </c>
      <c r="U666" t="str">
        <f>LEFT(TEXT(Table_Main[[#This Row],[ReqDate]],"dddd"),3)</f>
        <v>Mon</v>
      </c>
      <c r="V666" t="str">
        <f>LEFT(TEXT(Table_Main[[#This Row],[WorkDate]],"dddd"),3)</f>
        <v>Wed</v>
      </c>
    </row>
    <row r="667" spans="1:22" ht="14.25" hidden="1" customHeight="1" x14ac:dyDescent="0.25">
      <c r="A667" s="6" t="s">
        <v>747</v>
      </c>
      <c r="B667" s="6" t="s">
        <v>106</v>
      </c>
      <c r="C667" s="6" t="s">
        <v>66</v>
      </c>
      <c r="D667" s="6" t="s">
        <v>58</v>
      </c>
      <c r="E667" t="str">
        <f>IF(Table_Main[[#This Row],[Wait]]&lt;=4, "Yes", "No")</f>
        <v>No</v>
      </c>
      <c r="F667" s="9">
        <v>44326</v>
      </c>
      <c r="G667" s="9">
        <v>44357</v>
      </c>
      <c r="H667" s="6">
        <v>2</v>
      </c>
      <c r="I667" t="str">
        <f>IF(Table_Main[[#This Row],[LaborFee]]=0,"Yes", "No")</f>
        <v>No</v>
      </c>
      <c r="J667" t="str">
        <f>IF(Table_Main[[#This Row],[PartsFee]]=0,"Yes", "No")</f>
        <v>No</v>
      </c>
      <c r="K667" s="6">
        <v>0.5</v>
      </c>
      <c r="L667" s="14">
        <v>103.1811</v>
      </c>
      <c r="M667" s="6" t="s">
        <v>79</v>
      </c>
      <c r="N667">
        <f>Table_Main[[#This Row],[WorkDate]]-Table_Main[[#This Row],[ReqDate]]</f>
        <v>31</v>
      </c>
      <c r="O667">
        <f>VLOOKUP(Table_Main[[#This Row],[Techs]],$AA$2:$AB$4,2,0)</f>
        <v>140</v>
      </c>
      <c r="P667" s="13">
        <f>Table_Main[[#This Row],[LaborHours]]*Table_Main[[#This Row],[LaborRate]]</f>
        <v>70</v>
      </c>
      <c r="Q667" s="14">
        <v>70</v>
      </c>
      <c r="R667" s="14">
        <v>103.1811</v>
      </c>
      <c r="S667" s="13">
        <f>Table_Main[[#This Row],[LaborRate]]+Table_Main[[#This Row],[LaborCost]]</f>
        <v>210</v>
      </c>
      <c r="T667">
        <f>Table_Main[[#This Row],[LaborFee]]+Table_Main[[#This Row],[PartsFee]]</f>
        <v>173.18110000000001</v>
      </c>
      <c r="U667" t="str">
        <f>LEFT(TEXT(Table_Main[[#This Row],[ReqDate]],"dddd"),3)</f>
        <v>Mon</v>
      </c>
      <c r="V667" t="str">
        <f>LEFT(TEXT(Table_Main[[#This Row],[WorkDate]],"dddd"),3)</f>
        <v>Thu</v>
      </c>
    </row>
    <row r="668" spans="1:22" ht="14.25" hidden="1" customHeight="1" x14ac:dyDescent="0.25">
      <c r="A668" s="6" t="s">
        <v>748</v>
      </c>
      <c r="B668" s="6" t="s">
        <v>56</v>
      </c>
      <c r="C668" s="6" t="s">
        <v>227</v>
      </c>
      <c r="D668" s="6" t="s">
        <v>58</v>
      </c>
      <c r="E668" t="str">
        <f>IF(Table_Main[[#This Row],[Wait]]&lt;=4, "Yes", "No")</f>
        <v>No</v>
      </c>
      <c r="F668" s="9">
        <v>44326</v>
      </c>
      <c r="G668" s="9">
        <v>44357</v>
      </c>
      <c r="H668" s="6">
        <v>2</v>
      </c>
      <c r="I668" t="str">
        <f>IF(Table_Main[[#This Row],[LaborFee]]=0,"Yes", "No")</f>
        <v>No</v>
      </c>
      <c r="J668" t="str">
        <f>IF(Table_Main[[#This Row],[PartsFee]]=0,"Yes", "No")</f>
        <v>No</v>
      </c>
      <c r="K668" s="6">
        <v>0.25</v>
      </c>
      <c r="L668" s="14">
        <v>122.633</v>
      </c>
      <c r="M668" s="6" t="s">
        <v>79</v>
      </c>
      <c r="N668">
        <f>Table_Main[[#This Row],[WorkDate]]-Table_Main[[#This Row],[ReqDate]]</f>
        <v>31</v>
      </c>
      <c r="O668">
        <f>VLOOKUP(Table_Main[[#This Row],[Techs]],$AA$2:$AB$4,2,0)</f>
        <v>140</v>
      </c>
      <c r="P668" s="13">
        <f>Table_Main[[#This Row],[LaborHours]]*Table_Main[[#This Row],[LaborRate]]</f>
        <v>35</v>
      </c>
      <c r="Q668" s="14">
        <v>35</v>
      </c>
      <c r="R668" s="14">
        <v>122.633</v>
      </c>
      <c r="S668" s="13">
        <f>Table_Main[[#This Row],[LaborRate]]+Table_Main[[#This Row],[LaborCost]]</f>
        <v>175</v>
      </c>
      <c r="T668">
        <f>Table_Main[[#This Row],[LaborFee]]+Table_Main[[#This Row],[PartsFee]]</f>
        <v>157.63299999999998</v>
      </c>
      <c r="U668" t="str">
        <f>LEFT(TEXT(Table_Main[[#This Row],[ReqDate]],"dddd"),3)</f>
        <v>Mon</v>
      </c>
      <c r="V668" t="str">
        <f>LEFT(TEXT(Table_Main[[#This Row],[WorkDate]],"dddd"),3)</f>
        <v>Thu</v>
      </c>
    </row>
    <row r="669" spans="1:22" ht="14.25" hidden="1" customHeight="1" x14ac:dyDescent="0.25">
      <c r="A669" s="6" t="s">
        <v>749</v>
      </c>
      <c r="B669" s="6" t="s">
        <v>94</v>
      </c>
      <c r="C669" s="6" t="s">
        <v>66</v>
      </c>
      <c r="D669" s="6" t="s">
        <v>58</v>
      </c>
      <c r="E669" t="str">
        <f>IF(Table_Main[[#This Row],[Wait]]&lt;=4, "Yes", "No")</f>
        <v>No</v>
      </c>
      <c r="F669" s="9">
        <v>44326</v>
      </c>
      <c r="G669" s="9">
        <v>44361</v>
      </c>
      <c r="H669" s="6">
        <v>1</v>
      </c>
      <c r="I669" t="str">
        <f>IF(Table_Main[[#This Row],[LaborFee]]=0,"Yes", "No")</f>
        <v>No</v>
      </c>
      <c r="J669" t="str">
        <f>IF(Table_Main[[#This Row],[PartsFee]]=0,"Yes", "No")</f>
        <v>No</v>
      </c>
      <c r="K669" s="6">
        <v>0.25</v>
      </c>
      <c r="L669" s="14">
        <v>73.810299999999998</v>
      </c>
      <c r="M669" s="6" t="s">
        <v>79</v>
      </c>
      <c r="N669">
        <f>Table_Main[[#This Row],[WorkDate]]-Table_Main[[#This Row],[ReqDate]]</f>
        <v>35</v>
      </c>
      <c r="O669">
        <f>VLOOKUP(Table_Main[[#This Row],[Techs]],$AA$2:$AB$4,2,0)</f>
        <v>80</v>
      </c>
      <c r="P669" s="13">
        <f>Table_Main[[#This Row],[LaborHours]]*Table_Main[[#This Row],[LaborRate]]</f>
        <v>20</v>
      </c>
      <c r="Q669" s="14">
        <v>20</v>
      </c>
      <c r="R669" s="14">
        <v>73.810299999999998</v>
      </c>
      <c r="S669" s="13">
        <f>Table_Main[[#This Row],[LaborRate]]+Table_Main[[#This Row],[LaborCost]]</f>
        <v>100</v>
      </c>
      <c r="T669">
        <f>Table_Main[[#This Row],[LaborFee]]+Table_Main[[#This Row],[PartsFee]]</f>
        <v>93.810299999999998</v>
      </c>
      <c r="U669" t="str">
        <f>LEFT(TEXT(Table_Main[[#This Row],[ReqDate]],"dddd"),3)</f>
        <v>Mon</v>
      </c>
      <c r="V669" t="str">
        <f>LEFT(TEXT(Table_Main[[#This Row],[WorkDate]],"dddd"),3)</f>
        <v>Mon</v>
      </c>
    </row>
    <row r="670" spans="1:22" ht="14.25" hidden="1" customHeight="1" x14ac:dyDescent="0.25">
      <c r="A670" s="6" t="s">
        <v>750</v>
      </c>
      <c r="B670" s="6" t="s">
        <v>71</v>
      </c>
      <c r="C670" s="6" t="s">
        <v>78</v>
      </c>
      <c r="D670" s="6" t="s">
        <v>67</v>
      </c>
      <c r="E670" t="str">
        <f>IF(Table_Main[[#This Row],[Wait]]&lt;=4, "Yes", "No")</f>
        <v>No</v>
      </c>
      <c r="F670" s="9">
        <v>44327</v>
      </c>
      <c r="G670" s="9">
        <v>44340</v>
      </c>
      <c r="H670" s="6">
        <v>2</v>
      </c>
      <c r="I670" t="str">
        <f>IF(Table_Main[[#This Row],[LaborFee]]=0,"Yes", "No")</f>
        <v>No</v>
      </c>
      <c r="J670" t="str">
        <f>IF(Table_Main[[#This Row],[PartsFee]]=0,"Yes", "No")</f>
        <v>No</v>
      </c>
      <c r="K670" s="6">
        <v>0.25</v>
      </c>
      <c r="L670" s="14">
        <v>479.36</v>
      </c>
      <c r="M670" s="6" t="s">
        <v>59</v>
      </c>
      <c r="N670">
        <f>Table_Main[[#This Row],[WorkDate]]-Table_Main[[#This Row],[ReqDate]]</f>
        <v>13</v>
      </c>
      <c r="O670">
        <f>VLOOKUP(Table_Main[[#This Row],[Techs]],$AA$2:$AB$4,2,0)</f>
        <v>140</v>
      </c>
      <c r="P670" s="13">
        <f>Table_Main[[#This Row],[LaborHours]]*Table_Main[[#This Row],[LaborRate]]</f>
        <v>35</v>
      </c>
      <c r="Q670" s="14">
        <v>35</v>
      </c>
      <c r="R670" s="14">
        <v>479.36</v>
      </c>
      <c r="S670" s="13">
        <f>Table_Main[[#This Row],[LaborRate]]+Table_Main[[#This Row],[LaborCost]]</f>
        <v>175</v>
      </c>
      <c r="T670">
        <f>Table_Main[[#This Row],[LaborFee]]+Table_Main[[#This Row],[PartsFee]]</f>
        <v>514.36</v>
      </c>
      <c r="U670" t="str">
        <f>LEFT(TEXT(Table_Main[[#This Row],[ReqDate]],"dddd"),3)</f>
        <v>Tue</v>
      </c>
      <c r="V670" t="str">
        <f>LEFT(TEXT(Table_Main[[#This Row],[WorkDate]],"dddd"),3)</f>
        <v>Mon</v>
      </c>
    </row>
    <row r="671" spans="1:22" ht="14.25" hidden="1" customHeight="1" x14ac:dyDescent="0.25">
      <c r="A671" s="6" t="s">
        <v>751</v>
      </c>
      <c r="B671" s="6" t="s">
        <v>83</v>
      </c>
      <c r="C671" s="6" t="s">
        <v>57</v>
      </c>
      <c r="D671" s="6" t="s">
        <v>58</v>
      </c>
      <c r="E671" t="str">
        <f>IF(Table_Main[[#This Row],[Wait]]&lt;=4, "Yes", "No")</f>
        <v>No</v>
      </c>
      <c r="F671" s="9">
        <v>44327</v>
      </c>
      <c r="G671" s="9">
        <v>44349</v>
      </c>
      <c r="H671" s="6">
        <v>1</v>
      </c>
      <c r="I671" t="str">
        <f>IF(Table_Main[[#This Row],[LaborFee]]=0,"Yes", "No")</f>
        <v>No</v>
      </c>
      <c r="J671" t="str">
        <f>IF(Table_Main[[#This Row],[PartsFee]]=0,"Yes", "No")</f>
        <v>No</v>
      </c>
      <c r="K671" s="6">
        <v>0.25</v>
      </c>
      <c r="L671" s="14">
        <v>180</v>
      </c>
      <c r="M671" s="6" t="s">
        <v>68</v>
      </c>
      <c r="N671">
        <f>Table_Main[[#This Row],[WorkDate]]-Table_Main[[#This Row],[ReqDate]]</f>
        <v>22</v>
      </c>
      <c r="O671">
        <f>VLOOKUP(Table_Main[[#This Row],[Techs]],$AA$2:$AB$4,2,0)</f>
        <v>80</v>
      </c>
      <c r="P671" s="13">
        <f>Table_Main[[#This Row],[LaborHours]]*Table_Main[[#This Row],[LaborRate]]</f>
        <v>20</v>
      </c>
      <c r="Q671" s="14">
        <v>20</v>
      </c>
      <c r="R671" s="14">
        <v>180</v>
      </c>
      <c r="S671" s="13">
        <f>Table_Main[[#This Row],[LaborRate]]+Table_Main[[#This Row],[LaborCost]]</f>
        <v>100</v>
      </c>
      <c r="T671">
        <f>Table_Main[[#This Row],[LaborFee]]+Table_Main[[#This Row],[PartsFee]]</f>
        <v>200</v>
      </c>
      <c r="U671" t="str">
        <f>LEFT(TEXT(Table_Main[[#This Row],[ReqDate]],"dddd"),3)</f>
        <v>Tue</v>
      </c>
      <c r="V671" t="str">
        <f>LEFT(TEXT(Table_Main[[#This Row],[WorkDate]],"dddd"),3)</f>
        <v>Wed</v>
      </c>
    </row>
    <row r="672" spans="1:22" ht="14.25" hidden="1" customHeight="1" x14ac:dyDescent="0.25">
      <c r="A672" s="6" t="s">
        <v>752</v>
      </c>
      <c r="B672" s="6" t="s">
        <v>65</v>
      </c>
      <c r="C672" s="6" t="s">
        <v>66</v>
      </c>
      <c r="D672" s="6" t="s">
        <v>63</v>
      </c>
      <c r="E672" t="str">
        <f>IF(Table_Main[[#This Row],[Wait]]&lt;=4, "Yes", "No")</f>
        <v>No</v>
      </c>
      <c r="F672" s="9">
        <v>44327</v>
      </c>
      <c r="G672" s="9">
        <v>44399</v>
      </c>
      <c r="H672" s="6">
        <v>1</v>
      </c>
      <c r="I672" t="str">
        <f>IF(Table_Main[[#This Row],[LaborFee]]=0,"Yes", "No")</f>
        <v>No</v>
      </c>
      <c r="J672" t="str">
        <f>IF(Table_Main[[#This Row],[PartsFee]]=0,"Yes", "No")</f>
        <v>No</v>
      </c>
      <c r="K672" s="6">
        <v>1</v>
      </c>
      <c r="L672" s="14">
        <v>117.44840000000001</v>
      </c>
      <c r="M672" s="6" t="s">
        <v>59</v>
      </c>
      <c r="N672">
        <f>Table_Main[[#This Row],[WorkDate]]-Table_Main[[#This Row],[ReqDate]]</f>
        <v>72</v>
      </c>
      <c r="O672">
        <f>VLOOKUP(Table_Main[[#This Row],[Techs]],$AA$2:$AB$4,2,0)</f>
        <v>80</v>
      </c>
      <c r="P672" s="13">
        <f>Table_Main[[#This Row],[LaborHours]]*Table_Main[[#This Row],[LaborRate]]</f>
        <v>80</v>
      </c>
      <c r="Q672" s="14">
        <v>80</v>
      </c>
      <c r="R672" s="14">
        <v>117.44840000000001</v>
      </c>
      <c r="S672" s="13">
        <f>Table_Main[[#This Row],[LaborRate]]+Table_Main[[#This Row],[LaborCost]]</f>
        <v>160</v>
      </c>
      <c r="T672">
        <f>Table_Main[[#This Row],[LaborFee]]+Table_Main[[#This Row],[PartsFee]]</f>
        <v>197.44839999999999</v>
      </c>
      <c r="U672" t="str">
        <f>LEFT(TEXT(Table_Main[[#This Row],[ReqDate]],"dddd"),3)</f>
        <v>Tue</v>
      </c>
      <c r="V672" t="str">
        <f>LEFT(TEXT(Table_Main[[#This Row],[WorkDate]],"dddd"),3)</f>
        <v>Thu</v>
      </c>
    </row>
    <row r="673" spans="1:22" ht="14.25" hidden="1" customHeight="1" x14ac:dyDescent="0.25">
      <c r="A673" s="6" t="s">
        <v>753</v>
      </c>
      <c r="B673" s="6" t="s">
        <v>83</v>
      </c>
      <c r="C673" s="6" t="s">
        <v>57</v>
      </c>
      <c r="D673" s="6" t="s">
        <v>58</v>
      </c>
      <c r="E673" t="str">
        <f>IF(Table_Main[[#This Row],[Wait]]&lt;=4, "Yes", "No")</f>
        <v>No</v>
      </c>
      <c r="F673" s="9">
        <v>44328</v>
      </c>
      <c r="G673" s="9">
        <v>44349</v>
      </c>
      <c r="H673" s="6">
        <v>1</v>
      </c>
      <c r="I673" t="str">
        <f>IF(Table_Main[[#This Row],[LaborFee]]=0,"Yes", "No")</f>
        <v>No</v>
      </c>
      <c r="J673" t="str">
        <f>IF(Table_Main[[#This Row],[PartsFee]]=0,"Yes", "No")</f>
        <v>No</v>
      </c>
      <c r="K673" s="6">
        <v>0.25</v>
      </c>
      <c r="L673" s="14">
        <v>240.28399999999999</v>
      </c>
      <c r="M673" s="6" t="s">
        <v>68</v>
      </c>
      <c r="N673">
        <f>Table_Main[[#This Row],[WorkDate]]-Table_Main[[#This Row],[ReqDate]]</f>
        <v>21</v>
      </c>
      <c r="O673">
        <f>VLOOKUP(Table_Main[[#This Row],[Techs]],$AA$2:$AB$4,2,0)</f>
        <v>80</v>
      </c>
      <c r="P673" s="13">
        <f>Table_Main[[#This Row],[LaborHours]]*Table_Main[[#This Row],[LaborRate]]</f>
        <v>20</v>
      </c>
      <c r="Q673" s="14">
        <v>20</v>
      </c>
      <c r="R673" s="14">
        <v>240.28399999999999</v>
      </c>
      <c r="S673" s="13">
        <f>Table_Main[[#This Row],[LaborRate]]+Table_Main[[#This Row],[LaborCost]]</f>
        <v>100</v>
      </c>
      <c r="T673">
        <f>Table_Main[[#This Row],[LaborFee]]+Table_Main[[#This Row],[PartsFee]]</f>
        <v>260.28399999999999</v>
      </c>
      <c r="U673" t="str">
        <f>LEFT(TEXT(Table_Main[[#This Row],[ReqDate]],"dddd"),3)</f>
        <v>Wed</v>
      </c>
      <c r="V673" t="str">
        <f>LEFT(TEXT(Table_Main[[#This Row],[WorkDate]],"dddd"),3)</f>
        <v>Wed</v>
      </c>
    </row>
    <row r="674" spans="1:22" ht="14.25" hidden="1" customHeight="1" x14ac:dyDescent="0.25">
      <c r="A674" s="6" t="s">
        <v>754</v>
      </c>
      <c r="B674" s="6" t="s">
        <v>106</v>
      </c>
      <c r="C674" s="6" t="s">
        <v>57</v>
      </c>
      <c r="D674" s="6" t="s">
        <v>63</v>
      </c>
      <c r="E674" t="str">
        <f>IF(Table_Main[[#This Row],[Wait]]&lt;=4, "Yes", "No")</f>
        <v>No</v>
      </c>
      <c r="F674" s="9">
        <v>44328</v>
      </c>
      <c r="G674" s="9">
        <v>44363</v>
      </c>
      <c r="H674" s="6">
        <v>2</v>
      </c>
      <c r="I674" t="str">
        <f>IF(Table_Main[[#This Row],[LaborFee]]=0,"Yes", "No")</f>
        <v>No</v>
      </c>
      <c r="J674" t="str">
        <f>IF(Table_Main[[#This Row],[PartsFee]]=0,"Yes", "No")</f>
        <v>No</v>
      </c>
      <c r="K674" s="6">
        <v>0.5</v>
      </c>
      <c r="L674" s="14">
        <v>176.31290000000001</v>
      </c>
      <c r="M674" s="6" t="s">
        <v>79</v>
      </c>
      <c r="N674">
        <f>Table_Main[[#This Row],[WorkDate]]-Table_Main[[#This Row],[ReqDate]]</f>
        <v>35</v>
      </c>
      <c r="O674">
        <f>VLOOKUP(Table_Main[[#This Row],[Techs]],$AA$2:$AB$4,2,0)</f>
        <v>140</v>
      </c>
      <c r="P674" s="13">
        <f>Table_Main[[#This Row],[LaborHours]]*Table_Main[[#This Row],[LaborRate]]</f>
        <v>70</v>
      </c>
      <c r="Q674" s="14">
        <v>70</v>
      </c>
      <c r="R674" s="14">
        <v>176.31290000000001</v>
      </c>
      <c r="S674" s="13">
        <f>Table_Main[[#This Row],[LaborRate]]+Table_Main[[#This Row],[LaborCost]]</f>
        <v>210</v>
      </c>
      <c r="T674">
        <f>Table_Main[[#This Row],[LaborFee]]+Table_Main[[#This Row],[PartsFee]]</f>
        <v>246.31290000000001</v>
      </c>
      <c r="U674" t="str">
        <f>LEFT(TEXT(Table_Main[[#This Row],[ReqDate]],"dddd"),3)</f>
        <v>Wed</v>
      </c>
      <c r="V674" t="str">
        <f>LEFT(TEXT(Table_Main[[#This Row],[WorkDate]],"dddd"),3)</f>
        <v>Wed</v>
      </c>
    </row>
    <row r="675" spans="1:22" ht="14.25" hidden="1" customHeight="1" x14ac:dyDescent="0.25">
      <c r="A675" s="6" t="s">
        <v>755</v>
      </c>
      <c r="B675" s="6" t="s">
        <v>65</v>
      </c>
      <c r="C675" s="6" t="s">
        <v>66</v>
      </c>
      <c r="D675" s="6" t="s">
        <v>58</v>
      </c>
      <c r="E675" t="str">
        <f>IF(Table_Main[[#This Row],[Wait]]&lt;=4, "Yes", "No")</f>
        <v>No</v>
      </c>
      <c r="F675" s="9">
        <v>44328</v>
      </c>
      <c r="G675" s="9">
        <v>44370</v>
      </c>
      <c r="H675" s="6">
        <v>1</v>
      </c>
      <c r="I675" t="str">
        <f>IF(Table_Main[[#This Row],[LaborFee]]=0,"Yes", "No")</f>
        <v>No</v>
      </c>
      <c r="J675" t="str">
        <f>IF(Table_Main[[#This Row],[PartsFee]]=0,"Yes", "No")</f>
        <v>No</v>
      </c>
      <c r="K675" s="6">
        <v>0.5</v>
      </c>
      <c r="L675" s="14">
        <v>280</v>
      </c>
      <c r="M675" s="6" t="s">
        <v>59</v>
      </c>
      <c r="N675">
        <f>Table_Main[[#This Row],[WorkDate]]-Table_Main[[#This Row],[ReqDate]]</f>
        <v>42</v>
      </c>
      <c r="O675">
        <f>VLOOKUP(Table_Main[[#This Row],[Techs]],$AA$2:$AB$4,2,0)</f>
        <v>80</v>
      </c>
      <c r="P675" s="13">
        <f>Table_Main[[#This Row],[LaborHours]]*Table_Main[[#This Row],[LaborRate]]</f>
        <v>40</v>
      </c>
      <c r="Q675" s="14">
        <v>40</v>
      </c>
      <c r="R675" s="14">
        <v>280</v>
      </c>
      <c r="S675" s="13">
        <f>Table_Main[[#This Row],[LaborRate]]+Table_Main[[#This Row],[LaborCost]]</f>
        <v>120</v>
      </c>
      <c r="T675">
        <f>Table_Main[[#This Row],[LaborFee]]+Table_Main[[#This Row],[PartsFee]]</f>
        <v>320</v>
      </c>
      <c r="U675" t="str">
        <f>LEFT(TEXT(Table_Main[[#This Row],[ReqDate]],"dddd"),3)</f>
        <v>Wed</v>
      </c>
      <c r="V675" t="str">
        <f>LEFT(TEXT(Table_Main[[#This Row],[WorkDate]],"dddd"),3)</f>
        <v>Wed</v>
      </c>
    </row>
    <row r="676" spans="1:22" ht="14.25" hidden="1" customHeight="1" x14ac:dyDescent="0.25">
      <c r="A676" s="6" t="s">
        <v>756</v>
      </c>
      <c r="B676" s="6" t="s">
        <v>65</v>
      </c>
      <c r="C676" s="6" t="s">
        <v>57</v>
      </c>
      <c r="D676" s="6" t="s">
        <v>81</v>
      </c>
      <c r="E676" t="str">
        <f>IF(Table_Main[[#This Row],[Wait]]&lt;=4, "Yes", "No")</f>
        <v>No</v>
      </c>
      <c r="F676" s="9">
        <v>44328</v>
      </c>
      <c r="G676" s="9">
        <v>44397</v>
      </c>
      <c r="H676" s="6">
        <v>2</v>
      </c>
      <c r="I676" t="str">
        <f>IF(Table_Main[[#This Row],[LaborFee]]=0,"Yes", "No")</f>
        <v>No</v>
      </c>
      <c r="J676" t="str">
        <f>IF(Table_Main[[#This Row],[PartsFee]]=0,"Yes", "No")</f>
        <v>No</v>
      </c>
      <c r="K676" s="6">
        <v>2</v>
      </c>
      <c r="L676" s="14">
        <v>345.72890000000001</v>
      </c>
      <c r="M676" s="6" t="s">
        <v>79</v>
      </c>
      <c r="N676">
        <f>Table_Main[[#This Row],[WorkDate]]-Table_Main[[#This Row],[ReqDate]]</f>
        <v>69</v>
      </c>
      <c r="O676">
        <f>VLOOKUP(Table_Main[[#This Row],[Techs]],$AA$2:$AB$4,2,0)</f>
        <v>140</v>
      </c>
      <c r="P676" s="13">
        <f>Table_Main[[#This Row],[LaborHours]]*Table_Main[[#This Row],[LaborRate]]</f>
        <v>280</v>
      </c>
      <c r="Q676" s="14">
        <v>280</v>
      </c>
      <c r="R676" s="14">
        <v>345.72890000000001</v>
      </c>
      <c r="S676" s="13">
        <f>Table_Main[[#This Row],[LaborRate]]+Table_Main[[#This Row],[LaborCost]]</f>
        <v>420</v>
      </c>
      <c r="T676">
        <f>Table_Main[[#This Row],[LaborFee]]+Table_Main[[#This Row],[PartsFee]]</f>
        <v>625.72890000000007</v>
      </c>
      <c r="U676" t="str">
        <f>LEFT(TEXT(Table_Main[[#This Row],[ReqDate]],"dddd"),3)</f>
        <v>Wed</v>
      </c>
      <c r="V676" t="str">
        <f>LEFT(TEXT(Table_Main[[#This Row],[WorkDate]],"dddd"),3)</f>
        <v>Tue</v>
      </c>
    </row>
    <row r="677" spans="1:22" ht="14.25" hidden="1" customHeight="1" x14ac:dyDescent="0.25">
      <c r="A677" s="6" t="s">
        <v>757</v>
      </c>
      <c r="B677" s="6" t="s">
        <v>56</v>
      </c>
      <c r="C677" s="6" t="s">
        <v>227</v>
      </c>
      <c r="D677" s="6" t="s">
        <v>63</v>
      </c>
      <c r="E677" t="str">
        <f>IF(Table_Main[[#This Row],[Wait]]&lt;=4, "Yes", "No")</f>
        <v>No</v>
      </c>
      <c r="F677" s="9">
        <v>44329</v>
      </c>
      <c r="G677" s="9">
        <v>44347</v>
      </c>
      <c r="H677" s="6">
        <v>2</v>
      </c>
      <c r="I677" t="str">
        <f>IF(Table_Main[[#This Row],[LaborFee]]=0,"Yes", "No")</f>
        <v>No</v>
      </c>
      <c r="J677" t="str">
        <f>IF(Table_Main[[#This Row],[PartsFee]]=0,"Yes", "No")</f>
        <v>No</v>
      </c>
      <c r="K677" s="6">
        <v>1</v>
      </c>
      <c r="L677" s="14">
        <v>158.29130000000001</v>
      </c>
      <c r="M677" s="6" t="s">
        <v>59</v>
      </c>
      <c r="N677">
        <f>Table_Main[[#This Row],[WorkDate]]-Table_Main[[#This Row],[ReqDate]]</f>
        <v>18</v>
      </c>
      <c r="O677">
        <f>VLOOKUP(Table_Main[[#This Row],[Techs]],$AA$2:$AB$4,2,0)</f>
        <v>140</v>
      </c>
      <c r="P677" s="13">
        <f>Table_Main[[#This Row],[LaborHours]]*Table_Main[[#This Row],[LaborRate]]</f>
        <v>140</v>
      </c>
      <c r="Q677" s="14">
        <v>140</v>
      </c>
      <c r="R677" s="14">
        <v>158.29130000000001</v>
      </c>
      <c r="S677" s="13">
        <f>Table_Main[[#This Row],[LaborRate]]+Table_Main[[#This Row],[LaborCost]]</f>
        <v>280</v>
      </c>
      <c r="T677">
        <f>Table_Main[[#This Row],[LaborFee]]+Table_Main[[#This Row],[PartsFee]]</f>
        <v>298.29129999999998</v>
      </c>
      <c r="U677" t="str">
        <f>LEFT(TEXT(Table_Main[[#This Row],[ReqDate]],"dddd"),3)</f>
        <v>Thu</v>
      </c>
      <c r="V677" t="str">
        <f>LEFT(TEXT(Table_Main[[#This Row],[WorkDate]],"dddd"),3)</f>
        <v>Mon</v>
      </c>
    </row>
    <row r="678" spans="1:22" ht="14.25" hidden="1" customHeight="1" x14ac:dyDescent="0.25">
      <c r="A678" s="6" t="s">
        <v>758</v>
      </c>
      <c r="B678" s="6" t="s">
        <v>71</v>
      </c>
      <c r="C678" s="6" t="s">
        <v>66</v>
      </c>
      <c r="D678" s="6" t="s">
        <v>63</v>
      </c>
      <c r="E678" t="str">
        <f>IF(Table_Main[[#This Row],[Wait]]&lt;=4, "Yes", "No")</f>
        <v>No</v>
      </c>
      <c r="F678" s="9">
        <v>44329</v>
      </c>
      <c r="G678" s="9">
        <v>44348</v>
      </c>
      <c r="H678" s="6">
        <v>1</v>
      </c>
      <c r="I678" t="str">
        <f>IF(Table_Main[[#This Row],[LaborFee]]=0,"Yes", "No")</f>
        <v>No</v>
      </c>
      <c r="J678" t="str">
        <f>IF(Table_Main[[#This Row],[PartsFee]]=0,"Yes", "No")</f>
        <v>No</v>
      </c>
      <c r="K678" s="6">
        <v>0.5</v>
      </c>
      <c r="L678" s="14">
        <v>14.42</v>
      </c>
      <c r="M678" s="6" t="s">
        <v>59</v>
      </c>
      <c r="N678">
        <f>Table_Main[[#This Row],[WorkDate]]-Table_Main[[#This Row],[ReqDate]]</f>
        <v>19</v>
      </c>
      <c r="O678">
        <f>VLOOKUP(Table_Main[[#This Row],[Techs]],$AA$2:$AB$4,2,0)</f>
        <v>80</v>
      </c>
      <c r="P678" s="13">
        <f>Table_Main[[#This Row],[LaborHours]]*Table_Main[[#This Row],[LaborRate]]</f>
        <v>40</v>
      </c>
      <c r="Q678" s="14">
        <v>40</v>
      </c>
      <c r="R678" s="14">
        <v>14.42</v>
      </c>
      <c r="S678" s="13">
        <f>Table_Main[[#This Row],[LaborRate]]+Table_Main[[#This Row],[LaborCost]]</f>
        <v>120</v>
      </c>
      <c r="T678">
        <f>Table_Main[[#This Row],[LaborFee]]+Table_Main[[#This Row],[PartsFee]]</f>
        <v>54.42</v>
      </c>
      <c r="U678" t="str">
        <f>LEFT(TEXT(Table_Main[[#This Row],[ReqDate]],"dddd"),3)</f>
        <v>Thu</v>
      </c>
      <c r="V678" t="str">
        <f>LEFT(TEXT(Table_Main[[#This Row],[WorkDate]],"dddd"),3)</f>
        <v>Tue</v>
      </c>
    </row>
    <row r="679" spans="1:22" ht="14.25" hidden="1" customHeight="1" x14ac:dyDescent="0.25">
      <c r="A679" s="6" t="s">
        <v>759</v>
      </c>
      <c r="B679" s="6" t="s">
        <v>61</v>
      </c>
      <c r="C679" s="6" t="s">
        <v>62</v>
      </c>
      <c r="D679" s="6" t="s">
        <v>63</v>
      </c>
      <c r="E679" t="str">
        <f>IF(Table_Main[[#This Row],[Wait]]&lt;=4, "Yes", "No")</f>
        <v>No</v>
      </c>
      <c r="F679" s="9">
        <v>44329</v>
      </c>
      <c r="G679" s="9">
        <v>44355</v>
      </c>
      <c r="H679" s="6">
        <v>1</v>
      </c>
      <c r="I679" t="str">
        <f>IF(Table_Main[[#This Row],[LaborFee]]=0,"Yes", "No")</f>
        <v>No</v>
      </c>
      <c r="J679" t="str">
        <f>IF(Table_Main[[#This Row],[PartsFee]]=0,"Yes", "No")</f>
        <v>No</v>
      </c>
      <c r="K679" s="6">
        <v>0.75</v>
      </c>
      <c r="L679" s="14">
        <v>62.970199999999998</v>
      </c>
      <c r="M679" s="6" t="s">
        <v>59</v>
      </c>
      <c r="N679">
        <f>Table_Main[[#This Row],[WorkDate]]-Table_Main[[#This Row],[ReqDate]]</f>
        <v>26</v>
      </c>
      <c r="O679">
        <f>VLOOKUP(Table_Main[[#This Row],[Techs]],$AA$2:$AB$4,2,0)</f>
        <v>80</v>
      </c>
      <c r="P679" s="13">
        <f>Table_Main[[#This Row],[LaborHours]]*Table_Main[[#This Row],[LaborRate]]</f>
        <v>60</v>
      </c>
      <c r="Q679" s="14">
        <v>60</v>
      </c>
      <c r="R679" s="14">
        <v>62.970199999999998</v>
      </c>
      <c r="S679" s="13">
        <f>Table_Main[[#This Row],[LaborRate]]+Table_Main[[#This Row],[LaborCost]]</f>
        <v>140</v>
      </c>
      <c r="T679">
        <f>Table_Main[[#This Row],[LaborFee]]+Table_Main[[#This Row],[PartsFee]]</f>
        <v>122.97020000000001</v>
      </c>
      <c r="U679" t="str">
        <f>LEFT(TEXT(Table_Main[[#This Row],[ReqDate]],"dddd"),3)</f>
        <v>Thu</v>
      </c>
      <c r="V679" t="str">
        <f>LEFT(TEXT(Table_Main[[#This Row],[WorkDate]],"dddd"),3)</f>
        <v>Tue</v>
      </c>
    </row>
    <row r="680" spans="1:22" ht="14.25" hidden="1" customHeight="1" x14ac:dyDescent="0.25">
      <c r="A680" s="6" t="s">
        <v>760</v>
      </c>
      <c r="B680" s="6" t="s">
        <v>56</v>
      </c>
      <c r="C680" s="6" t="s">
        <v>227</v>
      </c>
      <c r="D680" s="6" t="s">
        <v>58</v>
      </c>
      <c r="E680" t="str">
        <f>IF(Table_Main[[#This Row],[Wait]]&lt;=4, "Yes", "No")</f>
        <v>No</v>
      </c>
      <c r="F680" s="9">
        <v>44329</v>
      </c>
      <c r="G680" s="9">
        <v>44355</v>
      </c>
      <c r="H680" s="6">
        <v>2</v>
      </c>
      <c r="I680" t="str">
        <f>IF(Table_Main[[#This Row],[LaborFee]]=0,"Yes", "No")</f>
        <v>No</v>
      </c>
      <c r="J680" t="str">
        <f>IF(Table_Main[[#This Row],[PartsFee]]=0,"Yes", "No")</f>
        <v>No</v>
      </c>
      <c r="K680" s="6">
        <v>0.25</v>
      </c>
      <c r="L680" s="14">
        <v>63.441299999999998</v>
      </c>
      <c r="M680" s="6" t="s">
        <v>59</v>
      </c>
      <c r="N680">
        <f>Table_Main[[#This Row],[WorkDate]]-Table_Main[[#This Row],[ReqDate]]</f>
        <v>26</v>
      </c>
      <c r="O680">
        <f>VLOOKUP(Table_Main[[#This Row],[Techs]],$AA$2:$AB$4,2,0)</f>
        <v>140</v>
      </c>
      <c r="P680" s="13">
        <f>Table_Main[[#This Row],[LaborHours]]*Table_Main[[#This Row],[LaborRate]]</f>
        <v>35</v>
      </c>
      <c r="Q680" s="14">
        <v>35</v>
      </c>
      <c r="R680" s="14">
        <v>63.441299999999998</v>
      </c>
      <c r="S680" s="13">
        <f>Table_Main[[#This Row],[LaborRate]]+Table_Main[[#This Row],[LaborCost]]</f>
        <v>175</v>
      </c>
      <c r="T680">
        <f>Table_Main[[#This Row],[LaborFee]]+Table_Main[[#This Row],[PartsFee]]</f>
        <v>98.441299999999998</v>
      </c>
      <c r="U680" t="str">
        <f>LEFT(TEXT(Table_Main[[#This Row],[ReqDate]],"dddd"),3)</f>
        <v>Thu</v>
      </c>
      <c r="V680" t="str">
        <f>LEFT(TEXT(Table_Main[[#This Row],[WorkDate]],"dddd"),3)</f>
        <v>Tue</v>
      </c>
    </row>
    <row r="681" spans="1:22" ht="14.25" hidden="1" customHeight="1" x14ac:dyDescent="0.25">
      <c r="A681" s="6" t="s">
        <v>761</v>
      </c>
      <c r="B681" s="6" t="s">
        <v>65</v>
      </c>
      <c r="C681" s="6" t="s">
        <v>66</v>
      </c>
      <c r="D681" s="6" t="s">
        <v>63</v>
      </c>
      <c r="E681" t="str">
        <f>IF(Table_Main[[#This Row],[Wait]]&lt;=4, "Yes", "No")</f>
        <v>No</v>
      </c>
      <c r="F681" s="9">
        <v>44329</v>
      </c>
      <c r="G681" s="9">
        <v>44363</v>
      </c>
      <c r="H681" s="6">
        <v>1</v>
      </c>
      <c r="I681" t="str">
        <f>IF(Table_Main[[#This Row],[LaborFee]]=0,"Yes", "No")</f>
        <v>No</v>
      </c>
      <c r="J681" t="str">
        <f>IF(Table_Main[[#This Row],[PartsFee]]=0,"Yes", "No")</f>
        <v>No</v>
      </c>
      <c r="K681" s="6">
        <v>0.5</v>
      </c>
      <c r="L681" s="14">
        <v>30</v>
      </c>
      <c r="M681" s="6" t="s">
        <v>79</v>
      </c>
      <c r="N681">
        <f>Table_Main[[#This Row],[WorkDate]]-Table_Main[[#This Row],[ReqDate]]</f>
        <v>34</v>
      </c>
      <c r="O681">
        <f>VLOOKUP(Table_Main[[#This Row],[Techs]],$AA$2:$AB$4,2,0)</f>
        <v>80</v>
      </c>
      <c r="P681" s="13">
        <f>Table_Main[[#This Row],[LaborHours]]*Table_Main[[#This Row],[LaborRate]]</f>
        <v>40</v>
      </c>
      <c r="Q681" s="14">
        <v>40</v>
      </c>
      <c r="R681" s="14">
        <v>30</v>
      </c>
      <c r="S681" s="13">
        <f>Table_Main[[#This Row],[LaborRate]]+Table_Main[[#This Row],[LaborCost]]</f>
        <v>120</v>
      </c>
      <c r="T681">
        <f>Table_Main[[#This Row],[LaborFee]]+Table_Main[[#This Row],[PartsFee]]</f>
        <v>70</v>
      </c>
      <c r="U681" t="str">
        <f>LEFT(TEXT(Table_Main[[#This Row],[ReqDate]],"dddd"),3)</f>
        <v>Thu</v>
      </c>
      <c r="V681" t="str">
        <f>LEFT(TEXT(Table_Main[[#This Row],[WorkDate]],"dddd"),3)</f>
        <v>Wed</v>
      </c>
    </row>
    <row r="682" spans="1:22" ht="14.25" hidden="1" customHeight="1" x14ac:dyDescent="0.25">
      <c r="A682" s="6" t="s">
        <v>762</v>
      </c>
      <c r="B682" s="6" t="s">
        <v>168</v>
      </c>
      <c r="C682" s="6" t="s">
        <v>227</v>
      </c>
      <c r="D682" s="6" t="s">
        <v>63</v>
      </c>
      <c r="E682" t="str">
        <f>IF(Table_Main[[#This Row],[Wait]]&lt;=4, "Yes", "No")</f>
        <v>No</v>
      </c>
      <c r="F682" s="9">
        <v>44329</v>
      </c>
      <c r="G682" s="9">
        <v>44364</v>
      </c>
      <c r="H682" s="6">
        <v>1</v>
      </c>
      <c r="I682" t="str">
        <f>IF(Table_Main[[#This Row],[LaborFee]]=0,"Yes", "No")</f>
        <v>No</v>
      </c>
      <c r="J682" t="str">
        <f>IF(Table_Main[[#This Row],[PartsFee]]=0,"Yes", "No")</f>
        <v>No</v>
      </c>
      <c r="K682" s="6">
        <v>0.5</v>
      </c>
      <c r="L682" s="14">
        <v>496</v>
      </c>
      <c r="M682" s="6" t="s">
        <v>59</v>
      </c>
      <c r="N682">
        <f>Table_Main[[#This Row],[WorkDate]]-Table_Main[[#This Row],[ReqDate]]</f>
        <v>35</v>
      </c>
      <c r="O682">
        <f>VLOOKUP(Table_Main[[#This Row],[Techs]],$AA$2:$AB$4,2,0)</f>
        <v>80</v>
      </c>
      <c r="P682" s="13">
        <f>Table_Main[[#This Row],[LaborHours]]*Table_Main[[#This Row],[LaborRate]]</f>
        <v>40</v>
      </c>
      <c r="Q682" s="14">
        <v>40</v>
      </c>
      <c r="R682" s="14">
        <v>496</v>
      </c>
      <c r="S682" s="13">
        <f>Table_Main[[#This Row],[LaborRate]]+Table_Main[[#This Row],[LaborCost]]</f>
        <v>120</v>
      </c>
      <c r="T682">
        <f>Table_Main[[#This Row],[LaborFee]]+Table_Main[[#This Row],[PartsFee]]</f>
        <v>536</v>
      </c>
      <c r="U682" t="str">
        <f>LEFT(TEXT(Table_Main[[#This Row],[ReqDate]],"dddd"),3)</f>
        <v>Thu</v>
      </c>
      <c r="V682" t="str">
        <f>LEFT(TEXT(Table_Main[[#This Row],[WorkDate]],"dddd"),3)</f>
        <v>Thu</v>
      </c>
    </row>
    <row r="683" spans="1:22" ht="14.25" hidden="1" customHeight="1" x14ac:dyDescent="0.25">
      <c r="A683" s="6" t="s">
        <v>763</v>
      </c>
      <c r="B683" s="6" t="s">
        <v>71</v>
      </c>
      <c r="C683" s="6" t="s">
        <v>66</v>
      </c>
      <c r="D683" s="6" t="s">
        <v>63</v>
      </c>
      <c r="E683" t="str">
        <f>IF(Table_Main[[#This Row],[Wait]]&lt;=4, "Yes", "No")</f>
        <v>No</v>
      </c>
      <c r="F683" s="9">
        <v>44329</v>
      </c>
      <c r="G683" s="9">
        <v>44356</v>
      </c>
      <c r="H683" s="6">
        <v>1</v>
      </c>
      <c r="I683" t="str">
        <f>IF(Table_Main[[#This Row],[LaborFee]]=0,"Yes", "No")</f>
        <v>Yes</v>
      </c>
      <c r="J683" t="str">
        <f>IF(Table_Main[[#This Row],[PartsFee]]=0,"Yes", "No")</f>
        <v>Yes</v>
      </c>
      <c r="K683" s="6">
        <v>0.25</v>
      </c>
      <c r="L683" s="14">
        <v>126.81</v>
      </c>
      <c r="M683" s="6" t="s">
        <v>79</v>
      </c>
      <c r="N683">
        <f>Table_Main[[#This Row],[WorkDate]]-Table_Main[[#This Row],[ReqDate]]</f>
        <v>27</v>
      </c>
      <c r="O683">
        <f>VLOOKUP(Table_Main[[#This Row],[Techs]],$AA$2:$AB$4,2,0)</f>
        <v>80</v>
      </c>
      <c r="P683" s="13">
        <f>Table_Main[[#This Row],[LaborHours]]*Table_Main[[#This Row],[LaborRate]]</f>
        <v>20</v>
      </c>
      <c r="Q683" s="14">
        <v>0</v>
      </c>
      <c r="R683" s="14">
        <v>0</v>
      </c>
      <c r="S683" s="13">
        <f>Table_Main[[#This Row],[LaborRate]]+Table_Main[[#This Row],[LaborCost]]</f>
        <v>100</v>
      </c>
      <c r="T683">
        <f>Table_Main[[#This Row],[LaborFee]]+Table_Main[[#This Row],[PartsFee]]</f>
        <v>0</v>
      </c>
      <c r="U683" t="str">
        <f>LEFT(TEXT(Table_Main[[#This Row],[ReqDate]],"dddd"),3)</f>
        <v>Thu</v>
      </c>
      <c r="V683" t="str">
        <f>LEFT(TEXT(Table_Main[[#This Row],[WorkDate]],"dddd"),3)</f>
        <v>Wed</v>
      </c>
    </row>
    <row r="684" spans="1:22" ht="14.25" hidden="1" customHeight="1" x14ac:dyDescent="0.25">
      <c r="A684" s="6" t="s">
        <v>764</v>
      </c>
      <c r="B684" s="6" t="s">
        <v>83</v>
      </c>
      <c r="C684" s="6" t="s">
        <v>57</v>
      </c>
      <c r="D684" s="6" t="s">
        <v>194</v>
      </c>
      <c r="E684" t="str">
        <f>IF(Table_Main[[#This Row],[Wait]]&lt;=4, "Yes", "No")</f>
        <v>No</v>
      </c>
      <c r="F684" s="9">
        <v>44329</v>
      </c>
      <c r="G684" s="9">
        <v>44362</v>
      </c>
      <c r="H684" s="6">
        <v>2</v>
      </c>
      <c r="I684" t="str">
        <f>IF(Table_Main[[#This Row],[LaborFee]]=0,"Yes", "No")</f>
        <v>Yes</v>
      </c>
      <c r="J684" t="str">
        <f>IF(Table_Main[[#This Row],[PartsFee]]=0,"Yes", "No")</f>
        <v>No</v>
      </c>
      <c r="K684" s="6">
        <v>0.75</v>
      </c>
      <c r="L684" s="14">
        <v>144</v>
      </c>
      <c r="M684" s="6" t="s">
        <v>79</v>
      </c>
      <c r="N684">
        <f>Table_Main[[#This Row],[WorkDate]]-Table_Main[[#This Row],[ReqDate]]</f>
        <v>33</v>
      </c>
      <c r="O684">
        <f>VLOOKUP(Table_Main[[#This Row],[Techs]],$AA$2:$AB$4,2,0)</f>
        <v>140</v>
      </c>
      <c r="P684" s="13">
        <f>Table_Main[[#This Row],[LaborHours]]*Table_Main[[#This Row],[LaborRate]]</f>
        <v>105</v>
      </c>
      <c r="Q684" s="14">
        <v>0</v>
      </c>
      <c r="R684" s="14">
        <v>144</v>
      </c>
      <c r="S684" s="13">
        <f>Table_Main[[#This Row],[LaborRate]]+Table_Main[[#This Row],[LaborCost]]</f>
        <v>245</v>
      </c>
      <c r="T684">
        <f>Table_Main[[#This Row],[LaborFee]]+Table_Main[[#This Row],[PartsFee]]</f>
        <v>144</v>
      </c>
      <c r="U684" t="str">
        <f>LEFT(TEXT(Table_Main[[#This Row],[ReqDate]],"dddd"),3)</f>
        <v>Thu</v>
      </c>
      <c r="V684" t="str">
        <f>LEFT(TEXT(Table_Main[[#This Row],[WorkDate]],"dddd"),3)</f>
        <v>Tue</v>
      </c>
    </row>
    <row r="685" spans="1:22" ht="14.25" hidden="1" customHeight="1" x14ac:dyDescent="0.25">
      <c r="A685" s="6" t="s">
        <v>765</v>
      </c>
      <c r="B685" s="6" t="s">
        <v>226</v>
      </c>
      <c r="C685" s="6" t="s">
        <v>227</v>
      </c>
      <c r="D685" s="6" t="s">
        <v>63</v>
      </c>
      <c r="E685" t="str">
        <f>IF(Table_Main[[#This Row],[Wait]]&lt;=4, "Yes", "No")</f>
        <v>No</v>
      </c>
      <c r="F685" s="9">
        <v>44331</v>
      </c>
      <c r="G685" s="9">
        <v>44354</v>
      </c>
      <c r="H685" s="6">
        <v>2</v>
      </c>
      <c r="I685" t="str">
        <f>IF(Table_Main[[#This Row],[LaborFee]]=0,"Yes", "No")</f>
        <v>No</v>
      </c>
      <c r="J685" t="str">
        <f>IF(Table_Main[[#This Row],[PartsFee]]=0,"Yes", "No")</f>
        <v>Yes</v>
      </c>
      <c r="K685" s="6">
        <v>0.5</v>
      </c>
      <c r="L685" s="14">
        <v>494.92989999999998</v>
      </c>
      <c r="M685" s="6" t="s">
        <v>79</v>
      </c>
      <c r="N685">
        <f>Table_Main[[#This Row],[WorkDate]]-Table_Main[[#This Row],[ReqDate]]</f>
        <v>23</v>
      </c>
      <c r="O685">
        <f>VLOOKUP(Table_Main[[#This Row],[Techs]],$AA$2:$AB$4,2,0)</f>
        <v>140</v>
      </c>
      <c r="P685" s="13">
        <f>Table_Main[[#This Row],[LaborHours]]*Table_Main[[#This Row],[LaborRate]]</f>
        <v>70</v>
      </c>
      <c r="Q685" s="14">
        <v>70</v>
      </c>
      <c r="R685" s="14">
        <v>0</v>
      </c>
      <c r="S685" s="13">
        <f>Table_Main[[#This Row],[LaborRate]]+Table_Main[[#This Row],[LaborCost]]</f>
        <v>210</v>
      </c>
      <c r="T685">
        <f>Table_Main[[#This Row],[LaborFee]]+Table_Main[[#This Row],[PartsFee]]</f>
        <v>70</v>
      </c>
      <c r="U685" t="str">
        <f>LEFT(TEXT(Table_Main[[#This Row],[ReqDate]],"dddd"),3)</f>
        <v>Sat</v>
      </c>
      <c r="V685" t="str">
        <f>LEFT(TEXT(Table_Main[[#This Row],[WorkDate]],"dddd"),3)</f>
        <v>Mon</v>
      </c>
    </row>
    <row r="686" spans="1:22" ht="14.25" hidden="1" customHeight="1" x14ac:dyDescent="0.25">
      <c r="A686" s="6" t="s">
        <v>766</v>
      </c>
      <c r="B686" s="6" t="s">
        <v>56</v>
      </c>
      <c r="C686" s="6" t="s">
        <v>227</v>
      </c>
      <c r="D686" s="6" t="s">
        <v>58</v>
      </c>
      <c r="E686" t="str">
        <f>IF(Table_Main[[#This Row],[Wait]]&lt;=4, "Yes", "No")</f>
        <v>No</v>
      </c>
      <c r="F686" s="9">
        <v>44331</v>
      </c>
      <c r="G686" s="9">
        <v>44355</v>
      </c>
      <c r="H686" s="6">
        <v>2</v>
      </c>
      <c r="I686" t="str">
        <f>IF(Table_Main[[#This Row],[LaborFee]]=0,"Yes", "No")</f>
        <v>No</v>
      </c>
      <c r="J686" t="str">
        <f>IF(Table_Main[[#This Row],[PartsFee]]=0,"Yes", "No")</f>
        <v>No</v>
      </c>
      <c r="K686" s="6">
        <v>0.25</v>
      </c>
      <c r="L686" s="14">
        <v>30.0473</v>
      </c>
      <c r="M686" s="6" t="s">
        <v>79</v>
      </c>
      <c r="N686">
        <f>Table_Main[[#This Row],[WorkDate]]-Table_Main[[#This Row],[ReqDate]]</f>
        <v>24</v>
      </c>
      <c r="O686">
        <f>VLOOKUP(Table_Main[[#This Row],[Techs]],$AA$2:$AB$4,2,0)</f>
        <v>140</v>
      </c>
      <c r="P686" s="13">
        <f>Table_Main[[#This Row],[LaborHours]]*Table_Main[[#This Row],[LaborRate]]</f>
        <v>35</v>
      </c>
      <c r="Q686" s="14">
        <v>35</v>
      </c>
      <c r="R686" s="14">
        <v>30.0473</v>
      </c>
      <c r="S686" s="13">
        <f>Table_Main[[#This Row],[LaborRate]]+Table_Main[[#This Row],[LaborCost]]</f>
        <v>175</v>
      </c>
      <c r="T686">
        <f>Table_Main[[#This Row],[LaborFee]]+Table_Main[[#This Row],[PartsFee]]</f>
        <v>65.047300000000007</v>
      </c>
      <c r="U686" t="str">
        <f>LEFT(TEXT(Table_Main[[#This Row],[ReqDate]],"dddd"),3)</f>
        <v>Sat</v>
      </c>
      <c r="V686" t="str">
        <f>LEFT(TEXT(Table_Main[[#This Row],[WorkDate]],"dddd"),3)</f>
        <v>Tue</v>
      </c>
    </row>
    <row r="687" spans="1:22" ht="14.25" hidden="1" customHeight="1" x14ac:dyDescent="0.25">
      <c r="A687" s="6" t="s">
        <v>767</v>
      </c>
      <c r="B687" s="6" t="s">
        <v>94</v>
      </c>
      <c r="C687" s="6" t="s">
        <v>78</v>
      </c>
      <c r="D687" s="6" t="s">
        <v>58</v>
      </c>
      <c r="E687" t="str">
        <f>IF(Table_Main[[#This Row],[Wait]]&lt;=4, "Yes", "No")</f>
        <v>No</v>
      </c>
      <c r="F687" s="9">
        <v>44333</v>
      </c>
      <c r="G687" s="9">
        <v>44341</v>
      </c>
      <c r="H687" s="6">
        <v>1</v>
      </c>
      <c r="I687" t="str">
        <f>IF(Table_Main[[#This Row],[LaborFee]]=0,"Yes", "No")</f>
        <v>No</v>
      </c>
      <c r="J687" t="str">
        <f>IF(Table_Main[[#This Row],[PartsFee]]=0,"Yes", "No")</f>
        <v>No</v>
      </c>
      <c r="K687" s="6">
        <v>0.25</v>
      </c>
      <c r="L687" s="14">
        <v>147.63820000000001</v>
      </c>
      <c r="M687" s="6" t="s">
        <v>59</v>
      </c>
      <c r="N687">
        <f>Table_Main[[#This Row],[WorkDate]]-Table_Main[[#This Row],[ReqDate]]</f>
        <v>8</v>
      </c>
      <c r="O687">
        <f>VLOOKUP(Table_Main[[#This Row],[Techs]],$AA$2:$AB$4,2,0)</f>
        <v>80</v>
      </c>
      <c r="P687" s="13">
        <f>Table_Main[[#This Row],[LaborHours]]*Table_Main[[#This Row],[LaborRate]]</f>
        <v>20</v>
      </c>
      <c r="Q687" s="14">
        <v>20</v>
      </c>
      <c r="R687" s="14">
        <v>147.63820000000001</v>
      </c>
      <c r="S687" s="13">
        <f>Table_Main[[#This Row],[LaborRate]]+Table_Main[[#This Row],[LaborCost]]</f>
        <v>100</v>
      </c>
      <c r="T687">
        <f>Table_Main[[#This Row],[LaborFee]]+Table_Main[[#This Row],[PartsFee]]</f>
        <v>167.63820000000001</v>
      </c>
      <c r="U687" t="str">
        <f>LEFT(TEXT(Table_Main[[#This Row],[ReqDate]],"dddd"),3)</f>
        <v>Mon</v>
      </c>
      <c r="V687" t="str">
        <f>LEFT(TEXT(Table_Main[[#This Row],[WorkDate]],"dddd"),3)</f>
        <v>Tue</v>
      </c>
    </row>
    <row r="688" spans="1:22" ht="14.25" hidden="1" customHeight="1" x14ac:dyDescent="0.25">
      <c r="A688" s="6" t="s">
        <v>768</v>
      </c>
      <c r="B688" s="6" t="s">
        <v>56</v>
      </c>
      <c r="C688" s="6" t="s">
        <v>227</v>
      </c>
      <c r="D688" s="6" t="s">
        <v>63</v>
      </c>
      <c r="E688" t="str">
        <f>IF(Table_Main[[#This Row],[Wait]]&lt;=4, "Yes", "No")</f>
        <v>No</v>
      </c>
      <c r="F688" s="9">
        <v>44333</v>
      </c>
      <c r="G688" s="9">
        <v>44344</v>
      </c>
      <c r="H688" s="6">
        <v>2</v>
      </c>
      <c r="I688" t="str">
        <f>IF(Table_Main[[#This Row],[LaborFee]]=0,"Yes", "No")</f>
        <v>No</v>
      </c>
      <c r="J688" t="str">
        <f>IF(Table_Main[[#This Row],[PartsFee]]=0,"Yes", "No")</f>
        <v>No</v>
      </c>
      <c r="K688" s="6">
        <v>0.5</v>
      </c>
      <c r="L688" s="14">
        <v>37.44</v>
      </c>
      <c r="M688" s="6" t="s">
        <v>79</v>
      </c>
      <c r="N688">
        <f>Table_Main[[#This Row],[WorkDate]]-Table_Main[[#This Row],[ReqDate]]</f>
        <v>11</v>
      </c>
      <c r="O688">
        <f>VLOOKUP(Table_Main[[#This Row],[Techs]],$AA$2:$AB$4,2,0)</f>
        <v>140</v>
      </c>
      <c r="P688" s="13">
        <f>Table_Main[[#This Row],[LaborHours]]*Table_Main[[#This Row],[LaborRate]]</f>
        <v>70</v>
      </c>
      <c r="Q688" s="14">
        <v>70</v>
      </c>
      <c r="R688" s="14">
        <v>37.44</v>
      </c>
      <c r="S688" s="13">
        <f>Table_Main[[#This Row],[LaborRate]]+Table_Main[[#This Row],[LaborCost]]</f>
        <v>210</v>
      </c>
      <c r="T688">
        <f>Table_Main[[#This Row],[LaborFee]]+Table_Main[[#This Row],[PartsFee]]</f>
        <v>107.44</v>
      </c>
      <c r="U688" t="str">
        <f>LEFT(TEXT(Table_Main[[#This Row],[ReqDate]],"dddd"),3)</f>
        <v>Mon</v>
      </c>
      <c r="V688" t="str">
        <f>LEFT(TEXT(Table_Main[[#This Row],[WorkDate]],"dddd"),3)</f>
        <v>Fri</v>
      </c>
    </row>
    <row r="689" spans="1:22" ht="14.25" hidden="1" customHeight="1" x14ac:dyDescent="0.25">
      <c r="A689" s="6" t="s">
        <v>769</v>
      </c>
      <c r="B689" s="6" t="s">
        <v>168</v>
      </c>
      <c r="C689" s="6" t="s">
        <v>227</v>
      </c>
      <c r="D689" s="6" t="s">
        <v>58</v>
      </c>
      <c r="E689" t="str">
        <f>IF(Table_Main[[#This Row],[Wait]]&lt;=4, "Yes", "No")</f>
        <v>No</v>
      </c>
      <c r="F689" s="9">
        <v>44333</v>
      </c>
      <c r="G689" s="9">
        <v>44349</v>
      </c>
      <c r="H689" s="6">
        <v>2</v>
      </c>
      <c r="I689" t="str">
        <f>IF(Table_Main[[#This Row],[LaborFee]]=0,"Yes", "No")</f>
        <v>No</v>
      </c>
      <c r="J689" t="str">
        <f>IF(Table_Main[[#This Row],[PartsFee]]=0,"Yes", "No")</f>
        <v>No</v>
      </c>
      <c r="K689" s="6">
        <v>0.5</v>
      </c>
      <c r="L689" s="14">
        <v>288</v>
      </c>
      <c r="M689" s="6" t="s">
        <v>59</v>
      </c>
      <c r="N689">
        <f>Table_Main[[#This Row],[WorkDate]]-Table_Main[[#This Row],[ReqDate]]</f>
        <v>16</v>
      </c>
      <c r="O689">
        <f>VLOOKUP(Table_Main[[#This Row],[Techs]],$AA$2:$AB$4,2,0)</f>
        <v>140</v>
      </c>
      <c r="P689" s="13">
        <f>Table_Main[[#This Row],[LaborHours]]*Table_Main[[#This Row],[LaborRate]]</f>
        <v>70</v>
      </c>
      <c r="Q689" s="14">
        <v>70</v>
      </c>
      <c r="R689" s="14">
        <v>288</v>
      </c>
      <c r="S689" s="13">
        <f>Table_Main[[#This Row],[LaborRate]]+Table_Main[[#This Row],[LaborCost]]</f>
        <v>210</v>
      </c>
      <c r="T689">
        <f>Table_Main[[#This Row],[LaborFee]]+Table_Main[[#This Row],[PartsFee]]</f>
        <v>358</v>
      </c>
      <c r="U689" t="str">
        <f>LEFT(TEXT(Table_Main[[#This Row],[ReqDate]],"dddd"),3)</f>
        <v>Mon</v>
      </c>
      <c r="V689" t="str">
        <f>LEFT(TEXT(Table_Main[[#This Row],[WorkDate]],"dddd"),3)</f>
        <v>Wed</v>
      </c>
    </row>
    <row r="690" spans="1:22" ht="14.25" hidden="1" customHeight="1" x14ac:dyDescent="0.25">
      <c r="A690" s="6" t="s">
        <v>770</v>
      </c>
      <c r="B690" s="6" t="s">
        <v>71</v>
      </c>
      <c r="C690" s="6" t="s">
        <v>66</v>
      </c>
      <c r="D690" s="6" t="s">
        <v>58</v>
      </c>
      <c r="E690" t="str">
        <f>IF(Table_Main[[#This Row],[Wait]]&lt;=4, "Yes", "No")</f>
        <v>No</v>
      </c>
      <c r="F690" s="9">
        <v>44333</v>
      </c>
      <c r="G690" s="9">
        <v>44349</v>
      </c>
      <c r="H690" s="6">
        <v>2</v>
      </c>
      <c r="I690" t="str">
        <f>IF(Table_Main[[#This Row],[LaborFee]]=0,"Yes", "No")</f>
        <v>No</v>
      </c>
      <c r="J690" t="str">
        <f>IF(Table_Main[[#This Row],[PartsFee]]=0,"Yes", "No")</f>
        <v>No</v>
      </c>
      <c r="K690" s="6">
        <v>1</v>
      </c>
      <c r="L690" s="14">
        <v>150</v>
      </c>
      <c r="M690" s="6" t="s">
        <v>79</v>
      </c>
      <c r="N690">
        <f>Table_Main[[#This Row],[WorkDate]]-Table_Main[[#This Row],[ReqDate]]</f>
        <v>16</v>
      </c>
      <c r="O690">
        <f>VLOOKUP(Table_Main[[#This Row],[Techs]],$AA$2:$AB$4,2,0)</f>
        <v>140</v>
      </c>
      <c r="P690" s="13">
        <f>Table_Main[[#This Row],[LaborHours]]*Table_Main[[#This Row],[LaborRate]]</f>
        <v>140</v>
      </c>
      <c r="Q690" s="14">
        <v>140</v>
      </c>
      <c r="R690" s="14">
        <v>150</v>
      </c>
      <c r="S690" s="13">
        <f>Table_Main[[#This Row],[LaborRate]]+Table_Main[[#This Row],[LaborCost]]</f>
        <v>280</v>
      </c>
      <c r="T690">
        <f>Table_Main[[#This Row],[LaborFee]]+Table_Main[[#This Row],[PartsFee]]</f>
        <v>290</v>
      </c>
      <c r="U690" t="str">
        <f>LEFT(TEXT(Table_Main[[#This Row],[ReqDate]],"dddd"),3)</f>
        <v>Mon</v>
      </c>
      <c r="V690" t="str">
        <f>LEFT(TEXT(Table_Main[[#This Row],[WorkDate]],"dddd"),3)</f>
        <v>Wed</v>
      </c>
    </row>
    <row r="691" spans="1:22" ht="14.25" hidden="1" customHeight="1" x14ac:dyDescent="0.25">
      <c r="A691" s="6" t="s">
        <v>771</v>
      </c>
      <c r="B691" s="6" t="s">
        <v>56</v>
      </c>
      <c r="C691" s="6" t="s">
        <v>227</v>
      </c>
      <c r="D691" s="6" t="s">
        <v>67</v>
      </c>
      <c r="E691" t="str">
        <f>IF(Table_Main[[#This Row],[Wait]]&lt;=4, "Yes", "No")</f>
        <v>No</v>
      </c>
      <c r="F691" s="9">
        <v>44333</v>
      </c>
      <c r="G691" s="9">
        <v>44355</v>
      </c>
      <c r="H691" s="6">
        <v>1</v>
      </c>
      <c r="I691" t="str">
        <f>IF(Table_Main[[#This Row],[LaborFee]]=0,"Yes", "No")</f>
        <v>No</v>
      </c>
      <c r="J691" t="str">
        <f>IF(Table_Main[[#This Row],[PartsFee]]=0,"Yes", "No")</f>
        <v>No</v>
      </c>
      <c r="K691" s="6">
        <v>0.25</v>
      </c>
      <c r="L691" s="14">
        <v>42.66</v>
      </c>
      <c r="M691" s="6" t="s">
        <v>59</v>
      </c>
      <c r="N691">
        <f>Table_Main[[#This Row],[WorkDate]]-Table_Main[[#This Row],[ReqDate]]</f>
        <v>22</v>
      </c>
      <c r="O691">
        <f>VLOOKUP(Table_Main[[#This Row],[Techs]],$AA$2:$AB$4,2,0)</f>
        <v>80</v>
      </c>
      <c r="P691" s="13">
        <f>Table_Main[[#This Row],[LaborHours]]*Table_Main[[#This Row],[LaborRate]]</f>
        <v>20</v>
      </c>
      <c r="Q691" s="14">
        <v>20</v>
      </c>
      <c r="R691" s="14">
        <v>42.66</v>
      </c>
      <c r="S691" s="13">
        <f>Table_Main[[#This Row],[LaborRate]]+Table_Main[[#This Row],[LaborCost]]</f>
        <v>100</v>
      </c>
      <c r="T691">
        <f>Table_Main[[#This Row],[LaborFee]]+Table_Main[[#This Row],[PartsFee]]</f>
        <v>62.66</v>
      </c>
      <c r="U691" t="str">
        <f>LEFT(TEXT(Table_Main[[#This Row],[ReqDate]],"dddd"),3)</f>
        <v>Mon</v>
      </c>
      <c r="V691" t="str">
        <f>LEFT(TEXT(Table_Main[[#This Row],[WorkDate]],"dddd"),3)</f>
        <v>Tue</v>
      </c>
    </row>
    <row r="692" spans="1:22" ht="14.25" hidden="1" customHeight="1" x14ac:dyDescent="0.25">
      <c r="A692" s="6" t="s">
        <v>772</v>
      </c>
      <c r="B692" s="6" t="s">
        <v>56</v>
      </c>
      <c r="C692" s="6" t="s">
        <v>227</v>
      </c>
      <c r="D692" s="6" t="s">
        <v>58</v>
      </c>
      <c r="E692" t="str">
        <f>IF(Table_Main[[#This Row],[Wait]]&lt;=4, "Yes", "No")</f>
        <v>No</v>
      </c>
      <c r="F692" s="9">
        <v>44333</v>
      </c>
      <c r="G692" s="9">
        <v>44355</v>
      </c>
      <c r="H692" s="6">
        <v>1</v>
      </c>
      <c r="I692" t="str">
        <f>IF(Table_Main[[#This Row],[LaborFee]]=0,"Yes", "No")</f>
        <v>No</v>
      </c>
      <c r="J692" t="str">
        <f>IF(Table_Main[[#This Row],[PartsFee]]=0,"Yes", "No")</f>
        <v>No</v>
      </c>
      <c r="K692" s="6">
        <v>0.25</v>
      </c>
      <c r="L692" s="14">
        <v>287.25</v>
      </c>
      <c r="M692" s="6" t="s">
        <v>59</v>
      </c>
      <c r="N692">
        <f>Table_Main[[#This Row],[WorkDate]]-Table_Main[[#This Row],[ReqDate]]</f>
        <v>22</v>
      </c>
      <c r="O692">
        <f>VLOOKUP(Table_Main[[#This Row],[Techs]],$AA$2:$AB$4,2,0)</f>
        <v>80</v>
      </c>
      <c r="P692" s="13">
        <f>Table_Main[[#This Row],[LaborHours]]*Table_Main[[#This Row],[LaborRate]]</f>
        <v>20</v>
      </c>
      <c r="Q692" s="14">
        <v>20</v>
      </c>
      <c r="R692" s="14">
        <v>287.25</v>
      </c>
      <c r="S692" s="13">
        <f>Table_Main[[#This Row],[LaborRate]]+Table_Main[[#This Row],[LaborCost]]</f>
        <v>100</v>
      </c>
      <c r="T692">
        <f>Table_Main[[#This Row],[LaborFee]]+Table_Main[[#This Row],[PartsFee]]</f>
        <v>307.25</v>
      </c>
      <c r="U692" t="str">
        <f>LEFT(TEXT(Table_Main[[#This Row],[ReqDate]],"dddd"),3)</f>
        <v>Mon</v>
      </c>
      <c r="V692" t="str">
        <f>LEFT(TEXT(Table_Main[[#This Row],[WorkDate]],"dddd"),3)</f>
        <v>Tue</v>
      </c>
    </row>
    <row r="693" spans="1:22" ht="14.25" customHeight="1" x14ac:dyDescent="0.25">
      <c r="A693" s="6" t="s">
        <v>773</v>
      </c>
      <c r="B693" s="6" t="s">
        <v>83</v>
      </c>
      <c r="C693" s="6" t="s">
        <v>66</v>
      </c>
      <c r="D693" s="6" t="s">
        <v>67</v>
      </c>
      <c r="E693" t="str">
        <f>IF(Table_Main[[#This Row],[Wait]]&lt;=4, "Yes", "No")</f>
        <v>No</v>
      </c>
      <c r="F693" s="9">
        <v>44333</v>
      </c>
      <c r="G693" s="9">
        <v>44358</v>
      </c>
      <c r="H693" s="6">
        <v>2</v>
      </c>
      <c r="I693" t="str">
        <f>IF(Table_Main[[#This Row],[LaborFee]]=0,"Yes", "No")</f>
        <v>No</v>
      </c>
      <c r="J693" t="str">
        <f>IF(Table_Main[[#This Row],[PartsFee]]=0,"Yes", "No")</f>
        <v>No</v>
      </c>
      <c r="K693" s="6">
        <v>0.25</v>
      </c>
      <c r="L693" s="14">
        <v>147.4015</v>
      </c>
      <c r="M693" s="6" t="s">
        <v>79</v>
      </c>
      <c r="N693">
        <f>Table_Main[[#This Row],[WorkDate]]-Table_Main[[#This Row],[ReqDate]]</f>
        <v>25</v>
      </c>
      <c r="O693">
        <f>VLOOKUP(Table_Main[[#This Row],[Techs]],$AA$2:$AB$4,2,0)</f>
        <v>140</v>
      </c>
      <c r="P693" s="13">
        <f>Table_Main[[#This Row],[LaborHours]]*Table_Main[[#This Row],[LaborRate]]</f>
        <v>35</v>
      </c>
      <c r="Q693" s="14">
        <v>35</v>
      </c>
      <c r="R693" s="14">
        <v>147.4015</v>
      </c>
      <c r="S693" s="13">
        <f>Table_Main[[#This Row],[LaborRate]]+Table_Main[[#This Row],[LaborCost]]</f>
        <v>175</v>
      </c>
      <c r="T693">
        <f>Table_Main[[#This Row],[LaborFee]]+Table_Main[[#This Row],[PartsFee]]</f>
        <v>182.4015</v>
      </c>
      <c r="U693" t="str">
        <f>LEFT(TEXT(Table_Main[[#This Row],[ReqDate]],"dddd"),3)</f>
        <v>Mon</v>
      </c>
      <c r="V693" t="str">
        <f>LEFT(TEXT(Table_Main[[#This Row],[WorkDate]],"dddd"),3)</f>
        <v>Fri</v>
      </c>
    </row>
    <row r="694" spans="1:22" ht="14.25" hidden="1" customHeight="1" x14ac:dyDescent="0.25">
      <c r="A694" s="6" t="s">
        <v>774</v>
      </c>
      <c r="B694" s="6" t="s">
        <v>56</v>
      </c>
      <c r="C694" s="6" t="s">
        <v>227</v>
      </c>
      <c r="D694" s="6" t="s">
        <v>67</v>
      </c>
      <c r="E694" t="str">
        <f>IF(Table_Main[[#This Row],[Wait]]&lt;=4, "Yes", "No")</f>
        <v>No</v>
      </c>
      <c r="F694" s="9">
        <v>44333</v>
      </c>
      <c r="G694" s="9">
        <v>44366</v>
      </c>
      <c r="H694" s="6">
        <v>1</v>
      </c>
      <c r="I694" t="str">
        <f>IF(Table_Main[[#This Row],[LaborFee]]=0,"Yes", "No")</f>
        <v>No</v>
      </c>
      <c r="J694" t="str">
        <f>IF(Table_Main[[#This Row],[PartsFee]]=0,"Yes", "No")</f>
        <v>No</v>
      </c>
      <c r="K694" s="6">
        <v>0.25</v>
      </c>
      <c r="L694" s="14">
        <v>59.242100000000001</v>
      </c>
      <c r="M694" s="6" t="s">
        <v>79</v>
      </c>
      <c r="N694">
        <f>Table_Main[[#This Row],[WorkDate]]-Table_Main[[#This Row],[ReqDate]]</f>
        <v>33</v>
      </c>
      <c r="O694">
        <f>VLOOKUP(Table_Main[[#This Row],[Techs]],$AA$2:$AB$4,2,0)</f>
        <v>80</v>
      </c>
      <c r="P694" s="13">
        <f>Table_Main[[#This Row],[LaborHours]]*Table_Main[[#This Row],[LaborRate]]</f>
        <v>20</v>
      </c>
      <c r="Q694" s="14">
        <v>20</v>
      </c>
      <c r="R694" s="14">
        <v>59.242100000000001</v>
      </c>
      <c r="S694" s="13">
        <f>Table_Main[[#This Row],[LaborRate]]+Table_Main[[#This Row],[LaborCost]]</f>
        <v>100</v>
      </c>
      <c r="T694">
        <f>Table_Main[[#This Row],[LaborFee]]+Table_Main[[#This Row],[PartsFee]]</f>
        <v>79.242099999999994</v>
      </c>
      <c r="U694" t="str">
        <f>LEFT(TEXT(Table_Main[[#This Row],[ReqDate]],"dddd"),3)</f>
        <v>Mon</v>
      </c>
      <c r="V694" t="str">
        <f>LEFT(TEXT(Table_Main[[#This Row],[WorkDate]],"dddd"),3)</f>
        <v>Sat</v>
      </c>
    </row>
    <row r="695" spans="1:22" ht="14.25" hidden="1" customHeight="1" x14ac:dyDescent="0.25">
      <c r="A695" s="6" t="s">
        <v>775</v>
      </c>
      <c r="B695" s="6" t="s">
        <v>56</v>
      </c>
      <c r="C695" s="6" t="s">
        <v>227</v>
      </c>
      <c r="D695" s="6" t="s">
        <v>58</v>
      </c>
      <c r="E695" t="str">
        <f>IF(Table_Main[[#This Row],[Wait]]&lt;=4, "Yes", "No")</f>
        <v>No</v>
      </c>
      <c r="F695" s="9">
        <v>44333</v>
      </c>
      <c r="G695" s="9">
        <v>44361</v>
      </c>
      <c r="H695" s="6">
        <v>1</v>
      </c>
      <c r="I695" t="str">
        <f>IF(Table_Main[[#This Row],[LaborFee]]=0,"Yes", "No")</f>
        <v>No</v>
      </c>
      <c r="J695" t="str">
        <f>IF(Table_Main[[#This Row],[PartsFee]]=0,"Yes", "No")</f>
        <v>No</v>
      </c>
      <c r="K695" s="6">
        <v>0.25</v>
      </c>
      <c r="L695" s="14">
        <v>240</v>
      </c>
      <c r="M695" s="6" t="s">
        <v>59</v>
      </c>
      <c r="N695">
        <f>Table_Main[[#This Row],[WorkDate]]-Table_Main[[#This Row],[ReqDate]]</f>
        <v>28</v>
      </c>
      <c r="O695">
        <f>VLOOKUP(Table_Main[[#This Row],[Techs]],$AA$2:$AB$4,2,0)</f>
        <v>80</v>
      </c>
      <c r="P695" s="13">
        <f>Table_Main[[#This Row],[LaborHours]]*Table_Main[[#This Row],[LaborRate]]</f>
        <v>20</v>
      </c>
      <c r="Q695" s="14">
        <v>20</v>
      </c>
      <c r="R695" s="14">
        <v>240</v>
      </c>
      <c r="S695" s="13">
        <f>Table_Main[[#This Row],[LaborRate]]+Table_Main[[#This Row],[LaborCost]]</f>
        <v>100</v>
      </c>
      <c r="T695">
        <f>Table_Main[[#This Row],[LaborFee]]+Table_Main[[#This Row],[PartsFee]]</f>
        <v>260</v>
      </c>
      <c r="U695" t="str">
        <f>LEFT(TEXT(Table_Main[[#This Row],[ReqDate]],"dddd"),3)</f>
        <v>Mon</v>
      </c>
      <c r="V695" t="str">
        <f>LEFT(TEXT(Table_Main[[#This Row],[WorkDate]],"dddd"),3)</f>
        <v>Mon</v>
      </c>
    </row>
    <row r="696" spans="1:22" ht="14.25" hidden="1" customHeight="1" x14ac:dyDescent="0.25">
      <c r="A696" s="6" t="s">
        <v>776</v>
      </c>
      <c r="B696" s="6" t="s">
        <v>56</v>
      </c>
      <c r="C696" s="6" t="s">
        <v>227</v>
      </c>
      <c r="D696" s="6" t="s">
        <v>67</v>
      </c>
      <c r="E696" t="str">
        <f>IF(Table_Main[[#This Row],[Wait]]&lt;=4, "Yes", "No")</f>
        <v>No</v>
      </c>
      <c r="F696" s="9">
        <v>44333</v>
      </c>
      <c r="G696" s="9">
        <v>44369</v>
      </c>
      <c r="H696" s="6">
        <v>2</v>
      </c>
      <c r="I696" t="str">
        <f>IF(Table_Main[[#This Row],[LaborFee]]=0,"Yes", "No")</f>
        <v>No</v>
      </c>
      <c r="J696" t="str">
        <f>IF(Table_Main[[#This Row],[PartsFee]]=0,"Yes", "No")</f>
        <v>No</v>
      </c>
      <c r="K696" s="6">
        <v>0.25</v>
      </c>
      <c r="L696" s="14">
        <v>197.47</v>
      </c>
      <c r="M696" s="6" t="s">
        <v>79</v>
      </c>
      <c r="N696">
        <f>Table_Main[[#This Row],[WorkDate]]-Table_Main[[#This Row],[ReqDate]]</f>
        <v>36</v>
      </c>
      <c r="O696">
        <f>VLOOKUP(Table_Main[[#This Row],[Techs]],$AA$2:$AB$4,2,0)</f>
        <v>140</v>
      </c>
      <c r="P696" s="13">
        <f>Table_Main[[#This Row],[LaborHours]]*Table_Main[[#This Row],[LaborRate]]</f>
        <v>35</v>
      </c>
      <c r="Q696" s="14">
        <v>35</v>
      </c>
      <c r="R696" s="14">
        <v>197.47</v>
      </c>
      <c r="S696" s="13">
        <f>Table_Main[[#This Row],[LaborRate]]+Table_Main[[#This Row],[LaborCost]]</f>
        <v>175</v>
      </c>
      <c r="T696">
        <f>Table_Main[[#This Row],[LaborFee]]+Table_Main[[#This Row],[PartsFee]]</f>
        <v>232.47</v>
      </c>
      <c r="U696" t="str">
        <f>LEFT(TEXT(Table_Main[[#This Row],[ReqDate]],"dddd"),3)</f>
        <v>Mon</v>
      </c>
      <c r="V696" t="str">
        <f>LEFT(TEXT(Table_Main[[#This Row],[WorkDate]],"dddd"),3)</f>
        <v>Tue</v>
      </c>
    </row>
    <row r="697" spans="1:22" ht="14.25" hidden="1" customHeight="1" x14ac:dyDescent="0.25">
      <c r="A697" s="6" t="s">
        <v>777</v>
      </c>
      <c r="B697" s="6" t="s">
        <v>168</v>
      </c>
      <c r="C697" s="6" t="s">
        <v>227</v>
      </c>
      <c r="D697" s="6" t="s">
        <v>58</v>
      </c>
      <c r="E697" t="str">
        <f>IF(Table_Main[[#This Row],[Wait]]&lt;=4, "Yes", "No")</f>
        <v>No</v>
      </c>
      <c r="F697" s="9">
        <v>44333</v>
      </c>
      <c r="G697" s="9">
        <v>44393</v>
      </c>
      <c r="H697" s="6">
        <v>2</v>
      </c>
      <c r="I697" t="str">
        <f>IF(Table_Main[[#This Row],[LaborFee]]=0,"Yes", "No")</f>
        <v>No</v>
      </c>
      <c r="J697" t="str">
        <f>IF(Table_Main[[#This Row],[PartsFee]]=0,"Yes", "No")</f>
        <v>No</v>
      </c>
      <c r="K697" s="6">
        <v>0.5</v>
      </c>
      <c r="L697" s="14">
        <v>304.19459999999998</v>
      </c>
      <c r="M697" s="6" t="s">
        <v>79</v>
      </c>
      <c r="N697">
        <f>Table_Main[[#This Row],[WorkDate]]-Table_Main[[#This Row],[ReqDate]]</f>
        <v>60</v>
      </c>
      <c r="O697">
        <f>VLOOKUP(Table_Main[[#This Row],[Techs]],$AA$2:$AB$4,2,0)</f>
        <v>140</v>
      </c>
      <c r="P697" s="13">
        <f>Table_Main[[#This Row],[LaborHours]]*Table_Main[[#This Row],[LaborRate]]</f>
        <v>70</v>
      </c>
      <c r="Q697" s="14">
        <v>70</v>
      </c>
      <c r="R697" s="14">
        <v>304.19459999999998</v>
      </c>
      <c r="S697" s="13">
        <f>Table_Main[[#This Row],[LaborRate]]+Table_Main[[#This Row],[LaborCost]]</f>
        <v>210</v>
      </c>
      <c r="T697">
        <f>Table_Main[[#This Row],[LaborFee]]+Table_Main[[#This Row],[PartsFee]]</f>
        <v>374.19459999999998</v>
      </c>
      <c r="U697" t="str">
        <f>LEFT(TEXT(Table_Main[[#This Row],[ReqDate]],"dddd"),3)</f>
        <v>Mon</v>
      </c>
      <c r="V697" t="str">
        <f>LEFT(TEXT(Table_Main[[#This Row],[WorkDate]],"dddd"),3)</f>
        <v>Fri</v>
      </c>
    </row>
    <row r="698" spans="1:22" ht="14.25" hidden="1" customHeight="1" x14ac:dyDescent="0.25">
      <c r="A698" s="6" t="s">
        <v>778</v>
      </c>
      <c r="B698" s="6" t="s">
        <v>94</v>
      </c>
      <c r="C698" s="6" t="s">
        <v>78</v>
      </c>
      <c r="D698" s="6" t="s">
        <v>63</v>
      </c>
      <c r="E698" t="str">
        <f>IF(Table_Main[[#This Row],[Wait]]&lt;=4, "Yes", "No")</f>
        <v>No</v>
      </c>
      <c r="F698" s="9">
        <v>44334</v>
      </c>
      <c r="G698" s="9">
        <v>44343</v>
      </c>
      <c r="H698" s="6">
        <v>1</v>
      </c>
      <c r="I698" t="str">
        <f>IF(Table_Main[[#This Row],[LaborFee]]=0,"Yes", "No")</f>
        <v>No</v>
      </c>
      <c r="J698" t="str">
        <f>IF(Table_Main[[#This Row],[PartsFee]]=0,"Yes", "No")</f>
        <v>No</v>
      </c>
      <c r="K698" s="6">
        <v>0.5</v>
      </c>
      <c r="L698" s="14">
        <v>64.342100000000002</v>
      </c>
      <c r="M698" s="6" t="s">
        <v>59</v>
      </c>
      <c r="N698">
        <f>Table_Main[[#This Row],[WorkDate]]-Table_Main[[#This Row],[ReqDate]]</f>
        <v>9</v>
      </c>
      <c r="O698">
        <f>VLOOKUP(Table_Main[[#This Row],[Techs]],$AA$2:$AB$4,2,0)</f>
        <v>80</v>
      </c>
      <c r="P698" s="13">
        <f>Table_Main[[#This Row],[LaborHours]]*Table_Main[[#This Row],[LaborRate]]</f>
        <v>40</v>
      </c>
      <c r="Q698" s="14">
        <v>40</v>
      </c>
      <c r="R698" s="14">
        <v>64.342100000000002</v>
      </c>
      <c r="S698" s="13">
        <f>Table_Main[[#This Row],[LaborRate]]+Table_Main[[#This Row],[LaborCost]]</f>
        <v>120</v>
      </c>
      <c r="T698">
        <f>Table_Main[[#This Row],[LaborFee]]+Table_Main[[#This Row],[PartsFee]]</f>
        <v>104.3421</v>
      </c>
      <c r="U698" t="str">
        <f>LEFT(TEXT(Table_Main[[#This Row],[ReqDate]],"dddd"),3)</f>
        <v>Tue</v>
      </c>
      <c r="V698" t="str">
        <f>LEFT(TEXT(Table_Main[[#This Row],[WorkDate]],"dddd"),3)</f>
        <v>Thu</v>
      </c>
    </row>
    <row r="699" spans="1:22" ht="14.25" hidden="1" customHeight="1" x14ac:dyDescent="0.25">
      <c r="A699" s="6" t="s">
        <v>779</v>
      </c>
      <c r="B699" s="6" t="s">
        <v>61</v>
      </c>
      <c r="C699" s="6" t="s">
        <v>62</v>
      </c>
      <c r="D699" s="6" t="s">
        <v>63</v>
      </c>
      <c r="E699" t="str">
        <f>IF(Table_Main[[#This Row],[Wait]]&lt;=4, "Yes", "No")</f>
        <v>No</v>
      </c>
      <c r="F699" s="9">
        <v>44334</v>
      </c>
      <c r="G699" s="9">
        <v>44347</v>
      </c>
      <c r="H699" s="6">
        <v>1</v>
      </c>
      <c r="I699" t="str">
        <f>IF(Table_Main[[#This Row],[LaborFee]]=0,"Yes", "No")</f>
        <v>No</v>
      </c>
      <c r="J699" t="str">
        <f>IF(Table_Main[[#This Row],[PartsFee]]=0,"Yes", "No")</f>
        <v>No</v>
      </c>
      <c r="K699" s="6">
        <v>0.5</v>
      </c>
      <c r="L699" s="14">
        <v>10.27</v>
      </c>
      <c r="M699" s="6" t="s">
        <v>59</v>
      </c>
      <c r="N699">
        <f>Table_Main[[#This Row],[WorkDate]]-Table_Main[[#This Row],[ReqDate]]</f>
        <v>13</v>
      </c>
      <c r="O699">
        <f>VLOOKUP(Table_Main[[#This Row],[Techs]],$AA$2:$AB$4,2,0)</f>
        <v>80</v>
      </c>
      <c r="P699" s="13">
        <f>Table_Main[[#This Row],[LaborHours]]*Table_Main[[#This Row],[LaborRate]]</f>
        <v>40</v>
      </c>
      <c r="Q699" s="14">
        <v>40</v>
      </c>
      <c r="R699" s="14">
        <v>10.27</v>
      </c>
      <c r="S699" s="13">
        <f>Table_Main[[#This Row],[LaborRate]]+Table_Main[[#This Row],[LaborCost]]</f>
        <v>120</v>
      </c>
      <c r="T699">
        <f>Table_Main[[#This Row],[LaborFee]]+Table_Main[[#This Row],[PartsFee]]</f>
        <v>50.269999999999996</v>
      </c>
      <c r="U699" t="str">
        <f>LEFT(TEXT(Table_Main[[#This Row],[ReqDate]],"dddd"),3)</f>
        <v>Tue</v>
      </c>
      <c r="V699" t="str">
        <f>LEFT(TEXT(Table_Main[[#This Row],[WorkDate]],"dddd"),3)</f>
        <v>Mon</v>
      </c>
    </row>
    <row r="700" spans="1:22" ht="14.25" hidden="1" customHeight="1" x14ac:dyDescent="0.25">
      <c r="A700" s="6" t="s">
        <v>780</v>
      </c>
      <c r="B700" s="6" t="s">
        <v>71</v>
      </c>
      <c r="C700" s="6" t="s">
        <v>78</v>
      </c>
      <c r="D700" s="6" t="s">
        <v>58</v>
      </c>
      <c r="E700" t="str">
        <f>IF(Table_Main[[#This Row],[Wait]]&lt;=4, "Yes", "No")</f>
        <v>No</v>
      </c>
      <c r="F700" s="9">
        <v>44334</v>
      </c>
      <c r="G700" s="9">
        <v>44350</v>
      </c>
      <c r="H700" s="6">
        <v>2</v>
      </c>
      <c r="I700" t="str">
        <f>IF(Table_Main[[#This Row],[LaborFee]]=0,"Yes", "No")</f>
        <v>No</v>
      </c>
      <c r="J700" t="str">
        <f>IF(Table_Main[[#This Row],[PartsFee]]=0,"Yes", "No")</f>
        <v>No</v>
      </c>
      <c r="K700" s="6">
        <v>0.75</v>
      </c>
      <c r="L700" s="14">
        <v>319.02080000000001</v>
      </c>
      <c r="M700" s="6" t="s">
        <v>79</v>
      </c>
      <c r="N700">
        <f>Table_Main[[#This Row],[WorkDate]]-Table_Main[[#This Row],[ReqDate]]</f>
        <v>16</v>
      </c>
      <c r="O700">
        <f>VLOOKUP(Table_Main[[#This Row],[Techs]],$AA$2:$AB$4,2,0)</f>
        <v>140</v>
      </c>
      <c r="P700" s="13">
        <f>Table_Main[[#This Row],[LaborHours]]*Table_Main[[#This Row],[LaborRate]]</f>
        <v>105</v>
      </c>
      <c r="Q700" s="14">
        <v>105</v>
      </c>
      <c r="R700" s="14">
        <v>319.02080000000001</v>
      </c>
      <c r="S700" s="13">
        <f>Table_Main[[#This Row],[LaborRate]]+Table_Main[[#This Row],[LaborCost]]</f>
        <v>245</v>
      </c>
      <c r="T700">
        <f>Table_Main[[#This Row],[LaborFee]]+Table_Main[[#This Row],[PartsFee]]</f>
        <v>424.02080000000001</v>
      </c>
      <c r="U700" t="str">
        <f>LEFT(TEXT(Table_Main[[#This Row],[ReqDate]],"dddd"),3)</f>
        <v>Tue</v>
      </c>
      <c r="V700" t="str">
        <f>LEFT(TEXT(Table_Main[[#This Row],[WorkDate]],"dddd"),3)</f>
        <v>Thu</v>
      </c>
    </row>
    <row r="701" spans="1:22" ht="14.25" hidden="1" customHeight="1" x14ac:dyDescent="0.25">
      <c r="A701" s="6" t="s">
        <v>781</v>
      </c>
      <c r="B701" s="6" t="s">
        <v>71</v>
      </c>
      <c r="C701" s="6" t="s">
        <v>57</v>
      </c>
      <c r="D701" s="6" t="s">
        <v>63</v>
      </c>
      <c r="E701" t="str">
        <f>IF(Table_Main[[#This Row],[Wait]]&lt;=4, "Yes", "No")</f>
        <v>No</v>
      </c>
      <c r="F701" s="9">
        <v>44334</v>
      </c>
      <c r="G701" s="9">
        <v>44348</v>
      </c>
      <c r="H701" s="6">
        <v>1</v>
      </c>
      <c r="I701" t="str">
        <f>IF(Table_Main[[#This Row],[LaborFee]]=0,"Yes", "No")</f>
        <v>No</v>
      </c>
      <c r="J701" t="str">
        <f>IF(Table_Main[[#This Row],[PartsFee]]=0,"Yes", "No")</f>
        <v>No</v>
      </c>
      <c r="K701" s="6">
        <v>0.75</v>
      </c>
      <c r="L701" s="14">
        <v>131</v>
      </c>
      <c r="M701" s="6" t="s">
        <v>79</v>
      </c>
      <c r="N701">
        <f>Table_Main[[#This Row],[WorkDate]]-Table_Main[[#This Row],[ReqDate]]</f>
        <v>14</v>
      </c>
      <c r="O701">
        <f>VLOOKUP(Table_Main[[#This Row],[Techs]],$AA$2:$AB$4,2,0)</f>
        <v>80</v>
      </c>
      <c r="P701" s="13">
        <f>Table_Main[[#This Row],[LaborHours]]*Table_Main[[#This Row],[LaborRate]]</f>
        <v>60</v>
      </c>
      <c r="Q701" s="14">
        <v>60</v>
      </c>
      <c r="R701" s="14">
        <v>131</v>
      </c>
      <c r="S701" s="13">
        <f>Table_Main[[#This Row],[LaborRate]]+Table_Main[[#This Row],[LaborCost]]</f>
        <v>140</v>
      </c>
      <c r="T701">
        <f>Table_Main[[#This Row],[LaborFee]]+Table_Main[[#This Row],[PartsFee]]</f>
        <v>191</v>
      </c>
      <c r="U701" t="str">
        <f>LEFT(TEXT(Table_Main[[#This Row],[ReqDate]],"dddd"),3)</f>
        <v>Tue</v>
      </c>
      <c r="V701" t="str">
        <f>LEFT(TEXT(Table_Main[[#This Row],[WorkDate]],"dddd"),3)</f>
        <v>Tue</v>
      </c>
    </row>
    <row r="702" spans="1:22" ht="14.25" hidden="1" customHeight="1" x14ac:dyDescent="0.25">
      <c r="A702" s="6" t="s">
        <v>782</v>
      </c>
      <c r="B702" s="6" t="s">
        <v>56</v>
      </c>
      <c r="C702" s="6" t="s">
        <v>227</v>
      </c>
      <c r="D702" s="6" t="s">
        <v>58</v>
      </c>
      <c r="E702" t="str">
        <f>IF(Table_Main[[#This Row],[Wait]]&lt;=4, "Yes", "No")</f>
        <v>No</v>
      </c>
      <c r="F702" s="9">
        <v>44334</v>
      </c>
      <c r="G702" s="9">
        <v>44349</v>
      </c>
      <c r="H702" s="6">
        <v>2</v>
      </c>
      <c r="I702" t="str">
        <f>IF(Table_Main[[#This Row],[LaborFee]]=0,"Yes", "No")</f>
        <v>No</v>
      </c>
      <c r="J702" t="str">
        <f>IF(Table_Main[[#This Row],[PartsFee]]=0,"Yes", "No")</f>
        <v>No</v>
      </c>
      <c r="K702" s="6">
        <v>0.25</v>
      </c>
      <c r="L702" s="14">
        <v>167</v>
      </c>
      <c r="M702" s="6" t="s">
        <v>59</v>
      </c>
      <c r="N702">
        <f>Table_Main[[#This Row],[WorkDate]]-Table_Main[[#This Row],[ReqDate]]</f>
        <v>15</v>
      </c>
      <c r="O702">
        <f>VLOOKUP(Table_Main[[#This Row],[Techs]],$AA$2:$AB$4,2,0)</f>
        <v>140</v>
      </c>
      <c r="P702" s="13">
        <f>Table_Main[[#This Row],[LaborHours]]*Table_Main[[#This Row],[LaborRate]]</f>
        <v>35</v>
      </c>
      <c r="Q702" s="14">
        <v>35</v>
      </c>
      <c r="R702" s="14">
        <v>167</v>
      </c>
      <c r="S702" s="13">
        <f>Table_Main[[#This Row],[LaborRate]]+Table_Main[[#This Row],[LaborCost]]</f>
        <v>175</v>
      </c>
      <c r="T702">
        <f>Table_Main[[#This Row],[LaborFee]]+Table_Main[[#This Row],[PartsFee]]</f>
        <v>202</v>
      </c>
      <c r="U702" t="str">
        <f>LEFT(TEXT(Table_Main[[#This Row],[ReqDate]],"dddd"),3)</f>
        <v>Tue</v>
      </c>
      <c r="V702" t="str">
        <f>LEFT(TEXT(Table_Main[[#This Row],[WorkDate]],"dddd"),3)</f>
        <v>Wed</v>
      </c>
    </row>
    <row r="703" spans="1:22" ht="14.25" hidden="1" customHeight="1" x14ac:dyDescent="0.25">
      <c r="A703" s="6" t="s">
        <v>783</v>
      </c>
      <c r="B703" s="6" t="s">
        <v>94</v>
      </c>
      <c r="C703" s="6" t="s">
        <v>78</v>
      </c>
      <c r="D703" s="6" t="s">
        <v>63</v>
      </c>
      <c r="E703" t="str">
        <f>IF(Table_Main[[#This Row],[Wait]]&lt;=4, "Yes", "No")</f>
        <v>No</v>
      </c>
      <c r="F703" s="9">
        <v>44334</v>
      </c>
      <c r="G703" s="9">
        <v>44356</v>
      </c>
      <c r="H703" s="6">
        <v>1</v>
      </c>
      <c r="I703" t="str">
        <f>IF(Table_Main[[#This Row],[LaborFee]]=0,"Yes", "No")</f>
        <v>No</v>
      </c>
      <c r="J703" t="str">
        <f>IF(Table_Main[[#This Row],[PartsFee]]=0,"Yes", "No")</f>
        <v>No</v>
      </c>
      <c r="K703" s="6">
        <v>0.5</v>
      </c>
      <c r="L703" s="14">
        <v>91.041700000000006</v>
      </c>
      <c r="M703" s="6" t="s">
        <v>59</v>
      </c>
      <c r="N703">
        <f>Table_Main[[#This Row],[WorkDate]]-Table_Main[[#This Row],[ReqDate]]</f>
        <v>22</v>
      </c>
      <c r="O703">
        <f>VLOOKUP(Table_Main[[#This Row],[Techs]],$AA$2:$AB$4,2,0)</f>
        <v>80</v>
      </c>
      <c r="P703" s="13">
        <f>Table_Main[[#This Row],[LaborHours]]*Table_Main[[#This Row],[LaborRate]]</f>
        <v>40</v>
      </c>
      <c r="Q703" s="14">
        <v>40</v>
      </c>
      <c r="R703" s="14">
        <v>91.041700000000006</v>
      </c>
      <c r="S703" s="13">
        <f>Table_Main[[#This Row],[LaborRate]]+Table_Main[[#This Row],[LaborCost]]</f>
        <v>120</v>
      </c>
      <c r="T703">
        <f>Table_Main[[#This Row],[LaborFee]]+Table_Main[[#This Row],[PartsFee]]</f>
        <v>131.04169999999999</v>
      </c>
      <c r="U703" t="str">
        <f>LEFT(TEXT(Table_Main[[#This Row],[ReqDate]],"dddd"),3)</f>
        <v>Tue</v>
      </c>
      <c r="V703" t="str">
        <f>LEFT(TEXT(Table_Main[[#This Row],[WorkDate]],"dddd"),3)</f>
        <v>Wed</v>
      </c>
    </row>
    <row r="704" spans="1:22" ht="14.25" hidden="1" customHeight="1" x14ac:dyDescent="0.25">
      <c r="A704" s="6" t="s">
        <v>784</v>
      </c>
      <c r="B704" s="6" t="s">
        <v>83</v>
      </c>
      <c r="C704" s="6" t="s">
        <v>57</v>
      </c>
      <c r="D704" s="6" t="s">
        <v>58</v>
      </c>
      <c r="E704" t="str">
        <f>IF(Table_Main[[#This Row],[Wait]]&lt;=4, "Yes", "No")</f>
        <v>No</v>
      </c>
      <c r="F704" s="9">
        <v>44334</v>
      </c>
      <c r="G704" s="9">
        <v>44369</v>
      </c>
      <c r="H704" s="6">
        <v>1</v>
      </c>
      <c r="I704" t="str">
        <f>IF(Table_Main[[#This Row],[LaborFee]]=0,"Yes", "No")</f>
        <v>No</v>
      </c>
      <c r="J704" t="str">
        <f>IF(Table_Main[[#This Row],[PartsFee]]=0,"Yes", "No")</f>
        <v>No</v>
      </c>
      <c r="K704" s="6">
        <v>0.25</v>
      </c>
      <c r="L704" s="14">
        <v>44.9221</v>
      </c>
      <c r="M704" s="6" t="s">
        <v>79</v>
      </c>
      <c r="N704">
        <f>Table_Main[[#This Row],[WorkDate]]-Table_Main[[#This Row],[ReqDate]]</f>
        <v>35</v>
      </c>
      <c r="O704">
        <f>VLOOKUP(Table_Main[[#This Row],[Techs]],$AA$2:$AB$4,2,0)</f>
        <v>80</v>
      </c>
      <c r="P704" s="13">
        <f>Table_Main[[#This Row],[LaborHours]]*Table_Main[[#This Row],[LaborRate]]</f>
        <v>20</v>
      </c>
      <c r="Q704" s="14">
        <v>20</v>
      </c>
      <c r="R704" s="14">
        <v>44.9221</v>
      </c>
      <c r="S704" s="13">
        <f>Table_Main[[#This Row],[LaborRate]]+Table_Main[[#This Row],[LaborCost]]</f>
        <v>100</v>
      </c>
      <c r="T704">
        <f>Table_Main[[#This Row],[LaborFee]]+Table_Main[[#This Row],[PartsFee]]</f>
        <v>64.9221</v>
      </c>
      <c r="U704" t="str">
        <f>LEFT(TEXT(Table_Main[[#This Row],[ReqDate]],"dddd"),3)</f>
        <v>Tue</v>
      </c>
      <c r="V704" t="str">
        <f>LEFT(TEXT(Table_Main[[#This Row],[WorkDate]],"dddd"),3)</f>
        <v>Tue</v>
      </c>
    </row>
    <row r="705" spans="1:22" ht="14.25" hidden="1" customHeight="1" x14ac:dyDescent="0.25">
      <c r="A705" s="6" t="s">
        <v>785</v>
      </c>
      <c r="B705" s="6" t="s">
        <v>71</v>
      </c>
      <c r="C705" s="6" t="s">
        <v>66</v>
      </c>
      <c r="D705" s="6" t="s">
        <v>63</v>
      </c>
      <c r="E705" t="str">
        <f>IF(Table_Main[[#This Row],[Wait]]&lt;=4, "Yes", "No")</f>
        <v>No</v>
      </c>
      <c r="F705" s="9">
        <v>44334</v>
      </c>
      <c r="G705" s="9">
        <v>44400</v>
      </c>
      <c r="H705" s="6">
        <v>1</v>
      </c>
      <c r="I705" t="str">
        <f>IF(Table_Main[[#This Row],[LaborFee]]=0,"Yes", "No")</f>
        <v>Yes</v>
      </c>
      <c r="J705" t="str">
        <f>IF(Table_Main[[#This Row],[PartsFee]]=0,"Yes", "No")</f>
        <v>Yes</v>
      </c>
      <c r="K705" s="6">
        <v>1</v>
      </c>
      <c r="L705" s="14">
        <v>163.92760000000001</v>
      </c>
      <c r="M705" s="6" t="s">
        <v>413</v>
      </c>
      <c r="N705">
        <f>Table_Main[[#This Row],[WorkDate]]-Table_Main[[#This Row],[ReqDate]]</f>
        <v>66</v>
      </c>
      <c r="O705">
        <f>VLOOKUP(Table_Main[[#This Row],[Techs]],$AA$2:$AB$4,2,0)</f>
        <v>80</v>
      </c>
      <c r="P705" s="13">
        <f>Table_Main[[#This Row],[LaborHours]]*Table_Main[[#This Row],[LaborRate]]</f>
        <v>80</v>
      </c>
      <c r="Q705" s="14">
        <v>0</v>
      </c>
      <c r="R705" s="14">
        <v>0</v>
      </c>
      <c r="S705" s="13">
        <f>Table_Main[[#This Row],[LaborRate]]+Table_Main[[#This Row],[LaborCost]]</f>
        <v>160</v>
      </c>
      <c r="T705">
        <f>Table_Main[[#This Row],[LaborFee]]+Table_Main[[#This Row],[PartsFee]]</f>
        <v>0</v>
      </c>
      <c r="U705" t="str">
        <f>LEFT(TEXT(Table_Main[[#This Row],[ReqDate]],"dddd"),3)</f>
        <v>Tue</v>
      </c>
      <c r="V705" t="str">
        <f>LEFT(TEXT(Table_Main[[#This Row],[WorkDate]],"dddd"),3)</f>
        <v>Fri</v>
      </c>
    </row>
    <row r="706" spans="1:22" ht="14.25" customHeight="1" x14ac:dyDescent="0.25">
      <c r="A706" s="6" t="s">
        <v>786</v>
      </c>
      <c r="B706" s="6" t="s">
        <v>94</v>
      </c>
      <c r="C706" s="6" t="s">
        <v>66</v>
      </c>
      <c r="D706" s="6" t="s">
        <v>194</v>
      </c>
      <c r="E706" t="str">
        <f>IF(Table_Main[[#This Row],[Wait]]&lt;=4, "Yes", "No")</f>
        <v>No</v>
      </c>
      <c r="F706" s="9">
        <v>44334</v>
      </c>
      <c r="G706" s="9">
        <v>44371</v>
      </c>
      <c r="H706" s="6">
        <v>2</v>
      </c>
      <c r="I706" t="str">
        <f>IF(Table_Main[[#This Row],[LaborFee]]=0,"Yes", "No")</f>
        <v>Yes</v>
      </c>
      <c r="J706" t="str">
        <f>IF(Table_Main[[#This Row],[PartsFee]]=0,"Yes", "No")</f>
        <v>No</v>
      </c>
      <c r="K706" s="6">
        <v>0.5</v>
      </c>
      <c r="L706" s="14">
        <v>281.61579999999998</v>
      </c>
      <c r="M706" s="6" t="s">
        <v>59</v>
      </c>
      <c r="N706">
        <f>Table_Main[[#This Row],[WorkDate]]-Table_Main[[#This Row],[ReqDate]]</f>
        <v>37</v>
      </c>
      <c r="O706">
        <f>VLOOKUP(Table_Main[[#This Row],[Techs]],$AA$2:$AB$4,2,0)</f>
        <v>140</v>
      </c>
      <c r="P706" s="13">
        <f>Table_Main[[#This Row],[LaborHours]]*Table_Main[[#This Row],[LaborRate]]</f>
        <v>70</v>
      </c>
      <c r="Q706" s="14">
        <v>0</v>
      </c>
      <c r="R706" s="14">
        <v>281.61579999999998</v>
      </c>
      <c r="S706" s="13">
        <f>Table_Main[[#This Row],[LaborRate]]+Table_Main[[#This Row],[LaborCost]]</f>
        <v>210</v>
      </c>
      <c r="T706">
        <f>Table_Main[[#This Row],[LaborFee]]+Table_Main[[#This Row],[PartsFee]]</f>
        <v>281.61579999999998</v>
      </c>
      <c r="U706" t="str">
        <f>LEFT(TEXT(Table_Main[[#This Row],[ReqDate]],"dddd"),3)</f>
        <v>Tue</v>
      </c>
      <c r="V706" t="str">
        <f>LEFT(TEXT(Table_Main[[#This Row],[WorkDate]],"dddd"),3)</f>
        <v>Thu</v>
      </c>
    </row>
    <row r="707" spans="1:22" ht="14.25" hidden="1" customHeight="1" x14ac:dyDescent="0.25">
      <c r="A707" s="6" t="s">
        <v>787</v>
      </c>
      <c r="B707" s="6" t="s">
        <v>61</v>
      </c>
      <c r="C707" s="6" t="s">
        <v>62</v>
      </c>
      <c r="D707" s="6" t="s">
        <v>58</v>
      </c>
      <c r="E707" t="str">
        <f>IF(Table_Main[[#This Row],[Wait]]&lt;=4, "Yes", "No")</f>
        <v>No</v>
      </c>
      <c r="F707" s="9">
        <v>44335</v>
      </c>
      <c r="G707" s="9">
        <v>44347</v>
      </c>
      <c r="H707" s="6">
        <v>1</v>
      </c>
      <c r="I707" t="str">
        <f>IF(Table_Main[[#This Row],[LaborFee]]=0,"Yes", "No")</f>
        <v>No</v>
      </c>
      <c r="J707" t="str">
        <f>IF(Table_Main[[#This Row],[PartsFee]]=0,"Yes", "No")</f>
        <v>No</v>
      </c>
      <c r="K707" s="6">
        <v>0.5</v>
      </c>
      <c r="L707" s="14">
        <v>7.02</v>
      </c>
      <c r="M707" s="6" t="s">
        <v>68</v>
      </c>
      <c r="N707">
        <f>Table_Main[[#This Row],[WorkDate]]-Table_Main[[#This Row],[ReqDate]]</f>
        <v>12</v>
      </c>
      <c r="O707">
        <f>VLOOKUP(Table_Main[[#This Row],[Techs]],$AA$2:$AB$4,2,0)</f>
        <v>80</v>
      </c>
      <c r="P707" s="13">
        <f>Table_Main[[#This Row],[LaborHours]]*Table_Main[[#This Row],[LaborRate]]</f>
        <v>40</v>
      </c>
      <c r="Q707" s="14">
        <v>40</v>
      </c>
      <c r="R707" s="14">
        <v>7.02</v>
      </c>
      <c r="S707" s="13">
        <f>Table_Main[[#This Row],[LaborRate]]+Table_Main[[#This Row],[LaborCost]]</f>
        <v>120</v>
      </c>
      <c r="T707">
        <f>Table_Main[[#This Row],[LaborFee]]+Table_Main[[#This Row],[PartsFee]]</f>
        <v>47.019999999999996</v>
      </c>
      <c r="U707" t="str">
        <f>LEFT(TEXT(Table_Main[[#This Row],[ReqDate]],"dddd"),3)</f>
        <v>Wed</v>
      </c>
      <c r="V707" t="str">
        <f>LEFT(TEXT(Table_Main[[#This Row],[WorkDate]],"dddd"),3)</f>
        <v>Mon</v>
      </c>
    </row>
    <row r="708" spans="1:22" ht="14.25" hidden="1" customHeight="1" x14ac:dyDescent="0.25">
      <c r="A708" s="6" t="s">
        <v>788</v>
      </c>
      <c r="B708" s="6" t="s">
        <v>61</v>
      </c>
      <c r="C708" s="6" t="s">
        <v>62</v>
      </c>
      <c r="D708" s="6" t="s">
        <v>58</v>
      </c>
      <c r="E708" t="str">
        <f>IF(Table_Main[[#This Row],[Wait]]&lt;=4, "Yes", "No")</f>
        <v>No</v>
      </c>
      <c r="F708" s="9">
        <v>44335</v>
      </c>
      <c r="G708" s="9">
        <v>44347</v>
      </c>
      <c r="H708" s="6">
        <v>1</v>
      </c>
      <c r="I708" t="str">
        <f>IF(Table_Main[[#This Row],[LaborFee]]=0,"Yes", "No")</f>
        <v>No</v>
      </c>
      <c r="J708" t="str">
        <f>IF(Table_Main[[#This Row],[PartsFee]]=0,"Yes", "No")</f>
        <v>No</v>
      </c>
      <c r="K708" s="6">
        <v>0.5</v>
      </c>
      <c r="L708" s="14">
        <v>28.996500000000001</v>
      </c>
      <c r="M708" s="6" t="s">
        <v>59</v>
      </c>
      <c r="N708">
        <f>Table_Main[[#This Row],[WorkDate]]-Table_Main[[#This Row],[ReqDate]]</f>
        <v>12</v>
      </c>
      <c r="O708">
        <f>VLOOKUP(Table_Main[[#This Row],[Techs]],$AA$2:$AB$4,2,0)</f>
        <v>80</v>
      </c>
      <c r="P708" s="13">
        <f>Table_Main[[#This Row],[LaborHours]]*Table_Main[[#This Row],[LaborRate]]</f>
        <v>40</v>
      </c>
      <c r="Q708" s="14">
        <v>40</v>
      </c>
      <c r="R708" s="14">
        <v>28.996500000000001</v>
      </c>
      <c r="S708" s="13">
        <f>Table_Main[[#This Row],[LaborRate]]+Table_Main[[#This Row],[LaborCost]]</f>
        <v>120</v>
      </c>
      <c r="T708">
        <f>Table_Main[[#This Row],[LaborFee]]+Table_Main[[#This Row],[PartsFee]]</f>
        <v>68.996499999999997</v>
      </c>
      <c r="U708" t="str">
        <f>LEFT(TEXT(Table_Main[[#This Row],[ReqDate]],"dddd"),3)</f>
        <v>Wed</v>
      </c>
      <c r="V708" t="str">
        <f>LEFT(TEXT(Table_Main[[#This Row],[WorkDate]],"dddd"),3)</f>
        <v>Mon</v>
      </c>
    </row>
    <row r="709" spans="1:22" ht="14.25" hidden="1" customHeight="1" x14ac:dyDescent="0.25">
      <c r="A709" s="6" t="s">
        <v>789</v>
      </c>
      <c r="B709" s="6" t="s">
        <v>61</v>
      </c>
      <c r="C709" s="6" t="s">
        <v>62</v>
      </c>
      <c r="D709" s="6" t="s">
        <v>58</v>
      </c>
      <c r="E709" t="str">
        <f>IF(Table_Main[[#This Row],[Wait]]&lt;=4, "Yes", "No")</f>
        <v>No</v>
      </c>
      <c r="F709" s="9">
        <v>44335</v>
      </c>
      <c r="G709" s="9">
        <v>44347</v>
      </c>
      <c r="H709" s="6">
        <v>1</v>
      </c>
      <c r="I709" t="str">
        <f>IF(Table_Main[[#This Row],[LaborFee]]=0,"Yes", "No")</f>
        <v>No</v>
      </c>
      <c r="J709" t="str">
        <f>IF(Table_Main[[#This Row],[PartsFee]]=0,"Yes", "No")</f>
        <v>No</v>
      </c>
      <c r="K709" s="6">
        <v>0.5</v>
      </c>
      <c r="L709" s="14">
        <v>50.57</v>
      </c>
      <c r="M709" s="6" t="s">
        <v>68</v>
      </c>
      <c r="N709">
        <f>Table_Main[[#This Row],[WorkDate]]-Table_Main[[#This Row],[ReqDate]]</f>
        <v>12</v>
      </c>
      <c r="O709">
        <f>VLOOKUP(Table_Main[[#This Row],[Techs]],$AA$2:$AB$4,2,0)</f>
        <v>80</v>
      </c>
      <c r="P709" s="13">
        <f>Table_Main[[#This Row],[LaborHours]]*Table_Main[[#This Row],[LaborRate]]</f>
        <v>40</v>
      </c>
      <c r="Q709" s="14">
        <v>40</v>
      </c>
      <c r="R709" s="14">
        <v>50.57</v>
      </c>
      <c r="S709" s="13">
        <f>Table_Main[[#This Row],[LaborRate]]+Table_Main[[#This Row],[LaborCost]]</f>
        <v>120</v>
      </c>
      <c r="T709">
        <f>Table_Main[[#This Row],[LaborFee]]+Table_Main[[#This Row],[PartsFee]]</f>
        <v>90.57</v>
      </c>
      <c r="U709" t="str">
        <f>LEFT(TEXT(Table_Main[[#This Row],[ReqDate]],"dddd"),3)</f>
        <v>Wed</v>
      </c>
      <c r="V709" t="str">
        <f>LEFT(TEXT(Table_Main[[#This Row],[WorkDate]],"dddd"),3)</f>
        <v>Mon</v>
      </c>
    </row>
    <row r="710" spans="1:22" ht="14.25" hidden="1" customHeight="1" x14ac:dyDescent="0.25">
      <c r="A710" s="6" t="s">
        <v>790</v>
      </c>
      <c r="B710" s="6" t="s">
        <v>226</v>
      </c>
      <c r="C710" s="6" t="s">
        <v>227</v>
      </c>
      <c r="D710" s="6" t="s">
        <v>63</v>
      </c>
      <c r="E710" t="str">
        <f>IF(Table_Main[[#This Row],[Wait]]&lt;=4, "Yes", "No")</f>
        <v>No</v>
      </c>
      <c r="F710" s="9">
        <v>44335</v>
      </c>
      <c r="G710" s="9">
        <v>44350</v>
      </c>
      <c r="H710" s="6">
        <v>2</v>
      </c>
      <c r="I710" t="str">
        <f>IF(Table_Main[[#This Row],[LaborFee]]=0,"Yes", "No")</f>
        <v>No</v>
      </c>
      <c r="J710" t="str">
        <f>IF(Table_Main[[#This Row],[PartsFee]]=0,"Yes", "No")</f>
        <v>No</v>
      </c>
      <c r="K710" s="6">
        <v>0.5</v>
      </c>
      <c r="L710" s="14">
        <v>271.791</v>
      </c>
      <c r="M710" s="6" t="s">
        <v>79</v>
      </c>
      <c r="N710">
        <f>Table_Main[[#This Row],[WorkDate]]-Table_Main[[#This Row],[ReqDate]]</f>
        <v>15</v>
      </c>
      <c r="O710">
        <f>VLOOKUP(Table_Main[[#This Row],[Techs]],$AA$2:$AB$4,2,0)</f>
        <v>140</v>
      </c>
      <c r="P710" s="13">
        <f>Table_Main[[#This Row],[LaborHours]]*Table_Main[[#This Row],[LaborRate]]</f>
        <v>70</v>
      </c>
      <c r="Q710" s="14">
        <v>70</v>
      </c>
      <c r="R710" s="14">
        <v>271.791</v>
      </c>
      <c r="S710" s="13">
        <f>Table_Main[[#This Row],[LaborRate]]+Table_Main[[#This Row],[LaborCost]]</f>
        <v>210</v>
      </c>
      <c r="T710">
        <f>Table_Main[[#This Row],[LaborFee]]+Table_Main[[#This Row],[PartsFee]]</f>
        <v>341.791</v>
      </c>
      <c r="U710" t="str">
        <f>LEFT(TEXT(Table_Main[[#This Row],[ReqDate]],"dddd"),3)</f>
        <v>Wed</v>
      </c>
      <c r="V710" t="str">
        <f>LEFT(TEXT(Table_Main[[#This Row],[WorkDate]],"dddd"),3)</f>
        <v>Thu</v>
      </c>
    </row>
    <row r="711" spans="1:22" ht="14.25" hidden="1" customHeight="1" x14ac:dyDescent="0.25">
      <c r="A711" s="6" t="s">
        <v>791</v>
      </c>
      <c r="B711" s="6" t="s">
        <v>226</v>
      </c>
      <c r="C711" s="6" t="s">
        <v>227</v>
      </c>
      <c r="D711" s="6" t="s">
        <v>58</v>
      </c>
      <c r="E711" t="str">
        <f>IF(Table_Main[[#This Row],[Wait]]&lt;=4, "Yes", "No")</f>
        <v>No</v>
      </c>
      <c r="F711" s="9">
        <v>44335</v>
      </c>
      <c r="G711" s="9">
        <v>44376</v>
      </c>
      <c r="H711" s="6">
        <v>2</v>
      </c>
      <c r="I711" t="str">
        <f>IF(Table_Main[[#This Row],[LaborFee]]=0,"Yes", "No")</f>
        <v>Yes</v>
      </c>
      <c r="J711" t="str">
        <f>IF(Table_Main[[#This Row],[PartsFee]]=0,"Yes", "No")</f>
        <v>Yes</v>
      </c>
      <c r="K711" s="6">
        <v>0.25</v>
      </c>
      <c r="L711" s="14">
        <v>14.702999999999999</v>
      </c>
      <c r="M711" s="6" t="s">
        <v>413</v>
      </c>
      <c r="N711">
        <f>Table_Main[[#This Row],[WorkDate]]-Table_Main[[#This Row],[ReqDate]]</f>
        <v>41</v>
      </c>
      <c r="O711">
        <f>VLOOKUP(Table_Main[[#This Row],[Techs]],$AA$2:$AB$4,2,0)</f>
        <v>140</v>
      </c>
      <c r="P711" s="13">
        <f>Table_Main[[#This Row],[LaborHours]]*Table_Main[[#This Row],[LaborRate]]</f>
        <v>35</v>
      </c>
      <c r="Q711" s="14">
        <v>0</v>
      </c>
      <c r="R711" s="14">
        <v>0</v>
      </c>
      <c r="S711" s="13">
        <f>Table_Main[[#This Row],[LaborRate]]+Table_Main[[#This Row],[LaborCost]]</f>
        <v>175</v>
      </c>
      <c r="T711">
        <f>Table_Main[[#This Row],[LaborFee]]+Table_Main[[#This Row],[PartsFee]]</f>
        <v>0</v>
      </c>
      <c r="U711" t="str">
        <f>LEFT(TEXT(Table_Main[[#This Row],[ReqDate]],"dddd"),3)</f>
        <v>Wed</v>
      </c>
      <c r="V711" t="str">
        <f>LEFT(TEXT(Table_Main[[#This Row],[WorkDate]],"dddd"),3)</f>
        <v>Tue</v>
      </c>
    </row>
    <row r="712" spans="1:22" ht="14.25" hidden="1" customHeight="1" x14ac:dyDescent="0.25">
      <c r="A712" s="6" t="s">
        <v>792</v>
      </c>
      <c r="B712" s="6" t="s">
        <v>94</v>
      </c>
      <c r="C712" s="6" t="s">
        <v>66</v>
      </c>
      <c r="D712" s="6" t="s">
        <v>63</v>
      </c>
      <c r="E712" t="str">
        <f>IF(Table_Main[[#This Row],[Wait]]&lt;=4, "Yes", "No")</f>
        <v>No</v>
      </c>
      <c r="F712" s="9">
        <v>44336</v>
      </c>
      <c r="G712" s="9">
        <v>44355</v>
      </c>
      <c r="H712" s="6">
        <v>2</v>
      </c>
      <c r="I712" t="str">
        <f>IF(Table_Main[[#This Row],[LaborFee]]=0,"Yes", "No")</f>
        <v>No</v>
      </c>
      <c r="J712" t="str">
        <f>IF(Table_Main[[#This Row],[PartsFee]]=0,"Yes", "No")</f>
        <v>Yes</v>
      </c>
      <c r="K712" s="6">
        <v>3.25</v>
      </c>
      <c r="L712" s="14">
        <v>311.3621</v>
      </c>
      <c r="M712" s="6" t="s">
        <v>79</v>
      </c>
      <c r="N712">
        <f>Table_Main[[#This Row],[WorkDate]]-Table_Main[[#This Row],[ReqDate]]</f>
        <v>19</v>
      </c>
      <c r="O712">
        <f>VLOOKUP(Table_Main[[#This Row],[Techs]],$AA$2:$AB$4,2,0)</f>
        <v>140</v>
      </c>
      <c r="P712" s="13">
        <f>Table_Main[[#This Row],[LaborHours]]*Table_Main[[#This Row],[LaborRate]]</f>
        <v>455</v>
      </c>
      <c r="Q712" s="14">
        <v>455</v>
      </c>
      <c r="R712" s="14">
        <v>0</v>
      </c>
      <c r="S712" s="13">
        <f>Table_Main[[#This Row],[LaborRate]]+Table_Main[[#This Row],[LaborCost]]</f>
        <v>595</v>
      </c>
      <c r="T712">
        <f>Table_Main[[#This Row],[LaborFee]]+Table_Main[[#This Row],[PartsFee]]</f>
        <v>455</v>
      </c>
      <c r="U712" t="str">
        <f>LEFT(TEXT(Table_Main[[#This Row],[ReqDate]],"dddd"),3)</f>
        <v>Thu</v>
      </c>
      <c r="V712" t="str">
        <f>LEFT(TEXT(Table_Main[[#This Row],[WorkDate]],"dddd"),3)</f>
        <v>Tue</v>
      </c>
    </row>
    <row r="713" spans="1:22" ht="14.25" hidden="1" customHeight="1" x14ac:dyDescent="0.25">
      <c r="A713" s="6" t="s">
        <v>793</v>
      </c>
      <c r="B713" s="6" t="s">
        <v>65</v>
      </c>
      <c r="C713" s="6" t="s">
        <v>66</v>
      </c>
      <c r="D713" s="6" t="s">
        <v>63</v>
      </c>
      <c r="E713" t="str">
        <f>IF(Table_Main[[#This Row],[Wait]]&lt;=4, "Yes", "No")</f>
        <v>No</v>
      </c>
      <c r="F713" s="9">
        <v>44336</v>
      </c>
      <c r="G713" s="9">
        <v>44358</v>
      </c>
      <c r="H713" s="6">
        <v>1</v>
      </c>
      <c r="I713" t="str">
        <f>IF(Table_Main[[#This Row],[LaborFee]]=0,"Yes", "No")</f>
        <v>No</v>
      </c>
      <c r="J713" t="str">
        <f>IF(Table_Main[[#This Row],[PartsFee]]=0,"Yes", "No")</f>
        <v>No</v>
      </c>
      <c r="K713" s="6">
        <v>0.75</v>
      </c>
      <c r="L713" s="14">
        <v>189.31800000000001</v>
      </c>
      <c r="M713" s="6" t="s">
        <v>79</v>
      </c>
      <c r="N713">
        <f>Table_Main[[#This Row],[WorkDate]]-Table_Main[[#This Row],[ReqDate]]</f>
        <v>22</v>
      </c>
      <c r="O713">
        <f>VLOOKUP(Table_Main[[#This Row],[Techs]],$AA$2:$AB$4,2,0)</f>
        <v>80</v>
      </c>
      <c r="P713" s="13">
        <f>Table_Main[[#This Row],[LaborHours]]*Table_Main[[#This Row],[LaborRate]]</f>
        <v>60</v>
      </c>
      <c r="Q713" s="14">
        <v>60</v>
      </c>
      <c r="R713" s="14">
        <v>189.31800000000001</v>
      </c>
      <c r="S713" s="13">
        <f>Table_Main[[#This Row],[LaborRate]]+Table_Main[[#This Row],[LaborCost]]</f>
        <v>140</v>
      </c>
      <c r="T713">
        <f>Table_Main[[#This Row],[LaborFee]]+Table_Main[[#This Row],[PartsFee]]</f>
        <v>249.31800000000001</v>
      </c>
      <c r="U713" t="str">
        <f>LEFT(TEXT(Table_Main[[#This Row],[ReqDate]],"dddd"),3)</f>
        <v>Thu</v>
      </c>
      <c r="V713" t="str">
        <f>LEFT(TEXT(Table_Main[[#This Row],[WorkDate]],"dddd"),3)</f>
        <v>Fri</v>
      </c>
    </row>
    <row r="714" spans="1:22" ht="14.25" hidden="1" customHeight="1" x14ac:dyDescent="0.25">
      <c r="A714" s="6" t="s">
        <v>794</v>
      </c>
      <c r="B714" s="6" t="s">
        <v>71</v>
      </c>
      <c r="C714" s="6" t="s">
        <v>66</v>
      </c>
      <c r="D714" s="6" t="s">
        <v>58</v>
      </c>
      <c r="E714" t="str">
        <f>IF(Table_Main[[#This Row],[Wait]]&lt;=4, "Yes", "No")</f>
        <v>No</v>
      </c>
      <c r="F714" s="9">
        <v>44336</v>
      </c>
      <c r="G714" s="9">
        <v>44364</v>
      </c>
      <c r="H714" s="6">
        <v>1</v>
      </c>
      <c r="I714" t="str">
        <f>IF(Table_Main[[#This Row],[LaborFee]]=0,"Yes", "No")</f>
        <v>No</v>
      </c>
      <c r="J714" t="str">
        <f>IF(Table_Main[[#This Row],[PartsFee]]=0,"Yes", "No")</f>
        <v>No</v>
      </c>
      <c r="K714" s="6">
        <v>0.5</v>
      </c>
      <c r="L714" s="14">
        <v>74.532399999999996</v>
      </c>
      <c r="M714" s="6" t="s">
        <v>59</v>
      </c>
      <c r="N714">
        <f>Table_Main[[#This Row],[WorkDate]]-Table_Main[[#This Row],[ReqDate]]</f>
        <v>28</v>
      </c>
      <c r="O714">
        <f>VLOOKUP(Table_Main[[#This Row],[Techs]],$AA$2:$AB$4,2,0)</f>
        <v>80</v>
      </c>
      <c r="P714" s="13">
        <f>Table_Main[[#This Row],[LaborHours]]*Table_Main[[#This Row],[LaborRate]]</f>
        <v>40</v>
      </c>
      <c r="Q714" s="14">
        <v>40</v>
      </c>
      <c r="R714" s="14">
        <v>74.532399999999996</v>
      </c>
      <c r="S714" s="13">
        <f>Table_Main[[#This Row],[LaborRate]]+Table_Main[[#This Row],[LaborCost]]</f>
        <v>120</v>
      </c>
      <c r="T714">
        <f>Table_Main[[#This Row],[LaborFee]]+Table_Main[[#This Row],[PartsFee]]</f>
        <v>114.5324</v>
      </c>
      <c r="U714" t="str">
        <f>LEFT(TEXT(Table_Main[[#This Row],[ReqDate]],"dddd"),3)</f>
        <v>Thu</v>
      </c>
      <c r="V714" t="str">
        <f>LEFT(TEXT(Table_Main[[#This Row],[WorkDate]],"dddd"),3)</f>
        <v>Thu</v>
      </c>
    </row>
    <row r="715" spans="1:22" ht="14.25" hidden="1" customHeight="1" x14ac:dyDescent="0.25">
      <c r="A715" s="6" t="s">
        <v>795</v>
      </c>
      <c r="B715" s="6" t="s">
        <v>65</v>
      </c>
      <c r="C715" s="6" t="s">
        <v>66</v>
      </c>
      <c r="D715" s="6" t="s">
        <v>81</v>
      </c>
      <c r="E715" t="str">
        <f>IF(Table_Main[[#This Row],[Wait]]&lt;=4, "Yes", "No")</f>
        <v>No</v>
      </c>
      <c r="F715" s="9">
        <v>44336</v>
      </c>
      <c r="G715" s="9">
        <v>44375</v>
      </c>
      <c r="H715" s="6">
        <v>1</v>
      </c>
      <c r="I715" t="str">
        <f>IF(Table_Main[[#This Row],[LaborFee]]=0,"Yes", "No")</f>
        <v>No</v>
      </c>
      <c r="J715" t="str">
        <f>IF(Table_Main[[#This Row],[PartsFee]]=0,"Yes", "No")</f>
        <v>No</v>
      </c>
      <c r="K715" s="6">
        <v>1.5</v>
      </c>
      <c r="L715" s="14">
        <v>673.21600000000001</v>
      </c>
      <c r="M715" s="6" t="s">
        <v>79</v>
      </c>
      <c r="N715">
        <f>Table_Main[[#This Row],[WorkDate]]-Table_Main[[#This Row],[ReqDate]]</f>
        <v>39</v>
      </c>
      <c r="O715">
        <f>VLOOKUP(Table_Main[[#This Row],[Techs]],$AA$2:$AB$4,2,0)</f>
        <v>80</v>
      </c>
      <c r="P715" s="13">
        <f>Table_Main[[#This Row],[LaborHours]]*Table_Main[[#This Row],[LaborRate]]</f>
        <v>120</v>
      </c>
      <c r="Q715" s="14">
        <v>120</v>
      </c>
      <c r="R715" s="14">
        <v>673.21600000000001</v>
      </c>
      <c r="S715" s="13">
        <f>Table_Main[[#This Row],[LaborRate]]+Table_Main[[#This Row],[LaborCost]]</f>
        <v>200</v>
      </c>
      <c r="T715">
        <f>Table_Main[[#This Row],[LaborFee]]+Table_Main[[#This Row],[PartsFee]]</f>
        <v>793.21600000000001</v>
      </c>
      <c r="U715" t="str">
        <f>LEFT(TEXT(Table_Main[[#This Row],[ReqDate]],"dddd"),3)</f>
        <v>Thu</v>
      </c>
      <c r="V715" t="str">
        <f>LEFT(TEXT(Table_Main[[#This Row],[WorkDate]],"dddd"),3)</f>
        <v>Mon</v>
      </c>
    </row>
    <row r="716" spans="1:22" ht="14.25" hidden="1" customHeight="1" x14ac:dyDescent="0.25">
      <c r="A716" s="6" t="s">
        <v>796</v>
      </c>
      <c r="B716" s="6" t="s">
        <v>65</v>
      </c>
      <c r="C716" s="6" t="s">
        <v>78</v>
      </c>
      <c r="D716" s="6" t="s">
        <v>81</v>
      </c>
      <c r="E716" t="str">
        <f>IF(Table_Main[[#This Row],[Wait]]&lt;=4, "Yes", "No")</f>
        <v>No</v>
      </c>
      <c r="F716" s="9">
        <v>44336</v>
      </c>
      <c r="G716" s="9">
        <v>44384</v>
      </c>
      <c r="H716" s="6">
        <v>2</v>
      </c>
      <c r="I716" t="str">
        <f>IF(Table_Main[[#This Row],[LaborFee]]=0,"Yes", "No")</f>
        <v>No</v>
      </c>
      <c r="J716" t="str">
        <f>IF(Table_Main[[#This Row],[PartsFee]]=0,"Yes", "No")</f>
        <v>No</v>
      </c>
      <c r="K716" s="6">
        <v>3.5</v>
      </c>
      <c r="L716" s="14">
        <v>230.39570000000001</v>
      </c>
      <c r="M716" s="6" t="s">
        <v>79</v>
      </c>
      <c r="N716">
        <f>Table_Main[[#This Row],[WorkDate]]-Table_Main[[#This Row],[ReqDate]]</f>
        <v>48</v>
      </c>
      <c r="O716">
        <f>VLOOKUP(Table_Main[[#This Row],[Techs]],$AA$2:$AB$4,2,0)</f>
        <v>140</v>
      </c>
      <c r="P716" s="13">
        <f>Table_Main[[#This Row],[LaborHours]]*Table_Main[[#This Row],[LaborRate]]</f>
        <v>490</v>
      </c>
      <c r="Q716" s="14">
        <v>490</v>
      </c>
      <c r="R716" s="14">
        <v>230.39570000000001</v>
      </c>
      <c r="S716" s="13">
        <f>Table_Main[[#This Row],[LaborRate]]+Table_Main[[#This Row],[LaborCost]]</f>
        <v>630</v>
      </c>
      <c r="T716">
        <f>Table_Main[[#This Row],[LaborFee]]+Table_Main[[#This Row],[PartsFee]]</f>
        <v>720.39570000000003</v>
      </c>
      <c r="U716" t="str">
        <f>LEFT(TEXT(Table_Main[[#This Row],[ReqDate]],"dddd"),3)</f>
        <v>Thu</v>
      </c>
      <c r="V716" t="str">
        <f>LEFT(TEXT(Table_Main[[#This Row],[WorkDate]],"dddd"),3)</f>
        <v>Wed</v>
      </c>
    </row>
    <row r="717" spans="1:22" ht="14.25" hidden="1" customHeight="1" x14ac:dyDescent="0.25">
      <c r="A717" s="6" t="s">
        <v>797</v>
      </c>
      <c r="B717" s="6" t="s">
        <v>56</v>
      </c>
      <c r="C717" s="6" t="s">
        <v>227</v>
      </c>
      <c r="D717" s="6" t="s">
        <v>58</v>
      </c>
      <c r="E717" t="str">
        <f>IF(Table_Main[[#This Row],[Wait]]&lt;=4, "Yes", "No")</f>
        <v>No</v>
      </c>
      <c r="F717" s="9">
        <v>44336</v>
      </c>
      <c r="G717" s="9">
        <v>44393</v>
      </c>
      <c r="H717" s="6">
        <v>2</v>
      </c>
      <c r="I717" t="str">
        <f>IF(Table_Main[[#This Row],[LaborFee]]=0,"Yes", "No")</f>
        <v>No</v>
      </c>
      <c r="J717" t="str">
        <f>IF(Table_Main[[#This Row],[PartsFee]]=0,"Yes", "No")</f>
        <v>No</v>
      </c>
      <c r="K717" s="6">
        <v>0.25</v>
      </c>
      <c r="L717" s="14">
        <v>14.42</v>
      </c>
      <c r="M717" s="6" t="s">
        <v>59</v>
      </c>
      <c r="N717">
        <f>Table_Main[[#This Row],[WorkDate]]-Table_Main[[#This Row],[ReqDate]]</f>
        <v>57</v>
      </c>
      <c r="O717">
        <f>VLOOKUP(Table_Main[[#This Row],[Techs]],$AA$2:$AB$4,2,0)</f>
        <v>140</v>
      </c>
      <c r="P717" s="13">
        <f>Table_Main[[#This Row],[LaborHours]]*Table_Main[[#This Row],[LaborRate]]</f>
        <v>35</v>
      </c>
      <c r="Q717" s="14">
        <v>35</v>
      </c>
      <c r="R717" s="14">
        <v>14.42</v>
      </c>
      <c r="S717" s="13">
        <f>Table_Main[[#This Row],[LaborRate]]+Table_Main[[#This Row],[LaborCost]]</f>
        <v>175</v>
      </c>
      <c r="T717">
        <f>Table_Main[[#This Row],[LaborFee]]+Table_Main[[#This Row],[PartsFee]]</f>
        <v>49.42</v>
      </c>
      <c r="U717" t="str">
        <f>LEFT(TEXT(Table_Main[[#This Row],[ReqDate]],"dddd"),3)</f>
        <v>Thu</v>
      </c>
      <c r="V717" t="str">
        <f>LEFT(TEXT(Table_Main[[#This Row],[WorkDate]],"dddd"),3)</f>
        <v>Fri</v>
      </c>
    </row>
    <row r="718" spans="1:22" ht="14.25" hidden="1" customHeight="1" x14ac:dyDescent="0.25">
      <c r="A718" s="6" t="s">
        <v>798</v>
      </c>
      <c r="B718" s="6" t="s">
        <v>106</v>
      </c>
      <c r="C718" s="6" t="s">
        <v>78</v>
      </c>
      <c r="D718" s="6" t="s">
        <v>81</v>
      </c>
      <c r="E718" t="str">
        <f>IF(Table_Main[[#This Row],[Wait]]&lt;=4, "Yes", "No")</f>
        <v>No</v>
      </c>
      <c r="F718" s="9">
        <v>44336</v>
      </c>
      <c r="G718" s="9">
        <v>44384</v>
      </c>
      <c r="H718" s="6">
        <v>2</v>
      </c>
      <c r="I718" t="str">
        <f>IF(Table_Main[[#This Row],[LaborFee]]=0,"Yes", "No")</f>
        <v>Yes</v>
      </c>
      <c r="J718" t="str">
        <f>IF(Table_Main[[#This Row],[PartsFee]]=0,"Yes", "No")</f>
        <v>No</v>
      </c>
      <c r="K718" s="6">
        <v>1</v>
      </c>
      <c r="L718" s="14">
        <v>852.54669999999999</v>
      </c>
      <c r="M718" s="6" t="s">
        <v>79</v>
      </c>
      <c r="N718">
        <f>Table_Main[[#This Row],[WorkDate]]-Table_Main[[#This Row],[ReqDate]]</f>
        <v>48</v>
      </c>
      <c r="O718">
        <f>VLOOKUP(Table_Main[[#This Row],[Techs]],$AA$2:$AB$4,2,0)</f>
        <v>140</v>
      </c>
      <c r="P718" s="13">
        <f>Table_Main[[#This Row],[LaborHours]]*Table_Main[[#This Row],[LaborRate]]</f>
        <v>140</v>
      </c>
      <c r="Q718" s="14">
        <v>0</v>
      </c>
      <c r="R718" s="14">
        <v>852.54669999999999</v>
      </c>
      <c r="S718" s="13">
        <f>Table_Main[[#This Row],[LaborRate]]+Table_Main[[#This Row],[LaborCost]]</f>
        <v>280</v>
      </c>
      <c r="T718">
        <f>Table_Main[[#This Row],[LaborFee]]+Table_Main[[#This Row],[PartsFee]]</f>
        <v>852.54669999999999</v>
      </c>
      <c r="U718" t="str">
        <f>LEFT(TEXT(Table_Main[[#This Row],[ReqDate]],"dddd"),3)</f>
        <v>Thu</v>
      </c>
      <c r="V718" t="str">
        <f>LEFT(TEXT(Table_Main[[#This Row],[WorkDate]],"dddd"),3)</f>
        <v>Wed</v>
      </c>
    </row>
    <row r="719" spans="1:22" ht="14.25" hidden="1" customHeight="1" x14ac:dyDescent="0.25">
      <c r="A719" s="6" t="s">
        <v>799</v>
      </c>
      <c r="B719" s="6" t="s">
        <v>71</v>
      </c>
      <c r="C719" s="6" t="s">
        <v>78</v>
      </c>
      <c r="D719" s="6" t="s">
        <v>63</v>
      </c>
      <c r="E719" t="str">
        <f>IF(Table_Main[[#This Row],[Wait]]&lt;=4, "Yes", "No")</f>
        <v>No</v>
      </c>
      <c r="F719" s="9">
        <v>44337</v>
      </c>
      <c r="G719" s="9">
        <v>44348</v>
      </c>
      <c r="H719" s="6">
        <v>1</v>
      </c>
      <c r="I719" t="str">
        <f>IF(Table_Main[[#This Row],[LaborFee]]=0,"Yes", "No")</f>
        <v>No</v>
      </c>
      <c r="J719" t="str">
        <f>IF(Table_Main[[#This Row],[PartsFee]]=0,"Yes", "No")</f>
        <v>No</v>
      </c>
      <c r="K719" s="6">
        <v>0.5</v>
      </c>
      <c r="L719" s="14">
        <v>36.754399999999997</v>
      </c>
      <c r="M719" s="6" t="s">
        <v>59</v>
      </c>
      <c r="N719">
        <f>Table_Main[[#This Row],[WorkDate]]-Table_Main[[#This Row],[ReqDate]]</f>
        <v>11</v>
      </c>
      <c r="O719">
        <f>VLOOKUP(Table_Main[[#This Row],[Techs]],$AA$2:$AB$4,2,0)</f>
        <v>80</v>
      </c>
      <c r="P719" s="13">
        <f>Table_Main[[#This Row],[LaborHours]]*Table_Main[[#This Row],[LaborRate]]</f>
        <v>40</v>
      </c>
      <c r="Q719" s="14">
        <v>40</v>
      </c>
      <c r="R719" s="14">
        <v>36.754399999999997</v>
      </c>
      <c r="S719" s="13">
        <f>Table_Main[[#This Row],[LaborRate]]+Table_Main[[#This Row],[LaborCost]]</f>
        <v>120</v>
      </c>
      <c r="T719">
        <f>Table_Main[[#This Row],[LaborFee]]+Table_Main[[#This Row],[PartsFee]]</f>
        <v>76.754400000000004</v>
      </c>
      <c r="U719" t="str">
        <f>LEFT(TEXT(Table_Main[[#This Row],[ReqDate]],"dddd"),3)</f>
        <v>Fri</v>
      </c>
      <c r="V719" t="str">
        <f>LEFT(TEXT(Table_Main[[#This Row],[WorkDate]],"dddd"),3)</f>
        <v>Tue</v>
      </c>
    </row>
    <row r="720" spans="1:22" ht="14.25" customHeight="1" x14ac:dyDescent="0.25">
      <c r="A720" s="6" t="s">
        <v>800</v>
      </c>
      <c r="B720" s="6" t="s">
        <v>71</v>
      </c>
      <c r="C720" s="6" t="s">
        <v>66</v>
      </c>
      <c r="D720" s="6" t="s">
        <v>194</v>
      </c>
      <c r="E720" t="str">
        <f>IF(Table_Main[[#This Row],[Wait]]&lt;=4, "Yes", "No")</f>
        <v>No</v>
      </c>
      <c r="F720" s="9">
        <v>44337</v>
      </c>
      <c r="G720" s="9">
        <v>44369</v>
      </c>
      <c r="H720" s="6">
        <v>1</v>
      </c>
      <c r="I720" t="str">
        <f>IF(Table_Main[[#This Row],[LaborFee]]=0,"Yes", "No")</f>
        <v>No</v>
      </c>
      <c r="J720" t="str">
        <f>IF(Table_Main[[#This Row],[PartsFee]]=0,"Yes", "No")</f>
        <v>No</v>
      </c>
      <c r="K720" s="6">
        <v>1</v>
      </c>
      <c r="L720" s="14">
        <v>57.966200000000001</v>
      </c>
      <c r="M720" s="6" t="s">
        <v>68</v>
      </c>
      <c r="N720">
        <f>Table_Main[[#This Row],[WorkDate]]-Table_Main[[#This Row],[ReqDate]]</f>
        <v>32</v>
      </c>
      <c r="O720">
        <f>VLOOKUP(Table_Main[[#This Row],[Techs]],$AA$2:$AB$4,2,0)</f>
        <v>80</v>
      </c>
      <c r="P720" s="13">
        <f>Table_Main[[#This Row],[LaborHours]]*Table_Main[[#This Row],[LaborRate]]</f>
        <v>80</v>
      </c>
      <c r="Q720" s="14">
        <v>80</v>
      </c>
      <c r="R720" s="14">
        <v>57.966200000000001</v>
      </c>
      <c r="S720" s="13">
        <f>Table_Main[[#This Row],[LaborRate]]+Table_Main[[#This Row],[LaborCost]]</f>
        <v>160</v>
      </c>
      <c r="T720">
        <f>Table_Main[[#This Row],[LaborFee]]+Table_Main[[#This Row],[PartsFee]]</f>
        <v>137.96620000000001</v>
      </c>
      <c r="U720" t="str">
        <f>LEFT(TEXT(Table_Main[[#This Row],[ReqDate]],"dddd"),3)</f>
        <v>Fri</v>
      </c>
      <c r="V720" t="str">
        <f>LEFT(TEXT(Table_Main[[#This Row],[WorkDate]],"dddd"),3)</f>
        <v>Tue</v>
      </c>
    </row>
    <row r="721" spans="1:22" ht="14.25" hidden="1" customHeight="1" x14ac:dyDescent="0.25">
      <c r="A721" s="6" t="s">
        <v>801</v>
      </c>
      <c r="B721" s="6" t="s">
        <v>71</v>
      </c>
      <c r="C721" s="6" t="s">
        <v>66</v>
      </c>
      <c r="D721" s="6" t="s">
        <v>63</v>
      </c>
      <c r="E721" t="str">
        <f>IF(Table_Main[[#This Row],[Wait]]&lt;=4, "Yes", "No")</f>
        <v>No</v>
      </c>
      <c r="F721" s="9">
        <v>44337</v>
      </c>
      <c r="G721" s="9">
        <v>44389</v>
      </c>
      <c r="H721" s="6">
        <v>1</v>
      </c>
      <c r="I721" t="str">
        <f>IF(Table_Main[[#This Row],[LaborFee]]=0,"Yes", "No")</f>
        <v>Yes</v>
      </c>
      <c r="J721" t="str">
        <f>IF(Table_Main[[#This Row],[PartsFee]]=0,"Yes", "No")</f>
        <v>No</v>
      </c>
      <c r="K721" s="6">
        <v>0.75</v>
      </c>
      <c r="L721" s="14">
        <v>90</v>
      </c>
      <c r="M721" s="6" t="s">
        <v>68</v>
      </c>
      <c r="N721">
        <f>Table_Main[[#This Row],[WorkDate]]-Table_Main[[#This Row],[ReqDate]]</f>
        <v>52</v>
      </c>
      <c r="O721">
        <f>VLOOKUP(Table_Main[[#This Row],[Techs]],$AA$2:$AB$4,2,0)</f>
        <v>80</v>
      </c>
      <c r="P721" s="13">
        <f>Table_Main[[#This Row],[LaborHours]]*Table_Main[[#This Row],[LaborRate]]</f>
        <v>60</v>
      </c>
      <c r="Q721" s="14">
        <v>0</v>
      </c>
      <c r="R721" s="14">
        <v>90</v>
      </c>
      <c r="S721" s="13">
        <f>Table_Main[[#This Row],[LaborRate]]+Table_Main[[#This Row],[LaborCost]]</f>
        <v>140</v>
      </c>
      <c r="T721">
        <f>Table_Main[[#This Row],[LaborFee]]+Table_Main[[#This Row],[PartsFee]]</f>
        <v>90</v>
      </c>
      <c r="U721" t="str">
        <f>LEFT(TEXT(Table_Main[[#This Row],[ReqDate]],"dddd"),3)</f>
        <v>Fri</v>
      </c>
      <c r="V721" t="str">
        <f>LEFT(TEXT(Table_Main[[#This Row],[WorkDate]],"dddd"),3)</f>
        <v>Mon</v>
      </c>
    </row>
    <row r="722" spans="1:22" ht="14.25" hidden="1" customHeight="1" x14ac:dyDescent="0.25">
      <c r="A722" s="6" t="s">
        <v>802</v>
      </c>
      <c r="B722" s="6" t="s">
        <v>71</v>
      </c>
      <c r="C722" s="6" t="s">
        <v>78</v>
      </c>
      <c r="D722" s="6" t="s">
        <v>63</v>
      </c>
      <c r="E722" t="str">
        <f>IF(Table_Main[[#This Row],[Wait]]&lt;=4, "Yes", "No")</f>
        <v>No</v>
      </c>
      <c r="F722" s="9">
        <v>44338</v>
      </c>
      <c r="G722" s="9">
        <v>44352</v>
      </c>
      <c r="H722" s="6">
        <v>1</v>
      </c>
      <c r="I722" t="str">
        <f>IF(Table_Main[[#This Row],[LaborFee]]=0,"Yes", "No")</f>
        <v>Yes</v>
      </c>
      <c r="J722" t="str">
        <f>IF(Table_Main[[#This Row],[PartsFee]]=0,"Yes", "No")</f>
        <v>No</v>
      </c>
      <c r="K722" s="6">
        <v>0.5</v>
      </c>
      <c r="L722" s="14">
        <v>108.51300000000001</v>
      </c>
      <c r="M722" s="6" t="s">
        <v>79</v>
      </c>
      <c r="N722">
        <f>Table_Main[[#This Row],[WorkDate]]-Table_Main[[#This Row],[ReqDate]]</f>
        <v>14</v>
      </c>
      <c r="O722">
        <f>VLOOKUP(Table_Main[[#This Row],[Techs]],$AA$2:$AB$4,2,0)</f>
        <v>80</v>
      </c>
      <c r="P722" s="13">
        <f>Table_Main[[#This Row],[LaborHours]]*Table_Main[[#This Row],[LaborRate]]</f>
        <v>40</v>
      </c>
      <c r="Q722" s="14">
        <v>0</v>
      </c>
      <c r="R722" s="14">
        <v>108.51300000000001</v>
      </c>
      <c r="S722" s="13">
        <f>Table_Main[[#This Row],[LaborRate]]+Table_Main[[#This Row],[LaborCost]]</f>
        <v>120</v>
      </c>
      <c r="T722">
        <f>Table_Main[[#This Row],[LaborFee]]+Table_Main[[#This Row],[PartsFee]]</f>
        <v>108.51300000000001</v>
      </c>
      <c r="U722" t="str">
        <f>LEFT(TEXT(Table_Main[[#This Row],[ReqDate]],"dddd"),3)</f>
        <v>Sat</v>
      </c>
      <c r="V722" t="str">
        <f>LEFT(TEXT(Table_Main[[#This Row],[WorkDate]],"dddd"),3)</f>
        <v>Sat</v>
      </c>
    </row>
    <row r="723" spans="1:22" ht="14.25" hidden="1" customHeight="1" x14ac:dyDescent="0.25">
      <c r="A723" s="6" t="s">
        <v>803</v>
      </c>
      <c r="B723" s="6" t="s">
        <v>56</v>
      </c>
      <c r="C723" s="6" t="s">
        <v>227</v>
      </c>
      <c r="D723" s="6" t="s">
        <v>67</v>
      </c>
      <c r="E723" t="str">
        <f>IF(Table_Main[[#This Row],[Wait]]&lt;=4, "Yes", "No")</f>
        <v>No</v>
      </c>
      <c r="F723" s="9">
        <v>44340</v>
      </c>
      <c r="G723" s="9">
        <v>44349</v>
      </c>
      <c r="H723" s="6">
        <v>1</v>
      </c>
      <c r="I723" t="str">
        <f>IF(Table_Main[[#This Row],[LaborFee]]=0,"Yes", "No")</f>
        <v>No</v>
      </c>
      <c r="J723" t="str">
        <f>IF(Table_Main[[#This Row],[PartsFee]]=0,"Yes", "No")</f>
        <v>No</v>
      </c>
      <c r="K723" s="6">
        <v>0.25</v>
      </c>
      <c r="L723" s="14">
        <v>22</v>
      </c>
      <c r="M723" s="6" t="s">
        <v>59</v>
      </c>
      <c r="N723">
        <f>Table_Main[[#This Row],[WorkDate]]-Table_Main[[#This Row],[ReqDate]]</f>
        <v>9</v>
      </c>
      <c r="O723">
        <f>VLOOKUP(Table_Main[[#This Row],[Techs]],$AA$2:$AB$4,2,0)</f>
        <v>80</v>
      </c>
      <c r="P723" s="13">
        <f>Table_Main[[#This Row],[LaborHours]]*Table_Main[[#This Row],[LaborRate]]</f>
        <v>20</v>
      </c>
      <c r="Q723" s="14">
        <v>20</v>
      </c>
      <c r="R723" s="14">
        <v>22</v>
      </c>
      <c r="S723" s="13">
        <f>Table_Main[[#This Row],[LaborRate]]+Table_Main[[#This Row],[LaborCost]]</f>
        <v>100</v>
      </c>
      <c r="T723">
        <f>Table_Main[[#This Row],[LaborFee]]+Table_Main[[#This Row],[PartsFee]]</f>
        <v>42</v>
      </c>
      <c r="U723" t="str">
        <f>LEFT(TEXT(Table_Main[[#This Row],[ReqDate]],"dddd"),3)</f>
        <v>Mon</v>
      </c>
      <c r="V723" t="str">
        <f>LEFT(TEXT(Table_Main[[#This Row],[WorkDate]],"dddd"),3)</f>
        <v>Wed</v>
      </c>
    </row>
    <row r="724" spans="1:22" ht="14.25" customHeight="1" x14ac:dyDescent="0.25">
      <c r="A724" s="6" t="s">
        <v>804</v>
      </c>
      <c r="B724" s="6" t="s">
        <v>94</v>
      </c>
      <c r="C724" s="6" t="s">
        <v>66</v>
      </c>
      <c r="D724" s="6" t="s">
        <v>67</v>
      </c>
      <c r="E724" t="str">
        <f>IF(Table_Main[[#This Row],[Wait]]&lt;=4, "Yes", "No")</f>
        <v>No</v>
      </c>
      <c r="F724" s="9">
        <v>44340</v>
      </c>
      <c r="G724" s="9">
        <v>44350</v>
      </c>
      <c r="H724" s="6">
        <v>1</v>
      </c>
      <c r="I724" t="str">
        <f>IF(Table_Main[[#This Row],[LaborFee]]=0,"Yes", "No")</f>
        <v>No</v>
      </c>
      <c r="J724" t="str">
        <f>IF(Table_Main[[#This Row],[PartsFee]]=0,"Yes", "No")</f>
        <v>No</v>
      </c>
      <c r="K724" s="6">
        <v>0.25</v>
      </c>
      <c r="L724" s="14">
        <v>66.864900000000006</v>
      </c>
      <c r="M724" s="6" t="s">
        <v>79</v>
      </c>
      <c r="N724">
        <f>Table_Main[[#This Row],[WorkDate]]-Table_Main[[#This Row],[ReqDate]]</f>
        <v>10</v>
      </c>
      <c r="O724">
        <f>VLOOKUP(Table_Main[[#This Row],[Techs]],$AA$2:$AB$4,2,0)</f>
        <v>80</v>
      </c>
      <c r="P724" s="13">
        <f>Table_Main[[#This Row],[LaborHours]]*Table_Main[[#This Row],[LaborRate]]</f>
        <v>20</v>
      </c>
      <c r="Q724" s="14">
        <v>20</v>
      </c>
      <c r="R724" s="14">
        <v>66.864900000000006</v>
      </c>
      <c r="S724" s="13">
        <f>Table_Main[[#This Row],[LaborRate]]+Table_Main[[#This Row],[LaborCost]]</f>
        <v>100</v>
      </c>
      <c r="T724">
        <f>Table_Main[[#This Row],[LaborFee]]+Table_Main[[#This Row],[PartsFee]]</f>
        <v>86.864900000000006</v>
      </c>
      <c r="U724" t="str">
        <f>LEFT(TEXT(Table_Main[[#This Row],[ReqDate]],"dddd"),3)</f>
        <v>Mon</v>
      </c>
      <c r="V724" t="str">
        <f>LEFT(TEXT(Table_Main[[#This Row],[WorkDate]],"dddd"),3)</f>
        <v>Thu</v>
      </c>
    </row>
    <row r="725" spans="1:22" ht="14.25" hidden="1" customHeight="1" x14ac:dyDescent="0.25">
      <c r="A725" s="6" t="s">
        <v>805</v>
      </c>
      <c r="B725" s="6" t="s">
        <v>61</v>
      </c>
      <c r="C725" s="6" t="s">
        <v>62</v>
      </c>
      <c r="D725" s="6" t="s">
        <v>63</v>
      </c>
      <c r="E725" t="str">
        <f>IF(Table_Main[[#This Row],[Wait]]&lt;=4, "Yes", "No")</f>
        <v>No</v>
      </c>
      <c r="F725" s="9">
        <v>44340</v>
      </c>
      <c r="G725" s="9">
        <v>44362</v>
      </c>
      <c r="H725" s="6">
        <v>1</v>
      </c>
      <c r="I725" t="str">
        <f>IF(Table_Main[[#This Row],[LaborFee]]=0,"Yes", "No")</f>
        <v>No</v>
      </c>
      <c r="J725" t="str">
        <f>IF(Table_Main[[#This Row],[PartsFee]]=0,"Yes", "No")</f>
        <v>No</v>
      </c>
      <c r="K725" s="6">
        <v>0.75</v>
      </c>
      <c r="L725" s="14">
        <v>111.15</v>
      </c>
      <c r="M725" s="6" t="s">
        <v>59</v>
      </c>
      <c r="N725">
        <f>Table_Main[[#This Row],[WorkDate]]-Table_Main[[#This Row],[ReqDate]]</f>
        <v>22</v>
      </c>
      <c r="O725">
        <f>VLOOKUP(Table_Main[[#This Row],[Techs]],$AA$2:$AB$4,2,0)</f>
        <v>80</v>
      </c>
      <c r="P725" s="13">
        <f>Table_Main[[#This Row],[LaborHours]]*Table_Main[[#This Row],[LaborRate]]</f>
        <v>60</v>
      </c>
      <c r="Q725" s="14">
        <v>60</v>
      </c>
      <c r="R725" s="14">
        <v>111.15</v>
      </c>
      <c r="S725" s="13">
        <f>Table_Main[[#This Row],[LaborRate]]+Table_Main[[#This Row],[LaborCost]]</f>
        <v>140</v>
      </c>
      <c r="T725">
        <f>Table_Main[[#This Row],[LaborFee]]+Table_Main[[#This Row],[PartsFee]]</f>
        <v>171.15</v>
      </c>
      <c r="U725" t="str">
        <f>LEFT(TEXT(Table_Main[[#This Row],[ReqDate]],"dddd"),3)</f>
        <v>Mon</v>
      </c>
      <c r="V725" t="str">
        <f>LEFT(TEXT(Table_Main[[#This Row],[WorkDate]],"dddd"),3)</f>
        <v>Tue</v>
      </c>
    </row>
    <row r="726" spans="1:22" ht="14.25" hidden="1" customHeight="1" x14ac:dyDescent="0.25">
      <c r="A726" s="6" t="s">
        <v>806</v>
      </c>
      <c r="B726" s="6" t="s">
        <v>61</v>
      </c>
      <c r="C726" s="6" t="s">
        <v>78</v>
      </c>
      <c r="D726" s="6" t="s">
        <v>58</v>
      </c>
      <c r="E726" t="str">
        <f>IF(Table_Main[[#This Row],[Wait]]&lt;=4, "Yes", "No")</f>
        <v>No</v>
      </c>
      <c r="F726" s="9">
        <v>44340</v>
      </c>
      <c r="G726" s="9">
        <v>44389</v>
      </c>
      <c r="H726" s="6">
        <v>2</v>
      </c>
      <c r="I726" t="str">
        <f>IF(Table_Main[[#This Row],[LaborFee]]=0,"Yes", "No")</f>
        <v>No</v>
      </c>
      <c r="J726" t="str">
        <f>IF(Table_Main[[#This Row],[PartsFee]]=0,"Yes", "No")</f>
        <v>No</v>
      </c>
      <c r="K726" s="6">
        <v>0.75</v>
      </c>
      <c r="L726" s="14">
        <v>239.54249999999999</v>
      </c>
      <c r="M726" s="6" t="s">
        <v>59</v>
      </c>
      <c r="N726">
        <f>Table_Main[[#This Row],[WorkDate]]-Table_Main[[#This Row],[ReqDate]]</f>
        <v>49</v>
      </c>
      <c r="O726">
        <f>VLOOKUP(Table_Main[[#This Row],[Techs]],$AA$2:$AB$4,2,0)</f>
        <v>140</v>
      </c>
      <c r="P726" s="13">
        <f>Table_Main[[#This Row],[LaborHours]]*Table_Main[[#This Row],[LaborRate]]</f>
        <v>105</v>
      </c>
      <c r="Q726" s="14">
        <v>105</v>
      </c>
      <c r="R726" s="14">
        <v>239.54249999999999</v>
      </c>
      <c r="S726" s="13">
        <f>Table_Main[[#This Row],[LaborRate]]+Table_Main[[#This Row],[LaborCost]]</f>
        <v>245</v>
      </c>
      <c r="T726">
        <f>Table_Main[[#This Row],[LaborFee]]+Table_Main[[#This Row],[PartsFee]]</f>
        <v>344.54250000000002</v>
      </c>
      <c r="U726" t="str">
        <f>LEFT(TEXT(Table_Main[[#This Row],[ReqDate]],"dddd"),3)</f>
        <v>Mon</v>
      </c>
      <c r="V726" t="str">
        <f>LEFT(TEXT(Table_Main[[#This Row],[WorkDate]],"dddd"),3)</f>
        <v>Mon</v>
      </c>
    </row>
    <row r="727" spans="1:22" ht="14.25" hidden="1" customHeight="1" x14ac:dyDescent="0.25">
      <c r="A727" s="6" t="s">
        <v>807</v>
      </c>
      <c r="B727" s="6" t="s">
        <v>65</v>
      </c>
      <c r="C727" s="6" t="s">
        <v>66</v>
      </c>
      <c r="D727" s="6" t="s">
        <v>63</v>
      </c>
      <c r="E727" t="str">
        <f>IF(Table_Main[[#This Row],[Wait]]&lt;=4, "Yes", "No")</f>
        <v>No</v>
      </c>
      <c r="F727" s="9">
        <v>44340</v>
      </c>
      <c r="G727" s="9">
        <v>44392</v>
      </c>
      <c r="H727" s="6">
        <v>1</v>
      </c>
      <c r="I727" t="str">
        <f>IF(Table_Main[[#This Row],[LaborFee]]=0,"Yes", "No")</f>
        <v>No</v>
      </c>
      <c r="J727" t="str">
        <f>IF(Table_Main[[#This Row],[PartsFee]]=0,"Yes", "No")</f>
        <v>No</v>
      </c>
      <c r="K727" s="6">
        <v>0.5</v>
      </c>
      <c r="L727" s="14">
        <v>657.69</v>
      </c>
      <c r="M727" s="6" t="s">
        <v>79</v>
      </c>
      <c r="N727">
        <f>Table_Main[[#This Row],[WorkDate]]-Table_Main[[#This Row],[ReqDate]]</f>
        <v>52</v>
      </c>
      <c r="O727">
        <f>VLOOKUP(Table_Main[[#This Row],[Techs]],$AA$2:$AB$4,2,0)</f>
        <v>80</v>
      </c>
      <c r="P727" s="13">
        <f>Table_Main[[#This Row],[LaborHours]]*Table_Main[[#This Row],[LaborRate]]</f>
        <v>40</v>
      </c>
      <c r="Q727" s="14">
        <v>40</v>
      </c>
      <c r="R727" s="14">
        <v>657.69</v>
      </c>
      <c r="S727" s="13">
        <f>Table_Main[[#This Row],[LaborRate]]+Table_Main[[#This Row],[LaborCost]]</f>
        <v>120</v>
      </c>
      <c r="T727">
        <f>Table_Main[[#This Row],[LaborFee]]+Table_Main[[#This Row],[PartsFee]]</f>
        <v>697.69</v>
      </c>
      <c r="U727" t="str">
        <f>LEFT(TEXT(Table_Main[[#This Row],[ReqDate]],"dddd"),3)</f>
        <v>Mon</v>
      </c>
      <c r="V727" t="str">
        <f>LEFT(TEXT(Table_Main[[#This Row],[WorkDate]],"dddd"),3)</f>
        <v>Thu</v>
      </c>
    </row>
    <row r="728" spans="1:22" ht="14.25" hidden="1" customHeight="1" x14ac:dyDescent="0.25">
      <c r="A728" s="6" t="s">
        <v>808</v>
      </c>
      <c r="B728" s="6" t="s">
        <v>94</v>
      </c>
      <c r="C728" s="6" t="s">
        <v>78</v>
      </c>
      <c r="D728" s="6" t="s">
        <v>58</v>
      </c>
      <c r="E728" t="str">
        <f>IF(Table_Main[[#This Row],[Wait]]&lt;=4, "Yes", "No")</f>
        <v>No</v>
      </c>
      <c r="F728" s="9">
        <v>44340</v>
      </c>
      <c r="G728" s="9">
        <v>44396</v>
      </c>
      <c r="H728" s="6">
        <v>1</v>
      </c>
      <c r="I728" t="str">
        <f>IF(Table_Main[[#This Row],[LaborFee]]=0,"Yes", "No")</f>
        <v>No</v>
      </c>
      <c r="J728" t="str">
        <f>IF(Table_Main[[#This Row],[PartsFee]]=0,"Yes", "No")</f>
        <v>No</v>
      </c>
      <c r="K728" s="6">
        <v>0.25</v>
      </c>
      <c r="L728" s="14">
        <v>30</v>
      </c>
      <c r="M728" s="6" t="s">
        <v>79</v>
      </c>
      <c r="N728">
        <f>Table_Main[[#This Row],[WorkDate]]-Table_Main[[#This Row],[ReqDate]]</f>
        <v>56</v>
      </c>
      <c r="O728">
        <f>VLOOKUP(Table_Main[[#This Row],[Techs]],$AA$2:$AB$4,2,0)</f>
        <v>80</v>
      </c>
      <c r="P728" s="13">
        <f>Table_Main[[#This Row],[LaborHours]]*Table_Main[[#This Row],[LaborRate]]</f>
        <v>20</v>
      </c>
      <c r="Q728" s="14">
        <v>20</v>
      </c>
      <c r="R728" s="14">
        <v>30</v>
      </c>
      <c r="S728" s="13">
        <f>Table_Main[[#This Row],[LaborRate]]+Table_Main[[#This Row],[LaborCost]]</f>
        <v>100</v>
      </c>
      <c r="T728">
        <f>Table_Main[[#This Row],[LaborFee]]+Table_Main[[#This Row],[PartsFee]]</f>
        <v>50</v>
      </c>
      <c r="U728" t="str">
        <f>LEFT(TEXT(Table_Main[[#This Row],[ReqDate]],"dddd"),3)</f>
        <v>Mon</v>
      </c>
      <c r="V728" t="str">
        <f>LEFT(TEXT(Table_Main[[#This Row],[WorkDate]],"dddd"),3)</f>
        <v>Mon</v>
      </c>
    </row>
    <row r="729" spans="1:22" ht="14.25" hidden="1" customHeight="1" x14ac:dyDescent="0.25">
      <c r="A729" s="6" t="s">
        <v>809</v>
      </c>
      <c r="B729" s="6" t="s">
        <v>94</v>
      </c>
      <c r="C729" s="6" t="s">
        <v>57</v>
      </c>
      <c r="D729" s="6" t="s">
        <v>58</v>
      </c>
      <c r="E729" t="str">
        <f>IF(Table_Main[[#This Row],[Wait]]&lt;=4, "Yes", "No")</f>
        <v>No</v>
      </c>
      <c r="F729" s="9">
        <v>44341</v>
      </c>
      <c r="G729" s="9">
        <v>44366</v>
      </c>
      <c r="H729" s="6">
        <v>1</v>
      </c>
      <c r="I729" t="str">
        <f>IF(Table_Main[[#This Row],[LaborFee]]=0,"Yes", "No")</f>
        <v>No</v>
      </c>
      <c r="J729" t="str">
        <f>IF(Table_Main[[#This Row],[PartsFee]]=0,"Yes", "No")</f>
        <v>No</v>
      </c>
      <c r="K729" s="6">
        <v>0.5</v>
      </c>
      <c r="L729" s="14">
        <v>26.567499999999999</v>
      </c>
      <c r="M729" s="6" t="s">
        <v>79</v>
      </c>
      <c r="N729">
        <f>Table_Main[[#This Row],[WorkDate]]-Table_Main[[#This Row],[ReqDate]]</f>
        <v>25</v>
      </c>
      <c r="O729">
        <f>VLOOKUP(Table_Main[[#This Row],[Techs]],$AA$2:$AB$4,2,0)</f>
        <v>80</v>
      </c>
      <c r="P729" s="13">
        <f>Table_Main[[#This Row],[LaborHours]]*Table_Main[[#This Row],[LaborRate]]</f>
        <v>40</v>
      </c>
      <c r="Q729" s="14">
        <v>40</v>
      </c>
      <c r="R729" s="14">
        <v>26.567499999999999</v>
      </c>
      <c r="S729" s="13">
        <f>Table_Main[[#This Row],[LaborRate]]+Table_Main[[#This Row],[LaborCost]]</f>
        <v>120</v>
      </c>
      <c r="T729">
        <f>Table_Main[[#This Row],[LaborFee]]+Table_Main[[#This Row],[PartsFee]]</f>
        <v>66.567499999999995</v>
      </c>
      <c r="U729" t="str">
        <f>LEFT(TEXT(Table_Main[[#This Row],[ReqDate]],"dddd"),3)</f>
        <v>Tue</v>
      </c>
      <c r="V729" t="str">
        <f>LEFT(TEXT(Table_Main[[#This Row],[WorkDate]],"dddd"),3)</f>
        <v>Sat</v>
      </c>
    </row>
    <row r="730" spans="1:22" ht="14.25" hidden="1" customHeight="1" x14ac:dyDescent="0.25">
      <c r="A730" s="6" t="s">
        <v>810</v>
      </c>
      <c r="B730" s="6" t="s">
        <v>83</v>
      </c>
      <c r="C730" s="6" t="s">
        <v>78</v>
      </c>
      <c r="D730" s="6" t="s">
        <v>58</v>
      </c>
      <c r="E730" t="str">
        <f>IF(Table_Main[[#This Row],[Wait]]&lt;=4, "Yes", "No")</f>
        <v>No</v>
      </c>
      <c r="F730" s="9">
        <v>44341</v>
      </c>
      <c r="G730" s="9">
        <v>44361</v>
      </c>
      <c r="H730" s="6">
        <v>2</v>
      </c>
      <c r="I730" t="str">
        <f>IF(Table_Main[[#This Row],[LaborFee]]=0,"Yes", "No")</f>
        <v>No</v>
      </c>
      <c r="J730" t="str">
        <f>IF(Table_Main[[#This Row],[PartsFee]]=0,"Yes", "No")</f>
        <v>No</v>
      </c>
      <c r="K730" s="6">
        <v>1.25</v>
      </c>
      <c r="L730" s="14">
        <v>9.6</v>
      </c>
      <c r="M730" s="6" t="s">
        <v>79</v>
      </c>
      <c r="N730">
        <f>Table_Main[[#This Row],[WorkDate]]-Table_Main[[#This Row],[ReqDate]]</f>
        <v>20</v>
      </c>
      <c r="O730">
        <f>VLOOKUP(Table_Main[[#This Row],[Techs]],$AA$2:$AB$4,2,0)</f>
        <v>140</v>
      </c>
      <c r="P730" s="13">
        <f>Table_Main[[#This Row],[LaborHours]]*Table_Main[[#This Row],[LaborRate]]</f>
        <v>175</v>
      </c>
      <c r="Q730" s="14">
        <v>175</v>
      </c>
      <c r="R730" s="14">
        <v>9.6</v>
      </c>
      <c r="S730" s="13">
        <f>Table_Main[[#This Row],[LaborRate]]+Table_Main[[#This Row],[LaborCost]]</f>
        <v>315</v>
      </c>
      <c r="T730">
        <f>Table_Main[[#This Row],[LaborFee]]+Table_Main[[#This Row],[PartsFee]]</f>
        <v>184.6</v>
      </c>
      <c r="U730" t="str">
        <f>LEFT(TEXT(Table_Main[[#This Row],[ReqDate]],"dddd"),3)</f>
        <v>Tue</v>
      </c>
      <c r="V730" t="str">
        <f>LEFT(TEXT(Table_Main[[#This Row],[WorkDate]],"dddd"),3)</f>
        <v>Mon</v>
      </c>
    </row>
    <row r="731" spans="1:22" ht="14.25" hidden="1" customHeight="1" x14ac:dyDescent="0.25">
      <c r="A731" s="6" t="s">
        <v>811</v>
      </c>
      <c r="B731" s="6" t="s">
        <v>83</v>
      </c>
      <c r="C731" s="6" t="s">
        <v>57</v>
      </c>
      <c r="D731" s="6" t="s">
        <v>58</v>
      </c>
      <c r="E731" t="str">
        <f>IF(Table_Main[[#This Row],[Wait]]&lt;=4, "Yes", "No")</f>
        <v>No</v>
      </c>
      <c r="F731" s="9">
        <v>44341</v>
      </c>
      <c r="G731" s="9">
        <v>44363</v>
      </c>
      <c r="H731" s="6">
        <v>2</v>
      </c>
      <c r="I731" t="str">
        <f>IF(Table_Main[[#This Row],[LaborFee]]=0,"Yes", "No")</f>
        <v>No</v>
      </c>
      <c r="J731" t="str">
        <f>IF(Table_Main[[#This Row],[PartsFee]]=0,"Yes", "No")</f>
        <v>No</v>
      </c>
      <c r="K731" s="6">
        <v>0.25</v>
      </c>
      <c r="L731" s="14">
        <v>396.29149999999998</v>
      </c>
      <c r="M731" s="6" t="s">
        <v>79</v>
      </c>
      <c r="N731">
        <f>Table_Main[[#This Row],[WorkDate]]-Table_Main[[#This Row],[ReqDate]]</f>
        <v>22</v>
      </c>
      <c r="O731">
        <f>VLOOKUP(Table_Main[[#This Row],[Techs]],$AA$2:$AB$4,2,0)</f>
        <v>140</v>
      </c>
      <c r="P731" s="13">
        <f>Table_Main[[#This Row],[LaborHours]]*Table_Main[[#This Row],[LaborRate]]</f>
        <v>35</v>
      </c>
      <c r="Q731" s="14">
        <v>35</v>
      </c>
      <c r="R731" s="14">
        <v>396.29149999999998</v>
      </c>
      <c r="S731" s="13">
        <f>Table_Main[[#This Row],[LaborRate]]+Table_Main[[#This Row],[LaborCost]]</f>
        <v>175</v>
      </c>
      <c r="T731">
        <f>Table_Main[[#This Row],[LaborFee]]+Table_Main[[#This Row],[PartsFee]]</f>
        <v>431.29149999999998</v>
      </c>
      <c r="U731" t="str">
        <f>LEFT(TEXT(Table_Main[[#This Row],[ReqDate]],"dddd"),3)</f>
        <v>Tue</v>
      </c>
      <c r="V731" t="str">
        <f>LEFT(TEXT(Table_Main[[#This Row],[WorkDate]],"dddd"),3)</f>
        <v>Wed</v>
      </c>
    </row>
    <row r="732" spans="1:22" ht="14.25" hidden="1" customHeight="1" x14ac:dyDescent="0.25">
      <c r="A732" s="6" t="s">
        <v>812</v>
      </c>
      <c r="B732" s="6" t="s">
        <v>226</v>
      </c>
      <c r="C732" s="6" t="s">
        <v>227</v>
      </c>
      <c r="D732" s="6" t="s">
        <v>63</v>
      </c>
      <c r="E732" t="str">
        <f>IF(Table_Main[[#This Row],[Wait]]&lt;=4, "Yes", "No")</f>
        <v>No</v>
      </c>
      <c r="F732" s="9">
        <v>44341</v>
      </c>
      <c r="G732" s="9">
        <v>44382</v>
      </c>
      <c r="H732" s="6">
        <v>2</v>
      </c>
      <c r="I732" t="str">
        <f>IF(Table_Main[[#This Row],[LaborFee]]=0,"Yes", "No")</f>
        <v>No</v>
      </c>
      <c r="J732" t="str">
        <f>IF(Table_Main[[#This Row],[PartsFee]]=0,"Yes", "No")</f>
        <v>No</v>
      </c>
      <c r="K732" s="6">
        <v>0.5</v>
      </c>
      <c r="L732" s="14">
        <v>108</v>
      </c>
      <c r="M732" s="6" t="s">
        <v>79</v>
      </c>
      <c r="N732">
        <f>Table_Main[[#This Row],[WorkDate]]-Table_Main[[#This Row],[ReqDate]]</f>
        <v>41</v>
      </c>
      <c r="O732">
        <f>VLOOKUP(Table_Main[[#This Row],[Techs]],$AA$2:$AB$4,2,0)</f>
        <v>140</v>
      </c>
      <c r="P732" s="13">
        <f>Table_Main[[#This Row],[LaborHours]]*Table_Main[[#This Row],[LaborRate]]</f>
        <v>70</v>
      </c>
      <c r="Q732" s="14">
        <v>70</v>
      </c>
      <c r="R732" s="14">
        <v>108</v>
      </c>
      <c r="S732" s="13">
        <f>Table_Main[[#This Row],[LaborRate]]+Table_Main[[#This Row],[LaborCost]]</f>
        <v>210</v>
      </c>
      <c r="T732">
        <f>Table_Main[[#This Row],[LaborFee]]+Table_Main[[#This Row],[PartsFee]]</f>
        <v>178</v>
      </c>
      <c r="U732" t="str">
        <f>LEFT(TEXT(Table_Main[[#This Row],[ReqDate]],"dddd"),3)</f>
        <v>Tue</v>
      </c>
      <c r="V732" t="str">
        <f>LEFT(TEXT(Table_Main[[#This Row],[WorkDate]],"dddd"),3)</f>
        <v>Mon</v>
      </c>
    </row>
    <row r="733" spans="1:22" ht="14.25" hidden="1" customHeight="1" x14ac:dyDescent="0.25">
      <c r="A733" s="6" t="s">
        <v>813</v>
      </c>
      <c r="B733" s="6" t="s">
        <v>71</v>
      </c>
      <c r="C733" s="6" t="s">
        <v>66</v>
      </c>
      <c r="D733" s="6" t="s">
        <v>58</v>
      </c>
      <c r="E733" t="str">
        <f>IF(Table_Main[[#This Row],[Wait]]&lt;=4, "Yes", "No")</f>
        <v>No</v>
      </c>
      <c r="F733" s="9">
        <v>44341</v>
      </c>
      <c r="G733" s="9">
        <v>44396</v>
      </c>
      <c r="H733" s="6">
        <v>1</v>
      </c>
      <c r="I733" t="str">
        <f>IF(Table_Main[[#This Row],[LaborFee]]=0,"Yes", "No")</f>
        <v>No</v>
      </c>
      <c r="J733" t="str">
        <f>IF(Table_Main[[#This Row],[PartsFee]]=0,"Yes", "No")</f>
        <v>No</v>
      </c>
      <c r="K733" s="6">
        <v>0.5</v>
      </c>
      <c r="L733" s="14">
        <v>147.2441</v>
      </c>
      <c r="M733" s="6" t="s">
        <v>79</v>
      </c>
      <c r="N733">
        <f>Table_Main[[#This Row],[WorkDate]]-Table_Main[[#This Row],[ReqDate]]</f>
        <v>55</v>
      </c>
      <c r="O733">
        <f>VLOOKUP(Table_Main[[#This Row],[Techs]],$AA$2:$AB$4,2,0)</f>
        <v>80</v>
      </c>
      <c r="P733" s="13">
        <f>Table_Main[[#This Row],[LaborHours]]*Table_Main[[#This Row],[LaborRate]]</f>
        <v>40</v>
      </c>
      <c r="Q733" s="14">
        <v>40</v>
      </c>
      <c r="R733" s="14">
        <v>147.2441</v>
      </c>
      <c r="S733" s="13">
        <f>Table_Main[[#This Row],[LaborRate]]+Table_Main[[#This Row],[LaborCost]]</f>
        <v>120</v>
      </c>
      <c r="T733">
        <f>Table_Main[[#This Row],[LaborFee]]+Table_Main[[#This Row],[PartsFee]]</f>
        <v>187.2441</v>
      </c>
      <c r="U733" t="str">
        <f>LEFT(TEXT(Table_Main[[#This Row],[ReqDate]],"dddd"),3)</f>
        <v>Tue</v>
      </c>
      <c r="V733" t="str">
        <f>LEFT(TEXT(Table_Main[[#This Row],[WorkDate]],"dddd"),3)</f>
        <v>Mon</v>
      </c>
    </row>
    <row r="734" spans="1:22" ht="14.25" hidden="1" customHeight="1" x14ac:dyDescent="0.25">
      <c r="A734" s="6" t="s">
        <v>814</v>
      </c>
      <c r="B734" s="6" t="s">
        <v>65</v>
      </c>
      <c r="C734" s="6" t="s">
        <v>78</v>
      </c>
      <c r="D734" s="6" t="s">
        <v>194</v>
      </c>
      <c r="E734" t="str">
        <f>IF(Table_Main[[#This Row],[Wait]]&lt;=4, "Yes", "No")</f>
        <v>No</v>
      </c>
      <c r="F734" s="9">
        <v>44341</v>
      </c>
      <c r="G734" s="9">
        <v>44372</v>
      </c>
      <c r="H734" s="6">
        <v>1</v>
      </c>
      <c r="I734" t="str">
        <f>IF(Table_Main[[#This Row],[LaborFee]]=0,"Yes", "No")</f>
        <v>Yes</v>
      </c>
      <c r="J734" t="str">
        <f>IF(Table_Main[[#This Row],[PartsFee]]=0,"Yes", "No")</f>
        <v>Yes</v>
      </c>
      <c r="K734" s="6">
        <v>0.5</v>
      </c>
      <c r="L734" s="14">
        <v>151.28020000000001</v>
      </c>
      <c r="M734" s="6" t="s">
        <v>79</v>
      </c>
      <c r="N734">
        <f>Table_Main[[#This Row],[WorkDate]]-Table_Main[[#This Row],[ReqDate]]</f>
        <v>31</v>
      </c>
      <c r="O734">
        <f>VLOOKUP(Table_Main[[#This Row],[Techs]],$AA$2:$AB$4,2,0)</f>
        <v>80</v>
      </c>
      <c r="P734" s="13">
        <f>Table_Main[[#This Row],[LaborHours]]*Table_Main[[#This Row],[LaborRate]]</f>
        <v>40</v>
      </c>
      <c r="Q734" s="14">
        <v>0</v>
      </c>
      <c r="R734" s="14">
        <v>0</v>
      </c>
      <c r="S734" s="13">
        <f>Table_Main[[#This Row],[LaborRate]]+Table_Main[[#This Row],[LaborCost]]</f>
        <v>120</v>
      </c>
      <c r="T734">
        <f>Table_Main[[#This Row],[LaborFee]]+Table_Main[[#This Row],[PartsFee]]</f>
        <v>0</v>
      </c>
      <c r="U734" t="str">
        <f>LEFT(TEXT(Table_Main[[#This Row],[ReqDate]],"dddd"),3)</f>
        <v>Tue</v>
      </c>
      <c r="V734" t="str">
        <f>LEFT(TEXT(Table_Main[[#This Row],[WorkDate]],"dddd"),3)</f>
        <v>Fri</v>
      </c>
    </row>
    <row r="735" spans="1:22" ht="14.25" hidden="1" customHeight="1" x14ac:dyDescent="0.25">
      <c r="A735" s="6" t="s">
        <v>815</v>
      </c>
      <c r="B735" s="6" t="s">
        <v>71</v>
      </c>
      <c r="C735" s="6" t="s">
        <v>66</v>
      </c>
      <c r="D735" s="6" t="s">
        <v>63</v>
      </c>
      <c r="E735" t="str">
        <f>IF(Table_Main[[#This Row],[Wait]]&lt;=4, "Yes", "No")</f>
        <v>No</v>
      </c>
      <c r="F735" s="9">
        <v>44341</v>
      </c>
      <c r="G735" s="9">
        <v>44380</v>
      </c>
      <c r="H735" s="6">
        <v>1</v>
      </c>
      <c r="I735" t="str">
        <f>IF(Table_Main[[#This Row],[LaborFee]]=0,"Yes", "No")</f>
        <v>Yes</v>
      </c>
      <c r="J735" t="str">
        <f>IF(Table_Main[[#This Row],[PartsFee]]=0,"Yes", "No")</f>
        <v>No</v>
      </c>
      <c r="K735" s="6">
        <v>0.5</v>
      </c>
      <c r="L735" s="14">
        <v>47.046399999999998</v>
      </c>
      <c r="M735" s="6" t="s">
        <v>68</v>
      </c>
      <c r="N735">
        <f>Table_Main[[#This Row],[WorkDate]]-Table_Main[[#This Row],[ReqDate]]</f>
        <v>39</v>
      </c>
      <c r="O735">
        <f>VLOOKUP(Table_Main[[#This Row],[Techs]],$AA$2:$AB$4,2,0)</f>
        <v>80</v>
      </c>
      <c r="P735" s="13">
        <f>Table_Main[[#This Row],[LaborHours]]*Table_Main[[#This Row],[LaborRate]]</f>
        <v>40</v>
      </c>
      <c r="Q735" s="14">
        <v>0</v>
      </c>
      <c r="R735" s="14">
        <v>47.046399999999998</v>
      </c>
      <c r="S735" s="13">
        <f>Table_Main[[#This Row],[LaborRate]]+Table_Main[[#This Row],[LaborCost]]</f>
        <v>120</v>
      </c>
      <c r="T735">
        <f>Table_Main[[#This Row],[LaborFee]]+Table_Main[[#This Row],[PartsFee]]</f>
        <v>47.046399999999998</v>
      </c>
      <c r="U735" t="str">
        <f>LEFT(TEXT(Table_Main[[#This Row],[ReqDate]],"dddd"),3)</f>
        <v>Tue</v>
      </c>
      <c r="V735" t="str">
        <f>LEFT(TEXT(Table_Main[[#This Row],[WorkDate]],"dddd"),3)</f>
        <v>Sat</v>
      </c>
    </row>
    <row r="736" spans="1:22" ht="14.25" hidden="1" customHeight="1" x14ac:dyDescent="0.25">
      <c r="A736" s="6" t="s">
        <v>816</v>
      </c>
      <c r="B736" s="6" t="s">
        <v>71</v>
      </c>
      <c r="C736" s="6" t="s">
        <v>78</v>
      </c>
      <c r="D736" s="6" t="s">
        <v>67</v>
      </c>
      <c r="E736" t="str">
        <f>IF(Table_Main[[#This Row],[Wait]]&lt;=4, "Yes", "No")</f>
        <v>No</v>
      </c>
      <c r="F736" s="9">
        <v>44342</v>
      </c>
      <c r="G736" s="9">
        <v>44352</v>
      </c>
      <c r="H736" s="6">
        <v>1</v>
      </c>
      <c r="I736" t="str">
        <f>IF(Table_Main[[#This Row],[LaborFee]]=0,"Yes", "No")</f>
        <v>No</v>
      </c>
      <c r="J736" t="str">
        <f>IF(Table_Main[[#This Row],[PartsFee]]=0,"Yes", "No")</f>
        <v>No</v>
      </c>
      <c r="K736" s="6">
        <v>0.25</v>
      </c>
      <c r="L736" s="14">
        <v>51.73</v>
      </c>
      <c r="M736" s="6" t="s">
        <v>79</v>
      </c>
      <c r="N736">
        <f>Table_Main[[#This Row],[WorkDate]]-Table_Main[[#This Row],[ReqDate]]</f>
        <v>10</v>
      </c>
      <c r="O736">
        <f>VLOOKUP(Table_Main[[#This Row],[Techs]],$AA$2:$AB$4,2,0)</f>
        <v>80</v>
      </c>
      <c r="P736" s="13">
        <f>Table_Main[[#This Row],[LaborHours]]*Table_Main[[#This Row],[LaborRate]]</f>
        <v>20</v>
      </c>
      <c r="Q736" s="14">
        <v>20</v>
      </c>
      <c r="R736" s="14">
        <v>51.73</v>
      </c>
      <c r="S736" s="13">
        <f>Table_Main[[#This Row],[LaborRate]]+Table_Main[[#This Row],[LaborCost]]</f>
        <v>100</v>
      </c>
      <c r="T736">
        <f>Table_Main[[#This Row],[LaborFee]]+Table_Main[[#This Row],[PartsFee]]</f>
        <v>71.72999999999999</v>
      </c>
      <c r="U736" t="str">
        <f>LEFT(TEXT(Table_Main[[#This Row],[ReqDate]],"dddd"),3)</f>
        <v>Wed</v>
      </c>
      <c r="V736" t="str">
        <f>LEFT(TEXT(Table_Main[[#This Row],[WorkDate]],"dddd"),3)</f>
        <v>Sat</v>
      </c>
    </row>
    <row r="737" spans="1:22" ht="14.25" hidden="1" customHeight="1" x14ac:dyDescent="0.25">
      <c r="A737" s="6" t="s">
        <v>817</v>
      </c>
      <c r="B737" s="6" t="s">
        <v>94</v>
      </c>
      <c r="C737" s="6" t="s">
        <v>66</v>
      </c>
      <c r="D737" s="6" t="s">
        <v>58</v>
      </c>
      <c r="E737" t="str">
        <f>IF(Table_Main[[#This Row],[Wait]]&lt;=4, "Yes", "No")</f>
        <v>No</v>
      </c>
      <c r="F737" s="9">
        <v>44342</v>
      </c>
      <c r="G737" s="9">
        <v>44349</v>
      </c>
      <c r="H737" s="6">
        <v>2</v>
      </c>
      <c r="I737" t="str">
        <f>IF(Table_Main[[#This Row],[LaborFee]]=0,"Yes", "No")</f>
        <v>No</v>
      </c>
      <c r="J737" t="str">
        <f>IF(Table_Main[[#This Row],[PartsFee]]=0,"Yes", "No")</f>
        <v>No</v>
      </c>
      <c r="K737" s="6">
        <v>0.25</v>
      </c>
      <c r="L737" s="14">
        <v>445.78460000000001</v>
      </c>
      <c r="M737" s="6" t="s">
        <v>59</v>
      </c>
      <c r="N737">
        <f>Table_Main[[#This Row],[WorkDate]]-Table_Main[[#This Row],[ReqDate]]</f>
        <v>7</v>
      </c>
      <c r="O737">
        <f>VLOOKUP(Table_Main[[#This Row],[Techs]],$AA$2:$AB$4,2,0)</f>
        <v>140</v>
      </c>
      <c r="P737" s="13">
        <f>Table_Main[[#This Row],[LaborHours]]*Table_Main[[#This Row],[LaborRate]]</f>
        <v>35</v>
      </c>
      <c r="Q737" s="14">
        <v>35</v>
      </c>
      <c r="R737" s="14">
        <v>445.78460000000001</v>
      </c>
      <c r="S737" s="13">
        <f>Table_Main[[#This Row],[LaborRate]]+Table_Main[[#This Row],[LaborCost]]</f>
        <v>175</v>
      </c>
      <c r="T737">
        <f>Table_Main[[#This Row],[LaborFee]]+Table_Main[[#This Row],[PartsFee]]</f>
        <v>480.78460000000001</v>
      </c>
      <c r="U737" t="str">
        <f>LEFT(TEXT(Table_Main[[#This Row],[ReqDate]],"dddd"),3)</f>
        <v>Wed</v>
      </c>
      <c r="V737" t="str">
        <f>LEFT(TEXT(Table_Main[[#This Row],[WorkDate]],"dddd"),3)</f>
        <v>Wed</v>
      </c>
    </row>
    <row r="738" spans="1:22" ht="14.25" hidden="1" customHeight="1" x14ac:dyDescent="0.25">
      <c r="A738" s="6" t="s">
        <v>818</v>
      </c>
      <c r="B738" s="6" t="s">
        <v>94</v>
      </c>
      <c r="C738" s="6" t="s">
        <v>66</v>
      </c>
      <c r="D738" s="6" t="s">
        <v>58</v>
      </c>
      <c r="E738" t="str">
        <f>IF(Table_Main[[#This Row],[Wait]]&lt;=4, "Yes", "No")</f>
        <v>No</v>
      </c>
      <c r="F738" s="9">
        <v>44342</v>
      </c>
      <c r="G738" s="9">
        <v>44361</v>
      </c>
      <c r="H738" s="6">
        <v>2</v>
      </c>
      <c r="I738" t="str">
        <f>IF(Table_Main[[#This Row],[LaborFee]]=0,"Yes", "No")</f>
        <v>No</v>
      </c>
      <c r="J738" t="str">
        <f>IF(Table_Main[[#This Row],[PartsFee]]=0,"Yes", "No")</f>
        <v>Yes</v>
      </c>
      <c r="K738" s="6">
        <v>0.25</v>
      </c>
      <c r="L738" s="14">
        <v>27.486699999999999</v>
      </c>
      <c r="M738" s="6" t="s">
        <v>79</v>
      </c>
      <c r="N738">
        <f>Table_Main[[#This Row],[WorkDate]]-Table_Main[[#This Row],[ReqDate]]</f>
        <v>19</v>
      </c>
      <c r="O738">
        <f>VLOOKUP(Table_Main[[#This Row],[Techs]],$AA$2:$AB$4,2,0)</f>
        <v>140</v>
      </c>
      <c r="P738" s="13">
        <f>Table_Main[[#This Row],[LaborHours]]*Table_Main[[#This Row],[LaborRate]]</f>
        <v>35</v>
      </c>
      <c r="Q738" s="14">
        <v>35</v>
      </c>
      <c r="R738" s="14">
        <v>0</v>
      </c>
      <c r="S738" s="13">
        <f>Table_Main[[#This Row],[LaborRate]]+Table_Main[[#This Row],[LaborCost]]</f>
        <v>175</v>
      </c>
      <c r="T738">
        <f>Table_Main[[#This Row],[LaborFee]]+Table_Main[[#This Row],[PartsFee]]</f>
        <v>35</v>
      </c>
      <c r="U738" t="str">
        <f>LEFT(TEXT(Table_Main[[#This Row],[ReqDate]],"dddd"),3)</f>
        <v>Wed</v>
      </c>
      <c r="V738" t="str">
        <f>LEFT(TEXT(Table_Main[[#This Row],[WorkDate]],"dddd"),3)</f>
        <v>Mon</v>
      </c>
    </row>
    <row r="739" spans="1:22" ht="14.25" hidden="1" customHeight="1" x14ac:dyDescent="0.25">
      <c r="A739" s="6" t="s">
        <v>819</v>
      </c>
      <c r="B739" s="6" t="s">
        <v>83</v>
      </c>
      <c r="C739" s="6" t="s">
        <v>78</v>
      </c>
      <c r="D739" s="6" t="s">
        <v>58</v>
      </c>
      <c r="E739" t="str">
        <f>IF(Table_Main[[#This Row],[Wait]]&lt;=4, "Yes", "No")</f>
        <v>No</v>
      </c>
      <c r="F739" s="9">
        <v>44342</v>
      </c>
      <c r="G739" s="9">
        <v>44361</v>
      </c>
      <c r="H739" s="6">
        <v>1</v>
      </c>
      <c r="I739" t="str">
        <f>IF(Table_Main[[#This Row],[LaborFee]]=0,"Yes", "No")</f>
        <v>No</v>
      </c>
      <c r="J739" t="str">
        <f>IF(Table_Main[[#This Row],[PartsFee]]=0,"Yes", "No")</f>
        <v>No</v>
      </c>
      <c r="K739" s="6">
        <v>0.25</v>
      </c>
      <c r="L739" s="14">
        <v>42.66</v>
      </c>
      <c r="M739" s="6" t="s">
        <v>59</v>
      </c>
      <c r="N739">
        <f>Table_Main[[#This Row],[WorkDate]]-Table_Main[[#This Row],[ReqDate]]</f>
        <v>19</v>
      </c>
      <c r="O739">
        <f>VLOOKUP(Table_Main[[#This Row],[Techs]],$AA$2:$AB$4,2,0)</f>
        <v>80</v>
      </c>
      <c r="P739" s="13">
        <f>Table_Main[[#This Row],[LaborHours]]*Table_Main[[#This Row],[LaborRate]]</f>
        <v>20</v>
      </c>
      <c r="Q739" s="14">
        <v>20</v>
      </c>
      <c r="R739" s="14">
        <v>42.66</v>
      </c>
      <c r="S739" s="13">
        <f>Table_Main[[#This Row],[LaborRate]]+Table_Main[[#This Row],[LaborCost]]</f>
        <v>100</v>
      </c>
      <c r="T739">
        <f>Table_Main[[#This Row],[LaborFee]]+Table_Main[[#This Row],[PartsFee]]</f>
        <v>62.66</v>
      </c>
      <c r="U739" t="str">
        <f>LEFT(TEXT(Table_Main[[#This Row],[ReqDate]],"dddd"),3)</f>
        <v>Wed</v>
      </c>
      <c r="V739" t="str">
        <f>LEFT(TEXT(Table_Main[[#This Row],[WorkDate]],"dddd"),3)</f>
        <v>Mon</v>
      </c>
    </row>
    <row r="740" spans="1:22" ht="14.25" customHeight="1" x14ac:dyDescent="0.25">
      <c r="A740" s="6" t="s">
        <v>820</v>
      </c>
      <c r="B740" s="6" t="s">
        <v>94</v>
      </c>
      <c r="C740" s="6" t="s">
        <v>66</v>
      </c>
      <c r="D740" s="6" t="s">
        <v>67</v>
      </c>
      <c r="E740" t="str">
        <f>IF(Table_Main[[#This Row],[Wait]]&lt;=4, "Yes", "No")</f>
        <v>No</v>
      </c>
      <c r="F740" s="9">
        <v>44342</v>
      </c>
      <c r="G740" s="9">
        <v>44361</v>
      </c>
      <c r="H740" s="6">
        <v>1</v>
      </c>
      <c r="I740" t="str">
        <f>IF(Table_Main[[#This Row],[LaborFee]]=0,"Yes", "No")</f>
        <v>No</v>
      </c>
      <c r="J740" t="str">
        <f>IF(Table_Main[[#This Row],[PartsFee]]=0,"Yes", "No")</f>
        <v>No</v>
      </c>
      <c r="K740" s="6">
        <v>0.25</v>
      </c>
      <c r="L740" s="14">
        <v>185.11340000000001</v>
      </c>
      <c r="M740" s="6" t="s">
        <v>79</v>
      </c>
      <c r="N740">
        <f>Table_Main[[#This Row],[WorkDate]]-Table_Main[[#This Row],[ReqDate]]</f>
        <v>19</v>
      </c>
      <c r="O740">
        <f>VLOOKUP(Table_Main[[#This Row],[Techs]],$AA$2:$AB$4,2,0)</f>
        <v>80</v>
      </c>
      <c r="P740" s="13">
        <f>Table_Main[[#This Row],[LaborHours]]*Table_Main[[#This Row],[LaborRate]]</f>
        <v>20</v>
      </c>
      <c r="Q740" s="14">
        <v>20</v>
      </c>
      <c r="R740" s="14">
        <v>185.11340000000001</v>
      </c>
      <c r="S740" s="13">
        <f>Table_Main[[#This Row],[LaborRate]]+Table_Main[[#This Row],[LaborCost]]</f>
        <v>100</v>
      </c>
      <c r="T740">
        <f>Table_Main[[#This Row],[LaborFee]]+Table_Main[[#This Row],[PartsFee]]</f>
        <v>205.11340000000001</v>
      </c>
      <c r="U740" t="str">
        <f>LEFT(TEXT(Table_Main[[#This Row],[ReqDate]],"dddd"),3)</f>
        <v>Wed</v>
      </c>
      <c r="V740" t="str">
        <f>LEFT(TEXT(Table_Main[[#This Row],[WorkDate]],"dddd"),3)</f>
        <v>Mon</v>
      </c>
    </row>
    <row r="741" spans="1:22" ht="14.25" hidden="1" customHeight="1" x14ac:dyDescent="0.25">
      <c r="A741" s="6" t="s">
        <v>821</v>
      </c>
      <c r="B741" s="6" t="s">
        <v>71</v>
      </c>
      <c r="C741" s="6" t="s">
        <v>66</v>
      </c>
      <c r="D741" s="6" t="s">
        <v>63</v>
      </c>
      <c r="E741" t="str">
        <f>IF(Table_Main[[#This Row],[Wait]]&lt;=4, "Yes", "No")</f>
        <v>No</v>
      </c>
      <c r="F741" s="9">
        <v>44342</v>
      </c>
      <c r="G741" s="9">
        <v>44364</v>
      </c>
      <c r="H741" s="6">
        <v>1</v>
      </c>
      <c r="I741" t="str">
        <f>IF(Table_Main[[#This Row],[LaborFee]]=0,"Yes", "No")</f>
        <v>No</v>
      </c>
      <c r="J741" t="str">
        <f>IF(Table_Main[[#This Row],[PartsFee]]=0,"Yes", "No")</f>
        <v>Yes</v>
      </c>
      <c r="K741" s="6">
        <v>0.75</v>
      </c>
      <c r="L741" s="14">
        <v>70</v>
      </c>
      <c r="M741" s="6" t="s">
        <v>79</v>
      </c>
      <c r="N741">
        <f>Table_Main[[#This Row],[WorkDate]]-Table_Main[[#This Row],[ReqDate]]</f>
        <v>22</v>
      </c>
      <c r="O741">
        <f>VLOOKUP(Table_Main[[#This Row],[Techs]],$AA$2:$AB$4,2,0)</f>
        <v>80</v>
      </c>
      <c r="P741" s="13">
        <f>Table_Main[[#This Row],[LaborHours]]*Table_Main[[#This Row],[LaborRate]]</f>
        <v>60</v>
      </c>
      <c r="Q741" s="14">
        <v>60</v>
      </c>
      <c r="R741" s="14">
        <v>0</v>
      </c>
      <c r="S741" s="13">
        <f>Table_Main[[#This Row],[LaborRate]]+Table_Main[[#This Row],[LaborCost]]</f>
        <v>140</v>
      </c>
      <c r="T741">
        <f>Table_Main[[#This Row],[LaborFee]]+Table_Main[[#This Row],[PartsFee]]</f>
        <v>60</v>
      </c>
      <c r="U741" t="str">
        <f>LEFT(TEXT(Table_Main[[#This Row],[ReqDate]],"dddd"),3)</f>
        <v>Wed</v>
      </c>
      <c r="V741" t="str">
        <f>LEFT(TEXT(Table_Main[[#This Row],[WorkDate]],"dddd"),3)</f>
        <v>Thu</v>
      </c>
    </row>
    <row r="742" spans="1:22" ht="14.25" hidden="1" customHeight="1" x14ac:dyDescent="0.25">
      <c r="A742" s="6" t="s">
        <v>822</v>
      </c>
      <c r="B742" s="6" t="s">
        <v>94</v>
      </c>
      <c r="C742" s="6" t="s">
        <v>66</v>
      </c>
      <c r="D742" s="6" t="s">
        <v>58</v>
      </c>
      <c r="E742" t="str">
        <f>IF(Table_Main[[#This Row],[Wait]]&lt;=4, "Yes", "No")</f>
        <v>No</v>
      </c>
      <c r="F742" s="9">
        <v>44342</v>
      </c>
      <c r="G742" s="9">
        <v>44369</v>
      </c>
      <c r="H742" s="6">
        <v>1</v>
      </c>
      <c r="I742" t="str">
        <f>IF(Table_Main[[#This Row],[LaborFee]]=0,"Yes", "No")</f>
        <v>No</v>
      </c>
      <c r="J742" t="str">
        <f>IF(Table_Main[[#This Row],[PartsFee]]=0,"Yes", "No")</f>
        <v>No</v>
      </c>
      <c r="K742" s="6">
        <v>0.25</v>
      </c>
      <c r="L742" s="14">
        <v>120</v>
      </c>
      <c r="M742" s="6" t="s">
        <v>59</v>
      </c>
      <c r="N742">
        <f>Table_Main[[#This Row],[WorkDate]]-Table_Main[[#This Row],[ReqDate]]</f>
        <v>27</v>
      </c>
      <c r="O742">
        <f>VLOOKUP(Table_Main[[#This Row],[Techs]],$AA$2:$AB$4,2,0)</f>
        <v>80</v>
      </c>
      <c r="P742" s="13">
        <f>Table_Main[[#This Row],[LaborHours]]*Table_Main[[#This Row],[LaborRate]]</f>
        <v>20</v>
      </c>
      <c r="Q742" s="14">
        <v>20</v>
      </c>
      <c r="R742" s="14">
        <v>120</v>
      </c>
      <c r="S742" s="13">
        <f>Table_Main[[#This Row],[LaborRate]]+Table_Main[[#This Row],[LaborCost]]</f>
        <v>100</v>
      </c>
      <c r="T742">
        <f>Table_Main[[#This Row],[LaborFee]]+Table_Main[[#This Row],[PartsFee]]</f>
        <v>140</v>
      </c>
      <c r="U742" t="str">
        <f>LEFT(TEXT(Table_Main[[#This Row],[ReqDate]],"dddd"),3)</f>
        <v>Wed</v>
      </c>
      <c r="V742" t="str">
        <f>LEFT(TEXT(Table_Main[[#This Row],[WorkDate]],"dddd"),3)</f>
        <v>Tue</v>
      </c>
    </row>
    <row r="743" spans="1:22" ht="14.25" hidden="1" customHeight="1" x14ac:dyDescent="0.25">
      <c r="A743" s="6" t="s">
        <v>823</v>
      </c>
      <c r="B743" s="6" t="s">
        <v>94</v>
      </c>
      <c r="C743" s="6" t="s">
        <v>66</v>
      </c>
      <c r="D743" s="6" t="s">
        <v>58</v>
      </c>
      <c r="E743" t="str">
        <f>IF(Table_Main[[#This Row],[Wait]]&lt;=4, "Yes", "No")</f>
        <v>No</v>
      </c>
      <c r="F743" s="9">
        <v>44342</v>
      </c>
      <c r="G743" s="9">
        <v>44377</v>
      </c>
      <c r="H743" s="6">
        <v>1</v>
      </c>
      <c r="I743" t="str">
        <f>IF(Table_Main[[#This Row],[LaborFee]]=0,"Yes", "No")</f>
        <v>No</v>
      </c>
      <c r="J743" t="str">
        <f>IF(Table_Main[[#This Row],[PartsFee]]=0,"Yes", "No")</f>
        <v>No</v>
      </c>
      <c r="K743" s="6">
        <v>0.25</v>
      </c>
      <c r="L743" s="14">
        <v>178.36179999999999</v>
      </c>
      <c r="M743" s="6" t="s">
        <v>79</v>
      </c>
      <c r="N743">
        <f>Table_Main[[#This Row],[WorkDate]]-Table_Main[[#This Row],[ReqDate]]</f>
        <v>35</v>
      </c>
      <c r="O743">
        <f>VLOOKUP(Table_Main[[#This Row],[Techs]],$AA$2:$AB$4,2,0)</f>
        <v>80</v>
      </c>
      <c r="P743" s="13">
        <f>Table_Main[[#This Row],[LaborHours]]*Table_Main[[#This Row],[LaborRate]]</f>
        <v>20</v>
      </c>
      <c r="Q743" s="14">
        <v>20</v>
      </c>
      <c r="R743" s="14">
        <v>178.36179999999999</v>
      </c>
      <c r="S743" s="13">
        <f>Table_Main[[#This Row],[LaborRate]]+Table_Main[[#This Row],[LaborCost]]</f>
        <v>100</v>
      </c>
      <c r="T743">
        <f>Table_Main[[#This Row],[LaborFee]]+Table_Main[[#This Row],[PartsFee]]</f>
        <v>198.36179999999999</v>
      </c>
      <c r="U743" t="str">
        <f>LEFT(TEXT(Table_Main[[#This Row],[ReqDate]],"dddd"),3)</f>
        <v>Wed</v>
      </c>
      <c r="V743" t="str">
        <f>LEFT(TEXT(Table_Main[[#This Row],[WorkDate]],"dddd"),3)</f>
        <v>Wed</v>
      </c>
    </row>
    <row r="744" spans="1:22" ht="14.25" hidden="1" customHeight="1" x14ac:dyDescent="0.25">
      <c r="A744" s="6" t="s">
        <v>824</v>
      </c>
      <c r="B744" s="6" t="s">
        <v>168</v>
      </c>
      <c r="C744" s="6" t="s">
        <v>57</v>
      </c>
      <c r="D744" s="6" t="s">
        <v>194</v>
      </c>
      <c r="E744" t="str">
        <f>IF(Table_Main[[#This Row],[Wait]]&lt;=4, "Yes", "No")</f>
        <v>No</v>
      </c>
      <c r="F744" s="9">
        <v>44342</v>
      </c>
      <c r="G744" s="9">
        <v>44375</v>
      </c>
      <c r="H744" s="6">
        <v>1</v>
      </c>
      <c r="I744" t="str">
        <f>IF(Table_Main[[#This Row],[LaborFee]]=0,"Yes", "No")</f>
        <v>Yes</v>
      </c>
      <c r="J744" t="str">
        <f>IF(Table_Main[[#This Row],[PartsFee]]=0,"Yes", "No")</f>
        <v>Yes</v>
      </c>
      <c r="K744" s="6">
        <v>1.5</v>
      </c>
      <c r="L744" s="14">
        <v>477.78149999999999</v>
      </c>
      <c r="M744" s="6" t="s">
        <v>413</v>
      </c>
      <c r="N744">
        <f>Table_Main[[#This Row],[WorkDate]]-Table_Main[[#This Row],[ReqDate]]</f>
        <v>33</v>
      </c>
      <c r="O744">
        <f>VLOOKUP(Table_Main[[#This Row],[Techs]],$AA$2:$AB$4,2,0)</f>
        <v>80</v>
      </c>
      <c r="P744" s="13">
        <f>Table_Main[[#This Row],[LaborHours]]*Table_Main[[#This Row],[LaborRate]]</f>
        <v>120</v>
      </c>
      <c r="Q744" s="14">
        <v>0</v>
      </c>
      <c r="R744" s="14">
        <v>0</v>
      </c>
      <c r="S744" s="13">
        <f>Table_Main[[#This Row],[LaborRate]]+Table_Main[[#This Row],[LaborCost]]</f>
        <v>200</v>
      </c>
      <c r="T744">
        <f>Table_Main[[#This Row],[LaborFee]]+Table_Main[[#This Row],[PartsFee]]</f>
        <v>0</v>
      </c>
      <c r="U744" t="str">
        <f>LEFT(TEXT(Table_Main[[#This Row],[ReqDate]],"dddd"),3)</f>
        <v>Wed</v>
      </c>
      <c r="V744" t="str">
        <f>LEFT(TEXT(Table_Main[[#This Row],[WorkDate]],"dddd"),3)</f>
        <v>Mon</v>
      </c>
    </row>
    <row r="745" spans="1:22" ht="14.25" hidden="1" customHeight="1" x14ac:dyDescent="0.25">
      <c r="A745" s="6" t="s">
        <v>825</v>
      </c>
      <c r="B745" s="6" t="s">
        <v>71</v>
      </c>
      <c r="C745" s="6" t="s">
        <v>57</v>
      </c>
      <c r="D745" s="6" t="s">
        <v>81</v>
      </c>
      <c r="E745" t="str">
        <f>IF(Table_Main[[#This Row],[Wait]]&lt;=4, "Yes", "No")</f>
        <v>No</v>
      </c>
      <c r="F745" s="9">
        <v>44342</v>
      </c>
      <c r="G745" s="9">
        <v>44377</v>
      </c>
      <c r="H745" s="6">
        <v>1</v>
      </c>
      <c r="I745" t="str">
        <f>IF(Table_Main[[#This Row],[LaborFee]]=0,"Yes", "No")</f>
        <v>No</v>
      </c>
      <c r="J745" t="str">
        <f>IF(Table_Main[[#This Row],[PartsFee]]=0,"Yes", "No")</f>
        <v>No</v>
      </c>
      <c r="K745" s="6">
        <v>1</v>
      </c>
      <c r="L745" s="14">
        <v>67.969700000000003</v>
      </c>
      <c r="M745" s="6" t="s">
        <v>68</v>
      </c>
      <c r="N745">
        <f>Table_Main[[#This Row],[WorkDate]]-Table_Main[[#This Row],[ReqDate]]</f>
        <v>35</v>
      </c>
      <c r="O745">
        <f>VLOOKUP(Table_Main[[#This Row],[Techs]],$AA$2:$AB$4,2,0)</f>
        <v>80</v>
      </c>
      <c r="P745" s="13">
        <f>Table_Main[[#This Row],[LaborHours]]*Table_Main[[#This Row],[LaborRate]]</f>
        <v>80</v>
      </c>
      <c r="Q745" s="14">
        <v>80</v>
      </c>
      <c r="R745" s="14">
        <v>67.969700000000003</v>
      </c>
      <c r="S745" s="13">
        <f>Table_Main[[#This Row],[LaborRate]]+Table_Main[[#This Row],[LaborCost]]</f>
        <v>160</v>
      </c>
      <c r="T745">
        <f>Table_Main[[#This Row],[LaborFee]]+Table_Main[[#This Row],[PartsFee]]</f>
        <v>147.96969999999999</v>
      </c>
      <c r="U745" t="str">
        <f>LEFT(TEXT(Table_Main[[#This Row],[ReqDate]],"dddd"),3)</f>
        <v>Wed</v>
      </c>
      <c r="V745" t="str">
        <f>LEFT(TEXT(Table_Main[[#This Row],[WorkDate]],"dddd"),3)</f>
        <v>Wed</v>
      </c>
    </row>
    <row r="746" spans="1:22" ht="14.25" hidden="1" customHeight="1" x14ac:dyDescent="0.25">
      <c r="A746" s="6" t="s">
        <v>826</v>
      </c>
      <c r="B746" s="6" t="s">
        <v>61</v>
      </c>
      <c r="C746" s="6" t="s">
        <v>78</v>
      </c>
      <c r="D746" s="6" t="s">
        <v>58</v>
      </c>
      <c r="E746" t="str">
        <f>IF(Table_Main[[#This Row],[Wait]]&lt;=4, "Yes", "No")</f>
        <v>No</v>
      </c>
      <c r="F746" s="9">
        <v>44342</v>
      </c>
      <c r="G746" s="9">
        <v>44382</v>
      </c>
      <c r="H746" s="6">
        <v>2</v>
      </c>
      <c r="I746" t="str">
        <f>IF(Table_Main[[#This Row],[LaborFee]]=0,"Yes", "No")</f>
        <v>No</v>
      </c>
      <c r="J746" t="str">
        <f>IF(Table_Main[[#This Row],[PartsFee]]=0,"Yes", "No")</f>
        <v>Yes</v>
      </c>
      <c r="K746" s="6">
        <v>1.25</v>
      </c>
      <c r="L746" s="14">
        <v>300.72309999999999</v>
      </c>
      <c r="M746" s="6" t="s">
        <v>79</v>
      </c>
      <c r="N746">
        <f>Table_Main[[#This Row],[WorkDate]]-Table_Main[[#This Row],[ReqDate]]</f>
        <v>40</v>
      </c>
      <c r="O746">
        <f>VLOOKUP(Table_Main[[#This Row],[Techs]],$AA$2:$AB$4,2,0)</f>
        <v>140</v>
      </c>
      <c r="P746" s="13">
        <f>Table_Main[[#This Row],[LaborHours]]*Table_Main[[#This Row],[LaborRate]]</f>
        <v>175</v>
      </c>
      <c r="Q746" s="14">
        <v>175</v>
      </c>
      <c r="R746" s="14">
        <v>0</v>
      </c>
      <c r="S746" s="13">
        <f>Table_Main[[#This Row],[LaborRate]]+Table_Main[[#This Row],[LaborCost]]</f>
        <v>315</v>
      </c>
      <c r="T746">
        <f>Table_Main[[#This Row],[LaborFee]]+Table_Main[[#This Row],[PartsFee]]</f>
        <v>175</v>
      </c>
      <c r="U746" t="str">
        <f>LEFT(TEXT(Table_Main[[#This Row],[ReqDate]],"dddd"),3)</f>
        <v>Wed</v>
      </c>
      <c r="V746" t="str">
        <f>LEFT(TEXT(Table_Main[[#This Row],[WorkDate]],"dddd"),3)</f>
        <v>Mon</v>
      </c>
    </row>
    <row r="747" spans="1:22" ht="14.25" hidden="1" customHeight="1" x14ac:dyDescent="0.25">
      <c r="A747" s="6" t="s">
        <v>827</v>
      </c>
      <c r="B747" s="6" t="s">
        <v>65</v>
      </c>
      <c r="C747" s="6" t="s">
        <v>78</v>
      </c>
      <c r="D747" s="6" t="s">
        <v>58</v>
      </c>
      <c r="E747" t="str">
        <f>IF(Table_Main[[#This Row],[Wait]]&lt;=4, "Yes", "No")</f>
        <v>No</v>
      </c>
      <c r="F747" s="9">
        <v>44342</v>
      </c>
      <c r="G747" s="9">
        <v>44359</v>
      </c>
      <c r="H747" s="6">
        <v>1</v>
      </c>
      <c r="I747" t="str">
        <f>IF(Table_Main[[#This Row],[LaborFee]]=0,"Yes", "No")</f>
        <v>Yes</v>
      </c>
      <c r="J747" t="str">
        <f>IF(Table_Main[[#This Row],[PartsFee]]=0,"Yes", "No")</f>
        <v>No</v>
      </c>
      <c r="K747" s="6">
        <v>0.75</v>
      </c>
      <c r="L747" s="14">
        <v>377.6</v>
      </c>
      <c r="M747" s="6" t="s">
        <v>59</v>
      </c>
      <c r="N747">
        <f>Table_Main[[#This Row],[WorkDate]]-Table_Main[[#This Row],[ReqDate]]</f>
        <v>17</v>
      </c>
      <c r="O747">
        <f>VLOOKUP(Table_Main[[#This Row],[Techs]],$AA$2:$AB$4,2,0)</f>
        <v>80</v>
      </c>
      <c r="P747" s="13">
        <f>Table_Main[[#This Row],[LaborHours]]*Table_Main[[#This Row],[LaborRate]]</f>
        <v>60</v>
      </c>
      <c r="Q747" s="14">
        <v>0</v>
      </c>
      <c r="R747" s="14">
        <v>377.6</v>
      </c>
      <c r="S747" s="13">
        <f>Table_Main[[#This Row],[LaborRate]]+Table_Main[[#This Row],[LaborCost]]</f>
        <v>140</v>
      </c>
      <c r="T747">
        <f>Table_Main[[#This Row],[LaborFee]]+Table_Main[[#This Row],[PartsFee]]</f>
        <v>377.6</v>
      </c>
      <c r="U747" t="str">
        <f>LEFT(TEXT(Table_Main[[#This Row],[ReqDate]],"dddd"),3)</f>
        <v>Wed</v>
      </c>
      <c r="V747" t="str">
        <f>LEFT(TEXT(Table_Main[[#This Row],[WorkDate]],"dddd"),3)</f>
        <v>Sat</v>
      </c>
    </row>
    <row r="748" spans="1:22" ht="14.25" hidden="1" customHeight="1" x14ac:dyDescent="0.25">
      <c r="A748" s="6" t="s">
        <v>828</v>
      </c>
      <c r="B748" s="6" t="s">
        <v>71</v>
      </c>
      <c r="C748" s="6" t="s">
        <v>66</v>
      </c>
      <c r="D748" s="6" t="s">
        <v>58</v>
      </c>
      <c r="E748" t="str">
        <f>IF(Table_Main[[#This Row],[Wait]]&lt;=4, "Yes", "No")</f>
        <v>No</v>
      </c>
      <c r="F748" s="9">
        <v>44342</v>
      </c>
      <c r="G748" s="9">
        <v>44367</v>
      </c>
      <c r="H748" s="6">
        <v>1</v>
      </c>
      <c r="I748" t="str">
        <f>IF(Table_Main[[#This Row],[LaborFee]]=0,"Yes", "No")</f>
        <v>Yes</v>
      </c>
      <c r="J748" t="str">
        <f>IF(Table_Main[[#This Row],[PartsFee]]=0,"Yes", "No")</f>
        <v>No</v>
      </c>
      <c r="K748" s="6">
        <v>0.25</v>
      </c>
      <c r="L748" s="14">
        <v>70</v>
      </c>
      <c r="M748" s="6" t="s">
        <v>68</v>
      </c>
      <c r="N748">
        <f>Table_Main[[#This Row],[WorkDate]]-Table_Main[[#This Row],[ReqDate]]</f>
        <v>25</v>
      </c>
      <c r="O748">
        <f>VLOOKUP(Table_Main[[#This Row],[Techs]],$AA$2:$AB$4,2,0)</f>
        <v>80</v>
      </c>
      <c r="P748" s="13">
        <f>Table_Main[[#This Row],[LaborHours]]*Table_Main[[#This Row],[LaborRate]]</f>
        <v>20</v>
      </c>
      <c r="Q748" s="14">
        <v>0</v>
      </c>
      <c r="R748" s="14">
        <v>70</v>
      </c>
      <c r="S748" s="13">
        <f>Table_Main[[#This Row],[LaborRate]]+Table_Main[[#This Row],[LaborCost]]</f>
        <v>100</v>
      </c>
      <c r="T748">
        <f>Table_Main[[#This Row],[LaborFee]]+Table_Main[[#This Row],[PartsFee]]</f>
        <v>70</v>
      </c>
      <c r="U748" t="str">
        <f>LEFT(TEXT(Table_Main[[#This Row],[ReqDate]],"dddd"),3)</f>
        <v>Wed</v>
      </c>
      <c r="V748" t="str">
        <f>LEFT(TEXT(Table_Main[[#This Row],[WorkDate]],"dddd"),3)</f>
        <v>Sun</v>
      </c>
    </row>
    <row r="749" spans="1:22" ht="14.25" hidden="1" customHeight="1" x14ac:dyDescent="0.25">
      <c r="A749" s="6" t="s">
        <v>829</v>
      </c>
      <c r="B749" s="6" t="s">
        <v>71</v>
      </c>
      <c r="C749" s="6" t="s">
        <v>66</v>
      </c>
      <c r="D749" s="6" t="s">
        <v>63</v>
      </c>
      <c r="E749" t="str">
        <f>IF(Table_Main[[#This Row],[Wait]]&lt;=4, "Yes", "No")</f>
        <v>No</v>
      </c>
      <c r="F749" s="9">
        <v>44342</v>
      </c>
      <c r="G749" s="9">
        <v>44357</v>
      </c>
      <c r="H749" s="6">
        <v>1</v>
      </c>
      <c r="I749" t="str">
        <f>IF(Table_Main[[#This Row],[LaborFee]]=0,"Yes", "No")</f>
        <v>Yes</v>
      </c>
      <c r="J749" t="str">
        <f>IF(Table_Main[[#This Row],[PartsFee]]=0,"Yes", "No")</f>
        <v>No</v>
      </c>
      <c r="K749" s="6">
        <v>0.75</v>
      </c>
      <c r="L749" s="14">
        <v>177.0504</v>
      </c>
      <c r="M749" s="6" t="s">
        <v>68</v>
      </c>
      <c r="N749">
        <f>Table_Main[[#This Row],[WorkDate]]-Table_Main[[#This Row],[ReqDate]]</f>
        <v>15</v>
      </c>
      <c r="O749">
        <f>VLOOKUP(Table_Main[[#This Row],[Techs]],$AA$2:$AB$4,2,0)</f>
        <v>80</v>
      </c>
      <c r="P749" s="13">
        <f>Table_Main[[#This Row],[LaborHours]]*Table_Main[[#This Row],[LaborRate]]</f>
        <v>60</v>
      </c>
      <c r="Q749" s="14">
        <v>0</v>
      </c>
      <c r="R749" s="14">
        <v>177.0504</v>
      </c>
      <c r="S749" s="13">
        <f>Table_Main[[#This Row],[LaborRate]]+Table_Main[[#This Row],[LaborCost]]</f>
        <v>140</v>
      </c>
      <c r="T749">
        <f>Table_Main[[#This Row],[LaborFee]]+Table_Main[[#This Row],[PartsFee]]</f>
        <v>177.0504</v>
      </c>
      <c r="U749" t="str">
        <f>LEFT(TEXT(Table_Main[[#This Row],[ReqDate]],"dddd"),3)</f>
        <v>Wed</v>
      </c>
      <c r="V749" t="str">
        <f>LEFT(TEXT(Table_Main[[#This Row],[WorkDate]],"dddd"),3)</f>
        <v>Thu</v>
      </c>
    </row>
    <row r="750" spans="1:22" ht="14.25" hidden="1" customHeight="1" x14ac:dyDescent="0.25">
      <c r="A750" s="6" t="s">
        <v>830</v>
      </c>
      <c r="B750" s="6" t="s">
        <v>65</v>
      </c>
      <c r="C750" s="6" t="s">
        <v>78</v>
      </c>
      <c r="D750" s="6" t="s">
        <v>63</v>
      </c>
      <c r="E750" t="str">
        <f>IF(Table_Main[[#This Row],[Wait]]&lt;=4, "Yes", "No")</f>
        <v>No</v>
      </c>
      <c r="F750" s="9">
        <v>44342</v>
      </c>
      <c r="G750" s="9">
        <v>44361</v>
      </c>
      <c r="H750" s="6">
        <v>2</v>
      </c>
      <c r="I750" t="str">
        <f>IF(Table_Main[[#This Row],[LaborFee]]=0,"Yes", "No")</f>
        <v>Yes</v>
      </c>
      <c r="J750" t="str">
        <f>IF(Table_Main[[#This Row],[PartsFee]]=0,"Yes", "No")</f>
        <v>No</v>
      </c>
      <c r="K750" s="6">
        <v>1.25</v>
      </c>
      <c r="L750" s="14">
        <v>839.67849999999999</v>
      </c>
      <c r="M750" s="6" t="s">
        <v>79</v>
      </c>
      <c r="N750">
        <f>Table_Main[[#This Row],[WorkDate]]-Table_Main[[#This Row],[ReqDate]]</f>
        <v>19</v>
      </c>
      <c r="O750">
        <f>VLOOKUP(Table_Main[[#This Row],[Techs]],$AA$2:$AB$4,2,0)</f>
        <v>140</v>
      </c>
      <c r="P750" s="13">
        <f>Table_Main[[#This Row],[LaborHours]]*Table_Main[[#This Row],[LaborRate]]</f>
        <v>175</v>
      </c>
      <c r="Q750" s="14">
        <v>0</v>
      </c>
      <c r="R750" s="14">
        <v>839.67849999999999</v>
      </c>
      <c r="S750" s="13">
        <f>Table_Main[[#This Row],[LaborRate]]+Table_Main[[#This Row],[LaborCost]]</f>
        <v>315</v>
      </c>
      <c r="T750">
        <f>Table_Main[[#This Row],[LaborFee]]+Table_Main[[#This Row],[PartsFee]]</f>
        <v>839.67849999999999</v>
      </c>
      <c r="U750" t="str">
        <f>LEFT(TEXT(Table_Main[[#This Row],[ReqDate]],"dddd"),3)</f>
        <v>Wed</v>
      </c>
      <c r="V750" t="str">
        <f>LEFT(TEXT(Table_Main[[#This Row],[WorkDate]],"dddd"),3)</f>
        <v>Mon</v>
      </c>
    </row>
    <row r="751" spans="1:22" ht="14.25" hidden="1" customHeight="1" x14ac:dyDescent="0.25">
      <c r="A751" s="6" t="s">
        <v>831</v>
      </c>
      <c r="B751" s="6" t="s">
        <v>56</v>
      </c>
      <c r="C751" s="6" t="s">
        <v>227</v>
      </c>
      <c r="D751" s="6" t="s">
        <v>58</v>
      </c>
      <c r="E751" t="str">
        <f>IF(Table_Main[[#This Row],[Wait]]&lt;=4, "Yes", "No")</f>
        <v>No</v>
      </c>
      <c r="F751" s="9">
        <v>44343</v>
      </c>
      <c r="G751" s="9">
        <v>44350</v>
      </c>
      <c r="H751" s="6">
        <v>1</v>
      </c>
      <c r="I751" t="str">
        <f>IF(Table_Main[[#This Row],[LaborFee]]=0,"Yes", "No")</f>
        <v>No</v>
      </c>
      <c r="J751" t="str">
        <f>IF(Table_Main[[#This Row],[PartsFee]]=0,"Yes", "No")</f>
        <v>No</v>
      </c>
      <c r="K751" s="6">
        <v>0.25</v>
      </c>
      <c r="L751" s="14">
        <v>120</v>
      </c>
      <c r="M751" s="6" t="s">
        <v>59</v>
      </c>
      <c r="N751">
        <f>Table_Main[[#This Row],[WorkDate]]-Table_Main[[#This Row],[ReqDate]]</f>
        <v>7</v>
      </c>
      <c r="O751">
        <f>VLOOKUP(Table_Main[[#This Row],[Techs]],$AA$2:$AB$4,2,0)</f>
        <v>80</v>
      </c>
      <c r="P751" s="13">
        <f>Table_Main[[#This Row],[LaborHours]]*Table_Main[[#This Row],[LaborRate]]</f>
        <v>20</v>
      </c>
      <c r="Q751" s="14">
        <v>20</v>
      </c>
      <c r="R751" s="14">
        <v>120</v>
      </c>
      <c r="S751" s="13">
        <f>Table_Main[[#This Row],[LaborRate]]+Table_Main[[#This Row],[LaborCost]]</f>
        <v>100</v>
      </c>
      <c r="T751">
        <f>Table_Main[[#This Row],[LaborFee]]+Table_Main[[#This Row],[PartsFee]]</f>
        <v>140</v>
      </c>
      <c r="U751" t="str">
        <f>LEFT(TEXT(Table_Main[[#This Row],[ReqDate]],"dddd"),3)</f>
        <v>Thu</v>
      </c>
      <c r="V751" t="str">
        <f>LEFT(TEXT(Table_Main[[#This Row],[WorkDate]],"dddd"),3)</f>
        <v>Thu</v>
      </c>
    </row>
    <row r="752" spans="1:22" ht="14.25" hidden="1" customHeight="1" x14ac:dyDescent="0.25">
      <c r="A752" s="6" t="s">
        <v>832</v>
      </c>
      <c r="B752" s="6" t="s">
        <v>168</v>
      </c>
      <c r="C752" s="6" t="s">
        <v>57</v>
      </c>
      <c r="D752" s="6" t="s">
        <v>58</v>
      </c>
      <c r="E752" t="str">
        <f>IF(Table_Main[[#This Row],[Wait]]&lt;=4, "Yes", "No")</f>
        <v>No</v>
      </c>
      <c r="F752" s="9">
        <v>44343</v>
      </c>
      <c r="G752" s="9">
        <v>44357</v>
      </c>
      <c r="H752" s="6">
        <v>1</v>
      </c>
      <c r="I752" t="str">
        <f>IF(Table_Main[[#This Row],[LaborFee]]=0,"Yes", "No")</f>
        <v>No</v>
      </c>
      <c r="J752" t="str">
        <f>IF(Table_Main[[#This Row],[PartsFee]]=0,"Yes", "No")</f>
        <v>No</v>
      </c>
      <c r="K752" s="6">
        <v>0.25</v>
      </c>
      <c r="L752" s="14">
        <v>156.4932</v>
      </c>
      <c r="M752" s="6" t="s">
        <v>79</v>
      </c>
      <c r="N752">
        <f>Table_Main[[#This Row],[WorkDate]]-Table_Main[[#This Row],[ReqDate]]</f>
        <v>14</v>
      </c>
      <c r="O752">
        <f>VLOOKUP(Table_Main[[#This Row],[Techs]],$AA$2:$AB$4,2,0)</f>
        <v>80</v>
      </c>
      <c r="P752" s="13">
        <f>Table_Main[[#This Row],[LaborHours]]*Table_Main[[#This Row],[LaborRate]]</f>
        <v>20</v>
      </c>
      <c r="Q752" s="14">
        <v>20</v>
      </c>
      <c r="R752" s="14">
        <v>156.4932</v>
      </c>
      <c r="S752" s="13">
        <f>Table_Main[[#This Row],[LaborRate]]+Table_Main[[#This Row],[LaborCost]]</f>
        <v>100</v>
      </c>
      <c r="T752">
        <f>Table_Main[[#This Row],[LaborFee]]+Table_Main[[#This Row],[PartsFee]]</f>
        <v>176.4932</v>
      </c>
      <c r="U752" t="str">
        <f>LEFT(TEXT(Table_Main[[#This Row],[ReqDate]],"dddd"),3)</f>
        <v>Thu</v>
      </c>
      <c r="V752" t="str">
        <f>LEFT(TEXT(Table_Main[[#This Row],[WorkDate]],"dddd"),3)</f>
        <v>Thu</v>
      </c>
    </row>
    <row r="753" spans="1:22" ht="14.25" hidden="1" customHeight="1" x14ac:dyDescent="0.25">
      <c r="A753" s="6" t="s">
        <v>833</v>
      </c>
      <c r="B753" s="6" t="s">
        <v>56</v>
      </c>
      <c r="C753" s="6" t="s">
        <v>227</v>
      </c>
      <c r="D753" s="6" t="s">
        <v>67</v>
      </c>
      <c r="E753" t="str">
        <f>IF(Table_Main[[#This Row],[Wait]]&lt;=4, "Yes", "No")</f>
        <v>No</v>
      </c>
      <c r="F753" s="9">
        <v>44343</v>
      </c>
      <c r="G753" s="9">
        <v>44362</v>
      </c>
      <c r="H753" s="6">
        <v>2</v>
      </c>
      <c r="I753" t="str">
        <f>IF(Table_Main[[#This Row],[LaborFee]]=0,"Yes", "No")</f>
        <v>No</v>
      </c>
      <c r="J753" t="str">
        <f>IF(Table_Main[[#This Row],[PartsFee]]=0,"Yes", "No")</f>
        <v>No</v>
      </c>
      <c r="K753" s="6">
        <v>0.25</v>
      </c>
      <c r="L753" s="14">
        <v>155</v>
      </c>
      <c r="M753" s="6" t="s">
        <v>59</v>
      </c>
      <c r="N753">
        <f>Table_Main[[#This Row],[WorkDate]]-Table_Main[[#This Row],[ReqDate]]</f>
        <v>19</v>
      </c>
      <c r="O753">
        <f>VLOOKUP(Table_Main[[#This Row],[Techs]],$AA$2:$AB$4,2,0)</f>
        <v>140</v>
      </c>
      <c r="P753" s="13">
        <f>Table_Main[[#This Row],[LaborHours]]*Table_Main[[#This Row],[LaborRate]]</f>
        <v>35</v>
      </c>
      <c r="Q753" s="14">
        <v>35</v>
      </c>
      <c r="R753" s="14">
        <v>155</v>
      </c>
      <c r="S753" s="13">
        <f>Table_Main[[#This Row],[LaborRate]]+Table_Main[[#This Row],[LaborCost]]</f>
        <v>175</v>
      </c>
      <c r="T753">
        <f>Table_Main[[#This Row],[LaborFee]]+Table_Main[[#This Row],[PartsFee]]</f>
        <v>190</v>
      </c>
      <c r="U753" t="str">
        <f>LEFT(TEXT(Table_Main[[#This Row],[ReqDate]],"dddd"),3)</f>
        <v>Thu</v>
      </c>
      <c r="V753" t="str">
        <f>LEFT(TEXT(Table_Main[[#This Row],[WorkDate]],"dddd"),3)</f>
        <v>Tue</v>
      </c>
    </row>
    <row r="754" spans="1:22" ht="14.25" hidden="1" customHeight="1" x14ac:dyDescent="0.25">
      <c r="A754" s="6" t="s">
        <v>834</v>
      </c>
      <c r="B754" s="6" t="s">
        <v>65</v>
      </c>
      <c r="C754" s="6" t="s">
        <v>57</v>
      </c>
      <c r="D754" s="6" t="s">
        <v>63</v>
      </c>
      <c r="E754" t="str">
        <f>IF(Table_Main[[#This Row],[Wait]]&lt;=4, "Yes", "No")</f>
        <v>No</v>
      </c>
      <c r="F754" s="9">
        <v>44343</v>
      </c>
      <c r="G754" s="9">
        <v>44364</v>
      </c>
      <c r="H754" s="6">
        <v>1</v>
      </c>
      <c r="I754" t="str">
        <f>IF(Table_Main[[#This Row],[LaborFee]]=0,"Yes", "No")</f>
        <v>No</v>
      </c>
      <c r="J754" t="str">
        <f>IF(Table_Main[[#This Row],[PartsFee]]=0,"Yes", "No")</f>
        <v>No</v>
      </c>
      <c r="K754" s="6">
        <v>0.5</v>
      </c>
      <c r="L754" s="14">
        <v>20.83</v>
      </c>
      <c r="M754" s="6" t="s">
        <v>59</v>
      </c>
      <c r="N754">
        <f>Table_Main[[#This Row],[WorkDate]]-Table_Main[[#This Row],[ReqDate]]</f>
        <v>21</v>
      </c>
      <c r="O754">
        <f>VLOOKUP(Table_Main[[#This Row],[Techs]],$AA$2:$AB$4,2,0)</f>
        <v>80</v>
      </c>
      <c r="P754" s="13">
        <f>Table_Main[[#This Row],[LaborHours]]*Table_Main[[#This Row],[LaborRate]]</f>
        <v>40</v>
      </c>
      <c r="Q754" s="14">
        <v>40</v>
      </c>
      <c r="R754" s="14">
        <v>20.83</v>
      </c>
      <c r="S754" s="13">
        <f>Table_Main[[#This Row],[LaborRate]]+Table_Main[[#This Row],[LaborCost]]</f>
        <v>120</v>
      </c>
      <c r="T754">
        <f>Table_Main[[#This Row],[LaborFee]]+Table_Main[[#This Row],[PartsFee]]</f>
        <v>60.83</v>
      </c>
      <c r="U754" t="str">
        <f>LEFT(TEXT(Table_Main[[#This Row],[ReqDate]],"dddd"),3)</f>
        <v>Thu</v>
      </c>
      <c r="V754" t="str">
        <f>LEFT(TEXT(Table_Main[[#This Row],[WorkDate]],"dddd"),3)</f>
        <v>Thu</v>
      </c>
    </row>
    <row r="755" spans="1:22" ht="14.25" hidden="1" customHeight="1" x14ac:dyDescent="0.25">
      <c r="A755" s="6" t="s">
        <v>835</v>
      </c>
      <c r="B755" s="6" t="s">
        <v>65</v>
      </c>
      <c r="C755" s="6" t="s">
        <v>66</v>
      </c>
      <c r="D755" s="6" t="s">
        <v>58</v>
      </c>
      <c r="E755" t="str">
        <f>IF(Table_Main[[#This Row],[Wait]]&lt;=4, "Yes", "No")</f>
        <v>No</v>
      </c>
      <c r="F755" s="9">
        <v>44343</v>
      </c>
      <c r="G755" s="9">
        <v>44369</v>
      </c>
      <c r="H755" s="6">
        <v>1</v>
      </c>
      <c r="I755" t="str">
        <f>IF(Table_Main[[#This Row],[LaborFee]]=0,"Yes", "No")</f>
        <v>Yes</v>
      </c>
      <c r="J755" t="str">
        <f>IF(Table_Main[[#This Row],[PartsFee]]=0,"Yes", "No")</f>
        <v>Yes</v>
      </c>
      <c r="K755" s="6">
        <v>0.5</v>
      </c>
      <c r="L755" s="14">
        <v>50</v>
      </c>
      <c r="M755" s="6" t="s">
        <v>413</v>
      </c>
      <c r="N755">
        <f>Table_Main[[#This Row],[WorkDate]]-Table_Main[[#This Row],[ReqDate]]</f>
        <v>26</v>
      </c>
      <c r="O755">
        <f>VLOOKUP(Table_Main[[#This Row],[Techs]],$AA$2:$AB$4,2,0)</f>
        <v>80</v>
      </c>
      <c r="P755" s="13">
        <f>Table_Main[[#This Row],[LaborHours]]*Table_Main[[#This Row],[LaborRate]]</f>
        <v>40</v>
      </c>
      <c r="Q755" s="14">
        <v>0</v>
      </c>
      <c r="R755" s="14">
        <v>0</v>
      </c>
      <c r="S755" s="13">
        <f>Table_Main[[#This Row],[LaborRate]]+Table_Main[[#This Row],[LaborCost]]</f>
        <v>120</v>
      </c>
      <c r="T755">
        <f>Table_Main[[#This Row],[LaborFee]]+Table_Main[[#This Row],[PartsFee]]</f>
        <v>0</v>
      </c>
      <c r="U755" t="str">
        <f>LEFT(TEXT(Table_Main[[#This Row],[ReqDate]],"dddd"),3)</f>
        <v>Thu</v>
      </c>
      <c r="V755" t="str">
        <f>LEFT(TEXT(Table_Main[[#This Row],[WorkDate]],"dddd"),3)</f>
        <v>Tue</v>
      </c>
    </row>
    <row r="756" spans="1:22" ht="14.25" hidden="1" customHeight="1" x14ac:dyDescent="0.25">
      <c r="A756" s="6" t="s">
        <v>836</v>
      </c>
      <c r="B756" s="6" t="s">
        <v>61</v>
      </c>
      <c r="C756" s="6" t="s">
        <v>78</v>
      </c>
      <c r="D756" s="6" t="s">
        <v>67</v>
      </c>
      <c r="E756" t="str">
        <f>IF(Table_Main[[#This Row],[Wait]]&lt;=4, "Yes", "No")</f>
        <v>No</v>
      </c>
      <c r="F756" s="9">
        <v>44343</v>
      </c>
      <c r="G756" s="9">
        <v>44390</v>
      </c>
      <c r="H756" s="6">
        <v>1</v>
      </c>
      <c r="I756" t="str">
        <f>IF(Table_Main[[#This Row],[LaborFee]]=0,"Yes", "No")</f>
        <v>No</v>
      </c>
      <c r="J756" t="str">
        <f>IF(Table_Main[[#This Row],[PartsFee]]=0,"Yes", "No")</f>
        <v>No</v>
      </c>
      <c r="K756" s="6">
        <v>0.25</v>
      </c>
      <c r="L756" s="14">
        <v>120</v>
      </c>
      <c r="M756" s="6" t="s">
        <v>79</v>
      </c>
      <c r="N756">
        <f>Table_Main[[#This Row],[WorkDate]]-Table_Main[[#This Row],[ReqDate]]</f>
        <v>47</v>
      </c>
      <c r="O756">
        <f>VLOOKUP(Table_Main[[#This Row],[Techs]],$AA$2:$AB$4,2,0)</f>
        <v>80</v>
      </c>
      <c r="P756" s="13">
        <f>Table_Main[[#This Row],[LaborHours]]*Table_Main[[#This Row],[LaborRate]]</f>
        <v>20</v>
      </c>
      <c r="Q756" s="14">
        <v>20</v>
      </c>
      <c r="R756" s="14">
        <v>120</v>
      </c>
      <c r="S756" s="13">
        <f>Table_Main[[#This Row],[LaborRate]]+Table_Main[[#This Row],[LaborCost]]</f>
        <v>100</v>
      </c>
      <c r="T756">
        <f>Table_Main[[#This Row],[LaborFee]]+Table_Main[[#This Row],[PartsFee]]</f>
        <v>140</v>
      </c>
      <c r="U756" t="str">
        <f>LEFT(TEXT(Table_Main[[#This Row],[ReqDate]],"dddd"),3)</f>
        <v>Thu</v>
      </c>
      <c r="V756" t="str">
        <f>LEFT(TEXT(Table_Main[[#This Row],[WorkDate]],"dddd"),3)</f>
        <v>Tue</v>
      </c>
    </row>
    <row r="757" spans="1:22" ht="14.25" hidden="1" customHeight="1" x14ac:dyDescent="0.25">
      <c r="A757" s="6" t="s">
        <v>837</v>
      </c>
      <c r="B757" s="6" t="s">
        <v>65</v>
      </c>
      <c r="C757" s="6" t="s">
        <v>78</v>
      </c>
      <c r="D757" s="6" t="s">
        <v>81</v>
      </c>
      <c r="E757" t="str">
        <f>IF(Table_Main[[#This Row],[Wait]]&lt;=4, "Yes", "No")</f>
        <v>No</v>
      </c>
      <c r="F757" s="9">
        <v>44344</v>
      </c>
      <c r="G757" s="9">
        <v>44366</v>
      </c>
      <c r="H757" s="6">
        <v>1</v>
      </c>
      <c r="I757" t="str">
        <f>IF(Table_Main[[#This Row],[LaborFee]]=0,"Yes", "No")</f>
        <v>Yes</v>
      </c>
      <c r="J757" t="str">
        <f>IF(Table_Main[[#This Row],[PartsFee]]=0,"Yes", "No")</f>
        <v>Yes</v>
      </c>
      <c r="K757" s="6">
        <v>1</v>
      </c>
      <c r="L757" s="14">
        <v>17.064</v>
      </c>
      <c r="M757" s="6" t="s">
        <v>79</v>
      </c>
      <c r="N757">
        <f>Table_Main[[#This Row],[WorkDate]]-Table_Main[[#This Row],[ReqDate]]</f>
        <v>22</v>
      </c>
      <c r="O757">
        <f>VLOOKUP(Table_Main[[#This Row],[Techs]],$AA$2:$AB$4,2,0)</f>
        <v>80</v>
      </c>
      <c r="P757" s="13">
        <f>Table_Main[[#This Row],[LaborHours]]*Table_Main[[#This Row],[LaborRate]]</f>
        <v>80</v>
      </c>
      <c r="Q757" s="14">
        <v>0</v>
      </c>
      <c r="R757" s="14">
        <v>0</v>
      </c>
      <c r="S757" s="13">
        <f>Table_Main[[#This Row],[LaborRate]]+Table_Main[[#This Row],[LaborCost]]</f>
        <v>160</v>
      </c>
      <c r="T757">
        <f>Table_Main[[#This Row],[LaborFee]]+Table_Main[[#This Row],[PartsFee]]</f>
        <v>0</v>
      </c>
      <c r="U757" t="str">
        <f>LEFT(TEXT(Table_Main[[#This Row],[ReqDate]],"dddd"),3)</f>
        <v>Fri</v>
      </c>
      <c r="V757" t="str">
        <f>LEFT(TEXT(Table_Main[[#This Row],[WorkDate]],"dddd"),3)</f>
        <v>Sat</v>
      </c>
    </row>
    <row r="758" spans="1:22" ht="14.25" hidden="1" customHeight="1" x14ac:dyDescent="0.25">
      <c r="A758" s="6" t="s">
        <v>838</v>
      </c>
      <c r="B758" s="6" t="s">
        <v>94</v>
      </c>
      <c r="C758" s="6" t="s">
        <v>78</v>
      </c>
      <c r="D758" s="6" t="s">
        <v>58</v>
      </c>
      <c r="E758" t="str">
        <f>IF(Table_Main[[#This Row],[Wait]]&lt;=4, "Yes", "No")</f>
        <v>No</v>
      </c>
      <c r="F758" s="9">
        <v>44347</v>
      </c>
      <c r="G758" s="9">
        <v>44356</v>
      </c>
      <c r="H758" s="6">
        <v>1</v>
      </c>
      <c r="I758" t="str">
        <f>IF(Table_Main[[#This Row],[LaborFee]]=0,"Yes", "No")</f>
        <v>No</v>
      </c>
      <c r="J758" t="str">
        <f>IF(Table_Main[[#This Row],[PartsFee]]=0,"Yes", "No")</f>
        <v>No</v>
      </c>
      <c r="K758" s="6">
        <v>0.25</v>
      </c>
      <c r="L758" s="14">
        <v>182.08340000000001</v>
      </c>
      <c r="M758" s="6" t="s">
        <v>79</v>
      </c>
      <c r="N758">
        <f>Table_Main[[#This Row],[WorkDate]]-Table_Main[[#This Row],[ReqDate]]</f>
        <v>9</v>
      </c>
      <c r="O758">
        <f>VLOOKUP(Table_Main[[#This Row],[Techs]],$AA$2:$AB$4,2,0)</f>
        <v>80</v>
      </c>
      <c r="P758" s="13">
        <f>Table_Main[[#This Row],[LaborHours]]*Table_Main[[#This Row],[LaborRate]]</f>
        <v>20</v>
      </c>
      <c r="Q758" s="14">
        <v>20</v>
      </c>
      <c r="R758" s="14">
        <v>182.08340000000001</v>
      </c>
      <c r="S758" s="13">
        <f>Table_Main[[#This Row],[LaborRate]]+Table_Main[[#This Row],[LaborCost]]</f>
        <v>100</v>
      </c>
      <c r="T758">
        <f>Table_Main[[#This Row],[LaborFee]]+Table_Main[[#This Row],[PartsFee]]</f>
        <v>202.08340000000001</v>
      </c>
      <c r="U758" t="str">
        <f>LEFT(TEXT(Table_Main[[#This Row],[ReqDate]],"dddd"),3)</f>
        <v>Mon</v>
      </c>
      <c r="V758" t="str">
        <f>LEFT(TEXT(Table_Main[[#This Row],[WorkDate]],"dddd"),3)</f>
        <v>Wed</v>
      </c>
    </row>
    <row r="759" spans="1:22" ht="14.25" hidden="1" customHeight="1" x14ac:dyDescent="0.25">
      <c r="A759" s="6" t="s">
        <v>839</v>
      </c>
      <c r="B759" s="6" t="s">
        <v>56</v>
      </c>
      <c r="C759" s="6" t="s">
        <v>227</v>
      </c>
      <c r="D759" s="6" t="s">
        <v>58</v>
      </c>
      <c r="E759" t="str">
        <f>IF(Table_Main[[#This Row],[Wait]]&lt;=4, "Yes", "No")</f>
        <v>No</v>
      </c>
      <c r="F759" s="9">
        <v>44347</v>
      </c>
      <c r="G759" s="9">
        <v>44368</v>
      </c>
      <c r="H759" s="6">
        <v>2</v>
      </c>
      <c r="I759" t="str">
        <f>IF(Table_Main[[#This Row],[LaborFee]]=0,"Yes", "No")</f>
        <v>No</v>
      </c>
      <c r="J759" t="str">
        <f>IF(Table_Main[[#This Row],[PartsFee]]=0,"Yes", "No")</f>
        <v>No</v>
      </c>
      <c r="K759" s="6">
        <v>0.25</v>
      </c>
      <c r="L759" s="14">
        <v>19.548100000000002</v>
      </c>
      <c r="M759" s="6" t="s">
        <v>59</v>
      </c>
      <c r="N759">
        <f>Table_Main[[#This Row],[WorkDate]]-Table_Main[[#This Row],[ReqDate]]</f>
        <v>21</v>
      </c>
      <c r="O759">
        <f>VLOOKUP(Table_Main[[#This Row],[Techs]],$AA$2:$AB$4,2,0)</f>
        <v>140</v>
      </c>
      <c r="P759" s="13">
        <f>Table_Main[[#This Row],[LaborHours]]*Table_Main[[#This Row],[LaborRate]]</f>
        <v>35</v>
      </c>
      <c r="Q759" s="14">
        <v>35</v>
      </c>
      <c r="R759" s="14">
        <v>19.548100000000002</v>
      </c>
      <c r="S759" s="13">
        <f>Table_Main[[#This Row],[LaborRate]]+Table_Main[[#This Row],[LaborCost]]</f>
        <v>175</v>
      </c>
      <c r="T759">
        <f>Table_Main[[#This Row],[LaborFee]]+Table_Main[[#This Row],[PartsFee]]</f>
        <v>54.548100000000005</v>
      </c>
      <c r="U759" t="str">
        <f>LEFT(TEXT(Table_Main[[#This Row],[ReqDate]],"dddd"),3)</f>
        <v>Mon</v>
      </c>
      <c r="V759" t="str">
        <f>LEFT(TEXT(Table_Main[[#This Row],[WorkDate]],"dddd"),3)</f>
        <v>Mon</v>
      </c>
    </row>
    <row r="760" spans="1:22" ht="14.25" hidden="1" customHeight="1" x14ac:dyDescent="0.25">
      <c r="A760" s="6" t="s">
        <v>840</v>
      </c>
      <c r="B760" s="6" t="s">
        <v>56</v>
      </c>
      <c r="C760" s="6" t="s">
        <v>227</v>
      </c>
      <c r="D760" s="6" t="s">
        <v>58</v>
      </c>
      <c r="E760" t="str">
        <f>IF(Table_Main[[#This Row],[Wait]]&lt;=4, "Yes", "No")</f>
        <v>No</v>
      </c>
      <c r="F760" s="9">
        <v>44347</v>
      </c>
      <c r="G760" s="9">
        <v>44368</v>
      </c>
      <c r="H760" s="6">
        <v>2</v>
      </c>
      <c r="I760" t="str">
        <f>IF(Table_Main[[#This Row],[LaborFee]]=0,"Yes", "No")</f>
        <v>No</v>
      </c>
      <c r="J760" t="str">
        <f>IF(Table_Main[[#This Row],[PartsFee]]=0,"Yes", "No")</f>
        <v>No</v>
      </c>
      <c r="K760" s="6">
        <v>0.5</v>
      </c>
      <c r="L760" s="14">
        <v>144</v>
      </c>
      <c r="M760" s="6" t="s">
        <v>79</v>
      </c>
      <c r="N760">
        <f>Table_Main[[#This Row],[WorkDate]]-Table_Main[[#This Row],[ReqDate]]</f>
        <v>21</v>
      </c>
      <c r="O760">
        <f>VLOOKUP(Table_Main[[#This Row],[Techs]],$AA$2:$AB$4,2,0)</f>
        <v>140</v>
      </c>
      <c r="P760" s="13">
        <f>Table_Main[[#This Row],[LaborHours]]*Table_Main[[#This Row],[LaborRate]]</f>
        <v>70</v>
      </c>
      <c r="Q760" s="14">
        <v>70</v>
      </c>
      <c r="R760" s="14">
        <v>144</v>
      </c>
      <c r="S760" s="13">
        <f>Table_Main[[#This Row],[LaborRate]]+Table_Main[[#This Row],[LaborCost]]</f>
        <v>210</v>
      </c>
      <c r="T760">
        <f>Table_Main[[#This Row],[LaborFee]]+Table_Main[[#This Row],[PartsFee]]</f>
        <v>214</v>
      </c>
      <c r="U760" t="str">
        <f>LEFT(TEXT(Table_Main[[#This Row],[ReqDate]],"dddd"),3)</f>
        <v>Mon</v>
      </c>
      <c r="V760" t="str">
        <f>LEFT(TEXT(Table_Main[[#This Row],[WorkDate]],"dddd"),3)</f>
        <v>Mon</v>
      </c>
    </row>
    <row r="761" spans="1:22" ht="14.25" hidden="1" customHeight="1" x14ac:dyDescent="0.25">
      <c r="A761" s="6" t="s">
        <v>841</v>
      </c>
      <c r="B761" s="6" t="s">
        <v>83</v>
      </c>
      <c r="C761" s="6" t="s">
        <v>62</v>
      </c>
      <c r="D761" s="6" t="s">
        <v>58</v>
      </c>
      <c r="E761" t="str">
        <f>IF(Table_Main[[#This Row],[Wait]]&lt;=4, "Yes", "No")</f>
        <v>No</v>
      </c>
      <c r="F761" s="9">
        <v>44347</v>
      </c>
      <c r="G761" s="9">
        <v>44371</v>
      </c>
      <c r="H761" s="6">
        <v>1</v>
      </c>
      <c r="I761" t="str">
        <f>IF(Table_Main[[#This Row],[LaborFee]]=0,"Yes", "No")</f>
        <v>No</v>
      </c>
      <c r="J761" t="str">
        <f>IF(Table_Main[[#This Row],[PartsFee]]=0,"Yes", "No")</f>
        <v>No</v>
      </c>
      <c r="K761" s="6">
        <v>0.75</v>
      </c>
      <c r="L761" s="14">
        <v>86.4786</v>
      </c>
      <c r="M761" s="6" t="s">
        <v>68</v>
      </c>
      <c r="N761">
        <f>Table_Main[[#This Row],[WorkDate]]-Table_Main[[#This Row],[ReqDate]]</f>
        <v>24</v>
      </c>
      <c r="O761">
        <f>VLOOKUP(Table_Main[[#This Row],[Techs]],$AA$2:$AB$4,2,0)</f>
        <v>80</v>
      </c>
      <c r="P761" s="13">
        <f>Table_Main[[#This Row],[LaborHours]]*Table_Main[[#This Row],[LaborRate]]</f>
        <v>60</v>
      </c>
      <c r="Q761" s="14">
        <v>60</v>
      </c>
      <c r="R761" s="14">
        <v>86.4786</v>
      </c>
      <c r="S761" s="13">
        <f>Table_Main[[#This Row],[LaborRate]]+Table_Main[[#This Row],[LaborCost]]</f>
        <v>140</v>
      </c>
      <c r="T761">
        <f>Table_Main[[#This Row],[LaborFee]]+Table_Main[[#This Row],[PartsFee]]</f>
        <v>146.4786</v>
      </c>
      <c r="U761" t="str">
        <f>LEFT(TEXT(Table_Main[[#This Row],[ReqDate]],"dddd"),3)</f>
        <v>Mon</v>
      </c>
      <c r="V761" t="str">
        <f>LEFT(TEXT(Table_Main[[#This Row],[WorkDate]],"dddd"),3)</f>
        <v>Thu</v>
      </c>
    </row>
    <row r="762" spans="1:22" ht="14.25" hidden="1" customHeight="1" x14ac:dyDescent="0.25">
      <c r="A762" s="6" t="s">
        <v>842</v>
      </c>
      <c r="B762" s="6" t="s">
        <v>94</v>
      </c>
      <c r="C762" s="6" t="s">
        <v>66</v>
      </c>
      <c r="D762" s="6" t="s">
        <v>58</v>
      </c>
      <c r="E762" t="str">
        <f>IF(Table_Main[[#This Row],[Wait]]&lt;=4, "Yes", "No")</f>
        <v>No</v>
      </c>
      <c r="F762" s="9">
        <v>44347</v>
      </c>
      <c r="G762" s="9">
        <v>44371</v>
      </c>
      <c r="H762" s="6">
        <v>1</v>
      </c>
      <c r="I762" t="str">
        <f>IF(Table_Main[[#This Row],[LaborFee]]=0,"Yes", "No")</f>
        <v>No</v>
      </c>
      <c r="J762" t="str">
        <f>IF(Table_Main[[#This Row],[PartsFee]]=0,"Yes", "No")</f>
        <v>Yes</v>
      </c>
      <c r="K762" s="6">
        <v>0.25</v>
      </c>
      <c r="L762" s="14">
        <v>69.154700000000005</v>
      </c>
      <c r="M762" s="6" t="s">
        <v>79</v>
      </c>
      <c r="N762">
        <f>Table_Main[[#This Row],[WorkDate]]-Table_Main[[#This Row],[ReqDate]]</f>
        <v>24</v>
      </c>
      <c r="O762">
        <f>VLOOKUP(Table_Main[[#This Row],[Techs]],$AA$2:$AB$4,2,0)</f>
        <v>80</v>
      </c>
      <c r="P762" s="13">
        <f>Table_Main[[#This Row],[LaborHours]]*Table_Main[[#This Row],[LaborRate]]</f>
        <v>20</v>
      </c>
      <c r="Q762" s="14">
        <v>20</v>
      </c>
      <c r="R762" s="14">
        <v>0</v>
      </c>
      <c r="S762" s="13">
        <f>Table_Main[[#This Row],[LaborRate]]+Table_Main[[#This Row],[LaborCost]]</f>
        <v>100</v>
      </c>
      <c r="T762">
        <f>Table_Main[[#This Row],[LaborFee]]+Table_Main[[#This Row],[PartsFee]]</f>
        <v>20</v>
      </c>
      <c r="U762" t="str">
        <f>LEFT(TEXT(Table_Main[[#This Row],[ReqDate]],"dddd"),3)</f>
        <v>Mon</v>
      </c>
      <c r="V762" t="str">
        <f>LEFT(TEXT(Table_Main[[#This Row],[WorkDate]],"dddd"),3)</f>
        <v>Thu</v>
      </c>
    </row>
    <row r="763" spans="1:22" ht="14.25" hidden="1" customHeight="1" x14ac:dyDescent="0.25">
      <c r="A763" s="6" t="s">
        <v>843</v>
      </c>
      <c r="B763" s="6" t="s">
        <v>56</v>
      </c>
      <c r="C763" s="6" t="s">
        <v>227</v>
      </c>
      <c r="D763" s="6" t="s">
        <v>81</v>
      </c>
      <c r="E763" t="str">
        <f>IF(Table_Main[[#This Row],[Wait]]&lt;=4, "Yes", "No")</f>
        <v>No</v>
      </c>
      <c r="F763" s="9">
        <v>44347</v>
      </c>
      <c r="G763" s="9">
        <v>44389</v>
      </c>
      <c r="H763" s="6">
        <v>2</v>
      </c>
      <c r="I763" t="str">
        <f>IF(Table_Main[[#This Row],[LaborFee]]=0,"Yes", "No")</f>
        <v>No</v>
      </c>
      <c r="J763" t="str">
        <f>IF(Table_Main[[#This Row],[PartsFee]]=0,"Yes", "No")</f>
        <v>No</v>
      </c>
      <c r="K763" s="6">
        <v>1.25</v>
      </c>
      <c r="L763" s="14">
        <v>156</v>
      </c>
      <c r="M763" s="6" t="s">
        <v>79</v>
      </c>
      <c r="N763">
        <f>Table_Main[[#This Row],[WorkDate]]-Table_Main[[#This Row],[ReqDate]]</f>
        <v>42</v>
      </c>
      <c r="O763">
        <f>VLOOKUP(Table_Main[[#This Row],[Techs]],$AA$2:$AB$4,2,0)</f>
        <v>140</v>
      </c>
      <c r="P763" s="13">
        <f>Table_Main[[#This Row],[LaborHours]]*Table_Main[[#This Row],[LaborRate]]</f>
        <v>175</v>
      </c>
      <c r="Q763" s="14">
        <v>175</v>
      </c>
      <c r="R763" s="14">
        <v>156</v>
      </c>
      <c r="S763" s="13">
        <f>Table_Main[[#This Row],[LaborRate]]+Table_Main[[#This Row],[LaborCost]]</f>
        <v>315</v>
      </c>
      <c r="T763">
        <f>Table_Main[[#This Row],[LaborFee]]+Table_Main[[#This Row],[PartsFee]]</f>
        <v>331</v>
      </c>
      <c r="U763" t="str">
        <f>LEFT(TEXT(Table_Main[[#This Row],[ReqDate]],"dddd"),3)</f>
        <v>Mon</v>
      </c>
      <c r="V763" t="str">
        <f>LEFT(TEXT(Table_Main[[#This Row],[WorkDate]],"dddd"),3)</f>
        <v>Mon</v>
      </c>
    </row>
    <row r="764" spans="1:22" ht="14.25" hidden="1" customHeight="1" x14ac:dyDescent="0.25">
      <c r="A764" s="6" t="s">
        <v>844</v>
      </c>
      <c r="B764" s="6" t="s">
        <v>83</v>
      </c>
      <c r="C764" s="6" t="s">
        <v>57</v>
      </c>
      <c r="D764" s="6" t="s">
        <v>63</v>
      </c>
      <c r="E764" t="str">
        <f>IF(Table_Main[[#This Row],[Wait]]&lt;=4, "Yes", "No")</f>
        <v>No</v>
      </c>
      <c r="F764" s="9">
        <v>44347</v>
      </c>
      <c r="G764" s="9">
        <v>44370</v>
      </c>
      <c r="H764" s="6">
        <v>2</v>
      </c>
      <c r="I764" t="str">
        <f>IF(Table_Main[[#This Row],[LaborFee]]=0,"Yes", "No")</f>
        <v>Yes</v>
      </c>
      <c r="J764" t="str">
        <f>IF(Table_Main[[#This Row],[PartsFee]]=0,"Yes", "No")</f>
        <v>No</v>
      </c>
      <c r="K764" s="6">
        <v>1.25</v>
      </c>
      <c r="L764" s="14">
        <v>72.350099999999998</v>
      </c>
      <c r="M764" s="6" t="s">
        <v>59</v>
      </c>
      <c r="N764">
        <f>Table_Main[[#This Row],[WorkDate]]-Table_Main[[#This Row],[ReqDate]]</f>
        <v>23</v>
      </c>
      <c r="O764">
        <f>VLOOKUP(Table_Main[[#This Row],[Techs]],$AA$2:$AB$4,2,0)</f>
        <v>140</v>
      </c>
      <c r="P764" s="13">
        <f>Table_Main[[#This Row],[LaborHours]]*Table_Main[[#This Row],[LaborRate]]</f>
        <v>175</v>
      </c>
      <c r="Q764" s="14">
        <v>0</v>
      </c>
      <c r="R764" s="14">
        <v>72.350099999999998</v>
      </c>
      <c r="S764" s="13">
        <f>Table_Main[[#This Row],[LaborRate]]+Table_Main[[#This Row],[LaborCost]]</f>
        <v>315</v>
      </c>
      <c r="T764">
        <f>Table_Main[[#This Row],[LaborFee]]+Table_Main[[#This Row],[PartsFee]]</f>
        <v>72.350099999999998</v>
      </c>
      <c r="U764" t="str">
        <f>LEFT(TEXT(Table_Main[[#This Row],[ReqDate]],"dddd"),3)</f>
        <v>Mon</v>
      </c>
      <c r="V764" t="str">
        <f>LEFT(TEXT(Table_Main[[#This Row],[WorkDate]],"dddd"),3)</f>
        <v>Wed</v>
      </c>
    </row>
    <row r="765" spans="1:22" ht="14.25" hidden="1" customHeight="1" x14ac:dyDescent="0.25">
      <c r="A765" s="6" t="s">
        <v>845</v>
      </c>
      <c r="B765" s="6" t="s">
        <v>56</v>
      </c>
      <c r="C765" s="6" t="s">
        <v>227</v>
      </c>
      <c r="D765" s="6" t="s">
        <v>67</v>
      </c>
      <c r="E765" t="str">
        <f>IF(Table_Main[[#This Row],[Wait]]&lt;=4, "Yes", "No")</f>
        <v>No</v>
      </c>
      <c r="F765" s="9">
        <v>44348</v>
      </c>
      <c r="G765" s="9">
        <v>44362</v>
      </c>
      <c r="H765" s="6">
        <v>1</v>
      </c>
      <c r="I765" t="str">
        <f>IF(Table_Main[[#This Row],[LaborFee]]=0,"Yes", "No")</f>
        <v>Yes</v>
      </c>
      <c r="J765" t="str">
        <f>IF(Table_Main[[#This Row],[PartsFee]]=0,"Yes", "No")</f>
        <v>Yes</v>
      </c>
      <c r="K765" s="6">
        <v>0.25</v>
      </c>
      <c r="L765" s="14">
        <v>240</v>
      </c>
      <c r="M765" s="6" t="s">
        <v>413</v>
      </c>
      <c r="N765">
        <f>Table_Main[[#This Row],[WorkDate]]-Table_Main[[#This Row],[ReqDate]]</f>
        <v>14</v>
      </c>
      <c r="O765">
        <f>VLOOKUP(Table_Main[[#This Row],[Techs]],$AA$2:$AB$4,2,0)</f>
        <v>80</v>
      </c>
      <c r="P765" s="13">
        <f>Table_Main[[#This Row],[LaborHours]]*Table_Main[[#This Row],[LaborRate]]</f>
        <v>20</v>
      </c>
      <c r="Q765" s="14">
        <v>0</v>
      </c>
      <c r="R765" s="14">
        <v>0</v>
      </c>
      <c r="S765" s="13">
        <f>Table_Main[[#This Row],[LaborRate]]+Table_Main[[#This Row],[LaborCost]]</f>
        <v>100</v>
      </c>
      <c r="T765">
        <f>Table_Main[[#This Row],[LaborFee]]+Table_Main[[#This Row],[PartsFee]]</f>
        <v>0</v>
      </c>
      <c r="U765" t="str">
        <f>LEFT(TEXT(Table_Main[[#This Row],[ReqDate]],"dddd"),3)</f>
        <v>Tue</v>
      </c>
      <c r="V765" t="str">
        <f>LEFT(TEXT(Table_Main[[#This Row],[WorkDate]],"dddd"),3)</f>
        <v>Tue</v>
      </c>
    </row>
    <row r="766" spans="1:22" ht="14.25" hidden="1" customHeight="1" x14ac:dyDescent="0.25">
      <c r="A766" s="6" t="s">
        <v>846</v>
      </c>
      <c r="B766" s="6" t="s">
        <v>71</v>
      </c>
      <c r="C766" s="6" t="s">
        <v>57</v>
      </c>
      <c r="D766" s="6" t="s">
        <v>81</v>
      </c>
      <c r="E766" t="str">
        <f>IF(Table_Main[[#This Row],[Wait]]&lt;=4, "Yes", "No")</f>
        <v>No</v>
      </c>
      <c r="F766" s="9">
        <v>44348</v>
      </c>
      <c r="G766" s="9">
        <v>44368</v>
      </c>
      <c r="H766" s="6">
        <v>1</v>
      </c>
      <c r="I766" t="str">
        <f>IF(Table_Main[[#This Row],[LaborFee]]=0,"Yes", "No")</f>
        <v>Yes</v>
      </c>
      <c r="J766" t="str">
        <f>IF(Table_Main[[#This Row],[PartsFee]]=0,"Yes", "No")</f>
        <v>Yes</v>
      </c>
      <c r="K766" s="6">
        <v>4.25</v>
      </c>
      <c r="L766" s="14">
        <v>558.10940000000005</v>
      </c>
      <c r="M766" s="6" t="s">
        <v>413</v>
      </c>
      <c r="N766">
        <f>Table_Main[[#This Row],[WorkDate]]-Table_Main[[#This Row],[ReqDate]]</f>
        <v>20</v>
      </c>
      <c r="O766">
        <f>VLOOKUP(Table_Main[[#This Row],[Techs]],$AA$2:$AB$4,2,0)</f>
        <v>80</v>
      </c>
      <c r="P766" s="13">
        <f>Table_Main[[#This Row],[LaborHours]]*Table_Main[[#This Row],[LaborRate]]</f>
        <v>340</v>
      </c>
      <c r="Q766" s="14">
        <v>0</v>
      </c>
      <c r="R766" s="14">
        <v>0</v>
      </c>
      <c r="S766" s="13">
        <f>Table_Main[[#This Row],[LaborRate]]+Table_Main[[#This Row],[LaborCost]]</f>
        <v>420</v>
      </c>
      <c r="T766">
        <f>Table_Main[[#This Row],[LaborFee]]+Table_Main[[#This Row],[PartsFee]]</f>
        <v>0</v>
      </c>
      <c r="U766" t="str">
        <f>LEFT(TEXT(Table_Main[[#This Row],[ReqDate]],"dddd"),3)</f>
        <v>Tue</v>
      </c>
      <c r="V766" t="str">
        <f>LEFT(TEXT(Table_Main[[#This Row],[WorkDate]],"dddd"),3)</f>
        <v>Mon</v>
      </c>
    </row>
    <row r="767" spans="1:22" ht="14.25" hidden="1" customHeight="1" x14ac:dyDescent="0.25">
      <c r="A767" s="6" t="s">
        <v>847</v>
      </c>
      <c r="B767" s="6" t="s">
        <v>71</v>
      </c>
      <c r="C767" s="6" t="s">
        <v>66</v>
      </c>
      <c r="D767" s="6" t="s">
        <v>58</v>
      </c>
      <c r="E767" t="str">
        <f>IF(Table_Main[[#This Row],[Wait]]&lt;=4, "Yes", "No")</f>
        <v>No</v>
      </c>
      <c r="F767" s="9">
        <v>44348</v>
      </c>
      <c r="G767" s="9">
        <v>44376</v>
      </c>
      <c r="H767" s="6">
        <v>1</v>
      </c>
      <c r="I767" t="str">
        <f>IF(Table_Main[[#This Row],[LaborFee]]=0,"Yes", "No")</f>
        <v>Yes</v>
      </c>
      <c r="J767" t="str">
        <f>IF(Table_Main[[#This Row],[PartsFee]]=0,"Yes", "No")</f>
        <v>Yes</v>
      </c>
      <c r="K767" s="6">
        <v>1</v>
      </c>
      <c r="L767" s="14">
        <v>43.433999999999997</v>
      </c>
      <c r="M767" s="6" t="s">
        <v>413</v>
      </c>
      <c r="N767">
        <f>Table_Main[[#This Row],[WorkDate]]-Table_Main[[#This Row],[ReqDate]]</f>
        <v>28</v>
      </c>
      <c r="O767">
        <f>VLOOKUP(Table_Main[[#This Row],[Techs]],$AA$2:$AB$4,2,0)</f>
        <v>80</v>
      </c>
      <c r="P767" s="13">
        <f>Table_Main[[#This Row],[LaborHours]]*Table_Main[[#This Row],[LaborRate]]</f>
        <v>80</v>
      </c>
      <c r="Q767" s="14">
        <v>0</v>
      </c>
      <c r="R767" s="14">
        <v>0</v>
      </c>
      <c r="S767" s="13">
        <f>Table_Main[[#This Row],[LaborRate]]+Table_Main[[#This Row],[LaborCost]]</f>
        <v>160</v>
      </c>
      <c r="T767">
        <f>Table_Main[[#This Row],[LaborFee]]+Table_Main[[#This Row],[PartsFee]]</f>
        <v>0</v>
      </c>
      <c r="U767" t="str">
        <f>LEFT(TEXT(Table_Main[[#This Row],[ReqDate]],"dddd"),3)</f>
        <v>Tue</v>
      </c>
      <c r="V767" t="str">
        <f>LEFT(TEXT(Table_Main[[#This Row],[WorkDate]],"dddd"),3)</f>
        <v>Tue</v>
      </c>
    </row>
    <row r="768" spans="1:22" ht="14.25" hidden="1" customHeight="1" x14ac:dyDescent="0.25">
      <c r="A768" s="6" t="s">
        <v>848</v>
      </c>
      <c r="B768" s="6" t="s">
        <v>61</v>
      </c>
      <c r="C768" s="6" t="s">
        <v>78</v>
      </c>
      <c r="D768" s="6" t="s">
        <v>67</v>
      </c>
      <c r="E768" t="str">
        <f>IF(Table_Main[[#This Row],[Wait]]&lt;=4, "Yes", "No")</f>
        <v>No</v>
      </c>
      <c r="F768" s="9">
        <v>44348</v>
      </c>
      <c r="G768" s="9">
        <v>44382</v>
      </c>
      <c r="H768" s="6">
        <v>1</v>
      </c>
      <c r="I768" t="str">
        <f>IF(Table_Main[[#This Row],[LaborFee]]=0,"Yes", "No")</f>
        <v>Yes</v>
      </c>
      <c r="J768" t="str">
        <f>IF(Table_Main[[#This Row],[PartsFee]]=0,"Yes", "No")</f>
        <v>Yes</v>
      </c>
      <c r="K768" s="6">
        <v>0.25</v>
      </c>
      <c r="L768" s="14">
        <v>141.90299999999999</v>
      </c>
      <c r="M768" s="6" t="s">
        <v>413</v>
      </c>
      <c r="N768">
        <f>Table_Main[[#This Row],[WorkDate]]-Table_Main[[#This Row],[ReqDate]]</f>
        <v>34</v>
      </c>
      <c r="O768">
        <f>VLOOKUP(Table_Main[[#This Row],[Techs]],$AA$2:$AB$4,2,0)</f>
        <v>80</v>
      </c>
      <c r="P768" s="13">
        <f>Table_Main[[#This Row],[LaborHours]]*Table_Main[[#This Row],[LaborRate]]</f>
        <v>20</v>
      </c>
      <c r="Q768" s="14">
        <v>0</v>
      </c>
      <c r="R768" s="14">
        <v>0</v>
      </c>
      <c r="S768" s="13">
        <f>Table_Main[[#This Row],[LaborRate]]+Table_Main[[#This Row],[LaborCost]]</f>
        <v>100</v>
      </c>
      <c r="T768">
        <f>Table_Main[[#This Row],[LaborFee]]+Table_Main[[#This Row],[PartsFee]]</f>
        <v>0</v>
      </c>
      <c r="U768" t="str">
        <f>LEFT(TEXT(Table_Main[[#This Row],[ReqDate]],"dddd"),3)</f>
        <v>Tue</v>
      </c>
      <c r="V768" t="str">
        <f>LEFT(TEXT(Table_Main[[#This Row],[WorkDate]],"dddd"),3)</f>
        <v>Mon</v>
      </c>
    </row>
    <row r="769" spans="1:22" ht="14.25" hidden="1" customHeight="1" x14ac:dyDescent="0.25">
      <c r="A769" s="6" t="s">
        <v>849</v>
      </c>
      <c r="B769" s="6" t="s">
        <v>94</v>
      </c>
      <c r="C769" s="6" t="s">
        <v>57</v>
      </c>
      <c r="D769" s="6" t="s">
        <v>58</v>
      </c>
      <c r="E769" t="str">
        <f>IF(Table_Main[[#This Row],[Wait]]&lt;=4, "Yes", "No")</f>
        <v>No</v>
      </c>
      <c r="F769" s="9">
        <v>44348</v>
      </c>
      <c r="G769" s="9">
        <v>44401</v>
      </c>
      <c r="H769" s="6">
        <v>2</v>
      </c>
      <c r="I769" t="str">
        <f>IF(Table_Main[[#This Row],[LaborFee]]=0,"Yes", "No")</f>
        <v>No</v>
      </c>
      <c r="J769" t="str">
        <f>IF(Table_Main[[#This Row],[PartsFee]]=0,"Yes", "No")</f>
        <v>No</v>
      </c>
      <c r="K769" s="6">
        <v>1</v>
      </c>
      <c r="L769" s="14">
        <v>136.70920000000001</v>
      </c>
      <c r="M769" s="6" t="s">
        <v>79</v>
      </c>
      <c r="N769">
        <f>Table_Main[[#This Row],[WorkDate]]-Table_Main[[#This Row],[ReqDate]]</f>
        <v>53</v>
      </c>
      <c r="O769">
        <f>VLOOKUP(Table_Main[[#This Row],[Techs]],$AA$2:$AB$4,2,0)</f>
        <v>140</v>
      </c>
      <c r="P769" s="13">
        <f>Table_Main[[#This Row],[LaborHours]]*Table_Main[[#This Row],[LaborRate]]</f>
        <v>140</v>
      </c>
      <c r="Q769" s="14">
        <v>140</v>
      </c>
      <c r="R769" s="14">
        <v>136.70920000000001</v>
      </c>
      <c r="S769" s="13">
        <f>Table_Main[[#This Row],[LaborRate]]+Table_Main[[#This Row],[LaborCost]]</f>
        <v>280</v>
      </c>
      <c r="T769">
        <f>Table_Main[[#This Row],[LaborFee]]+Table_Main[[#This Row],[PartsFee]]</f>
        <v>276.70920000000001</v>
      </c>
      <c r="U769" t="str">
        <f>LEFT(TEXT(Table_Main[[#This Row],[ReqDate]],"dddd"),3)</f>
        <v>Tue</v>
      </c>
      <c r="V769" t="str">
        <f>LEFT(TEXT(Table_Main[[#This Row],[WorkDate]],"dddd"),3)</f>
        <v>Sat</v>
      </c>
    </row>
    <row r="770" spans="1:22" ht="14.25" hidden="1" customHeight="1" x14ac:dyDescent="0.25">
      <c r="A770" s="6" t="s">
        <v>850</v>
      </c>
      <c r="B770" s="6" t="s">
        <v>71</v>
      </c>
      <c r="C770" s="6" t="s">
        <v>66</v>
      </c>
      <c r="D770" s="6" t="s">
        <v>58</v>
      </c>
      <c r="E770" t="str">
        <f>IF(Table_Main[[#This Row],[Wait]]&lt;=4, "Yes", "No")</f>
        <v>No</v>
      </c>
      <c r="F770" s="9">
        <v>44348</v>
      </c>
      <c r="G770" s="9">
        <v>44382</v>
      </c>
      <c r="H770" s="6">
        <v>2</v>
      </c>
      <c r="I770" t="str">
        <f>IF(Table_Main[[#This Row],[LaborFee]]=0,"Yes", "No")</f>
        <v>Yes</v>
      </c>
      <c r="J770" t="str">
        <f>IF(Table_Main[[#This Row],[PartsFee]]=0,"Yes", "No")</f>
        <v>No</v>
      </c>
      <c r="K770" s="6">
        <v>1.25</v>
      </c>
      <c r="L770" s="14">
        <v>85.351200000000006</v>
      </c>
      <c r="M770" s="6" t="s">
        <v>68</v>
      </c>
      <c r="N770">
        <f>Table_Main[[#This Row],[WorkDate]]-Table_Main[[#This Row],[ReqDate]]</f>
        <v>34</v>
      </c>
      <c r="O770">
        <f>VLOOKUP(Table_Main[[#This Row],[Techs]],$AA$2:$AB$4,2,0)</f>
        <v>140</v>
      </c>
      <c r="P770" s="13">
        <f>Table_Main[[#This Row],[LaborHours]]*Table_Main[[#This Row],[LaborRate]]</f>
        <v>175</v>
      </c>
      <c r="Q770" s="14">
        <v>0</v>
      </c>
      <c r="R770" s="14">
        <v>85.351200000000006</v>
      </c>
      <c r="S770" s="13">
        <f>Table_Main[[#This Row],[LaborRate]]+Table_Main[[#This Row],[LaborCost]]</f>
        <v>315</v>
      </c>
      <c r="T770">
        <f>Table_Main[[#This Row],[LaborFee]]+Table_Main[[#This Row],[PartsFee]]</f>
        <v>85.351200000000006</v>
      </c>
      <c r="U770" t="str">
        <f>LEFT(TEXT(Table_Main[[#This Row],[ReqDate]],"dddd"),3)</f>
        <v>Tue</v>
      </c>
      <c r="V770" t="str">
        <f>LEFT(TEXT(Table_Main[[#This Row],[WorkDate]],"dddd"),3)</f>
        <v>Mon</v>
      </c>
    </row>
    <row r="771" spans="1:22" ht="14.25" hidden="1" customHeight="1" x14ac:dyDescent="0.25">
      <c r="A771" s="6" t="s">
        <v>851</v>
      </c>
      <c r="B771" s="6" t="s">
        <v>226</v>
      </c>
      <c r="C771" s="6" t="s">
        <v>227</v>
      </c>
      <c r="D771" s="6" t="s">
        <v>58</v>
      </c>
      <c r="E771" t="str">
        <f>IF(Table_Main[[#This Row],[Wait]]&lt;=4, "Yes", "No")</f>
        <v>No</v>
      </c>
      <c r="F771" s="9">
        <v>44349</v>
      </c>
      <c r="G771" s="9">
        <v>44354</v>
      </c>
      <c r="H771" s="6">
        <v>1</v>
      </c>
      <c r="I771" t="str">
        <f>IF(Table_Main[[#This Row],[LaborFee]]=0,"Yes", "No")</f>
        <v>No</v>
      </c>
      <c r="J771" t="str">
        <f>IF(Table_Main[[#This Row],[PartsFee]]=0,"Yes", "No")</f>
        <v>No</v>
      </c>
      <c r="K771" s="6">
        <v>0.5</v>
      </c>
      <c r="L771" s="14">
        <v>85.32</v>
      </c>
      <c r="M771" s="6" t="s">
        <v>79</v>
      </c>
      <c r="N771">
        <f>Table_Main[[#This Row],[WorkDate]]-Table_Main[[#This Row],[ReqDate]]</f>
        <v>5</v>
      </c>
      <c r="O771">
        <f>VLOOKUP(Table_Main[[#This Row],[Techs]],$AA$2:$AB$4,2,0)</f>
        <v>80</v>
      </c>
      <c r="P771" s="13">
        <f>Table_Main[[#This Row],[LaborHours]]*Table_Main[[#This Row],[LaborRate]]</f>
        <v>40</v>
      </c>
      <c r="Q771" s="14">
        <v>40</v>
      </c>
      <c r="R771" s="14">
        <v>85.32</v>
      </c>
      <c r="S771" s="13">
        <f>Table_Main[[#This Row],[LaborRate]]+Table_Main[[#This Row],[LaborCost]]</f>
        <v>120</v>
      </c>
      <c r="T771">
        <f>Table_Main[[#This Row],[LaborFee]]+Table_Main[[#This Row],[PartsFee]]</f>
        <v>125.32</v>
      </c>
      <c r="U771" t="str">
        <f>LEFT(TEXT(Table_Main[[#This Row],[ReqDate]],"dddd"),3)</f>
        <v>Wed</v>
      </c>
      <c r="V771" t="str">
        <f>LEFT(TEXT(Table_Main[[#This Row],[WorkDate]],"dddd"),3)</f>
        <v>Mon</v>
      </c>
    </row>
    <row r="772" spans="1:22" ht="14.25" hidden="1" customHeight="1" x14ac:dyDescent="0.25">
      <c r="A772" s="6" t="s">
        <v>852</v>
      </c>
      <c r="B772" s="6" t="s">
        <v>61</v>
      </c>
      <c r="C772" s="6" t="s">
        <v>62</v>
      </c>
      <c r="D772" s="6" t="s">
        <v>63</v>
      </c>
      <c r="E772" t="str">
        <f>IF(Table_Main[[#This Row],[Wait]]&lt;=4, "Yes", "No")</f>
        <v>No</v>
      </c>
      <c r="F772" s="9">
        <v>44349</v>
      </c>
      <c r="G772" s="9">
        <v>44364</v>
      </c>
      <c r="H772" s="6">
        <v>1</v>
      </c>
      <c r="I772" t="str">
        <f>IF(Table_Main[[#This Row],[LaborFee]]=0,"Yes", "No")</f>
        <v>No</v>
      </c>
      <c r="J772" t="str">
        <f>IF(Table_Main[[#This Row],[PartsFee]]=0,"Yes", "No")</f>
        <v>No</v>
      </c>
      <c r="K772" s="6">
        <v>0.75</v>
      </c>
      <c r="L772" s="14">
        <v>42.418999999999997</v>
      </c>
      <c r="M772" s="6" t="s">
        <v>59</v>
      </c>
      <c r="N772">
        <f>Table_Main[[#This Row],[WorkDate]]-Table_Main[[#This Row],[ReqDate]]</f>
        <v>15</v>
      </c>
      <c r="O772">
        <f>VLOOKUP(Table_Main[[#This Row],[Techs]],$AA$2:$AB$4,2,0)</f>
        <v>80</v>
      </c>
      <c r="P772" s="13">
        <f>Table_Main[[#This Row],[LaborHours]]*Table_Main[[#This Row],[LaborRate]]</f>
        <v>60</v>
      </c>
      <c r="Q772" s="14">
        <v>60</v>
      </c>
      <c r="R772" s="14">
        <v>42.418999999999997</v>
      </c>
      <c r="S772" s="13">
        <f>Table_Main[[#This Row],[LaborRate]]+Table_Main[[#This Row],[LaborCost]]</f>
        <v>140</v>
      </c>
      <c r="T772">
        <f>Table_Main[[#This Row],[LaborFee]]+Table_Main[[#This Row],[PartsFee]]</f>
        <v>102.419</v>
      </c>
      <c r="U772" t="str">
        <f>LEFT(TEXT(Table_Main[[#This Row],[ReqDate]],"dddd"),3)</f>
        <v>Wed</v>
      </c>
      <c r="V772" t="str">
        <f>LEFT(TEXT(Table_Main[[#This Row],[WorkDate]],"dddd"),3)</f>
        <v>Thu</v>
      </c>
    </row>
    <row r="773" spans="1:22" ht="14.25" hidden="1" customHeight="1" x14ac:dyDescent="0.25">
      <c r="A773" s="6" t="s">
        <v>853</v>
      </c>
      <c r="B773" s="6" t="s">
        <v>94</v>
      </c>
      <c r="C773" s="6" t="s">
        <v>78</v>
      </c>
      <c r="D773" s="6" t="s">
        <v>63</v>
      </c>
      <c r="E773" t="str">
        <f>IF(Table_Main[[#This Row],[Wait]]&lt;=4, "Yes", "No")</f>
        <v>No</v>
      </c>
      <c r="F773" s="9">
        <v>44349</v>
      </c>
      <c r="G773" s="9">
        <v>44364</v>
      </c>
      <c r="H773" s="6">
        <v>2</v>
      </c>
      <c r="I773" t="str">
        <f>IF(Table_Main[[#This Row],[LaborFee]]=0,"Yes", "No")</f>
        <v>No</v>
      </c>
      <c r="J773" t="str">
        <f>IF(Table_Main[[#This Row],[PartsFee]]=0,"Yes", "No")</f>
        <v>No</v>
      </c>
      <c r="K773" s="6">
        <v>0.75</v>
      </c>
      <c r="L773" s="14">
        <v>184.04640000000001</v>
      </c>
      <c r="M773" s="6" t="s">
        <v>79</v>
      </c>
      <c r="N773">
        <f>Table_Main[[#This Row],[WorkDate]]-Table_Main[[#This Row],[ReqDate]]</f>
        <v>15</v>
      </c>
      <c r="O773">
        <f>VLOOKUP(Table_Main[[#This Row],[Techs]],$AA$2:$AB$4,2,0)</f>
        <v>140</v>
      </c>
      <c r="P773" s="13">
        <f>Table_Main[[#This Row],[LaborHours]]*Table_Main[[#This Row],[LaborRate]]</f>
        <v>105</v>
      </c>
      <c r="Q773" s="14">
        <v>105</v>
      </c>
      <c r="R773" s="14">
        <v>184.04640000000001</v>
      </c>
      <c r="S773" s="13">
        <f>Table_Main[[#This Row],[LaborRate]]+Table_Main[[#This Row],[LaborCost]]</f>
        <v>245</v>
      </c>
      <c r="T773">
        <f>Table_Main[[#This Row],[LaborFee]]+Table_Main[[#This Row],[PartsFee]]</f>
        <v>289.04640000000001</v>
      </c>
      <c r="U773" t="str">
        <f>LEFT(TEXT(Table_Main[[#This Row],[ReqDate]],"dddd"),3)</f>
        <v>Wed</v>
      </c>
      <c r="V773" t="str">
        <f>LEFT(TEXT(Table_Main[[#This Row],[WorkDate]],"dddd"),3)</f>
        <v>Thu</v>
      </c>
    </row>
    <row r="774" spans="1:22" ht="14.25" hidden="1" customHeight="1" x14ac:dyDescent="0.25">
      <c r="A774" s="6" t="s">
        <v>854</v>
      </c>
      <c r="B774" s="6" t="s">
        <v>65</v>
      </c>
      <c r="C774" s="6" t="s">
        <v>57</v>
      </c>
      <c r="D774" s="6" t="s">
        <v>81</v>
      </c>
      <c r="E774" t="str">
        <f>IF(Table_Main[[#This Row],[Wait]]&lt;=4, "Yes", "No")</f>
        <v>No</v>
      </c>
      <c r="F774" s="9">
        <v>44349</v>
      </c>
      <c r="G774" s="9">
        <v>44364</v>
      </c>
      <c r="H774" s="6">
        <v>1</v>
      </c>
      <c r="I774" t="str">
        <f>IF(Table_Main[[#This Row],[LaborFee]]=0,"Yes", "No")</f>
        <v>No</v>
      </c>
      <c r="J774" t="str">
        <f>IF(Table_Main[[#This Row],[PartsFee]]=0,"Yes", "No")</f>
        <v>No</v>
      </c>
      <c r="K774" s="6">
        <v>1</v>
      </c>
      <c r="L774" s="14">
        <v>272.24990000000003</v>
      </c>
      <c r="M774" s="6" t="s">
        <v>79</v>
      </c>
      <c r="N774">
        <f>Table_Main[[#This Row],[WorkDate]]-Table_Main[[#This Row],[ReqDate]]</f>
        <v>15</v>
      </c>
      <c r="O774">
        <f>VLOOKUP(Table_Main[[#This Row],[Techs]],$AA$2:$AB$4,2,0)</f>
        <v>80</v>
      </c>
      <c r="P774" s="13">
        <f>Table_Main[[#This Row],[LaborHours]]*Table_Main[[#This Row],[LaborRate]]</f>
        <v>80</v>
      </c>
      <c r="Q774" s="14">
        <v>80</v>
      </c>
      <c r="R774" s="14">
        <v>272.24990000000003</v>
      </c>
      <c r="S774" s="13">
        <f>Table_Main[[#This Row],[LaborRate]]+Table_Main[[#This Row],[LaborCost]]</f>
        <v>160</v>
      </c>
      <c r="T774">
        <f>Table_Main[[#This Row],[LaborFee]]+Table_Main[[#This Row],[PartsFee]]</f>
        <v>352.24990000000003</v>
      </c>
      <c r="U774" t="str">
        <f>LEFT(TEXT(Table_Main[[#This Row],[ReqDate]],"dddd"),3)</f>
        <v>Wed</v>
      </c>
      <c r="V774" t="str">
        <f>LEFT(TEXT(Table_Main[[#This Row],[WorkDate]],"dddd"),3)</f>
        <v>Thu</v>
      </c>
    </row>
    <row r="775" spans="1:22" ht="14.25" hidden="1" customHeight="1" x14ac:dyDescent="0.25">
      <c r="A775" s="6" t="s">
        <v>855</v>
      </c>
      <c r="B775" s="6" t="s">
        <v>83</v>
      </c>
      <c r="C775" s="6" t="s">
        <v>57</v>
      </c>
      <c r="D775" s="6" t="s">
        <v>67</v>
      </c>
      <c r="E775" t="str">
        <f>IF(Table_Main[[#This Row],[Wait]]&lt;=4, "Yes", "No")</f>
        <v>No</v>
      </c>
      <c r="F775" s="9">
        <v>44349</v>
      </c>
      <c r="G775" s="9">
        <v>44368</v>
      </c>
      <c r="H775" s="6">
        <v>1</v>
      </c>
      <c r="I775" t="str">
        <f>IF(Table_Main[[#This Row],[LaborFee]]=0,"Yes", "No")</f>
        <v>No</v>
      </c>
      <c r="J775" t="str">
        <f>IF(Table_Main[[#This Row],[PartsFee]]=0,"Yes", "No")</f>
        <v>No</v>
      </c>
      <c r="K775" s="6">
        <v>0.25</v>
      </c>
      <c r="L775" s="14">
        <v>204.28399999999999</v>
      </c>
      <c r="M775" s="6" t="s">
        <v>59</v>
      </c>
      <c r="N775">
        <f>Table_Main[[#This Row],[WorkDate]]-Table_Main[[#This Row],[ReqDate]]</f>
        <v>19</v>
      </c>
      <c r="O775">
        <f>VLOOKUP(Table_Main[[#This Row],[Techs]],$AA$2:$AB$4,2,0)</f>
        <v>80</v>
      </c>
      <c r="P775" s="13">
        <f>Table_Main[[#This Row],[LaborHours]]*Table_Main[[#This Row],[LaborRate]]</f>
        <v>20</v>
      </c>
      <c r="Q775" s="14">
        <v>20</v>
      </c>
      <c r="R775" s="14">
        <v>204.28399999999999</v>
      </c>
      <c r="S775" s="13">
        <f>Table_Main[[#This Row],[LaborRate]]+Table_Main[[#This Row],[LaborCost]]</f>
        <v>100</v>
      </c>
      <c r="T775">
        <f>Table_Main[[#This Row],[LaborFee]]+Table_Main[[#This Row],[PartsFee]]</f>
        <v>224.28399999999999</v>
      </c>
      <c r="U775" t="str">
        <f>LEFT(TEXT(Table_Main[[#This Row],[ReqDate]],"dddd"),3)</f>
        <v>Wed</v>
      </c>
      <c r="V775" t="str">
        <f>LEFT(TEXT(Table_Main[[#This Row],[WorkDate]],"dddd"),3)</f>
        <v>Mon</v>
      </c>
    </row>
    <row r="776" spans="1:22" ht="14.25" hidden="1" customHeight="1" x14ac:dyDescent="0.25">
      <c r="A776" s="6" t="s">
        <v>856</v>
      </c>
      <c r="B776" s="6" t="s">
        <v>61</v>
      </c>
      <c r="C776" s="6" t="s">
        <v>57</v>
      </c>
      <c r="D776" s="6" t="s">
        <v>67</v>
      </c>
      <c r="E776" t="str">
        <f>IF(Table_Main[[#This Row],[Wait]]&lt;=4, "Yes", "No")</f>
        <v>No</v>
      </c>
      <c r="F776" s="9">
        <v>44349</v>
      </c>
      <c r="G776" s="9">
        <v>44370</v>
      </c>
      <c r="H776" s="6">
        <v>1</v>
      </c>
      <c r="I776" t="str">
        <f>IF(Table_Main[[#This Row],[LaborFee]]=0,"Yes", "No")</f>
        <v>No</v>
      </c>
      <c r="J776" t="str">
        <f>IF(Table_Main[[#This Row],[PartsFee]]=0,"Yes", "No")</f>
        <v>No</v>
      </c>
      <c r="K776" s="6">
        <v>0.25</v>
      </c>
      <c r="L776" s="14">
        <v>84.0779</v>
      </c>
      <c r="M776" s="6" t="s">
        <v>79</v>
      </c>
      <c r="N776">
        <f>Table_Main[[#This Row],[WorkDate]]-Table_Main[[#This Row],[ReqDate]]</f>
        <v>21</v>
      </c>
      <c r="O776">
        <f>VLOOKUP(Table_Main[[#This Row],[Techs]],$AA$2:$AB$4,2,0)</f>
        <v>80</v>
      </c>
      <c r="P776" s="13">
        <f>Table_Main[[#This Row],[LaborHours]]*Table_Main[[#This Row],[LaborRate]]</f>
        <v>20</v>
      </c>
      <c r="Q776" s="14">
        <v>20</v>
      </c>
      <c r="R776" s="14">
        <v>84.0779</v>
      </c>
      <c r="S776" s="13">
        <f>Table_Main[[#This Row],[LaborRate]]+Table_Main[[#This Row],[LaborCost]]</f>
        <v>100</v>
      </c>
      <c r="T776">
        <f>Table_Main[[#This Row],[LaborFee]]+Table_Main[[#This Row],[PartsFee]]</f>
        <v>104.0779</v>
      </c>
      <c r="U776" t="str">
        <f>LEFT(TEXT(Table_Main[[#This Row],[ReqDate]],"dddd"),3)</f>
        <v>Wed</v>
      </c>
      <c r="V776" t="str">
        <f>LEFT(TEXT(Table_Main[[#This Row],[WorkDate]],"dddd"),3)</f>
        <v>Wed</v>
      </c>
    </row>
    <row r="777" spans="1:22" ht="14.25" hidden="1" customHeight="1" x14ac:dyDescent="0.25">
      <c r="A777" s="6" t="s">
        <v>857</v>
      </c>
      <c r="B777" s="6" t="s">
        <v>56</v>
      </c>
      <c r="C777" s="6" t="s">
        <v>227</v>
      </c>
      <c r="D777" s="6" t="s">
        <v>58</v>
      </c>
      <c r="E777" t="str">
        <f>IF(Table_Main[[#This Row],[Wait]]&lt;=4, "Yes", "No")</f>
        <v>No</v>
      </c>
      <c r="F777" s="9">
        <v>44349</v>
      </c>
      <c r="G777" s="9">
        <v>44380</v>
      </c>
      <c r="H777" s="6">
        <v>2</v>
      </c>
      <c r="I777" t="str">
        <f>IF(Table_Main[[#This Row],[LaborFee]]=0,"Yes", "No")</f>
        <v>No</v>
      </c>
      <c r="J777" t="str">
        <f>IF(Table_Main[[#This Row],[PartsFee]]=0,"Yes", "No")</f>
        <v>No</v>
      </c>
      <c r="K777" s="6">
        <v>0.25</v>
      </c>
      <c r="L777" s="14">
        <v>57.39</v>
      </c>
      <c r="M777" s="6" t="s">
        <v>59</v>
      </c>
      <c r="N777">
        <f>Table_Main[[#This Row],[WorkDate]]-Table_Main[[#This Row],[ReqDate]]</f>
        <v>31</v>
      </c>
      <c r="O777">
        <f>VLOOKUP(Table_Main[[#This Row],[Techs]],$AA$2:$AB$4,2,0)</f>
        <v>140</v>
      </c>
      <c r="P777" s="13">
        <f>Table_Main[[#This Row],[LaborHours]]*Table_Main[[#This Row],[LaborRate]]</f>
        <v>35</v>
      </c>
      <c r="Q777" s="14">
        <v>35</v>
      </c>
      <c r="R777" s="14">
        <v>57.39</v>
      </c>
      <c r="S777" s="13">
        <f>Table_Main[[#This Row],[LaborRate]]+Table_Main[[#This Row],[LaborCost]]</f>
        <v>175</v>
      </c>
      <c r="T777">
        <f>Table_Main[[#This Row],[LaborFee]]+Table_Main[[#This Row],[PartsFee]]</f>
        <v>92.39</v>
      </c>
      <c r="U777" t="str">
        <f>LEFT(TEXT(Table_Main[[#This Row],[ReqDate]],"dddd"),3)</f>
        <v>Wed</v>
      </c>
      <c r="V777" t="str">
        <f>LEFT(TEXT(Table_Main[[#This Row],[WorkDate]],"dddd"),3)</f>
        <v>Sat</v>
      </c>
    </row>
    <row r="778" spans="1:22" ht="14.25" hidden="1" customHeight="1" x14ac:dyDescent="0.25">
      <c r="A778" s="6" t="s">
        <v>858</v>
      </c>
      <c r="B778" s="6" t="s">
        <v>65</v>
      </c>
      <c r="C778" s="6" t="s">
        <v>57</v>
      </c>
      <c r="D778" s="6" t="s">
        <v>81</v>
      </c>
      <c r="E778" t="str">
        <f>IF(Table_Main[[#This Row],[Wait]]&lt;=4, "Yes", "No")</f>
        <v>No</v>
      </c>
      <c r="F778" s="9">
        <v>44349</v>
      </c>
      <c r="G778" s="9">
        <v>44380</v>
      </c>
      <c r="H778" s="6">
        <v>1</v>
      </c>
      <c r="I778" t="str">
        <f>IF(Table_Main[[#This Row],[LaborFee]]=0,"Yes", "No")</f>
        <v>No</v>
      </c>
      <c r="J778" t="str">
        <f>IF(Table_Main[[#This Row],[PartsFee]]=0,"Yes", "No")</f>
        <v>No</v>
      </c>
      <c r="K778" s="6">
        <v>2</v>
      </c>
      <c r="L778" s="14">
        <v>192.44470000000001</v>
      </c>
      <c r="M778" s="6" t="s">
        <v>79</v>
      </c>
      <c r="N778">
        <f>Table_Main[[#This Row],[WorkDate]]-Table_Main[[#This Row],[ReqDate]]</f>
        <v>31</v>
      </c>
      <c r="O778">
        <f>VLOOKUP(Table_Main[[#This Row],[Techs]],$AA$2:$AB$4,2,0)</f>
        <v>80</v>
      </c>
      <c r="P778" s="13">
        <f>Table_Main[[#This Row],[LaborHours]]*Table_Main[[#This Row],[LaborRate]]</f>
        <v>160</v>
      </c>
      <c r="Q778" s="14">
        <v>160</v>
      </c>
      <c r="R778" s="14">
        <v>192.44470000000001</v>
      </c>
      <c r="S778" s="13">
        <f>Table_Main[[#This Row],[LaborRate]]+Table_Main[[#This Row],[LaborCost]]</f>
        <v>240</v>
      </c>
      <c r="T778">
        <f>Table_Main[[#This Row],[LaborFee]]+Table_Main[[#This Row],[PartsFee]]</f>
        <v>352.44470000000001</v>
      </c>
      <c r="U778" t="str">
        <f>LEFT(TEXT(Table_Main[[#This Row],[ReqDate]],"dddd"),3)</f>
        <v>Wed</v>
      </c>
      <c r="V778" t="str">
        <f>LEFT(TEXT(Table_Main[[#This Row],[WorkDate]],"dddd"),3)</f>
        <v>Sat</v>
      </c>
    </row>
    <row r="779" spans="1:22" ht="14.25" hidden="1" customHeight="1" x14ac:dyDescent="0.25">
      <c r="A779" s="6" t="s">
        <v>859</v>
      </c>
      <c r="B779" s="6" t="s">
        <v>94</v>
      </c>
      <c r="C779" s="6" t="s">
        <v>57</v>
      </c>
      <c r="D779" s="6" t="s">
        <v>58</v>
      </c>
      <c r="E779" t="str">
        <f>IF(Table_Main[[#This Row],[Wait]]&lt;=4, "Yes", "No")</f>
        <v>No</v>
      </c>
      <c r="F779" s="9">
        <v>44349</v>
      </c>
      <c r="G779" s="9">
        <v>44377</v>
      </c>
      <c r="H779" s="6">
        <v>1</v>
      </c>
      <c r="I779" t="str">
        <f>IF(Table_Main[[#This Row],[LaborFee]]=0,"Yes", "No")</f>
        <v>No</v>
      </c>
      <c r="J779" t="str">
        <f>IF(Table_Main[[#This Row],[PartsFee]]=0,"Yes", "No")</f>
        <v>No</v>
      </c>
      <c r="K779" s="6">
        <v>0.5</v>
      </c>
      <c r="L779" s="14">
        <v>271.9169</v>
      </c>
      <c r="M779" s="6" t="s">
        <v>79</v>
      </c>
      <c r="N779">
        <f>Table_Main[[#This Row],[WorkDate]]-Table_Main[[#This Row],[ReqDate]]</f>
        <v>28</v>
      </c>
      <c r="O779">
        <f>VLOOKUP(Table_Main[[#This Row],[Techs]],$AA$2:$AB$4,2,0)</f>
        <v>80</v>
      </c>
      <c r="P779" s="13">
        <f>Table_Main[[#This Row],[LaborHours]]*Table_Main[[#This Row],[LaborRate]]</f>
        <v>40</v>
      </c>
      <c r="Q779" s="14">
        <v>40</v>
      </c>
      <c r="R779" s="14">
        <v>271.9169</v>
      </c>
      <c r="S779" s="13">
        <f>Table_Main[[#This Row],[LaborRate]]+Table_Main[[#This Row],[LaborCost]]</f>
        <v>120</v>
      </c>
      <c r="T779">
        <f>Table_Main[[#This Row],[LaborFee]]+Table_Main[[#This Row],[PartsFee]]</f>
        <v>311.9169</v>
      </c>
      <c r="U779" t="str">
        <f>LEFT(TEXT(Table_Main[[#This Row],[ReqDate]],"dddd"),3)</f>
        <v>Wed</v>
      </c>
      <c r="V779" t="str">
        <f>LEFT(TEXT(Table_Main[[#This Row],[WorkDate]],"dddd"),3)</f>
        <v>Wed</v>
      </c>
    </row>
    <row r="780" spans="1:22" ht="14.25" hidden="1" customHeight="1" x14ac:dyDescent="0.25">
      <c r="A780" s="6" t="s">
        <v>860</v>
      </c>
      <c r="B780" s="6" t="s">
        <v>65</v>
      </c>
      <c r="C780" s="6" t="s">
        <v>57</v>
      </c>
      <c r="D780" s="6" t="s">
        <v>58</v>
      </c>
      <c r="E780" t="str">
        <f>IF(Table_Main[[#This Row],[Wait]]&lt;=4, "Yes", "No")</f>
        <v>No</v>
      </c>
      <c r="F780" s="9">
        <v>44349</v>
      </c>
      <c r="G780" s="9">
        <v>44377</v>
      </c>
      <c r="H780" s="6">
        <v>1</v>
      </c>
      <c r="I780" t="str">
        <f>IF(Table_Main[[#This Row],[LaborFee]]=0,"Yes", "No")</f>
        <v>No</v>
      </c>
      <c r="J780" t="str">
        <f>IF(Table_Main[[#This Row],[PartsFee]]=0,"Yes", "No")</f>
        <v>No</v>
      </c>
      <c r="K780" s="6">
        <v>0.5</v>
      </c>
      <c r="L780" s="14">
        <v>588.54999999999995</v>
      </c>
      <c r="M780" s="6" t="s">
        <v>59</v>
      </c>
      <c r="N780">
        <f>Table_Main[[#This Row],[WorkDate]]-Table_Main[[#This Row],[ReqDate]]</f>
        <v>28</v>
      </c>
      <c r="O780">
        <f>VLOOKUP(Table_Main[[#This Row],[Techs]],$AA$2:$AB$4,2,0)</f>
        <v>80</v>
      </c>
      <c r="P780" s="13">
        <f>Table_Main[[#This Row],[LaborHours]]*Table_Main[[#This Row],[LaborRate]]</f>
        <v>40</v>
      </c>
      <c r="Q780" s="14">
        <v>40</v>
      </c>
      <c r="R780" s="14">
        <v>588.54999999999995</v>
      </c>
      <c r="S780" s="13">
        <f>Table_Main[[#This Row],[LaborRate]]+Table_Main[[#This Row],[LaborCost]]</f>
        <v>120</v>
      </c>
      <c r="T780">
        <f>Table_Main[[#This Row],[LaborFee]]+Table_Main[[#This Row],[PartsFee]]</f>
        <v>628.54999999999995</v>
      </c>
      <c r="U780" t="str">
        <f>LEFT(TEXT(Table_Main[[#This Row],[ReqDate]],"dddd"),3)</f>
        <v>Wed</v>
      </c>
      <c r="V780" t="str">
        <f>LEFT(TEXT(Table_Main[[#This Row],[WorkDate]],"dddd"),3)</f>
        <v>Wed</v>
      </c>
    </row>
    <row r="781" spans="1:22" ht="14.25" hidden="1" customHeight="1" x14ac:dyDescent="0.25">
      <c r="A781" s="6" t="s">
        <v>861</v>
      </c>
      <c r="B781" s="6" t="s">
        <v>56</v>
      </c>
      <c r="C781" s="6" t="s">
        <v>227</v>
      </c>
      <c r="D781" s="6" t="s">
        <v>67</v>
      </c>
      <c r="E781" t="str">
        <f>IF(Table_Main[[#This Row],[Wait]]&lt;=4, "Yes", "No")</f>
        <v>No</v>
      </c>
      <c r="F781" s="9">
        <v>44349</v>
      </c>
      <c r="G781" s="9">
        <v>44375</v>
      </c>
      <c r="H781" s="6">
        <v>1</v>
      </c>
      <c r="I781" t="str">
        <f>IF(Table_Main[[#This Row],[LaborFee]]=0,"Yes", "No")</f>
        <v>No</v>
      </c>
      <c r="J781" t="str">
        <f>IF(Table_Main[[#This Row],[PartsFee]]=0,"Yes", "No")</f>
        <v>No</v>
      </c>
      <c r="K781" s="6">
        <v>0.25</v>
      </c>
      <c r="L781" s="14">
        <v>52.350099999999998</v>
      </c>
      <c r="M781" s="6" t="s">
        <v>59</v>
      </c>
      <c r="N781">
        <f>Table_Main[[#This Row],[WorkDate]]-Table_Main[[#This Row],[ReqDate]]</f>
        <v>26</v>
      </c>
      <c r="O781">
        <f>VLOOKUP(Table_Main[[#This Row],[Techs]],$AA$2:$AB$4,2,0)</f>
        <v>80</v>
      </c>
      <c r="P781" s="13">
        <f>Table_Main[[#This Row],[LaborHours]]*Table_Main[[#This Row],[LaborRate]]</f>
        <v>20</v>
      </c>
      <c r="Q781" s="14">
        <v>20</v>
      </c>
      <c r="R781" s="14">
        <v>52.350099999999998</v>
      </c>
      <c r="S781" s="13">
        <f>Table_Main[[#This Row],[LaborRate]]+Table_Main[[#This Row],[LaborCost]]</f>
        <v>100</v>
      </c>
      <c r="T781">
        <f>Table_Main[[#This Row],[LaborFee]]+Table_Main[[#This Row],[PartsFee]]</f>
        <v>72.350099999999998</v>
      </c>
      <c r="U781" t="str">
        <f>LEFT(TEXT(Table_Main[[#This Row],[ReqDate]],"dddd"),3)</f>
        <v>Wed</v>
      </c>
      <c r="V781" t="str">
        <f>LEFT(TEXT(Table_Main[[#This Row],[WorkDate]],"dddd"),3)</f>
        <v>Mon</v>
      </c>
    </row>
    <row r="782" spans="1:22" ht="14.25" hidden="1" customHeight="1" x14ac:dyDescent="0.25">
      <c r="A782" s="6" t="s">
        <v>862</v>
      </c>
      <c r="B782" s="6" t="s">
        <v>61</v>
      </c>
      <c r="C782" s="6" t="s">
        <v>62</v>
      </c>
      <c r="D782" s="6" t="s">
        <v>58</v>
      </c>
      <c r="E782" t="str">
        <f>IF(Table_Main[[#This Row],[Wait]]&lt;=4, "Yes", "No")</f>
        <v>No</v>
      </c>
      <c r="F782" s="9">
        <v>44349</v>
      </c>
      <c r="G782" s="9">
        <v>44384</v>
      </c>
      <c r="H782" s="6">
        <v>1</v>
      </c>
      <c r="I782" t="str">
        <f>IF(Table_Main[[#This Row],[LaborFee]]=0,"Yes", "No")</f>
        <v>No</v>
      </c>
      <c r="J782" t="str">
        <f>IF(Table_Main[[#This Row],[PartsFee]]=0,"Yes", "No")</f>
        <v>No</v>
      </c>
      <c r="K782" s="6">
        <v>0.5</v>
      </c>
      <c r="L782" s="14">
        <v>240.5908</v>
      </c>
      <c r="M782" s="6" t="s">
        <v>68</v>
      </c>
      <c r="N782">
        <f>Table_Main[[#This Row],[WorkDate]]-Table_Main[[#This Row],[ReqDate]]</f>
        <v>35</v>
      </c>
      <c r="O782">
        <f>VLOOKUP(Table_Main[[#This Row],[Techs]],$AA$2:$AB$4,2,0)</f>
        <v>80</v>
      </c>
      <c r="P782" s="13">
        <f>Table_Main[[#This Row],[LaborHours]]*Table_Main[[#This Row],[LaborRate]]</f>
        <v>40</v>
      </c>
      <c r="Q782" s="14">
        <v>40</v>
      </c>
      <c r="R782" s="14">
        <v>240.5908</v>
      </c>
      <c r="S782" s="13">
        <f>Table_Main[[#This Row],[LaborRate]]+Table_Main[[#This Row],[LaborCost]]</f>
        <v>120</v>
      </c>
      <c r="T782">
        <f>Table_Main[[#This Row],[LaborFee]]+Table_Main[[#This Row],[PartsFee]]</f>
        <v>280.5908</v>
      </c>
      <c r="U782" t="str">
        <f>LEFT(TEXT(Table_Main[[#This Row],[ReqDate]],"dddd"),3)</f>
        <v>Wed</v>
      </c>
      <c r="V782" t="str">
        <f>LEFT(TEXT(Table_Main[[#This Row],[WorkDate]],"dddd"),3)</f>
        <v>Wed</v>
      </c>
    </row>
    <row r="783" spans="1:22" ht="14.25" hidden="1" customHeight="1" x14ac:dyDescent="0.25">
      <c r="A783" s="6" t="s">
        <v>863</v>
      </c>
      <c r="B783" s="6" t="s">
        <v>83</v>
      </c>
      <c r="C783" s="6" t="s">
        <v>57</v>
      </c>
      <c r="D783" s="6" t="s">
        <v>67</v>
      </c>
      <c r="E783" t="str">
        <f>IF(Table_Main[[#This Row],[Wait]]&lt;=4, "Yes", "No")</f>
        <v>No</v>
      </c>
      <c r="F783" s="9">
        <v>44349</v>
      </c>
      <c r="G783" s="9">
        <v>44391</v>
      </c>
      <c r="H783" s="6">
        <v>1</v>
      </c>
      <c r="I783" t="str">
        <f>IF(Table_Main[[#This Row],[LaborFee]]=0,"Yes", "No")</f>
        <v>No</v>
      </c>
      <c r="J783" t="str">
        <f>IF(Table_Main[[#This Row],[PartsFee]]=0,"Yes", "No")</f>
        <v>No</v>
      </c>
      <c r="K783" s="6">
        <v>0.25</v>
      </c>
      <c r="L783" s="14">
        <v>76.864900000000006</v>
      </c>
      <c r="M783" s="6" t="s">
        <v>79</v>
      </c>
      <c r="N783">
        <f>Table_Main[[#This Row],[WorkDate]]-Table_Main[[#This Row],[ReqDate]]</f>
        <v>42</v>
      </c>
      <c r="O783">
        <f>VLOOKUP(Table_Main[[#This Row],[Techs]],$AA$2:$AB$4,2,0)</f>
        <v>80</v>
      </c>
      <c r="P783" s="13">
        <f>Table_Main[[#This Row],[LaborHours]]*Table_Main[[#This Row],[LaborRate]]</f>
        <v>20</v>
      </c>
      <c r="Q783" s="14">
        <v>20</v>
      </c>
      <c r="R783" s="14">
        <v>76.864900000000006</v>
      </c>
      <c r="S783" s="13">
        <f>Table_Main[[#This Row],[LaborRate]]+Table_Main[[#This Row],[LaborCost]]</f>
        <v>100</v>
      </c>
      <c r="T783">
        <f>Table_Main[[#This Row],[LaborFee]]+Table_Main[[#This Row],[PartsFee]]</f>
        <v>96.864900000000006</v>
      </c>
      <c r="U783" t="str">
        <f>LEFT(TEXT(Table_Main[[#This Row],[ReqDate]],"dddd"),3)</f>
        <v>Wed</v>
      </c>
      <c r="V783" t="str">
        <f>LEFT(TEXT(Table_Main[[#This Row],[WorkDate]],"dddd"),3)</f>
        <v>Wed</v>
      </c>
    </row>
    <row r="784" spans="1:22" ht="14.25" hidden="1" customHeight="1" x14ac:dyDescent="0.25">
      <c r="A784" s="6" t="s">
        <v>864</v>
      </c>
      <c r="B784" s="6" t="s">
        <v>65</v>
      </c>
      <c r="C784" s="6" t="s">
        <v>57</v>
      </c>
      <c r="D784" s="6" t="s">
        <v>63</v>
      </c>
      <c r="E784" t="str">
        <f>IF(Table_Main[[#This Row],[Wait]]&lt;=4, "Yes", "No")</f>
        <v>No</v>
      </c>
      <c r="F784" s="9">
        <v>44349</v>
      </c>
      <c r="G784" s="9">
        <v>44401</v>
      </c>
      <c r="H784" s="6">
        <v>2</v>
      </c>
      <c r="I784" t="str">
        <f>IF(Table_Main[[#This Row],[LaborFee]]=0,"Yes", "No")</f>
        <v>No</v>
      </c>
      <c r="J784" t="str">
        <f>IF(Table_Main[[#This Row],[PartsFee]]=0,"Yes", "No")</f>
        <v>No</v>
      </c>
      <c r="K784" s="6">
        <v>0.5</v>
      </c>
      <c r="L784" s="14">
        <v>519.01250000000005</v>
      </c>
      <c r="M784" s="6" t="s">
        <v>79</v>
      </c>
      <c r="N784">
        <f>Table_Main[[#This Row],[WorkDate]]-Table_Main[[#This Row],[ReqDate]]</f>
        <v>52</v>
      </c>
      <c r="O784">
        <f>VLOOKUP(Table_Main[[#This Row],[Techs]],$AA$2:$AB$4,2,0)</f>
        <v>140</v>
      </c>
      <c r="P784" s="13">
        <f>Table_Main[[#This Row],[LaborHours]]*Table_Main[[#This Row],[LaborRate]]</f>
        <v>70</v>
      </c>
      <c r="Q784" s="14">
        <v>70</v>
      </c>
      <c r="R784" s="14">
        <v>519.01250000000005</v>
      </c>
      <c r="S784" s="13">
        <f>Table_Main[[#This Row],[LaborRate]]+Table_Main[[#This Row],[LaborCost]]</f>
        <v>210</v>
      </c>
      <c r="T784">
        <f>Table_Main[[#This Row],[LaborFee]]+Table_Main[[#This Row],[PartsFee]]</f>
        <v>589.01250000000005</v>
      </c>
      <c r="U784" t="str">
        <f>LEFT(TEXT(Table_Main[[#This Row],[ReqDate]],"dddd"),3)</f>
        <v>Wed</v>
      </c>
      <c r="V784" t="str">
        <f>LEFT(TEXT(Table_Main[[#This Row],[WorkDate]],"dddd"),3)</f>
        <v>Sat</v>
      </c>
    </row>
    <row r="785" spans="1:22" ht="14.25" hidden="1" customHeight="1" x14ac:dyDescent="0.25">
      <c r="A785" s="6" t="s">
        <v>865</v>
      </c>
      <c r="B785" s="6" t="s">
        <v>61</v>
      </c>
      <c r="C785" s="6" t="s">
        <v>62</v>
      </c>
      <c r="D785" s="6" t="s">
        <v>58</v>
      </c>
      <c r="E785" t="str">
        <f>IF(Table_Main[[#This Row],[Wait]]&lt;=4, "Yes", "No")</f>
        <v>No</v>
      </c>
      <c r="F785" s="9">
        <v>44350</v>
      </c>
      <c r="G785" s="9">
        <v>44357</v>
      </c>
      <c r="H785" s="6">
        <v>1</v>
      </c>
      <c r="I785" t="str">
        <f>IF(Table_Main[[#This Row],[LaborFee]]=0,"Yes", "No")</f>
        <v>No</v>
      </c>
      <c r="J785" t="str">
        <f>IF(Table_Main[[#This Row],[PartsFee]]=0,"Yes", "No")</f>
        <v>No</v>
      </c>
      <c r="K785" s="6">
        <v>0.25</v>
      </c>
      <c r="L785" s="14">
        <v>7.02</v>
      </c>
      <c r="M785" s="6" t="s">
        <v>68</v>
      </c>
      <c r="N785">
        <f>Table_Main[[#This Row],[WorkDate]]-Table_Main[[#This Row],[ReqDate]]</f>
        <v>7</v>
      </c>
      <c r="O785">
        <f>VLOOKUP(Table_Main[[#This Row],[Techs]],$AA$2:$AB$4,2,0)</f>
        <v>80</v>
      </c>
      <c r="P785" s="13">
        <f>Table_Main[[#This Row],[LaborHours]]*Table_Main[[#This Row],[LaborRate]]</f>
        <v>20</v>
      </c>
      <c r="Q785" s="14">
        <v>20</v>
      </c>
      <c r="R785" s="14">
        <v>7.02</v>
      </c>
      <c r="S785" s="13">
        <f>Table_Main[[#This Row],[LaborRate]]+Table_Main[[#This Row],[LaborCost]]</f>
        <v>100</v>
      </c>
      <c r="T785">
        <f>Table_Main[[#This Row],[LaborFee]]+Table_Main[[#This Row],[PartsFee]]</f>
        <v>27.02</v>
      </c>
      <c r="U785" t="str">
        <f>LEFT(TEXT(Table_Main[[#This Row],[ReqDate]],"dddd"),3)</f>
        <v>Thu</v>
      </c>
      <c r="V785" t="str">
        <f>LEFT(TEXT(Table_Main[[#This Row],[WorkDate]],"dddd"),3)</f>
        <v>Thu</v>
      </c>
    </row>
    <row r="786" spans="1:22" ht="14.25" hidden="1" customHeight="1" x14ac:dyDescent="0.25">
      <c r="A786" s="6" t="s">
        <v>866</v>
      </c>
      <c r="B786" s="6" t="s">
        <v>56</v>
      </c>
      <c r="C786" s="6" t="s">
        <v>227</v>
      </c>
      <c r="D786" s="6" t="s">
        <v>67</v>
      </c>
      <c r="E786" t="str">
        <f>IF(Table_Main[[#This Row],[Wait]]&lt;=4, "Yes", "No")</f>
        <v>No</v>
      </c>
      <c r="F786" s="9">
        <v>44350</v>
      </c>
      <c r="G786" s="9">
        <v>44364</v>
      </c>
      <c r="H786" s="6">
        <v>1</v>
      </c>
      <c r="I786" t="str">
        <f>IF(Table_Main[[#This Row],[LaborFee]]=0,"Yes", "No")</f>
        <v>No</v>
      </c>
      <c r="J786" t="str">
        <f>IF(Table_Main[[#This Row],[PartsFee]]=0,"Yes", "No")</f>
        <v>No</v>
      </c>
      <c r="K786" s="6">
        <v>0.25</v>
      </c>
      <c r="L786" s="14">
        <v>42.66</v>
      </c>
      <c r="M786" s="6" t="s">
        <v>59</v>
      </c>
      <c r="N786">
        <f>Table_Main[[#This Row],[WorkDate]]-Table_Main[[#This Row],[ReqDate]]</f>
        <v>14</v>
      </c>
      <c r="O786">
        <f>VLOOKUP(Table_Main[[#This Row],[Techs]],$AA$2:$AB$4,2,0)</f>
        <v>80</v>
      </c>
      <c r="P786" s="13">
        <f>Table_Main[[#This Row],[LaborHours]]*Table_Main[[#This Row],[LaborRate]]</f>
        <v>20</v>
      </c>
      <c r="Q786" s="14">
        <v>20</v>
      </c>
      <c r="R786" s="14">
        <v>42.66</v>
      </c>
      <c r="S786" s="13">
        <f>Table_Main[[#This Row],[LaborRate]]+Table_Main[[#This Row],[LaborCost]]</f>
        <v>100</v>
      </c>
      <c r="T786">
        <f>Table_Main[[#This Row],[LaborFee]]+Table_Main[[#This Row],[PartsFee]]</f>
        <v>62.66</v>
      </c>
      <c r="U786" t="str">
        <f>LEFT(TEXT(Table_Main[[#This Row],[ReqDate]],"dddd"),3)</f>
        <v>Thu</v>
      </c>
      <c r="V786" t="str">
        <f>LEFT(TEXT(Table_Main[[#This Row],[WorkDate]],"dddd"),3)</f>
        <v>Thu</v>
      </c>
    </row>
    <row r="787" spans="1:22" ht="14.25" hidden="1" customHeight="1" x14ac:dyDescent="0.25">
      <c r="A787" s="6" t="s">
        <v>867</v>
      </c>
      <c r="B787" s="6" t="s">
        <v>94</v>
      </c>
      <c r="C787" s="6" t="s">
        <v>66</v>
      </c>
      <c r="D787" s="6" t="s">
        <v>58</v>
      </c>
      <c r="E787" t="str">
        <f>IF(Table_Main[[#This Row],[Wait]]&lt;=4, "Yes", "No")</f>
        <v>No</v>
      </c>
      <c r="F787" s="9">
        <v>44350</v>
      </c>
      <c r="G787" s="9">
        <v>44371</v>
      </c>
      <c r="H787" s="6">
        <v>1</v>
      </c>
      <c r="I787" t="str">
        <f>IF(Table_Main[[#This Row],[LaborFee]]=0,"Yes", "No")</f>
        <v>No</v>
      </c>
      <c r="J787" t="str">
        <f>IF(Table_Main[[#This Row],[PartsFee]]=0,"Yes", "No")</f>
        <v>No</v>
      </c>
      <c r="K787" s="6">
        <v>0.25</v>
      </c>
      <c r="L787" s="14">
        <v>179.5359</v>
      </c>
      <c r="M787" s="6" t="s">
        <v>79</v>
      </c>
      <c r="N787">
        <f>Table_Main[[#This Row],[WorkDate]]-Table_Main[[#This Row],[ReqDate]]</f>
        <v>21</v>
      </c>
      <c r="O787">
        <f>VLOOKUP(Table_Main[[#This Row],[Techs]],$AA$2:$AB$4,2,0)</f>
        <v>80</v>
      </c>
      <c r="P787" s="13">
        <f>Table_Main[[#This Row],[LaborHours]]*Table_Main[[#This Row],[LaborRate]]</f>
        <v>20</v>
      </c>
      <c r="Q787" s="14">
        <v>20</v>
      </c>
      <c r="R787" s="14">
        <v>179.5359</v>
      </c>
      <c r="S787" s="13">
        <f>Table_Main[[#This Row],[LaborRate]]+Table_Main[[#This Row],[LaborCost]]</f>
        <v>100</v>
      </c>
      <c r="T787">
        <f>Table_Main[[#This Row],[LaborFee]]+Table_Main[[#This Row],[PartsFee]]</f>
        <v>199.5359</v>
      </c>
      <c r="U787" t="str">
        <f>LEFT(TEXT(Table_Main[[#This Row],[ReqDate]],"dddd"),3)</f>
        <v>Thu</v>
      </c>
      <c r="V787" t="str">
        <f>LEFT(TEXT(Table_Main[[#This Row],[WorkDate]],"dddd"),3)</f>
        <v>Thu</v>
      </c>
    </row>
    <row r="788" spans="1:22" ht="14.25" hidden="1" customHeight="1" x14ac:dyDescent="0.25">
      <c r="A788" s="6" t="s">
        <v>868</v>
      </c>
      <c r="B788" s="6" t="s">
        <v>94</v>
      </c>
      <c r="C788" s="6" t="s">
        <v>66</v>
      </c>
      <c r="D788" s="6" t="s">
        <v>58</v>
      </c>
      <c r="E788" t="str">
        <f>IF(Table_Main[[#This Row],[Wait]]&lt;=4, "Yes", "No")</f>
        <v>No</v>
      </c>
      <c r="F788" s="9">
        <v>44350</v>
      </c>
      <c r="G788" s="9">
        <v>44375</v>
      </c>
      <c r="H788" s="6">
        <v>1</v>
      </c>
      <c r="I788" t="str">
        <f>IF(Table_Main[[#This Row],[LaborFee]]=0,"Yes", "No")</f>
        <v>No</v>
      </c>
      <c r="J788" t="str">
        <f>IF(Table_Main[[#This Row],[PartsFee]]=0,"Yes", "No")</f>
        <v>No</v>
      </c>
      <c r="K788" s="6">
        <v>0.25</v>
      </c>
      <c r="L788" s="14">
        <v>7.8</v>
      </c>
      <c r="M788" s="6" t="s">
        <v>79</v>
      </c>
      <c r="N788">
        <f>Table_Main[[#This Row],[WorkDate]]-Table_Main[[#This Row],[ReqDate]]</f>
        <v>25</v>
      </c>
      <c r="O788">
        <f>VLOOKUP(Table_Main[[#This Row],[Techs]],$AA$2:$AB$4,2,0)</f>
        <v>80</v>
      </c>
      <c r="P788" s="13">
        <f>Table_Main[[#This Row],[LaborHours]]*Table_Main[[#This Row],[LaborRate]]</f>
        <v>20</v>
      </c>
      <c r="Q788" s="14">
        <v>20</v>
      </c>
      <c r="R788" s="14">
        <v>7.8</v>
      </c>
      <c r="S788" s="13">
        <f>Table_Main[[#This Row],[LaborRate]]+Table_Main[[#This Row],[LaborCost]]</f>
        <v>100</v>
      </c>
      <c r="T788">
        <f>Table_Main[[#This Row],[LaborFee]]+Table_Main[[#This Row],[PartsFee]]</f>
        <v>27.8</v>
      </c>
      <c r="U788" t="str">
        <f>LEFT(TEXT(Table_Main[[#This Row],[ReqDate]],"dddd"),3)</f>
        <v>Thu</v>
      </c>
      <c r="V788" t="str">
        <f>LEFT(TEXT(Table_Main[[#This Row],[WorkDate]],"dddd"),3)</f>
        <v>Mon</v>
      </c>
    </row>
    <row r="789" spans="1:22" ht="14.25" hidden="1" customHeight="1" x14ac:dyDescent="0.25">
      <c r="A789" s="6" t="s">
        <v>869</v>
      </c>
      <c r="B789" s="6" t="s">
        <v>56</v>
      </c>
      <c r="C789" s="6" t="s">
        <v>227</v>
      </c>
      <c r="D789" s="6" t="s">
        <v>67</v>
      </c>
      <c r="E789" t="str">
        <f>IF(Table_Main[[#This Row],[Wait]]&lt;=4, "Yes", "No")</f>
        <v>No</v>
      </c>
      <c r="F789" s="9">
        <v>44350</v>
      </c>
      <c r="G789" s="9">
        <v>44384</v>
      </c>
      <c r="H789" s="6">
        <v>1</v>
      </c>
      <c r="I789" t="str">
        <f>IF(Table_Main[[#This Row],[LaborFee]]=0,"Yes", "No")</f>
        <v>No</v>
      </c>
      <c r="J789" t="str">
        <f>IF(Table_Main[[#This Row],[PartsFee]]=0,"Yes", "No")</f>
        <v>No</v>
      </c>
      <c r="K789" s="6">
        <v>0.25</v>
      </c>
      <c r="L789" s="14">
        <v>107.52</v>
      </c>
      <c r="M789" s="6" t="s">
        <v>79</v>
      </c>
      <c r="N789">
        <f>Table_Main[[#This Row],[WorkDate]]-Table_Main[[#This Row],[ReqDate]]</f>
        <v>34</v>
      </c>
      <c r="O789">
        <f>VLOOKUP(Table_Main[[#This Row],[Techs]],$AA$2:$AB$4,2,0)</f>
        <v>80</v>
      </c>
      <c r="P789" s="13">
        <f>Table_Main[[#This Row],[LaborHours]]*Table_Main[[#This Row],[LaborRate]]</f>
        <v>20</v>
      </c>
      <c r="Q789" s="14">
        <v>20</v>
      </c>
      <c r="R789" s="14">
        <v>107.52</v>
      </c>
      <c r="S789" s="13">
        <f>Table_Main[[#This Row],[LaborRate]]+Table_Main[[#This Row],[LaborCost]]</f>
        <v>100</v>
      </c>
      <c r="T789">
        <f>Table_Main[[#This Row],[LaborFee]]+Table_Main[[#This Row],[PartsFee]]</f>
        <v>127.52</v>
      </c>
      <c r="U789" t="str">
        <f>LEFT(TEXT(Table_Main[[#This Row],[ReqDate]],"dddd"),3)</f>
        <v>Thu</v>
      </c>
      <c r="V789" t="str">
        <f>LEFT(TEXT(Table_Main[[#This Row],[WorkDate]],"dddd"),3)</f>
        <v>Wed</v>
      </c>
    </row>
    <row r="790" spans="1:22" ht="14.25" hidden="1" customHeight="1" x14ac:dyDescent="0.25">
      <c r="A790" s="6" t="s">
        <v>870</v>
      </c>
      <c r="B790" s="6" t="s">
        <v>71</v>
      </c>
      <c r="C790" s="6" t="s">
        <v>57</v>
      </c>
      <c r="D790" s="6" t="s">
        <v>63</v>
      </c>
      <c r="E790" t="str">
        <f>IF(Table_Main[[#This Row],[Wait]]&lt;=4, "Yes", "No")</f>
        <v>No</v>
      </c>
      <c r="F790" s="9">
        <v>44350</v>
      </c>
      <c r="G790" s="9">
        <v>44398</v>
      </c>
      <c r="H790" s="6">
        <v>2</v>
      </c>
      <c r="I790" t="str">
        <f>IF(Table_Main[[#This Row],[LaborFee]]=0,"Yes", "No")</f>
        <v>No</v>
      </c>
      <c r="J790" t="str">
        <f>IF(Table_Main[[#This Row],[PartsFee]]=0,"Yes", "No")</f>
        <v>No</v>
      </c>
      <c r="K790" s="6">
        <v>0.5</v>
      </c>
      <c r="L790" s="14">
        <v>150</v>
      </c>
      <c r="M790" s="6" t="s">
        <v>59</v>
      </c>
      <c r="N790">
        <f>Table_Main[[#This Row],[WorkDate]]-Table_Main[[#This Row],[ReqDate]]</f>
        <v>48</v>
      </c>
      <c r="O790">
        <f>VLOOKUP(Table_Main[[#This Row],[Techs]],$AA$2:$AB$4,2,0)</f>
        <v>140</v>
      </c>
      <c r="P790" s="13">
        <f>Table_Main[[#This Row],[LaborHours]]*Table_Main[[#This Row],[LaborRate]]</f>
        <v>70</v>
      </c>
      <c r="Q790" s="14">
        <v>70</v>
      </c>
      <c r="R790" s="14">
        <v>150</v>
      </c>
      <c r="S790" s="13">
        <f>Table_Main[[#This Row],[LaborRate]]+Table_Main[[#This Row],[LaborCost]]</f>
        <v>210</v>
      </c>
      <c r="T790">
        <f>Table_Main[[#This Row],[LaborFee]]+Table_Main[[#This Row],[PartsFee]]</f>
        <v>220</v>
      </c>
      <c r="U790" t="str">
        <f>LEFT(TEXT(Table_Main[[#This Row],[ReqDate]],"dddd"),3)</f>
        <v>Thu</v>
      </c>
      <c r="V790" t="str">
        <f>LEFT(TEXT(Table_Main[[#This Row],[WorkDate]],"dddd"),3)</f>
        <v>Wed</v>
      </c>
    </row>
    <row r="791" spans="1:22" ht="14.25" hidden="1" customHeight="1" x14ac:dyDescent="0.25">
      <c r="A791" s="6" t="s">
        <v>871</v>
      </c>
      <c r="B791" s="6" t="s">
        <v>56</v>
      </c>
      <c r="C791" s="6" t="s">
        <v>227</v>
      </c>
      <c r="D791" s="6" t="s">
        <v>63</v>
      </c>
      <c r="E791" t="str">
        <f>IF(Table_Main[[#This Row],[Wait]]&lt;=4, "Yes", "No")</f>
        <v>No</v>
      </c>
      <c r="F791" s="9">
        <v>44350</v>
      </c>
      <c r="G791" s="9">
        <v>44369</v>
      </c>
      <c r="H791" s="6">
        <v>2</v>
      </c>
      <c r="I791" t="str">
        <f>IF(Table_Main[[#This Row],[LaborFee]]=0,"Yes", "No")</f>
        <v>Yes</v>
      </c>
      <c r="J791" t="str">
        <f>IF(Table_Main[[#This Row],[PartsFee]]=0,"Yes", "No")</f>
        <v>No</v>
      </c>
      <c r="K791" s="6">
        <v>0.75</v>
      </c>
      <c r="L791" s="14">
        <v>42.66</v>
      </c>
      <c r="M791" s="6" t="s">
        <v>59</v>
      </c>
      <c r="N791">
        <f>Table_Main[[#This Row],[WorkDate]]-Table_Main[[#This Row],[ReqDate]]</f>
        <v>19</v>
      </c>
      <c r="O791">
        <f>VLOOKUP(Table_Main[[#This Row],[Techs]],$AA$2:$AB$4,2,0)</f>
        <v>140</v>
      </c>
      <c r="P791" s="13">
        <f>Table_Main[[#This Row],[LaborHours]]*Table_Main[[#This Row],[LaborRate]]</f>
        <v>105</v>
      </c>
      <c r="Q791" s="14">
        <v>0</v>
      </c>
      <c r="R791" s="14">
        <v>42.66</v>
      </c>
      <c r="S791" s="13">
        <f>Table_Main[[#This Row],[LaborRate]]+Table_Main[[#This Row],[LaborCost]]</f>
        <v>245</v>
      </c>
      <c r="T791">
        <f>Table_Main[[#This Row],[LaborFee]]+Table_Main[[#This Row],[PartsFee]]</f>
        <v>42.66</v>
      </c>
      <c r="U791" t="str">
        <f>LEFT(TEXT(Table_Main[[#This Row],[ReqDate]],"dddd"),3)</f>
        <v>Thu</v>
      </c>
      <c r="V791" t="str">
        <f>LEFT(TEXT(Table_Main[[#This Row],[WorkDate]],"dddd"),3)</f>
        <v>Tue</v>
      </c>
    </row>
    <row r="792" spans="1:22" ht="14.25" hidden="1" customHeight="1" x14ac:dyDescent="0.25">
      <c r="A792" s="6" t="s">
        <v>872</v>
      </c>
      <c r="B792" s="6" t="s">
        <v>65</v>
      </c>
      <c r="C792" s="6" t="s">
        <v>66</v>
      </c>
      <c r="D792" s="6" t="s">
        <v>58</v>
      </c>
      <c r="E792" t="str">
        <f>IF(Table_Main[[#This Row],[Wait]]&lt;=4, "Yes", "No")</f>
        <v>No</v>
      </c>
      <c r="F792" s="9">
        <v>44350</v>
      </c>
      <c r="G792" s="9">
        <v>44374</v>
      </c>
      <c r="H792" s="6">
        <v>2</v>
      </c>
      <c r="I792" t="str">
        <f>IF(Table_Main[[#This Row],[LaborFee]]=0,"Yes", "No")</f>
        <v>Yes</v>
      </c>
      <c r="J792" t="str">
        <f>IF(Table_Main[[#This Row],[PartsFee]]=0,"Yes", "No")</f>
        <v>No</v>
      </c>
      <c r="K792" s="6">
        <v>0.25</v>
      </c>
      <c r="L792" s="14">
        <v>20.010000000000002</v>
      </c>
      <c r="M792" s="6" t="s">
        <v>79</v>
      </c>
      <c r="N792">
        <f>Table_Main[[#This Row],[WorkDate]]-Table_Main[[#This Row],[ReqDate]]</f>
        <v>24</v>
      </c>
      <c r="O792">
        <f>VLOOKUP(Table_Main[[#This Row],[Techs]],$AA$2:$AB$4,2,0)</f>
        <v>140</v>
      </c>
      <c r="P792" s="13">
        <f>Table_Main[[#This Row],[LaborHours]]*Table_Main[[#This Row],[LaborRate]]</f>
        <v>35</v>
      </c>
      <c r="Q792" s="14">
        <v>0</v>
      </c>
      <c r="R792" s="14">
        <v>20.010000000000002</v>
      </c>
      <c r="S792" s="13">
        <f>Table_Main[[#This Row],[LaborRate]]+Table_Main[[#This Row],[LaborCost]]</f>
        <v>175</v>
      </c>
      <c r="T792">
        <f>Table_Main[[#This Row],[LaborFee]]+Table_Main[[#This Row],[PartsFee]]</f>
        <v>20.010000000000002</v>
      </c>
      <c r="U792" t="str">
        <f>LEFT(TEXT(Table_Main[[#This Row],[ReqDate]],"dddd"),3)</f>
        <v>Thu</v>
      </c>
      <c r="V792" t="str">
        <f>LEFT(TEXT(Table_Main[[#This Row],[WorkDate]],"dddd"),3)</f>
        <v>Sun</v>
      </c>
    </row>
    <row r="793" spans="1:22" ht="14.25" hidden="1" customHeight="1" x14ac:dyDescent="0.25">
      <c r="A793" s="6" t="s">
        <v>873</v>
      </c>
      <c r="B793" s="6" t="s">
        <v>83</v>
      </c>
      <c r="C793" s="6" t="s">
        <v>57</v>
      </c>
      <c r="D793" s="6" t="s">
        <v>67</v>
      </c>
      <c r="E793" t="str">
        <f>IF(Table_Main[[#This Row],[Wait]]&lt;=4, "Yes", "No")</f>
        <v>No</v>
      </c>
      <c r="F793" s="9">
        <v>44351</v>
      </c>
      <c r="G793" s="9">
        <v>44396</v>
      </c>
      <c r="H793" s="6">
        <v>1</v>
      </c>
      <c r="I793" t="str">
        <f>IF(Table_Main[[#This Row],[LaborFee]]=0,"Yes", "No")</f>
        <v>No</v>
      </c>
      <c r="J793" t="str">
        <f>IF(Table_Main[[#This Row],[PartsFee]]=0,"Yes", "No")</f>
        <v>No</v>
      </c>
      <c r="K793" s="6">
        <v>0.25</v>
      </c>
      <c r="L793" s="14">
        <v>180</v>
      </c>
      <c r="M793" s="6" t="s">
        <v>79</v>
      </c>
      <c r="N793">
        <f>Table_Main[[#This Row],[WorkDate]]-Table_Main[[#This Row],[ReqDate]]</f>
        <v>45</v>
      </c>
      <c r="O793">
        <f>VLOOKUP(Table_Main[[#This Row],[Techs]],$AA$2:$AB$4,2,0)</f>
        <v>80</v>
      </c>
      <c r="P793" s="13">
        <f>Table_Main[[#This Row],[LaborHours]]*Table_Main[[#This Row],[LaborRate]]</f>
        <v>20</v>
      </c>
      <c r="Q793" s="14">
        <v>20</v>
      </c>
      <c r="R793" s="14">
        <v>180</v>
      </c>
      <c r="S793" s="13">
        <f>Table_Main[[#This Row],[LaborRate]]+Table_Main[[#This Row],[LaborCost]]</f>
        <v>100</v>
      </c>
      <c r="T793">
        <f>Table_Main[[#This Row],[LaborFee]]+Table_Main[[#This Row],[PartsFee]]</f>
        <v>200</v>
      </c>
      <c r="U793" t="str">
        <f>LEFT(TEXT(Table_Main[[#This Row],[ReqDate]],"dddd"),3)</f>
        <v>Fri</v>
      </c>
      <c r="V793" t="str">
        <f>LEFT(TEXT(Table_Main[[#This Row],[WorkDate]],"dddd"),3)</f>
        <v>Mon</v>
      </c>
    </row>
    <row r="794" spans="1:22" ht="14.25" hidden="1" customHeight="1" x14ac:dyDescent="0.25">
      <c r="A794" s="6" t="s">
        <v>874</v>
      </c>
      <c r="B794" s="6" t="s">
        <v>94</v>
      </c>
      <c r="C794" s="6" t="s">
        <v>78</v>
      </c>
      <c r="D794" s="6" t="s">
        <v>67</v>
      </c>
      <c r="E794" t="str">
        <f>IF(Table_Main[[#This Row],[Wait]]&lt;=4, "Yes", "No")</f>
        <v>No</v>
      </c>
      <c r="F794" s="9">
        <v>44352</v>
      </c>
      <c r="G794" s="9">
        <v>44370</v>
      </c>
      <c r="H794" s="6">
        <v>1</v>
      </c>
      <c r="I794" t="str">
        <f>IF(Table_Main[[#This Row],[LaborFee]]=0,"Yes", "No")</f>
        <v>No</v>
      </c>
      <c r="J794" t="str">
        <f>IF(Table_Main[[#This Row],[PartsFee]]=0,"Yes", "No")</f>
        <v>No</v>
      </c>
      <c r="K794" s="6">
        <v>0.25</v>
      </c>
      <c r="L794" s="14">
        <v>30</v>
      </c>
      <c r="M794" s="6" t="s">
        <v>79</v>
      </c>
      <c r="N794">
        <f>Table_Main[[#This Row],[WorkDate]]-Table_Main[[#This Row],[ReqDate]]</f>
        <v>18</v>
      </c>
      <c r="O794">
        <f>VLOOKUP(Table_Main[[#This Row],[Techs]],$AA$2:$AB$4,2,0)</f>
        <v>80</v>
      </c>
      <c r="P794" s="13">
        <f>Table_Main[[#This Row],[LaborHours]]*Table_Main[[#This Row],[LaborRate]]</f>
        <v>20</v>
      </c>
      <c r="Q794" s="14">
        <v>20</v>
      </c>
      <c r="R794" s="14">
        <v>30</v>
      </c>
      <c r="S794" s="13">
        <f>Table_Main[[#This Row],[LaborRate]]+Table_Main[[#This Row],[LaborCost]]</f>
        <v>100</v>
      </c>
      <c r="T794">
        <f>Table_Main[[#This Row],[LaborFee]]+Table_Main[[#This Row],[PartsFee]]</f>
        <v>50</v>
      </c>
      <c r="U794" t="str">
        <f>LEFT(TEXT(Table_Main[[#This Row],[ReqDate]],"dddd"),3)</f>
        <v>Sat</v>
      </c>
      <c r="V794" t="str">
        <f>LEFT(TEXT(Table_Main[[#This Row],[WorkDate]],"dddd"),3)</f>
        <v>Wed</v>
      </c>
    </row>
    <row r="795" spans="1:22" ht="14.25" hidden="1" customHeight="1" x14ac:dyDescent="0.25">
      <c r="A795" s="6" t="s">
        <v>875</v>
      </c>
      <c r="B795" s="6" t="s">
        <v>56</v>
      </c>
      <c r="C795" s="6" t="s">
        <v>227</v>
      </c>
      <c r="D795" s="6" t="s">
        <v>67</v>
      </c>
      <c r="E795" t="str">
        <f>IF(Table_Main[[#This Row],[Wait]]&lt;=4, "Yes", "No")</f>
        <v>Yes</v>
      </c>
      <c r="F795" s="9">
        <v>44354</v>
      </c>
      <c r="G795" s="9">
        <v>44357</v>
      </c>
      <c r="H795" s="6">
        <v>1</v>
      </c>
      <c r="I795" t="str">
        <f>IF(Table_Main[[#This Row],[LaborFee]]=0,"Yes", "No")</f>
        <v>No</v>
      </c>
      <c r="J795" t="str">
        <f>IF(Table_Main[[#This Row],[PartsFee]]=0,"Yes", "No")</f>
        <v>No</v>
      </c>
      <c r="K795" s="6">
        <v>0.25</v>
      </c>
      <c r="L795" s="14">
        <v>0.45600000000000002</v>
      </c>
      <c r="M795" s="6" t="s">
        <v>79</v>
      </c>
      <c r="N795">
        <f>Table_Main[[#This Row],[WorkDate]]-Table_Main[[#This Row],[ReqDate]]</f>
        <v>3</v>
      </c>
      <c r="O795">
        <f>VLOOKUP(Table_Main[[#This Row],[Techs]],$AA$2:$AB$4,2,0)</f>
        <v>80</v>
      </c>
      <c r="P795" s="13">
        <f>Table_Main[[#This Row],[LaborHours]]*Table_Main[[#This Row],[LaborRate]]</f>
        <v>20</v>
      </c>
      <c r="Q795" s="14">
        <v>20</v>
      </c>
      <c r="R795" s="14">
        <v>0.45600000000000002</v>
      </c>
      <c r="S795" s="13">
        <f>Table_Main[[#This Row],[LaborRate]]+Table_Main[[#This Row],[LaborCost]]</f>
        <v>100</v>
      </c>
      <c r="T795">
        <f>Table_Main[[#This Row],[LaborFee]]+Table_Main[[#This Row],[PartsFee]]</f>
        <v>20.456</v>
      </c>
      <c r="U795" t="str">
        <f>LEFT(TEXT(Table_Main[[#This Row],[ReqDate]],"dddd"),3)</f>
        <v>Mon</v>
      </c>
      <c r="V795" t="str">
        <f>LEFT(TEXT(Table_Main[[#This Row],[WorkDate]],"dddd"),3)</f>
        <v>Thu</v>
      </c>
    </row>
    <row r="796" spans="1:22" ht="14.25" hidden="1" customHeight="1" x14ac:dyDescent="0.25">
      <c r="A796" s="6" t="s">
        <v>876</v>
      </c>
      <c r="B796" s="6" t="s">
        <v>65</v>
      </c>
      <c r="C796" s="6" t="s">
        <v>66</v>
      </c>
      <c r="D796" s="6" t="s">
        <v>58</v>
      </c>
      <c r="E796" t="str">
        <f>IF(Table_Main[[#This Row],[Wait]]&lt;=4, "Yes", "No")</f>
        <v>No</v>
      </c>
      <c r="F796" s="9">
        <v>44354</v>
      </c>
      <c r="G796" s="9">
        <v>44361</v>
      </c>
      <c r="H796" s="6">
        <v>2</v>
      </c>
      <c r="I796" t="str">
        <f>IF(Table_Main[[#This Row],[LaborFee]]=0,"Yes", "No")</f>
        <v>No</v>
      </c>
      <c r="J796" t="str">
        <f>IF(Table_Main[[#This Row],[PartsFee]]=0,"Yes", "No")</f>
        <v>Yes</v>
      </c>
      <c r="K796" s="6">
        <v>1.5</v>
      </c>
      <c r="L796" s="14">
        <v>105.9778</v>
      </c>
      <c r="M796" s="6" t="s">
        <v>79</v>
      </c>
      <c r="N796">
        <f>Table_Main[[#This Row],[WorkDate]]-Table_Main[[#This Row],[ReqDate]]</f>
        <v>7</v>
      </c>
      <c r="O796">
        <f>VLOOKUP(Table_Main[[#This Row],[Techs]],$AA$2:$AB$4,2,0)</f>
        <v>140</v>
      </c>
      <c r="P796" s="13">
        <f>Table_Main[[#This Row],[LaborHours]]*Table_Main[[#This Row],[LaborRate]]</f>
        <v>210</v>
      </c>
      <c r="Q796" s="14">
        <v>210</v>
      </c>
      <c r="R796" s="14">
        <v>0</v>
      </c>
      <c r="S796" s="13">
        <f>Table_Main[[#This Row],[LaborRate]]+Table_Main[[#This Row],[LaborCost]]</f>
        <v>350</v>
      </c>
      <c r="T796">
        <f>Table_Main[[#This Row],[LaborFee]]+Table_Main[[#This Row],[PartsFee]]</f>
        <v>210</v>
      </c>
      <c r="U796" t="str">
        <f>LEFT(TEXT(Table_Main[[#This Row],[ReqDate]],"dddd"),3)</f>
        <v>Mon</v>
      </c>
      <c r="V796" t="str">
        <f>LEFT(TEXT(Table_Main[[#This Row],[WorkDate]],"dddd"),3)</f>
        <v>Mon</v>
      </c>
    </row>
    <row r="797" spans="1:22" ht="14.25" hidden="1" customHeight="1" x14ac:dyDescent="0.25">
      <c r="A797" s="6" t="s">
        <v>877</v>
      </c>
      <c r="B797" s="6" t="s">
        <v>56</v>
      </c>
      <c r="C797" s="6" t="s">
        <v>227</v>
      </c>
      <c r="D797" s="6" t="s">
        <v>58</v>
      </c>
      <c r="E797" t="str">
        <f>IF(Table_Main[[#This Row],[Wait]]&lt;=4, "Yes", "No")</f>
        <v>No</v>
      </c>
      <c r="F797" s="9">
        <v>44354</v>
      </c>
      <c r="G797" s="9">
        <v>44362</v>
      </c>
      <c r="H797" s="6">
        <v>2</v>
      </c>
      <c r="I797" t="str">
        <f>IF(Table_Main[[#This Row],[LaborFee]]=0,"Yes", "No")</f>
        <v>No</v>
      </c>
      <c r="J797" t="str">
        <f>IF(Table_Main[[#This Row],[PartsFee]]=0,"Yes", "No")</f>
        <v>No</v>
      </c>
      <c r="K797" s="6">
        <v>0.25</v>
      </c>
      <c r="L797" s="14">
        <v>19.196999999999999</v>
      </c>
      <c r="M797" s="6" t="s">
        <v>59</v>
      </c>
      <c r="N797">
        <f>Table_Main[[#This Row],[WorkDate]]-Table_Main[[#This Row],[ReqDate]]</f>
        <v>8</v>
      </c>
      <c r="O797">
        <f>VLOOKUP(Table_Main[[#This Row],[Techs]],$AA$2:$AB$4,2,0)</f>
        <v>140</v>
      </c>
      <c r="P797" s="13">
        <f>Table_Main[[#This Row],[LaborHours]]*Table_Main[[#This Row],[LaborRate]]</f>
        <v>35</v>
      </c>
      <c r="Q797" s="14">
        <v>35</v>
      </c>
      <c r="R797" s="14">
        <v>19.196999999999999</v>
      </c>
      <c r="S797" s="13">
        <f>Table_Main[[#This Row],[LaborRate]]+Table_Main[[#This Row],[LaborCost]]</f>
        <v>175</v>
      </c>
      <c r="T797">
        <f>Table_Main[[#This Row],[LaborFee]]+Table_Main[[#This Row],[PartsFee]]</f>
        <v>54.197000000000003</v>
      </c>
      <c r="U797" t="str">
        <f>LEFT(TEXT(Table_Main[[#This Row],[ReqDate]],"dddd"),3)</f>
        <v>Mon</v>
      </c>
      <c r="V797" t="str">
        <f>LEFT(TEXT(Table_Main[[#This Row],[WorkDate]],"dddd"),3)</f>
        <v>Tue</v>
      </c>
    </row>
    <row r="798" spans="1:22" ht="14.25" hidden="1" customHeight="1" x14ac:dyDescent="0.25">
      <c r="A798" s="6" t="s">
        <v>878</v>
      </c>
      <c r="B798" s="6" t="s">
        <v>83</v>
      </c>
      <c r="C798" s="6" t="s">
        <v>57</v>
      </c>
      <c r="D798" s="6" t="s">
        <v>67</v>
      </c>
      <c r="E798" t="str">
        <f>IF(Table_Main[[#This Row],[Wait]]&lt;=4, "Yes", "No")</f>
        <v>No</v>
      </c>
      <c r="F798" s="9">
        <v>44354</v>
      </c>
      <c r="G798" s="9">
        <v>44368</v>
      </c>
      <c r="H798" s="6">
        <v>1</v>
      </c>
      <c r="I798" t="str">
        <f>IF(Table_Main[[#This Row],[LaborFee]]=0,"Yes", "No")</f>
        <v>No</v>
      </c>
      <c r="J798" t="str">
        <f>IF(Table_Main[[#This Row],[PartsFee]]=0,"Yes", "No")</f>
        <v>No</v>
      </c>
      <c r="K798" s="6">
        <v>0.25</v>
      </c>
      <c r="L798" s="14">
        <v>180</v>
      </c>
      <c r="M798" s="6" t="s">
        <v>79</v>
      </c>
      <c r="N798">
        <f>Table_Main[[#This Row],[WorkDate]]-Table_Main[[#This Row],[ReqDate]]</f>
        <v>14</v>
      </c>
      <c r="O798">
        <f>VLOOKUP(Table_Main[[#This Row],[Techs]],$AA$2:$AB$4,2,0)</f>
        <v>80</v>
      </c>
      <c r="P798" s="13">
        <f>Table_Main[[#This Row],[LaborHours]]*Table_Main[[#This Row],[LaborRate]]</f>
        <v>20</v>
      </c>
      <c r="Q798" s="14">
        <v>20</v>
      </c>
      <c r="R798" s="14">
        <v>180</v>
      </c>
      <c r="S798" s="13">
        <f>Table_Main[[#This Row],[LaborRate]]+Table_Main[[#This Row],[LaborCost]]</f>
        <v>100</v>
      </c>
      <c r="T798">
        <f>Table_Main[[#This Row],[LaborFee]]+Table_Main[[#This Row],[PartsFee]]</f>
        <v>200</v>
      </c>
      <c r="U798" t="str">
        <f>LEFT(TEXT(Table_Main[[#This Row],[ReqDate]],"dddd"),3)</f>
        <v>Mon</v>
      </c>
      <c r="V798" t="str">
        <f>LEFT(TEXT(Table_Main[[#This Row],[WorkDate]],"dddd"),3)</f>
        <v>Mon</v>
      </c>
    </row>
    <row r="799" spans="1:22" ht="14.25" hidden="1" customHeight="1" x14ac:dyDescent="0.25">
      <c r="A799" s="6" t="s">
        <v>879</v>
      </c>
      <c r="B799" s="6" t="s">
        <v>94</v>
      </c>
      <c r="C799" s="6" t="s">
        <v>78</v>
      </c>
      <c r="D799" s="6" t="s">
        <v>63</v>
      </c>
      <c r="E799" t="str">
        <f>IF(Table_Main[[#This Row],[Wait]]&lt;=4, "Yes", "No")</f>
        <v>No</v>
      </c>
      <c r="F799" s="9">
        <v>44354</v>
      </c>
      <c r="G799" s="9">
        <v>44391</v>
      </c>
      <c r="H799" s="6">
        <v>1</v>
      </c>
      <c r="I799" t="str">
        <f>IF(Table_Main[[#This Row],[LaborFee]]=0,"Yes", "No")</f>
        <v>No</v>
      </c>
      <c r="J799" t="str">
        <f>IF(Table_Main[[#This Row],[PartsFee]]=0,"Yes", "No")</f>
        <v>Yes</v>
      </c>
      <c r="K799" s="6">
        <v>0.5</v>
      </c>
      <c r="L799" s="14">
        <v>240.6737</v>
      </c>
      <c r="M799" s="6" t="s">
        <v>79</v>
      </c>
      <c r="N799">
        <f>Table_Main[[#This Row],[WorkDate]]-Table_Main[[#This Row],[ReqDate]]</f>
        <v>37</v>
      </c>
      <c r="O799">
        <f>VLOOKUP(Table_Main[[#This Row],[Techs]],$AA$2:$AB$4,2,0)</f>
        <v>80</v>
      </c>
      <c r="P799" s="13">
        <f>Table_Main[[#This Row],[LaborHours]]*Table_Main[[#This Row],[LaborRate]]</f>
        <v>40</v>
      </c>
      <c r="Q799" s="14">
        <v>40</v>
      </c>
      <c r="R799" s="14">
        <v>0</v>
      </c>
      <c r="S799" s="13">
        <f>Table_Main[[#This Row],[LaborRate]]+Table_Main[[#This Row],[LaborCost]]</f>
        <v>120</v>
      </c>
      <c r="T799">
        <f>Table_Main[[#This Row],[LaborFee]]+Table_Main[[#This Row],[PartsFee]]</f>
        <v>40</v>
      </c>
      <c r="U799" t="str">
        <f>LEFT(TEXT(Table_Main[[#This Row],[ReqDate]],"dddd"),3)</f>
        <v>Mon</v>
      </c>
      <c r="V799" t="str">
        <f>LEFT(TEXT(Table_Main[[#This Row],[WorkDate]],"dddd"),3)</f>
        <v>Wed</v>
      </c>
    </row>
    <row r="800" spans="1:22" ht="14.25" hidden="1" customHeight="1" x14ac:dyDescent="0.25">
      <c r="A800" s="6" t="s">
        <v>880</v>
      </c>
      <c r="B800" s="6" t="s">
        <v>65</v>
      </c>
      <c r="C800" s="6" t="s">
        <v>78</v>
      </c>
      <c r="D800" s="6" t="s">
        <v>63</v>
      </c>
      <c r="E800" t="str">
        <f>IF(Table_Main[[#This Row],[Wait]]&lt;=4, "Yes", "No")</f>
        <v>No</v>
      </c>
      <c r="F800" s="9">
        <v>44354</v>
      </c>
      <c r="G800" s="9">
        <v>44398</v>
      </c>
      <c r="H800" s="6">
        <v>1</v>
      </c>
      <c r="I800" t="str">
        <f>IF(Table_Main[[#This Row],[LaborFee]]=0,"Yes", "No")</f>
        <v>No</v>
      </c>
      <c r="J800" t="str">
        <f>IF(Table_Main[[#This Row],[PartsFee]]=0,"Yes", "No")</f>
        <v>No</v>
      </c>
      <c r="K800" s="6">
        <v>2</v>
      </c>
      <c r="L800" s="14">
        <v>425.89949999999999</v>
      </c>
      <c r="M800" s="6" t="s">
        <v>79</v>
      </c>
      <c r="N800">
        <f>Table_Main[[#This Row],[WorkDate]]-Table_Main[[#This Row],[ReqDate]]</f>
        <v>44</v>
      </c>
      <c r="O800">
        <f>VLOOKUP(Table_Main[[#This Row],[Techs]],$AA$2:$AB$4,2,0)</f>
        <v>80</v>
      </c>
      <c r="P800" s="13">
        <f>Table_Main[[#This Row],[LaborHours]]*Table_Main[[#This Row],[LaborRate]]</f>
        <v>160</v>
      </c>
      <c r="Q800" s="14">
        <v>160</v>
      </c>
      <c r="R800" s="14">
        <v>425.89949999999999</v>
      </c>
      <c r="S800" s="13">
        <f>Table_Main[[#This Row],[LaborRate]]+Table_Main[[#This Row],[LaborCost]]</f>
        <v>240</v>
      </c>
      <c r="T800">
        <f>Table_Main[[#This Row],[LaborFee]]+Table_Main[[#This Row],[PartsFee]]</f>
        <v>585.89949999999999</v>
      </c>
      <c r="U800" t="str">
        <f>LEFT(TEXT(Table_Main[[#This Row],[ReqDate]],"dddd"),3)</f>
        <v>Mon</v>
      </c>
      <c r="V800" t="str">
        <f>LEFT(TEXT(Table_Main[[#This Row],[WorkDate]],"dddd"),3)</f>
        <v>Wed</v>
      </c>
    </row>
    <row r="801" spans="1:22" ht="14.25" customHeight="1" x14ac:dyDescent="0.25">
      <c r="A801" s="6" t="s">
        <v>881</v>
      </c>
      <c r="B801" s="6" t="s">
        <v>71</v>
      </c>
      <c r="C801" s="6" t="s">
        <v>66</v>
      </c>
      <c r="D801" s="6" t="s">
        <v>194</v>
      </c>
      <c r="E801" t="str">
        <f>IF(Table_Main[[#This Row],[Wait]]&lt;=4, "Yes", "No")</f>
        <v>No</v>
      </c>
      <c r="F801" s="9">
        <v>44354</v>
      </c>
      <c r="G801" s="9">
        <v>44375</v>
      </c>
      <c r="H801" s="6">
        <v>2</v>
      </c>
      <c r="I801" t="str">
        <f>IF(Table_Main[[#This Row],[LaborFee]]=0,"Yes", "No")</f>
        <v>Yes</v>
      </c>
      <c r="J801" t="str">
        <f>IF(Table_Main[[#This Row],[PartsFee]]=0,"Yes", "No")</f>
        <v>No</v>
      </c>
      <c r="K801" s="6">
        <v>1.25</v>
      </c>
      <c r="L801" s="14">
        <v>346.24380000000002</v>
      </c>
      <c r="M801" s="6" t="s">
        <v>79</v>
      </c>
      <c r="N801">
        <f>Table_Main[[#This Row],[WorkDate]]-Table_Main[[#This Row],[ReqDate]]</f>
        <v>21</v>
      </c>
      <c r="O801">
        <f>VLOOKUP(Table_Main[[#This Row],[Techs]],$AA$2:$AB$4,2,0)</f>
        <v>140</v>
      </c>
      <c r="P801" s="13">
        <f>Table_Main[[#This Row],[LaborHours]]*Table_Main[[#This Row],[LaborRate]]</f>
        <v>175</v>
      </c>
      <c r="Q801" s="14">
        <v>0</v>
      </c>
      <c r="R801" s="14">
        <v>346.24380000000002</v>
      </c>
      <c r="S801" s="13">
        <f>Table_Main[[#This Row],[LaborRate]]+Table_Main[[#This Row],[LaborCost]]</f>
        <v>315</v>
      </c>
      <c r="T801">
        <f>Table_Main[[#This Row],[LaborFee]]+Table_Main[[#This Row],[PartsFee]]</f>
        <v>346.24380000000002</v>
      </c>
      <c r="U801" t="str">
        <f>LEFT(TEXT(Table_Main[[#This Row],[ReqDate]],"dddd"),3)</f>
        <v>Mon</v>
      </c>
      <c r="V801" t="str">
        <f>LEFT(TEXT(Table_Main[[#This Row],[WorkDate]],"dddd"),3)</f>
        <v>Mon</v>
      </c>
    </row>
    <row r="802" spans="1:22" ht="14.25" hidden="1" customHeight="1" x14ac:dyDescent="0.25">
      <c r="A802" s="6" t="s">
        <v>882</v>
      </c>
      <c r="B802" s="6" t="s">
        <v>56</v>
      </c>
      <c r="C802" s="6" t="s">
        <v>227</v>
      </c>
      <c r="D802" s="6" t="s">
        <v>67</v>
      </c>
      <c r="E802" t="str">
        <f>IF(Table_Main[[#This Row],[Wait]]&lt;=4, "Yes", "No")</f>
        <v>No</v>
      </c>
      <c r="F802" s="9">
        <v>44355</v>
      </c>
      <c r="G802" s="9">
        <v>44361</v>
      </c>
      <c r="H802" s="6">
        <v>2</v>
      </c>
      <c r="I802" t="str">
        <f>IF(Table_Main[[#This Row],[LaborFee]]=0,"Yes", "No")</f>
        <v>No</v>
      </c>
      <c r="J802" t="str">
        <f>IF(Table_Main[[#This Row],[PartsFee]]=0,"Yes", "No")</f>
        <v>No</v>
      </c>
      <c r="K802" s="6">
        <v>0.25</v>
      </c>
      <c r="L802" s="14">
        <v>146.75530000000001</v>
      </c>
      <c r="M802" s="6" t="s">
        <v>79</v>
      </c>
      <c r="N802">
        <f>Table_Main[[#This Row],[WorkDate]]-Table_Main[[#This Row],[ReqDate]]</f>
        <v>6</v>
      </c>
      <c r="O802">
        <f>VLOOKUP(Table_Main[[#This Row],[Techs]],$AA$2:$AB$4,2,0)</f>
        <v>140</v>
      </c>
      <c r="P802" s="13">
        <f>Table_Main[[#This Row],[LaborHours]]*Table_Main[[#This Row],[LaborRate]]</f>
        <v>35</v>
      </c>
      <c r="Q802" s="14">
        <v>35</v>
      </c>
      <c r="R802" s="14">
        <v>146.75530000000001</v>
      </c>
      <c r="S802" s="13">
        <f>Table_Main[[#This Row],[LaborRate]]+Table_Main[[#This Row],[LaborCost]]</f>
        <v>175</v>
      </c>
      <c r="T802">
        <f>Table_Main[[#This Row],[LaborFee]]+Table_Main[[#This Row],[PartsFee]]</f>
        <v>181.75530000000001</v>
      </c>
      <c r="U802" t="str">
        <f>LEFT(TEXT(Table_Main[[#This Row],[ReqDate]],"dddd"),3)</f>
        <v>Tue</v>
      </c>
      <c r="V802" t="str">
        <f>LEFT(TEXT(Table_Main[[#This Row],[WorkDate]],"dddd"),3)</f>
        <v>Mon</v>
      </c>
    </row>
    <row r="803" spans="1:22" ht="14.25" hidden="1" customHeight="1" x14ac:dyDescent="0.25">
      <c r="A803" s="6" t="s">
        <v>883</v>
      </c>
      <c r="B803" s="6" t="s">
        <v>65</v>
      </c>
      <c r="C803" s="6" t="s">
        <v>66</v>
      </c>
      <c r="D803" s="6" t="s">
        <v>63</v>
      </c>
      <c r="E803" t="str">
        <f>IF(Table_Main[[#This Row],[Wait]]&lt;=4, "Yes", "No")</f>
        <v>No</v>
      </c>
      <c r="F803" s="9">
        <v>44355</v>
      </c>
      <c r="G803" s="9">
        <v>44363</v>
      </c>
      <c r="H803" s="6">
        <v>1</v>
      </c>
      <c r="I803" t="str">
        <f>IF(Table_Main[[#This Row],[LaborFee]]=0,"Yes", "No")</f>
        <v>No</v>
      </c>
      <c r="J803" t="str">
        <f>IF(Table_Main[[#This Row],[PartsFee]]=0,"Yes", "No")</f>
        <v>No</v>
      </c>
      <c r="K803" s="6">
        <v>0.5</v>
      </c>
      <c r="L803" s="14">
        <v>120</v>
      </c>
      <c r="M803" s="6" t="s">
        <v>79</v>
      </c>
      <c r="N803">
        <f>Table_Main[[#This Row],[WorkDate]]-Table_Main[[#This Row],[ReqDate]]</f>
        <v>8</v>
      </c>
      <c r="O803">
        <f>VLOOKUP(Table_Main[[#This Row],[Techs]],$AA$2:$AB$4,2,0)</f>
        <v>80</v>
      </c>
      <c r="P803" s="13">
        <f>Table_Main[[#This Row],[LaborHours]]*Table_Main[[#This Row],[LaborRate]]</f>
        <v>40</v>
      </c>
      <c r="Q803" s="14">
        <v>40</v>
      </c>
      <c r="R803" s="14">
        <v>120</v>
      </c>
      <c r="S803" s="13">
        <f>Table_Main[[#This Row],[LaborRate]]+Table_Main[[#This Row],[LaborCost]]</f>
        <v>120</v>
      </c>
      <c r="T803">
        <f>Table_Main[[#This Row],[LaborFee]]+Table_Main[[#This Row],[PartsFee]]</f>
        <v>160</v>
      </c>
      <c r="U803" t="str">
        <f>LEFT(TEXT(Table_Main[[#This Row],[ReqDate]],"dddd"),3)</f>
        <v>Tue</v>
      </c>
      <c r="V803" t="str">
        <f>LEFT(TEXT(Table_Main[[#This Row],[WorkDate]],"dddd"),3)</f>
        <v>Wed</v>
      </c>
    </row>
    <row r="804" spans="1:22" ht="14.25" hidden="1" customHeight="1" x14ac:dyDescent="0.25">
      <c r="A804" s="6" t="s">
        <v>884</v>
      </c>
      <c r="B804" s="6" t="s">
        <v>71</v>
      </c>
      <c r="C804" s="6" t="s">
        <v>66</v>
      </c>
      <c r="D804" s="6" t="s">
        <v>58</v>
      </c>
      <c r="E804" t="str">
        <f>IF(Table_Main[[#This Row],[Wait]]&lt;=4, "Yes", "No")</f>
        <v>No</v>
      </c>
      <c r="F804" s="9">
        <v>44355</v>
      </c>
      <c r="G804" s="9">
        <v>44364</v>
      </c>
      <c r="H804" s="6">
        <v>1</v>
      </c>
      <c r="I804" t="str">
        <f>IF(Table_Main[[#This Row],[LaborFee]]=0,"Yes", "No")</f>
        <v>No</v>
      </c>
      <c r="J804" t="str">
        <f>IF(Table_Main[[#This Row],[PartsFee]]=0,"Yes", "No")</f>
        <v>No</v>
      </c>
      <c r="K804" s="6">
        <v>0.5</v>
      </c>
      <c r="L804" s="14">
        <v>45.877499999999998</v>
      </c>
      <c r="M804" s="6" t="s">
        <v>68</v>
      </c>
      <c r="N804">
        <f>Table_Main[[#This Row],[WorkDate]]-Table_Main[[#This Row],[ReqDate]]</f>
        <v>9</v>
      </c>
      <c r="O804">
        <f>VLOOKUP(Table_Main[[#This Row],[Techs]],$AA$2:$AB$4,2,0)</f>
        <v>80</v>
      </c>
      <c r="P804" s="13">
        <f>Table_Main[[#This Row],[LaborHours]]*Table_Main[[#This Row],[LaborRate]]</f>
        <v>40</v>
      </c>
      <c r="Q804" s="14">
        <v>40</v>
      </c>
      <c r="R804" s="14">
        <v>45.877499999999998</v>
      </c>
      <c r="S804" s="13">
        <f>Table_Main[[#This Row],[LaborRate]]+Table_Main[[#This Row],[LaborCost]]</f>
        <v>120</v>
      </c>
      <c r="T804">
        <f>Table_Main[[#This Row],[LaborFee]]+Table_Main[[#This Row],[PartsFee]]</f>
        <v>85.877499999999998</v>
      </c>
      <c r="U804" t="str">
        <f>LEFT(TEXT(Table_Main[[#This Row],[ReqDate]],"dddd"),3)</f>
        <v>Tue</v>
      </c>
      <c r="V804" t="str">
        <f>LEFT(TEXT(Table_Main[[#This Row],[WorkDate]],"dddd"),3)</f>
        <v>Thu</v>
      </c>
    </row>
    <row r="805" spans="1:22" ht="14.25" customHeight="1" x14ac:dyDescent="0.25">
      <c r="A805" s="6" t="s">
        <v>885</v>
      </c>
      <c r="B805" s="6" t="s">
        <v>61</v>
      </c>
      <c r="C805" s="6" t="s">
        <v>62</v>
      </c>
      <c r="D805" s="6" t="s">
        <v>194</v>
      </c>
      <c r="E805" t="str">
        <f>IF(Table_Main[[#This Row],[Wait]]&lt;=4, "Yes", "No")</f>
        <v>No</v>
      </c>
      <c r="F805" s="9">
        <v>44355</v>
      </c>
      <c r="G805" s="9">
        <v>44369</v>
      </c>
      <c r="H805" s="6">
        <v>1</v>
      </c>
      <c r="I805" t="str">
        <f>IF(Table_Main[[#This Row],[LaborFee]]=0,"Yes", "No")</f>
        <v>No</v>
      </c>
      <c r="J805" t="str">
        <f>IF(Table_Main[[#This Row],[PartsFee]]=0,"Yes", "No")</f>
        <v>No</v>
      </c>
      <c r="K805" s="6">
        <v>1.25</v>
      </c>
      <c r="L805" s="14">
        <v>30.42</v>
      </c>
      <c r="M805" s="6" t="s">
        <v>59</v>
      </c>
      <c r="N805">
        <f>Table_Main[[#This Row],[WorkDate]]-Table_Main[[#This Row],[ReqDate]]</f>
        <v>14</v>
      </c>
      <c r="O805">
        <f>VLOOKUP(Table_Main[[#This Row],[Techs]],$AA$2:$AB$4,2,0)</f>
        <v>80</v>
      </c>
      <c r="P805" s="13">
        <f>Table_Main[[#This Row],[LaborHours]]*Table_Main[[#This Row],[LaborRate]]</f>
        <v>100</v>
      </c>
      <c r="Q805" s="14">
        <v>100</v>
      </c>
      <c r="R805" s="14">
        <v>30.42</v>
      </c>
      <c r="S805" s="13">
        <f>Table_Main[[#This Row],[LaborRate]]+Table_Main[[#This Row],[LaborCost]]</f>
        <v>180</v>
      </c>
      <c r="T805">
        <f>Table_Main[[#This Row],[LaborFee]]+Table_Main[[#This Row],[PartsFee]]</f>
        <v>130.42000000000002</v>
      </c>
      <c r="U805" t="str">
        <f>LEFT(TEXT(Table_Main[[#This Row],[ReqDate]],"dddd"),3)</f>
        <v>Tue</v>
      </c>
      <c r="V805" t="str">
        <f>LEFT(TEXT(Table_Main[[#This Row],[WorkDate]],"dddd"),3)</f>
        <v>Tue</v>
      </c>
    </row>
    <row r="806" spans="1:22" ht="14.25" customHeight="1" x14ac:dyDescent="0.25">
      <c r="A806" s="6" t="s">
        <v>886</v>
      </c>
      <c r="B806" s="6" t="s">
        <v>61</v>
      </c>
      <c r="C806" s="6" t="s">
        <v>62</v>
      </c>
      <c r="D806" s="6" t="s">
        <v>67</v>
      </c>
      <c r="E806" t="str">
        <f>IF(Table_Main[[#This Row],[Wait]]&lt;=4, "Yes", "No")</f>
        <v>No</v>
      </c>
      <c r="F806" s="9">
        <v>44355</v>
      </c>
      <c r="G806" s="9">
        <v>44369</v>
      </c>
      <c r="H806" s="6">
        <v>1</v>
      </c>
      <c r="I806" t="str">
        <f>IF(Table_Main[[#This Row],[LaborFee]]=0,"Yes", "No")</f>
        <v>No</v>
      </c>
      <c r="J806" t="str">
        <f>IF(Table_Main[[#This Row],[PartsFee]]=0,"Yes", "No")</f>
        <v>No</v>
      </c>
      <c r="K806" s="6">
        <v>0.25</v>
      </c>
      <c r="L806" s="14">
        <v>30</v>
      </c>
      <c r="M806" s="6" t="s">
        <v>59</v>
      </c>
      <c r="N806">
        <f>Table_Main[[#This Row],[WorkDate]]-Table_Main[[#This Row],[ReqDate]]</f>
        <v>14</v>
      </c>
      <c r="O806">
        <f>VLOOKUP(Table_Main[[#This Row],[Techs]],$AA$2:$AB$4,2,0)</f>
        <v>80</v>
      </c>
      <c r="P806" s="13">
        <f>Table_Main[[#This Row],[LaborHours]]*Table_Main[[#This Row],[LaborRate]]</f>
        <v>20</v>
      </c>
      <c r="Q806" s="14">
        <v>20</v>
      </c>
      <c r="R806" s="14">
        <v>30</v>
      </c>
      <c r="S806" s="13">
        <f>Table_Main[[#This Row],[LaborRate]]+Table_Main[[#This Row],[LaborCost]]</f>
        <v>100</v>
      </c>
      <c r="T806">
        <f>Table_Main[[#This Row],[LaborFee]]+Table_Main[[#This Row],[PartsFee]]</f>
        <v>50</v>
      </c>
      <c r="U806" t="str">
        <f>LEFT(TEXT(Table_Main[[#This Row],[ReqDate]],"dddd"),3)</f>
        <v>Tue</v>
      </c>
      <c r="V806" t="str">
        <f>LEFT(TEXT(Table_Main[[#This Row],[WorkDate]],"dddd"),3)</f>
        <v>Tue</v>
      </c>
    </row>
    <row r="807" spans="1:22" ht="14.25" hidden="1" customHeight="1" x14ac:dyDescent="0.25">
      <c r="A807" s="6" t="s">
        <v>887</v>
      </c>
      <c r="B807" s="6" t="s">
        <v>56</v>
      </c>
      <c r="C807" s="6" t="s">
        <v>227</v>
      </c>
      <c r="D807" s="6" t="s">
        <v>67</v>
      </c>
      <c r="E807" t="str">
        <f>IF(Table_Main[[#This Row],[Wait]]&lt;=4, "Yes", "No")</f>
        <v>No</v>
      </c>
      <c r="F807" s="9">
        <v>44355</v>
      </c>
      <c r="G807" s="9">
        <v>44369</v>
      </c>
      <c r="H807" s="6">
        <v>1</v>
      </c>
      <c r="I807" t="str">
        <f>IF(Table_Main[[#This Row],[LaborFee]]=0,"Yes", "No")</f>
        <v>No</v>
      </c>
      <c r="J807" t="str">
        <f>IF(Table_Main[[#This Row],[PartsFee]]=0,"Yes", "No")</f>
        <v>No</v>
      </c>
      <c r="K807" s="6">
        <v>0.25</v>
      </c>
      <c r="L807" s="14">
        <v>90.630399999999995</v>
      </c>
      <c r="M807" s="6" t="s">
        <v>79</v>
      </c>
      <c r="N807">
        <f>Table_Main[[#This Row],[WorkDate]]-Table_Main[[#This Row],[ReqDate]]</f>
        <v>14</v>
      </c>
      <c r="O807">
        <f>VLOOKUP(Table_Main[[#This Row],[Techs]],$AA$2:$AB$4,2,0)</f>
        <v>80</v>
      </c>
      <c r="P807" s="13">
        <f>Table_Main[[#This Row],[LaborHours]]*Table_Main[[#This Row],[LaborRate]]</f>
        <v>20</v>
      </c>
      <c r="Q807" s="14">
        <v>20</v>
      </c>
      <c r="R807" s="14">
        <v>90.630399999999995</v>
      </c>
      <c r="S807" s="13">
        <f>Table_Main[[#This Row],[LaborRate]]+Table_Main[[#This Row],[LaborCost]]</f>
        <v>100</v>
      </c>
      <c r="T807">
        <f>Table_Main[[#This Row],[LaborFee]]+Table_Main[[#This Row],[PartsFee]]</f>
        <v>110.63039999999999</v>
      </c>
      <c r="U807" t="str">
        <f>LEFT(TEXT(Table_Main[[#This Row],[ReqDate]],"dddd"),3)</f>
        <v>Tue</v>
      </c>
      <c r="V807" t="str">
        <f>LEFT(TEXT(Table_Main[[#This Row],[WorkDate]],"dddd"),3)</f>
        <v>Tue</v>
      </c>
    </row>
    <row r="808" spans="1:22" ht="14.25" hidden="1" customHeight="1" x14ac:dyDescent="0.25">
      <c r="A808" s="6" t="s">
        <v>888</v>
      </c>
      <c r="B808" s="6" t="s">
        <v>56</v>
      </c>
      <c r="C808" s="6" t="s">
        <v>227</v>
      </c>
      <c r="D808" s="6" t="s">
        <v>58</v>
      </c>
      <c r="E808" t="str">
        <f>IF(Table_Main[[#This Row],[Wait]]&lt;=4, "Yes", "No")</f>
        <v>No</v>
      </c>
      <c r="F808" s="9">
        <v>44355</v>
      </c>
      <c r="G808" s="9">
        <v>44384</v>
      </c>
      <c r="H808" s="6">
        <v>2</v>
      </c>
      <c r="I808" t="str">
        <f>IF(Table_Main[[#This Row],[LaborFee]]=0,"Yes", "No")</f>
        <v>No</v>
      </c>
      <c r="J808" t="str">
        <f>IF(Table_Main[[#This Row],[PartsFee]]=0,"Yes", "No")</f>
        <v>No</v>
      </c>
      <c r="K808" s="6">
        <v>0.25</v>
      </c>
      <c r="L808" s="14">
        <v>120</v>
      </c>
      <c r="M808" s="6" t="s">
        <v>79</v>
      </c>
      <c r="N808">
        <f>Table_Main[[#This Row],[WorkDate]]-Table_Main[[#This Row],[ReqDate]]</f>
        <v>29</v>
      </c>
      <c r="O808">
        <f>VLOOKUP(Table_Main[[#This Row],[Techs]],$AA$2:$AB$4,2,0)</f>
        <v>140</v>
      </c>
      <c r="P808" s="13">
        <f>Table_Main[[#This Row],[LaborHours]]*Table_Main[[#This Row],[LaborRate]]</f>
        <v>35</v>
      </c>
      <c r="Q808" s="14">
        <v>35</v>
      </c>
      <c r="R808" s="14">
        <v>120</v>
      </c>
      <c r="S808" s="13">
        <f>Table_Main[[#This Row],[LaborRate]]+Table_Main[[#This Row],[LaborCost]]</f>
        <v>175</v>
      </c>
      <c r="T808">
        <f>Table_Main[[#This Row],[LaborFee]]+Table_Main[[#This Row],[PartsFee]]</f>
        <v>155</v>
      </c>
      <c r="U808" t="str">
        <f>LEFT(TEXT(Table_Main[[#This Row],[ReqDate]],"dddd"),3)</f>
        <v>Tue</v>
      </c>
      <c r="V808" t="str">
        <f>LEFT(TEXT(Table_Main[[#This Row],[WorkDate]],"dddd"),3)</f>
        <v>Wed</v>
      </c>
    </row>
    <row r="809" spans="1:22" ht="14.25" hidden="1" customHeight="1" x14ac:dyDescent="0.25">
      <c r="A809" s="6" t="s">
        <v>889</v>
      </c>
      <c r="B809" s="6" t="s">
        <v>94</v>
      </c>
      <c r="C809" s="6" t="s">
        <v>57</v>
      </c>
      <c r="D809" s="6" t="s">
        <v>58</v>
      </c>
      <c r="E809" t="str">
        <f>IF(Table_Main[[#This Row],[Wait]]&lt;=4, "Yes", "No")</f>
        <v>No</v>
      </c>
      <c r="F809" s="9">
        <v>44355</v>
      </c>
      <c r="G809" s="9">
        <v>44389</v>
      </c>
      <c r="H809" s="6">
        <v>1</v>
      </c>
      <c r="I809" t="str">
        <f>IF(Table_Main[[#This Row],[LaborFee]]=0,"Yes", "No")</f>
        <v>No</v>
      </c>
      <c r="J809" t="str">
        <f>IF(Table_Main[[#This Row],[PartsFee]]=0,"Yes", "No")</f>
        <v>No</v>
      </c>
      <c r="K809" s="6">
        <v>0.75</v>
      </c>
      <c r="L809" s="14">
        <v>8.92</v>
      </c>
      <c r="M809" s="6" t="s">
        <v>59</v>
      </c>
      <c r="N809">
        <f>Table_Main[[#This Row],[WorkDate]]-Table_Main[[#This Row],[ReqDate]]</f>
        <v>34</v>
      </c>
      <c r="O809">
        <f>VLOOKUP(Table_Main[[#This Row],[Techs]],$AA$2:$AB$4,2,0)</f>
        <v>80</v>
      </c>
      <c r="P809" s="13">
        <f>Table_Main[[#This Row],[LaborHours]]*Table_Main[[#This Row],[LaborRate]]</f>
        <v>60</v>
      </c>
      <c r="Q809" s="14">
        <v>60</v>
      </c>
      <c r="R809" s="14">
        <v>8.92</v>
      </c>
      <c r="S809" s="13">
        <f>Table_Main[[#This Row],[LaborRate]]+Table_Main[[#This Row],[LaborCost]]</f>
        <v>140</v>
      </c>
      <c r="T809">
        <f>Table_Main[[#This Row],[LaborFee]]+Table_Main[[#This Row],[PartsFee]]</f>
        <v>68.92</v>
      </c>
      <c r="U809" t="str">
        <f>LEFT(TEXT(Table_Main[[#This Row],[ReqDate]],"dddd"),3)</f>
        <v>Tue</v>
      </c>
      <c r="V809" t="str">
        <f>LEFT(TEXT(Table_Main[[#This Row],[WorkDate]],"dddd"),3)</f>
        <v>Mon</v>
      </c>
    </row>
    <row r="810" spans="1:22" ht="14.25" hidden="1" customHeight="1" x14ac:dyDescent="0.25">
      <c r="A810" s="6" t="s">
        <v>890</v>
      </c>
      <c r="B810" s="6" t="s">
        <v>61</v>
      </c>
      <c r="C810" s="6" t="s">
        <v>78</v>
      </c>
      <c r="D810" s="6" t="s">
        <v>81</v>
      </c>
      <c r="E810" t="str">
        <f>IF(Table_Main[[#This Row],[Wait]]&lt;=4, "Yes", "No")</f>
        <v>No</v>
      </c>
      <c r="F810" s="9">
        <v>44355</v>
      </c>
      <c r="G810" s="9">
        <v>44389</v>
      </c>
      <c r="H810" s="6">
        <v>2</v>
      </c>
      <c r="I810" t="str">
        <f>IF(Table_Main[[#This Row],[LaborFee]]=0,"Yes", "No")</f>
        <v>No</v>
      </c>
      <c r="J810" t="str">
        <f>IF(Table_Main[[#This Row],[PartsFee]]=0,"Yes", "No")</f>
        <v>No</v>
      </c>
      <c r="K810" s="6">
        <v>1.25</v>
      </c>
      <c r="L810" s="14">
        <v>244.7225</v>
      </c>
      <c r="M810" s="6" t="s">
        <v>59</v>
      </c>
      <c r="N810">
        <f>Table_Main[[#This Row],[WorkDate]]-Table_Main[[#This Row],[ReqDate]]</f>
        <v>34</v>
      </c>
      <c r="O810">
        <f>VLOOKUP(Table_Main[[#This Row],[Techs]],$AA$2:$AB$4,2,0)</f>
        <v>140</v>
      </c>
      <c r="P810" s="13">
        <f>Table_Main[[#This Row],[LaborHours]]*Table_Main[[#This Row],[LaborRate]]</f>
        <v>175</v>
      </c>
      <c r="Q810" s="14">
        <v>175</v>
      </c>
      <c r="R810" s="14">
        <v>244.7225</v>
      </c>
      <c r="S810" s="13">
        <f>Table_Main[[#This Row],[LaborRate]]+Table_Main[[#This Row],[LaborCost]]</f>
        <v>315</v>
      </c>
      <c r="T810">
        <f>Table_Main[[#This Row],[LaborFee]]+Table_Main[[#This Row],[PartsFee]]</f>
        <v>419.72249999999997</v>
      </c>
      <c r="U810" t="str">
        <f>LEFT(TEXT(Table_Main[[#This Row],[ReqDate]],"dddd"),3)</f>
        <v>Tue</v>
      </c>
      <c r="V810" t="str">
        <f>LEFT(TEXT(Table_Main[[#This Row],[WorkDate]],"dddd"),3)</f>
        <v>Mon</v>
      </c>
    </row>
    <row r="811" spans="1:22" ht="14.25" hidden="1" customHeight="1" x14ac:dyDescent="0.25">
      <c r="A811" s="6" t="s">
        <v>891</v>
      </c>
      <c r="B811" s="6" t="s">
        <v>71</v>
      </c>
      <c r="C811" s="6" t="s">
        <v>66</v>
      </c>
      <c r="D811" s="6" t="s">
        <v>58</v>
      </c>
      <c r="E811" t="str">
        <f>IF(Table_Main[[#This Row],[Wait]]&lt;=4, "Yes", "No")</f>
        <v>No</v>
      </c>
      <c r="F811" s="9">
        <v>44355</v>
      </c>
      <c r="G811" s="9">
        <v>44380</v>
      </c>
      <c r="H811" s="6">
        <v>2</v>
      </c>
      <c r="I811" t="str">
        <f>IF(Table_Main[[#This Row],[LaborFee]]=0,"Yes", "No")</f>
        <v>Yes</v>
      </c>
      <c r="J811" t="str">
        <f>IF(Table_Main[[#This Row],[PartsFee]]=0,"Yes", "No")</f>
        <v>No</v>
      </c>
      <c r="K811" s="6">
        <v>0.75</v>
      </c>
      <c r="L811" s="14">
        <v>150</v>
      </c>
      <c r="M811" s="6" t="s">
        <v>59</v>
      </c>
      <c r="N811">
        <f>Table_Main[[#This Row],[WorkDate]]-Table_Main[[#This Row],[ReqDate]]</f>
        <v>25</v>
      </c>
      <c r="O811">
        <f>VLOOKUP(Table_Main[[#This Row],[Techs]],$AA$2:$AB$4,2,0)</f>
        <v>140</v>
      </c>
      <c r="P811" s="13">
        <f>Table_Main[[#This Row],[LaborHours]]*Table_Main[[#This Row],[LaborRate]]</f>
        <v>105</v>
      </c>
      <c r="Q811" s="14">
        <v>0</v>
      </c>
      <c r="R811" s="14">
        <v>150</v>
      </c>
      <c r="S811" s="13">
        <f>Table_Main[[#This Row],[LaborRate]]+Table_Main[[#This Row],[LaborCost]]</f>
        <v>245</v>
      </c>
      <c r="T811">
        <f>Table_Main[[#This Row],[LaborFee]]+Table_Main[[#This Row],[PartsFee]]</f>
        <v>150</v>
      </c>
      <c r="U811" t="str">
        <f>LEFT(TEXT(Table_Main[[#This Row],[ReqDate]],"dddd"),3)</f>
        <v>Tue</v>
      </c>
      <c r="V811" t="str">
        <f>LEFT(TEXT(Table_Main[[#This Row],[WorkDate]],"dddd"),3)</f>
        <v>Sat</v>
      </c>
    </row>
    <row r="812" spans="1:22" ht="14.25" hidden="1" customHeight="1" x14ac:dyDescent="0.25">
      <c r="A812" s="6" t="s">
        <v>892</v>
      </c>
      <c r="B812" s="6" t="s">
        <v>94</v>
      </c>
      <c r="C812" s="6" t="s">
        <v>66</v>
      </c>
      <c r="D812" s="6" t="s">
        <v>58</v>
      </c>
      <c r="E812" t="str">
        <f>IF(Table_Main[[#This Row],[Wait]]&lt;=4, "Yes", "No")</f>
        <v>No</v>
      </c>
      <c r="F812" s="9">
        <v>44356</v>
      </c>
      <c r="G812" s="9">
        <v>44365</v>
      </c>
      <c r="H812" s="6">
        <v>2</v>
      </c>
      <c r="I812" t="str">
        <f>IF(Table_Main[[#This Row],[LaborFee]]=0,"Yes", "No")</f>
        <v>No</v>
      </c>
      <c r="J812" t="str">
        <f>IF(Table_Main[[#This Row],[PartsFee]]=0,"Yes", "No")</f>
        <v>No</v>
      </c>
      <c r="K812" s="6">
        <v>0.25</v>
      </c>
      <c r="L812" s="14">
        <v>52.172199999999997</v>
      </c>
      <c r="M812" s="6" t="s">
        <v>59</v>
      </c>
      <c r="N812">
        <f>Table_Main[[#This Row],[WorkDate]]-Table_Main[[#This Row],[ReqDate]]</f>
        <v>9</v>
      </c>
      <c r="O812">
        <f>VLOOKUP(Table_Main[[#This Row],[Techs]],$AA$2:$AB$4,2,0)</f>
        <v>140</v>
      </c>
      <c r="P812" s="13">
        <f>Table_Main[[#This Row],[LaborHours]]*Table_Main[[#This Row],[LaborRate]]</f>
        <v>35</v>
      </c>
      <c r="Q812" s="14">
        <v>35</v>
      </c>
      <c r="R812" s="14">
        <v>52.172199999999997</v>
      </c>
      <c r="S812" s="13">
        <f>Table_Main[[#This Row],[LaborRate]]+Table_Main[[#This Row],[LaborCost]]</f>
        <v>175</v>
      </c>
      <c r="T812">
        <f>Table_Main[[#This Row],[LaborFee]]+Table_Main[[#This Row],[PartsFee]]</f>
        <v>87.172200000000004</v>
      </c>
      <c r="U812" t="str">
        <f>LEFT(TEXT(Table_Main[[#This Row],[ReqDate]],"dddd"),3)</f>
        <v>Wed</v>
      </c>
      <c r="V812" t="str">
        <f>LEFT(TEXT(Table_Main[[#This Row],[WorkDate]],"dddd"),3)</f>
        <v>Fri</v>
      </c>
    </row>
    <row r="813" spans="1:22" ht="14.25" hidden="1" customHeight="1" x14ac:dyDescent="0.25">
      <c r="A813" s="6" t="s">
        <v>893</v>
      </c>
      <c r="B813" s="6" t="s">
        <v>56</v>
      </c>
      <c r="C813" s="6" t="s">
        <v>227</v>
      </c>
      <c r="D813" s="6" t="s">
        <v>67</v>
      </c>
      <c r="E813" t="str">
        <f>IF(Table_Main[[#This Row],[Wait]]&lt;=4, "Yes", "No")</f>
        <v>No</v>
      </c>
      <c r="F813" s="9">
        <v>44356</v>
      </c>
      <c r="G813" s="9">
        <v>44378</v>
      </c>
      <c r="H813" s="6">
        <v>1</v>
      </c>
      <c r="I813" t="str">
        <f>IF(Table_Main[[#This Row],[LaborFee]]=0,"Yes", "No")</f>
        <v>No</v>
      </c>
      <c r="J813" t="str">
        <f>IF(Table_Main[[#This Row],[PartsFee]]=0,"Yes", "No")</f>
        <v>No</v>
      </c>
      <c r="K813" s="6">
        <v>0.25</v>
      </c>
      <c r="L813" s="14">
        <v>41.712299999999999</v>
      </c>
      <c r="M813" s="6" t="s">
        <v>59</v>
      </c>
      <c r="N813">
        <f>Table_Main[[#This Row],[WorkDate]]-Table_Main[[#This Row],[ReqDate]]</f>
        <v>22</v>
      </c>
      <c r="O813">
        <f>VLOOKUP(Table_Main[[#This Row],[Techs]],$AA$2:$AB$4,2,0)</f>
        <v>80</v>
      </c>
      <c r="P813" s="13">
        <f>Table_Main[[#This Row],[LaborHours]]*Table_Main[[#This Row],[LaborRate]]</f>
        <v>20</v>
      </c>
      <c r="Q813" s="14">
        <v>20</v>
      </c>
      <c r="R813" s="14">
        <v>41.712299999999999</v>
      </c>
      <c r="S813" s="13">
        <f>Table_Main[[#This Row],[LaborRate]]+Table_Main[[#This Row],[LaborCost]]</f>
        <v>100</v>
      </c>
      <c r="T813">
        <f>Table_Main[[#This Row],[LaborFee]]+Table_Main[[#This Row],[PartsFee]]</f>
        <v>61.712299999999999</v>
      </c>
      <c r="U813" t="str">
        <f>LEFT(TEXT(Table_Main[[#This Row],[ReqDate]],"dddd"),3)</f>
        <v>Wed</v>
      </c>
      <c r="V813" t="str">
        <f>LEFT(TEXT(Table_Main[[#This Row],[WorkDate]],"dddd"),3)</f>
        <v>Thu</v>
      </c>
    </row>
    <row r="814" spans="1:22" ht="14.25" hidden="1" customHeight="1" x14ac:dyDescent="0.25">
      <c r="A814" s="6" t="s">
        <v>894</v>
      </c>
      <c r="B814" s="6" t="s">
        <v>56</v>
      </c>
      <c r="C814" s="6" t="s">
        <v>78</v>
      </c>
      <c r="D814" s="6" t="s">
        <v>81</v>
      </c>
      <c r="E814" t="str">
        <f>IF(Table_Main[[#This Row],[Wait]]&lt;=4, "Yes", "No")</f>
        <v>Yes</v>
      </c>
      <c r="F814" s="9">
        <v>44357</v>
      </c>
      <c r="G814" s="9">
        <v>44359</v>
      </c>
      <c r="H814" s="6">
        <v>1</v>
      </c>
      <c r="I814" t="str">
        <f>IF(Table_Main[[#This Row],[LaborFee]]=0,"Yes", "No")</f>
        <v>No</v>
      </c>
      <c r="J814" t="str">
        <f>IF(Table_Main[[#This Row],[PartsFee]]=0,"Yes", "No")</f>
        <v>No</v>
      </c>
      <c r="K814" s="6">
        <v>1</v>
      </c>
      <c r="L814" s="14">
        <v>1800.24</v>
      </c>
      <c r="M814" s="6" t="s">
        <v>79</v>
      </c>
      <c r="N814">
        <f>Table_Main[[#This Row],[WorkDate]]-Table_Main[[#This Row],[ReqDate]]</f>
        <v>2</v>
      </c>
      <c r="O814">
        <f>VLOOKUP(Table_Main[[#This Row],[Techs]],$AA$2:$AB$4,2,0)</f>
        <v>80</v>
      </c>
      <c r="P814" s="13">
        <f>Table_Main[[#This Row],[LaborHours]]*Table_Main[[#This Row],[LaborRate]]</f>
        <v>80</v>
      </c>
      <c r="Q814" s="14">
        <v>80</v>
      </c>
      <c r="R814" s="14">
        <v>1800.24</v>
      </c>
      <c r="S814" s="13">
        <f>Table_Main[[#This Row],[LaborRate]]+Table_Main[[#This Row],[LaborCost]]</f>
        <v>160</v>
      </c>
      <c r="T814">
        <f>Table_Main[[#This Row],[LaborFee]]+Table_Main[[#This Row],[PartsFee]]</f>
        <v>1880.24</v>
      </c>
      <c r="U814" t="str">
        <f>LEFT(TEXT(Table_Main[[#This Row],[ReqDate]],"dddd"),3)</f>
        <v>Thu</v>
      </c>
      <c r="V814" t="str">
        <f>LEFT(TEXT(Table_Main[[#This Row],[WorkDate]],"dddd"),3)</f>
        <v>Sat</v>
      </c>
    </row>
    <row r="815" spans="1:22" ht="14.25" hidden="1" customHeight="1" x14ac:dyDescent="0.25">
      <c r="A815" s="6" t="s">
        <v>895</v>
      </c>
      <c r="B815" s="6" t="s">
        <v>65</v>
      </c>
      <c r="C815" s="6" t="s">
        <v>57</v>
      </c>
      <c r="D815" s="6" t="s">
        <v>58</v>
      </c>
      <c r="E815" t="str">
        <f>IF(Table_Main[[#This Row],[Wait]]&lt;=4, "Yes", "No")</f>
        <v>No</v>
      </c>
      <c r="F815" s="9">
        <v>44357</v>
      </c>
      <c r="G815" s="9">
        <v>44368</v>
      </c>
      <c r="H815" s="6">
        <v>1</v>
      </c>
      <c r="I815" t="str">
        <f>IF(Table_Main[[#This Row],[LaborFee]]=0,"Yes", "No")</f>
        <v>No</v>
      </c>
      <c r="J815" t="str">
        <f>IF(Table_Main[[#This Row],[PartsFee]]=0,"Yes", "No")</f>
        <v>No</v>
      </c>
      <c r="K815" s="6">
        <v>0.5</v>
      </c>
      <c r="L815" s="14">
        <v>144</v>
      </c>
      <c r="M815" s="6" t="s">
        <v>79</v>
      </c>
      <c r="N815">
        <f>Table_Main[[#This Row],[WorkDate]]-Table_Main[[#This Row],[ReqDate]]</f>
        <v>11</v>
      </c>
      <c r="O815">
        <f>VLOOKUP(Table_Main[[#This Row],[Techs]],$AA$2:$AB$4,2,0)</f>
        <v>80</v>
      </c>
      <c r="P815" s="13">
        <f>Table_Main[[#This Row],[LaborHours]]*Table_Main[[#This Row],[LaborRate]]</f>
        <v>40</v>
      </c>
      <c r="Q815" s="14">
        <v>40</v>
      </c>
      <c r="R815" s="14">
        <v>144</v>
      </c>
      <c r="S815" s="13">
        <f>Table_Main[[#This Row],[LaborRate]]+Table_Main[[#This Row],[LaborCost]]</f>
        <v>120</v>
      </c>
      <c r="T815">
        <f>Table_Main[[#This Row],[LaborFee]]+Table_Main[[#This Row],[PartsFee]]</f>
        <v>184</v>
      </c>
      <c r="U815" t="str">
        <f>LEFT(TEXT(Table_Main[[#This Row],[ReqDate]],"dddd"),3)</f>
        <v>Thu</v>
      </c>
      <c r="V815" t="str">
        <f>LEFT(TEXT(Table_Main[[#This Row],[WorkDate]],"dddd"),3)</f>
        <v>Mon</v>
      </c>
    </row>
    <row r="816" spans="1:22" ht="14.25" hidden="1" customHeight="1" x14ac:dyDescent="0.25">
      <c r="A816" s="6" t="s">
        <v>896</v>
      </c>
      <c r="B816" s="6" t="s">
        <v>83</v>
      </c>
      <c r="C816" s="6" t="s">
        <v>57</v>
      </c>
      <c r="D816" s="6" t="s">
        <v>58</v>
      </c>
      <c r="E816" t="str">
        <f>IF(Table_Main[[#This Row],[Wait]]&lt;=4, "Yes", "No")</f>
        <v>No</v>
      </c>
      <c r="F816" s="9">
        <v>44357</v>
      </c>
      <c r="G816" s="9">
        <v>44368</v>
      </c>
      <c r="H816" s="6">
        <v>1</v>
      </c>
      <c r="I816" t="str">
        <f>IF(Table_Main[[#This Row],[LaborFee]]=0,"Yes", "No")</f>
        <v>No</v>
      </c>
      <c r="J816" t="str">
        <f>IF(Table_Main[[#This Row],[PartsFee]]=0,"Yes", "No")</f>
        <v>No</v>
      </c>
      <c r="K816" s="6">
        <v>0.5</v>
      </c>
      <c r="L816" s="14">
        <v>39.953899999999997</v>
      </c>
      <c r="M816" s="6" t="s">
        <v>59</v>
      </c>
      <c r="N816">
        <f>Table_Main[[#This Row],[WorkDate]]-Table_Main[[#This Row],[ReqDate]]</f>
        <v>11</v>
      </c>
      <c r="O816">
        <f>VLOOKUP(Table_Main[[#This Row],[Techs]],$AA$2:$AB$4,2,0)</f>
        <v>80</v>
      </c>
      <c r="P816" s="13">
        <f>Table_Main[[#This Row],[LaborHours]]*Table_Main[[#This Row],[LaborRate]]</f>
        <v>40</v>
      </c>
      <c r="Q816" s="14">
        <v>40</v>
      </c>
      <c r="R816" s="14">
        <v>39.953899999999997</v>
      </c>
      <c r="S816" s="13">
        <f>Table_Main[[#This Row],[LaborRate]]+Table_Main[[#This Row],[LaborCost]]</f>
        <v>120</v>
      </c>
      <c r="T816">
        <f>Table_Main[[#This Row],[LaborFee]]+Table_Main[[#This Row],[PartsFee]]</f>
        <v>79.953900000000004</v>
      </c>
      <c r="U816" t="str">
        <f>LEFT(TEXT(Table_Main[[#This Row],[ReqDate]],"dddd"),3)</f>
        <v>Thu</v>
      </c>
      <c r="V816" t="str">
        <f>LEFT(TEXT(Table_Main[[#This Row],[WorkDate]],"dddd"),3)</f>
        <v>Mon</v>
      </c>
    </row>
    <row r="817" spans="1:22" ht="14.25" hidden="1" customHeight="1" x14ac:dyDescent="0.25">
      <c r="A817" s="6" t="s">
        <v>897</v>
      </c>
      <c r="B817" s="6" t="s">
        <v>56</v>
      </c>
      <c r="C817" s="6" t="s">
        <v>227</v>
      </c>
      <c r="D817" s="6" t="s">
        <v>63</v>
      </c>
      <c r="E817" t="str">
        <f>IF(Table_Main[[#This Row],[Wait]]&lt;=4, "Yes", "No")</f>
        <v>No</v>
      </c>
      <c r="F817" s="9">
        <v>44357</v>
      </c>
      <c r="G817" s="9">
        <v>44373</v>
      </c>
      <c r="H817" s="6">
        <v>2</v>
      </c>
      <c r="I817" t="str">
        <f>IF(Table_Main[[#This Row],[LaborFee]]=0,"Yes", "No")</f>
        <v>No</v>
      </c>
      <c r="J817" t="str">
        <f>IF(Table_Main[[#This Row],[PartsFee]]=0,"Yes", "No")</f>
        <v>No</v>
      </c>
      <c r="K817" s="6">
        <v>0.5</v>
      </c>
      <c r="L817" s="14">
        <v>180</v>
      </c>
      <c r="M817" s="6" t="s">
        <v>59</v>
      </c>
      <c r="N817">
        <f>Table_Main[[#This Row],[WorkDate]]-Table_Main[[#This Row],[ReqDate]]</f>
        <v>16</v>
      </c>
      <c r="O817">
        <f>VLOOKUP(Table_Main[[#This Row],[Techs]],$AA$2:$AB$4,2,0)</f>
        <v>140</v>
      </c>
      <c r="P817" s="13">
        <f>Table_Main[[#This Row],[LaborHours]]*Table_Main[[#This Row],[LaborRate]]</f>
        <v>70</v>
      </c>
      <c r="Q817" s="14">
        <v>70</v>
      </c>
      <c r="R817" s="14">
        <v>180</v>
      </c>
      <c r="S817" s="13">
        <f>Table_Main[[#This Row],[LaborRate]]+Table_Main[[#This Row],[LaborCost]]</f>
        <v>210</v>
      </c>
      <c r="T817">
        <f>Table_Main[[#This Row],[LaborFee]]+Table_Main[[#This Row],[PartsFee]]</f>
        <v>250</v>
      </c>
      <c r="U817" t="str">
        <f>LEFT(TEXT(Table_Main[[#This Row],[ReqDate]],"dddd"),3)</f>
        <v>Thu</v>
      </c>
      <c r="V817" t="str">
        <f>LEFT(TEXT(Table_Main[[#This Row],[WorkDate]],"dddd"),3)</f>
        <v>Sat</v>
      </c>
    </row>
    <row r="818" spans="1:22" ht="14.25" hidden="1" customHeight="1" x14ac:dyDescent="0.25">
      <c r="A818" s="6" t="s">
        <v>898</v>
      </c>
      <c r="B818" s="6" t="s">
        <v>61</v>
      </c>
      <c r="C818" s="6" t="s">
        <v>57</v>
      </c>
      <c r="D818" s="6" t="s">
        <v>58</v>
      </c>
      <c r="E818" t="str">
        <f>IF(Table_Main[[#This Row],[Wait]]&lt;=4, "Yes", "No")</f>
        <v>No</v>
      </c>
      <c r="F818" s="9">
        <v>44357</v>
      </c>
      <c r="G818" s="9">
        <v>44370</v>
      </c>
      <c r="H818" s="6">
        <v>1</v>
      </c>
      <c r="I818" t="str">
        <f>IF(Table_Main[[#This Row],[LaborFee]]=0,"Yes", "No")</f>
        <v>No</v>
      </c>
      <c r="J818" t="str">
        <f>IF(Table_Main[[#This Row],[PartsFee]]=0,"Yes", "No")</f>
        <v>No</v>
      </c>
      <c r="K818" s="6">
        <v>0.25</v>
      </c>
      <c r="L818" s="14">
        <v>150.36160000000001</v>
      </c>
      <c r="M818" s="6" t="s">
        <v>79</v>
      </c>
      <c r="N818">
        <f>Table_Main[[#This Row],[WorkDate]]-Table_Main[[#This Row],[ReqDate]]</f>
        <v>13</v>
      </c>
      <c r="O818">
        <f>VLOOKUP(Table_Main[[#This Row],[Techs]],$AA$2:$AB$4,2,0)</f>
        <v>80</v>
      </c>
      <c r="P818" s="13">
        <f>Table_Main[[#This Row],[LaborHours]]*Table_Main[[#This Row],[LaborRate]]</f>
        <v>20</v>
      </c>
      <c r="Q818" s="14">
        <v>20</v>
      </c>
      <c r="R818" s="14">
        <v>150.36160000000001</v>
      </c>
      <c r="S818" s="13">
        <f>Table_Main[[#This Row],[LaborRate]]+Table_Main[[#This Row],[LaborCost]]</f>
        <v>100</v>
      </c>
      <c r="T818">
        <f>Table_Main[[#This Row],[LaborFee]]+Table_Main[[#This Row],[PartsFee]]</f>
        <v>170.36160000000001</v>
      </c>
      <c r="U818" t="str">
        <f>LEFT(TEXT(Table_Main[[#This Row],[ReqDate]],"dddd"),3)</f>
        <v>Thu</v>
      </c>
      <c r="V818" t="str">
        <f>LEFT(TEXT(Table_Main[[#This Row],[WorkDate]],"dddd"),3)</f>
        <v>Wed</v>
      </c>
    </row>
    <row r="819" spans="1:22" ht="14.25" customHeight="1" x14ac:dyDescent="0.25">
      <c r="A819" s="6" t="s">
        <v>899</v>
      </c>
      <c r="B819" s="6" t="s">
        <v>61</v>
      </c>
      <c r="C819" s="6" t="s">
        <v>62</v>
      </c>
      <c r="D819" s="6" t="s">
        <v>67</v>
      </c>
      <c r="E819" t="str">
        <f>IF(Table_Main[[#This Row],[Wait]]&lt;=4, "Yes", "No")</f>
        <v>No</v>
      </c>
      <c r="F819" s="9">
        <v>44357</v>
      </c>
      <c r="G819" s="9">
        <v>44386</v>
      </c>
      <c r="H819" s="6">
        <v>1</v>
      </c>
      <c r="I819" t="str">
        <f>IF(Table_Main[[#This Row],[LaborFee]]=0,"Yes", "No")</f>
        <v>Yes</v>
      </c>
      <c r="J819" t="str">
        <f>IF(Table_Main[[#This Row],[PartsFee]]=0,"Yes", "No")</f>
        <v>Yes</v>
      </c>
      <c r="K819" s="6">
        <v>0.25</v>
      </c>
      <c r="L819" s="14">
        <v>110.11</v>
      </c>
      <c r="M819" s="6" t="s">
        <v>413</v>
      </c>
      <c r="N819">
        <f>Table_Main[[#This Row],[WorkDate]]-Table_Main[[#This Row],[ReqDate]]</f>
        <v>29</v>
      </c>
      <c r="O819">
        <f>VLOOKUP(Table_Main[[#This Row],[Techs]],$AA$2:$AB$4,2,0)</f>
        <v>80</v>
      </c>
      <c r="P819" s="13">
        <f>Table_Main[[#This Row],[LaborHours]]*Table_Main[[#This Row],[LaborRate]]</f>
        <v>20</v>
      </c>
      <c r="Q819" s="14">
        <v>0</v>
      </c>
      <c r="R819" s="14">
        <v>0</v>
      </c>
      <c r="S819" s="13">
        <f>Table_Main[[#This Row],[LaborRate]]+Table_Main[[#This Row],[LaborCost]]</f>
        <v>100</v>
      </c>
      <c r="T819">
        <f>Table_Main[[#This Row],[LaborFee]]+Table_Main[[#This Row],[PartsFee]]</f>
        <v>0</v>
      </c>
      <c r="U819" t="str">
        <f>LEFT(TEXT(Table_Main[[#This Row],[ReqDate]],"dddd"),3)</f>
        <v>Thu</v>
      </c>
      <c r="V819" t="str">
        <f>LEFT(TEXT(Table_Main[[#This Row],[WorkDate]],"dddd"),3)</f>
        <v>Fri</v>
      </c>
    </row>
    <row r="820" spans="1:22" ht="14.25" hidden="1" customHeight="1" x14ac:dyDescent="0.25">
      <c r="A820" s="6" t="s">
        <v>900</v>
      </c>
      <c r="B820" s="6" t="s">
        <v>56</v>
      </c>
      <c r="C820" s="6" t="s">
        <v>227</v>
      </c>
      <c r="D820" s="6" t="s">
        <v>67</v>
      </c>
      <c r="E820" t="str">
        <f>IF(Table_Main[[#This Row],[Wait]]&lt;=4, "Yes", "No")</f>
        <v>No</v>
      </c>
      <c r="F820" s="9">
        <v>44357</v>
      </c>
      <c r="G820" s="9">
        <v>44392</v>
      </c>
      <c r="H820" s="6">
        <v>1</v>
      </c>
      <c r="I820" t="str">
        <f>IF(Table_Main[[#This Row],[LaborFee]]=0,"Yes", "No")</f>
        <v>No</v>
      </c>
      <c r="J820" t="str">
        <f>IF(Table_Main[[#This Row],[PartsFee]]=0,"Yes", "No")</f>
        <v>No</v>
      </c>
      <c r="K820" s="6">
        <v>0.25</v>
      </c>
      <c r="L820" s="14">
        <v>120</v>
      </c>
      <c r="M820" s="6" t="s">
        <v>59</v>
      </c>
      <c r="N820">
        <f>Table_Main[[#This Row],[WorkDate]]-Table_Main[[#This Row],[ReqDate]]</f>
        <v>35</v>
      </c>
      <c r="O820">
        <f>VLOOKUP(Table_Main[[#This Row],[Techs]],$AA$2:$AB$4,2,0)</f>
        <v>80</v>
      </c>
      <c r="P820" s="13">
        <f>Table_Main[[#This Row],[LaborHours]]*Table_Main[[#This Row],[LaborRate]]</f>
        <v>20</v>
      </c>
      <c r="Q820" s="14">
        <v>20</v>
      </c>
      <c r="R820" s="14">
        <v>120</v>
      </c>
      <c r="S820" s="13">
        <f>Table_Main[[#This Row],[LaborRate]]+Table_Main[[#This Row],[LaborCost]]</f>
        <v>100</v>
      </c>
      <c r="T820">
        <f>Table_Main[[#This Row],[LaborFee]]+Table_Main[[#This Row],[PartsFee]]</f>
        <v>140</v>
      </c>
      <c r="U820" t="str">
        <f>LEFT(TEXT(Table_Main[[#This Row],[ReqDate]],"dddd"),3)</f>
        <v>Thu</v>
      </c>
      <c r="V820" t="str">
        <f>LEFT(TEXT(Table_Main[[#This Row],[WorkDate]],"dddd"),3)</f>
        <v>Thu</v>
      </c>
    </row>
    <row r="821" spans="1:22" ht="14.25" hidden="1" customHeight="1" x14ac:dyDescent="0.25">
      <c r="A821" s="6" t="s">
        <v>901</v>
      </c>
      <c r="B821" s="6" t="s">
        <v>56</v>
      </c>
      <c r="C821" s="6" t="s">
        <v>227</v>
      </c>
      <c r="D821" s="6" t="s">
        <v>63</v>
      </c>
      <c r="E821" t="str">
        <f>IF(Table_Main[[#This Row],[Wait]]&lt;=4, "Yes", "No")</f>
        <v>No</v>
      </c>
      <c r="F821" s="9">
        <v>44357</v>
      </c>
      <c r="G821" s="9">
        <v>44389</v>
      </c>
      <c r="H821" s="6">
        <v>2</v>
      </c>
      <c r="I821" t="str">
        <f>IF(Table_Main[[#This Row],[LaborFee]]=0,"Yes", "No")</f>
        <v>No</v>
      </c>
      <c r="J821" t="str">
        <f>IF(Table_Main[[#This Row],[PartsFee]]=0,"Yes", "No")</f>
        <v>No</v>
      </c>
      <c r="K821" s="6">
        <v>0.5</v>
      </c>
      <c r="L821" s="14">
        <v>272.49689999999998</v>
      </c>
      <c r="M821" s="6" t="s">
        <v>59</v>
      </c>
      <c r="N821">
        <f>Table_Main[[#This Row],[WorkDate]]-Table_Main[[#This Row],[ReqDate]]</f>
        <v>32</v>
      </c>
      <c r="O821">
        <f>VLOOKUP(Table_Main[[#This Row],[Techs]],$AA$2:$AB$4,2,0)</f>
        <v>140</v>
      </c>
      <c r="P821" s="13">
        <f>Table_Main[[#This Row],[LaborHours]]*Table_Main[[#This Row],[LaborRate]]</f>
        <v>70</v>
      </c>
      <c r="Q821" s="14">
        <v>70</v>
      </c>
      <c r="R821" s="14">
        <v>272.49689999999998</v>
      </c>
      <c r="S821" s="13">
        <f>Table_Main[[#This Row],[LaborRate]]+Table_Main[[#This Row],[LaborCost]]</f>
        <v>210</v>
      </c>
      <c r="T821">
        <f>Table_Main[[#This Row],[LaborFee]]+Table_Main[[#This Row],[PartsFee]]</f>
        <v>342.49689999999998</v>
      </c>
      <c r="U821" t="str">
        <f>LEFT(TEXT(Table_Main[[#This Row],[ReqDate]],"dddd"),3)</f>
        <v>Thu</v>
      </c>
      <c r="V821" t="str">
        <f>LEFT(TEXT(Table_Main[[#This Row],[WorkDate]],"dddd"),3)</f>
        <v>Mon</v>
      </c>
    </row>
    <row r="822" spans="1:22" ht="14.25" hidden="1" customHeight="1" x14ac:dyDescent="0.25">
      <c r="A822" s="6" t="s">
        <v>902</v>
      </c>
      <c r="B822" s="6" t="s">
        <v>83</v>
      </c>
      <c r="C822" s="6" t="s">
        <v>57</v>
      </c>
      <c r="D822" s="6" t="s">
        <v>58</v>
      </c>
      <c r="E822" t="str">
        <f>IF(Table_Main[[#This Row],[Wait]]&lt;=4, "Yes", "No")</f>
        <v>No</v>
      </c>
      <c r="F822" s="9">
        <v>44357</v>
      </c>
      <c r="G822" s="9">
        <v>44391</v>
      </c>
      <c r="H822" s="6">
        <v>1</v>
      </c>
      <c r="I822" t="str">
        <f>IF(Table_Main[[#This Row],[LaborFee]]=0,"Yes", "No")</f>
        <v>No</v>
      </c>
      <c r="J822" t="str">
        <f>IF(Table_Main[[#This Row],[PartsFee]]=0,"Yes", "No")</f>
        <v>No</v>
      </c>
      <c r="K822" s="6">
        <v>0.25</v>
      </c>
      <c r="L822" s="14">
        <v>34.5</v>
      </c>
      <c r="M822" s="6" t="s">
        <v>68</v>
      </c>
      <c r="N822">
        <f>Table_Main[[#This Row],[WorkDate]]-Table_Main[[#This Row],[ReqDate]]</f>
        <v>34</v>
      </c>
      <c r="O822">
        <f>VLOOKUP(Table_Main[[#This Row],[Techs]],$AA$2:$AB$4,2,0)</f>
        <v>80</v>
      </c>
      <c r="P822" s="13">
        <f>Table_Main[[#This Row],[LaborHours]]*Table_Main[[#This Row],[LaborRate]]</f>
        <v>20</v>
      </c>
      <c r="Q822" s="14">
        <v>20</v>
      </c>
      <c r="R822" s="14">
        <v>34.5</v>
      </c>
      <c r="S822" s="13">
        <f>Table_Main[[#This Row],[LaborRate]]+Table_Main[[#This Row],[LaborCost]]</f>
        <v>100</v>
      </c>
      <c r="T822">
        <f>Table_Main[[#This Row],[LaborFee]]+Table_Main[[#This Row],[PartsFee]]</f>
        <v>54.5</v>
      </c>
      <c r="U822" t="str">
        <f>LEFT(TEXT(Table_Main[[#This Row],[ReqDate]],"dddd"),3)</f>
        <v>Thu</v>
      </c>
      <c r="V822" t="str">
        <f>LEFT(TEXT(Table_Main[[#This Row],[WorkDate]],"dddd"),3)</f>
        <v>Wed</v>
      </c>
    </row>
    <row r="823" spans="1:22" ht="14.25" hidden="1" customHeight="1" x14ac:dyDescent="0.25">
      <c r="A823" s="6" t="s">
        <v>903</v>
      </c>
      <c r="B823" s="6" t="s">
        <v>65</v>
      </c>
      <c r="C823" s="6" t="s">
        <v>57</v>
      </c>
      <c r="D823" s="6" t="s">
        <v>81</v>
      </c>
      <c r="E823" t="str">
        <f>IF(Table_Main[[#This Row],[Wait]]&lt;=4, "Yes", "No")</f>
        <v>No</v>
      </c>
      <c r="F823" s="9">
        <v>44357</v>
      </c>
      <c r="G823" s="9">
        <v>44392</v>
      </c>
      <c r="H823" s="6">
        <v>2</v>
      </c>
      <c r="I823" t="str">
        <f>IF(Table_Main[[#This Row],[LaborFee]]=0,"Yes", "No")</f>
        <v>No</v>
      </c>
      <c r="J823" t="str">
        <f>IF(Table_Main[[#This Row],[PartsFee]]=0,"Yes", "No")</f>
        <v>No</v>
      </c>
      <c r="K823" s="6">
        <v>3</v>
      </c>
      <c r="L823" s="14">
        <v>44.064</v>
      </c>
      <c r="M823" s="6" t="s">
        <v>79</v>
      </c>
      <c r="N823">
        <f>Table_Main[[#This Row],[WorkDate]]-Table_Main[[#This Row],[ReqDate]]</f>
        <v>35</v>
      </c>
      <c r="O823">
        <f>VLOOKUP(Table_Main[[#This Row],[Techs]],$AA$2:$AB$4,2,0)</f>
        <v>140</v>
      </c>
      <c r="P823" s="13">
        <f>Table_Main[[#This Row],[LaborHours]]*Table_Main[[#This Row],[LaborRate]]</f>
        <v>420</v>
      </c>
      <c r="Q823" s="14">
        <v>420</v>
      </c>
      <c r="R823" s="14">
        <v>44.064</v>
      </c>
      <c r="S823" s="13">
        <f>Table_Main[[#This Row],[LaborRate]]+Table_Main[[#This Row],[LaborCost]]</f>
        <v>560</v>
      </c>
      <c r="T823">
        <f>Table_Main[[#This Row],[LaborFee]]+Table_Main[[#This Row],[PartsFee]]</f>
        <v>464.06400000000002</v>
      </c>
      <c r="U823" t="str">
        <f>LEFT(TEXT(Table_Main[[#This Row],[ReqDate]],"dddd"),3)</f>
        <v>Thu</v>
      </c>
      <c r="V823" t="str">
        <f>LEFT(TEXT(Table_Main[[#This Row],[WorkDate]],"dddd"),3)</f>
        <v>Thu</v>
      </c>
    </row>
    <row r="824" spans="1:22" ht="14.25" hidden="1" customHeight="1" x14ac:dyDescent="0.25">
      <c r="A824" s="6" t="s">
        <v>904</v>
      </c>
      <c r="B824" s="6" t="s">
        <v>71</v>
      </c>
      <c r="C824" s="6" t="s">
        <v>66</v>
      </c>
      <c r="D824" s="6" t="s">
        <v>81</v>
      </c>
      <c r="E824" t="str">
        <f>IF(Table_Main[[#This Row],[Wait]]&lt;=4, "Yes", "No")</f>
        <v>No</v>
      </c>
      <c r="F824" s="9">
        <v>44357</v>
      </c>
      <c r="G824" s="9">
        <v>44373</v>
      </c>
      <c r="H824" s="6">
        <v>2</v>
      </c>
      <c r="I824" t="str">
        <f>IF(Table_Main[[#This Row],[LaborFee]]=0,"Yes", "No")</f>
        <v>Yes</v>
      </c>
      <c r="J824" t="str">
        <f>IF(Table_Main[[#This Row],[PartsFee]]=0,"Yes", "No")</f>
        <v>No</v>
      </c>
      <c r="K824" s="6">
        <v>2</v>
      </c>
      <c r="L824" s="14">
        <v>67.843599999999995</v>
      </c>
      <c r="M824" s="6" t="s">
        <v>68</v>
      </c>
      <c r="N824">
        <f>Table_Main[[#This Row],[WorkDate]]-Table_Main[[#This Row],[ReqDate]]</f>
        <v>16</v>
      </c>
      <c r="O824">
        <f>VLOOKUP(Table_Main[[#This Row],[Techs]],$AA$2:$AB$4,2,0)</f>
        <v>140</v>
      </c>
      <c r="P824" s="13">
        <f>Table_Main[[#This Row],[LaborHours]]*Table_Main[[#This Row],[LaborRate]]</f>
        <v>280</v>
      </c>
      <c r="Q824" s="14">
        <v>0</v>
      </c>
      <c r="R824" s="14">
        <v>67.843599999999995</v>
      </c>
      <c r="S824" s="13">
        <f>Table_Main[[#This Row],[LaborRate]]+Table_Main[[#This Row],[LaborCost]]</f>
        <v>420</v>
      </c>
      <c r="T824">
        <f>Table_Main[[#This Row],[LaborFee]]+Table_Main[[#This Row],[PartsFee]]</f>
        <v>67.843599999999995</v>
      </c>
      <c r="U824" t="str">
        <f>LEFT(TEXT(Table_Main[[#This Row],[ReqDate]],"dddd"),3)</f>
        <v>Thu</v>
      </c>
      <c r="V824" t="str">
        <f>LEFT(TEXT(Table_Main[[#This Row],[WorkDate]],"dddd"),3)</f>
        <v>Sat</v>
      </c>
    </row>
    <row r="825" spans="1:22" ht="14.25" hidden="1" customHeight="1" x14ac:dyDescent="0.25">
      <c r="A825" s="6" t="s">
        <v>905</v>
      </c>
      <c r="B825" s="6" t="s">
        <v>65</v>
      </c>
      <c r="C825" s="6" t="s">
        <v>57</v>
      </c>
      <c r="D825" s="6" t="s">
        <v>58</v>
      </c>
      <c r="E825" t="str">
        <f>IF(Table_Main[[#This Row],[Wait]]&lt;=4, "Yes", "No")</f>
        <v>No</v>
      </c>
      <c r="F825" s="9">
        <v>44357</v>
      </c>
      <c r="G825" s="9">
        <v>44373</v>
      </c>
      <c r="H825" s="6">
        <v>2</v>
      </c>
      <c r="I825" t="str">
        <f>IF(Table_Main[[#This Row],[LaborFee]]=0,"Yes", "No")</f>
        <v>Yes</v>
      </c>
      <c r="J825" t="str">
        <f>IF(Table_Main[[#This Row],[PartsFee]]=0,"Yes", "No")</f>
        <v>No</v>
      </c>
      <c r="K825" s="6">
        <v>0.75</v>
      </c>
      <c r="L825" s="14">
        <v>165.8691</v>
      </c>
      <c r="M825" s="6" t="s">
        <v>79</v>
      </c>
      <c r="N825">
        <f>Table_Main[[#This Row],[WorkDate]]-Table_Main[[#This Row],[ReqDate]]</f>
        <v>16</v>
      </c>
      <c r="O825">
        <f>VLOOKUP(Table_Main[[#This Row],[Techs]],$AA$2:$AB$4,2,0)</f>
        <v>140</v>
      </c>
      <c r="P825" s="13">
        <f>Table_Main[[#This Row],[LaborHours]]*Table_Main[[#This Row],[LaborRate]]</f>
        <v>105</v>
      </c>
      <c r="Q825" s="14">
        <v>0</v>
      </c>
      <c r="R825" s="14">
        <v>165.8691</v>
      </c>
      <c r="S825" s="13">
        <f>Table_Main[[#This Row],[LaborRate]]+Table_Main[[#This Row],[LaborCost]]</f>
        <v>245</v>
      </c>
      <c r="T825">
        <f>Table_Main[[#This Row],[LaborFee]]+Table_Main[[#This Row],[PartsFee]]</f>
        <v>165.8691</v>
      </c>
      <c r="U825" t="str">
        <f>LEFT(TEXT(Table_Main[[#This Row],[ReqDate]],"dddd"),3)</f>
        <v>Thu</v>
      </c>
      <c r="V825" t="str">
        <f>LEFT(TEXT(Table_Main[[#This Row],[WorkDate]],"dddd"),3)</f>
        <v>Sat</v>
      </c>
    </row>
    <row r="826" spans="1:22" ht="14.25" hidden="1" customHeight="1" x14ac:dyDescent="0.25">
      <c r="A826" s="6" t="s">
        <v>906</v>
      </c>
      <c r="B826" s="6" t="s">
        <v>226</v>
      </c>
      <c r="C826" s="6" t="s">
        <v>227</v>
      </c>
      <c r="D826" s="6" t="s">
        <v>63</v>
      </c>
      <c r="E826" t="str">
        <f>IF(Table_Main[[#This Row],[Wait]]&lt;=4, "Yes", "No")</f>
        <v>No</v>
      </c>
      <c r="F826" s="9">
        <v>44357</v>
      </c>
      <c r="G826" s="9">
        <v>44371</v>
      </c>
      <c r="H826" s="6">
        <v>2</v>
      </c>
      <c r="I826" t="str">
        <f>IF(Table_Main[[#This Row],[LaborFee]]=0,"Yes", "No")</f>
        <v>Yes</v>
      </c>
      <c r="J826" t="str">
        <f>IF(Table_Main[[#This Row],[PartsFee]]=0,"Yes", "No")</f>
        <v>No</v>
      </c>
      <c r="K826" s="6">
        <v>3</v>
      </c>
      <c r="L826" s="14">
        <v>42.66</v>
      </c>
      <c r="M826" s="6" t="s">
        <v>432</v>
      </c>
      <c r="N826">
        <f>Table_Main[[#This Row],[WorkDate]]-Table_Main[[#This Row],[ReqDate]]</f>
        <v>14</v>
      </c>
      <c r="O826">
        <f>VLOOKUP(Table_Main[[#This Row],[Techs]],$AA$2:$AB$4,2,0)</f>
        <v>140</v>
      </c>
      <c r="P826" s="13">
        <f>Table_Main[[#This Row],[LaborHours]]*Table_Main[[#This Row],[LaborRate]]</f>
        <v>420</v>
      </c>
      <c r="Q826" s="14">
        <v>0</v>
      </c>
      <c r="R826" s="14">
        <v>42.66</v>
      </c>
      <c r="S826" s="13">
        <f>Table_Main[[#This Row],[LaborRate]]+Table_Main[[#This Row],[LaborCost]]</f>
        <v>560</v>
      </c>
      <c r="T826">
        <f>Table_Main[[#This Row],[LaborFee]]+Table_Main[[#This Row],[PartsFee]]</f>
        <v>42.66</v>
      </c>
      <c r="U826" t="str">
        <f>LEFT(TEXT(Table_Main[[#This Row],[ReqDate]],"dddd"),3)</f>
        <v>Thu</v>
      </c>
      <c r="V826" t="str">
        <f>LEFT(TEXT(Table_Main[[#This Row],[WorkDate]],"dddd"),3)</f>
        <v>Thu</v>
      </c>
    </row>
    <row r="827" spans="1:22" ht="14.25" hidden="1" customHeight="1" x14ac:dyDescent="0.25">
      <c r="A827" s="6" t="s">
        <v>907</v>
      </c>
      <c r="B827" s="6" t="s">
        <v>94</v>
      </c>
      <c r="C827" s="6" t="s">
        <v>78</v>
      </c>
      <c r="D827" s="6" t="s">
        <v>63</v>
      </c>
      <c r="E827" t="str">
        <f>IF(Table_Main[[#This Row],[Wait]]&lt;=4, "Yes", "No")</f>
        <v>No</v>
      </c>
      <c r="F827" s="9">
        <v>44357</v>
      </c>
      <c r="G827" s="9">
        <v>44392</v>
      </c>
      <c r="H827" s="6">
        <v>1</v>
      </c>
      <c r="I827" t="str">
        <f>IF(Table_Main[[#This Row],[LaborFee]]=0,"Yes", "No")</f>
        <v>Yes</v>
      </c>
      <c r="J827" t="str">
        <f>IF(Table_Main[[#This Row],[PartsFee]]=0,"Yes", "No")</f>
        <v>No</v>
      </c>
      <c r="K827" s="6">
        <v>1</v>
      </c>
      <c r="L827" s="14">
        <v>101.9011</v>
      </c>
      <c r="M827" s="6" t="s">
        <v>59</v>
      </c>
      <c r="N827">
        <f>Table_Main[[#This Row],[WorkDate]]-Table_Main[[#This Row],[ReqDate]]</f>
        <v>35</v>
      </c>
      <c r="O827">
        <f>VLOOKUP(Table_Main[[#This Row],[Techs]],$AA$2:$AB$4,2,0)</f>
        <v>80</v>
      </c>
      <c r="P827" s="13">
        <f>Table_Main[[#This Row],[LaborHours]]*Table_Main[[#This Row],[LaborRate]]</f>
        <v>80</v>
      </c>
      <c r="Q827" s="14">
        <v>0</v>
      </c>
      <c r="R827" s="14">
        <v>101.9011</v>
      </c>
      <c r="S827" s="13">
        <f>Table_Main[[#This Row],[LaborRate]]+Table_Main[[#This Row],[LaborCost]]</f>
        <v>160</v>
      </c>
      <c r="T827">
        <f>Table_Main[[#This Row],[LaborFee]]+Table_Main[[#This Row],[PartsFee]]</f>
        <v>101.9011</v>
      </c>
      <c r="U827" t="str">
        <f>LEFT(TEXT(Table_Main[[#This Row],[ReqDate]],"dddd"),3)</f>
        <v>Thu</v>
      </c>
      <c r="V827" t="str">
        <f>LEFT(TEXT(Table_Main[[#This Row],[WorkDate]],"dddd"),3)</f>
        <v>Thu</v>
      </c>
    </row>
    <row r="828" spans="1:22" ht="14.25" hidden="1" customHeight="1" x14ac:dyDescent="0.25">
      <c r="A828" s="6" t="s">
        <v>908</v>
      </c>
      <c r="B828" s="6" t="s">
        <v>106</v>
      </c>
      <c r="C828" s="6" t="s">
        <v>78</v>
      </c>
      <c r="D828" s="6" t="s">
        <v>81</v>
      </c>
      <c r="E828" t="str">
        <f>IF(Table_Main[[#This Row],[Wait]]&lt;=4, "Yes", "No")</f>
        <v>No</v>
      </c>
      <c r="F828" s="9">
        <v>44357</v>
      </c>
      <c r="G828" s="9">
        <v>44373</v>
      </c>
      <c r="H828" s="6">
        <v>2</v>
      </c>
      <c r="I828" t="str">
        <f>IF(Table_Main[[#This Row],[LaborFee]]=0,"Yes", "No")</f>
        <v>Yes</v>
      </c>
      <c r="J828" t="str">
        <f>IF(Table_Main[[#This Row],[PartsFee]]=0,"Yes", "No")</f>
        <v>No</v>
      </c>
      <c r="K828" s="6">
        <v>1.25</v>
      </c>
      <c r="L828" s="14">
        <v>222.5367</v>
      </c>
      <c r="M828" s="6" t="s">
        <v>79</v>
      </c>
      <c r="N828">
        <f>Table_Main[[#This Row],[WorkDate]]-Table_Main[[#This Row],[ReqDate]]</f>
        <v>16</v>
      </c>
      <c r="O828">
        <f>VLOOKUP(Table_Main[[#This Row],[Techs]],$AA$2:$AB$4,2,0)</f>
        <v>140</v>
      </c>
      <c r="P828" s="13">
        <f>Table_Main[[#This Row],[LaborHours]]*Table_Main[[#This Row],[LaborRate]]</f>
        <v>175</v>
      </c>
      <c r="Q828" s="14">
        <v>0</v>
      </c>
      <c r="R828" s="14">
        <v>222.5367</v>
      </c>
      <c r="S828" s="13">
        <f>Table_Main[[#This Row],[LaborRate]]+Table_Main[[#This Row],[LaborCost]]</f>
        <v>315</v>
      </c>
      <c r="T828">
        <f>Table_Main[[#This Row],[LaborFee]]+Table_Main[[#This Row],[PartsFee]]</f>
        <v>222.5367</v>
      </c>
      <c r="U828" t="str">
        <f>LEFT(TEXT(Table_Main[[#This Row],[ReqDate]],"dddd"),3)</f>
        <v>Thu</v>
      </c>
      <c r="V828" t="str">
        <f>LEFT(TEXT(Table_Main[[#This Row],[WorkDate]],"dddd"),3)</f>
        <v>Sat</v>
      </c>
    </row>
    <row r="829" spans="1:22" ht="14.25" hidden="1" customHeight="1" x14ac:dyDescent="0.25">
      <c r="A829" s="6" t="s">
        <v>909</v>
      </c>
      <c r="B829" s="6" t="s">
        <v>94</v>
      </c>
      <c r="C829" s="6" t="s">
        <v>78</v>
      </c>
      <c r="D829" s="6" t="s">
        <v>63</v>
      </c>
      <c r="E829" t="str">
        <f>IF(Table_Main[[#This Row],[Wait]]&lt;=4, "Yes", "No")</f>
        <v>No</v>
      </c>
      <c r="F829" s="9">
        <v>44358</v>
      </c>
      <c r="G829" s="9">
        <v>44393</v>
      </c>
      <c r="H829" s="6">
        <v>1</v>
      </c>
      <c r="I829" t="str">
        <f>IF(Table_Main[[#This Row],[LaborFee]]=0,"Yes", "No")</f>
        <v>Yes</v>
      </c>
      <c r="J829" t="str">
        <f>IF(Table_Main[[#This Row],[PartsFee]]=0,"Yes", "No")</f>
        <v>Yes</v>
      </c>
      <c r="K829" s="6">
        <v>0.5</v>
      </c>
      <c r="L829" s="14">
        <v>344.76940000000002</v>
      </c>
      <c r="M829" s="6" t="s">
        <v>413</v>
      </c>
      <c r="N829">
        <f>Table_Main[[#This Row],[WorkDate]]-Table_Main[[#This Row],[ReqDate]]</f>
        <v>35</v>
      </c>
      <c r="O829">
        <f>VLOOKUP(Table_Main[[#This Row],[Techs]],$AA$2:$AB$4,2,0)</f>
        <v>80</v>
      </c>
      <c r="P829" s="13">
        <f>Table_Main[[#This Row],[LaborHours]]*Table_Main[[#This Row],[LaborRate]]</f>
        <v>40</v>
      </c>
      <c r="Q829" s="14">
        <v>0</v>
      </c>
      <c r="R829" s="14">
        <v>0</v>
      </c>
      <c r="S829" s="13">
        <f>Table_Main[[#This Row],[LaborRate]]+Table_Main[[#This Row],[LaborCost]]</f>
        <v>120</v>
      </c>
      <c r="T829">
        <f>Table_Main[[#This Row],[LaborFee]]+Table_Main[[#This Row],[PartsFee]]</f>
        <v>0</v>
      </c>
      <c r="U829" t="str">
        <f>LEFT(TEXT(Table_Main[[#This Row],[ReqDate]],"dddd"),3)</f>
        <v>Fri</v>
      </c>
      <c r="V829" t="str">
        <f>LEFT(TEXT(Table_Main[[#This Row],[WorkDate]],"dddd"),3)</f>
        <v>Fri</v>
      </c>
    </row>
    <row r="830" spans="1:22" ht="14.25" hidden="1" customHeight="1" x14ac:dyDescent="0.25">
      <c r="A830" s="6" t="s">
        <v>910</v>
      </c>
      <c r="B830" s="6" t="s">
        <v>56</v>
      </c>
      <c r="C830" s="6" t="s">
        <v>227</v>
      </c>
      <c r="D830" s="6" t="s">
        <v>67</v>
      </c>
      <c r="E830" t="str">
        <f>IF(Table_Main[[#This Row],[Wait]]&lt;=4, "Yes", "No")</f>
        <v>No</v>
      </c>
      <c r="F830" s="9">
        <v>44359</v>
      </c>
      <c r="G830" s="9">
        <v>44376</v>
      </c>
      <c r="H830" s="6">
        <v>1</v>
      </c>
      <c r="I830" t="str">
        <f>IF(Table_Main[[#This Row],[LaborFee]]=0,"Yes", "No")</f>
        <v>No</v>
      </c>
      <c r="J830" t="str">
        <f>IF(Table_Main[[#This Row],[PartsFee]]=0,"Yes", "No")</f>
        <v>No</v>
      </c>
      <c r="K830" s="6">
        <v>0.25</v>
      </c>
      <c r="L830" s="14">
        <v>22</v>
      </c>
      <c r="M830" s="6" t="s">
        <v>59</v>
      </c>
      <c r="N830">
        <f>Table_Main[[#This Row],[WorkDate]]-Table_Main[[#This Row],[ReqDate]]</f>
        <v>17</v>
      </c>
      <c r="O830">
        <f>VLOOKUP(Table_Main[[#This Row],[Techs]],$AA$2:$AB$4,2,0)</f>
        <v>80</v>
      </c>
      <c r="P830" s="13">
        <f>Table_Main[[#This Row],[LaborHours]]*Table_Main[[#This Row],[LaborRate]]</f>
        <v>20</v>
      </c>
      <c r="Q830" s="14">
        <v>20</v>
      </c>
      <c r="R830" s="14">
        <v>22</v>
      </c>
      <c r="S830" s="13">
        <f>Table_Main[[#This Row],[LaborRate]]+Table_Main[[#This Row],[LaborCost]]</f>
        <v>100</v>
      </c>
      <c r="T830">
        <f>Table_Main[[#This Row],[LaborFee]]+Table_Main[[#This Row],[PartsFee]]</f>
        <v>42</v>
      </c>
      <c r="U830" t="str">
        <f>LEFT(TEXT(Table_Main[[#This Row],[ReqDate]],"dddd"),3)</f>
        <v>Sat</v>
      </c>
      <c r="V830" t="str">
        <f>LEFT(TEXT(Table_Main[[#This Row],[WorkDate]],"dddd"),3)</f>
        <v>Tue</v>
      </c>
    </row>
    <row r="831" spans="1:22" ht="14.25" hidden="1" customHeight="1" x14ac:dyDescent="0.25">
      <c r="A831" s="6" t="s">
        <v>911</v>
      </c>
      <c r="B831" s="6" t="s">
        <v>65</v>
      </c>
      <c r="C831" s="6" t="s">
        <v>66</v>
      </c>
      <c r="D831" s="6" t="s">
        <v>63</v>
      </c>
      <c r="E831" t="str">
        <f>IF(Table_Main[[#This Row],[Wait]]&lt;=4, "Yes", "No")</f>
        <v>No</v>
      </c>
      <c r="F831" s="9">
        <v>44361</v>
      </c>
      <c r="G831" s="9">
        <v>44370</v>
      </c>
      <c r="H831" s="6">
        <v>1</v>
      </c>
      <c r="I831" t="str">
        <f>IF(Table_Main[[#This Row],[LaborFee]]=0,"Yes", "No")</f>
        <v>No</v>
      </c>
      <c r="J831" t="str">
        <f>IF(Table_Main[[#This Row],[PartsFee]]=0,"Yes", "No")</f>
        <v>No</v>
      </c>
      <c r="K831" s="6">
        <v>0.5</v>
      </c>
      <c r="L831" s="14">
        <v>120</v>
      </c>
      <c r="M831" s="6" t="s">
        <v>59</v>
      </c>
      <c r="N831">
        <f>Table_Main[[#This Row],[WorkDate]]-Table_Main[[#This Row],[ReqDate]]</f>
        <v>9</v>
      </c>
      <c r="O831">
        <f>VLOOKUP(Table_Main[[#This Row],[Techs]],$AA$2:$AB$4,2,0)</f>
        <v>80</v>
      </c>
      <c r="P831" s="13">
        <f>Table_Main[[#This Row],[LaborHours]]*Table_Main[[#This Row],[LaborRate]]</f>
        <v>40</v>
      </c>
      <c r="Q831" s="14">
        <v>40</v>
      </c>
      <c r="R831" s="14">
        <v>120</v>
      </c>
      <c r="S831" s="13">
        <f>Table_Main[[#This Row],[LaborRate]]+Table_Main[[#This Row],[LaborCost]]</f>
        <v>120</v>
      </c>
      <c r="T831">
        <f>Table_Main[[#This Row],[LaborFee]]+Table_Main[[#This Row],[PartsFee]]</f>
        <v>160</v>
      </c>
      <c r="U831" t="str">
        <f>LEFT(TEXT(Table_Main[[#This Row],[ReqDate]],"dddd"),3)</f>
        <v>Mon</v>
      </c>
      <c r="V831" t="str">
        <f>LEFT(TEXT(Table_Main[[#This Row],[WorkDate]],"dddd"),3)</f>
        <v>Wed</v>
      </c>
    </row>
    <row r="832" spans="1:22" ht="14.25" hidden="1" customHeight="1" x14ac:dyDescent="0.25">
      <c r="A832" s="6" t="s">
        <v>912</v>
      </c>
      <c r="B832" s="6" t="s">
        <v>65</v>
      </c>
      <c r="C832" s="6" t="s">
        <v>57</v>
      </c>
      <c r="D832" s="6" t="s">
        <v>63</v>
      </c>
      <c r="E832" t="str">
        <f>IF(Table_Main[[#This Row],[Wait]]&lt;=4, "Yes", "No")</f>
        <v>No</v>
      </c>
      <c r="F832" s="9">
        <v>44361</v>
      </c>
      <c r="G832" s="9">
        <v>44371</v>
      </c>
      <c r="H832" s="6">
        <v>1</v>
      </c>
      <c r="I832" t="str">
        <f>IF(Table_Main[[#This Row],[LaborFee]]=0,"Yes", "No")</f>
        <v>Yes</v>
      </c>
      <c r="J832" t="str">
        <f>IF(Table_Main[[#This Row],[PartsFee]]=0,"Yes", "No")</f>
        <v>Yes</v>
      </c>
      <c r="K832" s="6">
        <v>0.5</v>
      </c>
      <c r="L832" s="14">
        <v>204.28399999999999</v>
      </c>
      <c r="M832" s="6" t="s">
        <v>413</v>
      </c>
      <c r="N832">
        <f>Table_Main[[#This Row],[WorkDate]]-Table_Main[[#This Row],[ReqDate]]</f>
        <v>10</v>
      </c>
      <c r="O832">
        <f>VLOOKUP(Table_Main[[#This Row],[Techs]],$AA$2:$AB$4,2,0)</f>
        <v>80</v>
      </c>
      <c r="P832" s="13">
        <f>Table_Main[[#This Row],[LaborHours]]*Table_Main[[#This Row],[LaborRate]]</f>
        <v>40</v>
      </c>
      <c r="Q832" s="14">
        <v>0</v>
      </c>
      <c r="R832" s="14">
        <v>0</v>
      </c>
      <c r="S832" s="13">
        <f>Table_Main[[#This Row],[LaborRate]]+Table_Main[[#This Row],[LaborCost]]</f>
        <v>120</v>
      </c>
      <c r="T832">
        <f>Table_Main[[#This Row],[LaborFee]]+Table_Main[[#This Row],[PartsFee]]</f>
        <v>0</v>
      </c>
      <c r="U832" t="str">
        <f>LEFT(TEXT(Table_Main[[#This Row],[ReqDate]],"dddd"),3)</f>
        <v>Mon</v>
      </c>
      <c r="V832" t="str">
        <f>LEFT(TEXT(Table_Main[[#This Row],[WorkDate]],"dddd"),3)</f>
        <v>Thu</v>
      </c>
    </row>
    <row r="833" spans="1:22" ht="14.25" hidden="1" customHeight="1" x14ac:dyDescent="0.25">
      <c r="A833" s="6" t="s">
        <v>913</v>
      </c>
      <c r="B833" s="6" t="s">
        <v>83</v>
      </c>
      <c r="C833" s="6" t="s">
        <v>78</v>
      </c>
      <c r="D833" s="6" t="s">
        <v>63</v>
      </c>
      <c r="E833" t="str">
        <f>IF(Table_Main[[#This Row],[Wait]]&lt;=4, "Yes", "No")</f>
        <v>No</v>
      </c>
      <c r="F833" s="9">
        <v>44361</v>
      </c>
      <c r="G833" s="9">
        <v>44384</v>
      </c>
      <c r="H833" s="6">
        <v>2</v>
      </c>
      <c r="I833" t="str">
        <f>IF(Table_Main[[#This Row],[LaborFee]]=0,"Yes", "No")</f>
        <v>No</v>
      </c>
      <c r="J833" t="str">
        <f>IF(Table_Main[[#This Row],[PartsFee]]=0,"Yes", "No")</f>
        <v>Yes</v>
      </c>
      <c r="K833" s="6">
        <v>5</v>
      </c>
      <c r="L833" s="14">
        <v>2048.5612000000001</v>
      </c>
      <c r="M833" s="6" t="s">
        <v>79</v>
      </c>
      <c r="N833">
        <f>Table_Main[[#This Row],[WorkDate]]-Table_Main[[#This Row],[ReqDate]]</f>
        <v>23</v>
      </c>
      <c r="O833">
        <f>VLOOKUP(Table_Main[[#This Row],[Techs]],$AA$2:$AB$4,2,0)</f>
        <v>140</v>
      </c>
      <c r="P833" s="13">
        <f>Table_Main[[#This Row],[LaborHours]]*Table_Main[[#This Row],[LaborRate]]</f>
        <v>700</v>
      </c>
      <c r="Q833" s="14">
        <v>700</v>
      </c>
      <c r="R833" s="14">
        <v>0</v>
      </c>
      <c r="S833" s="13">
        <f>Table_Main[[#This Row],[LaborRate]]+Table_Main[[#This Row],[LaborCost]]</f>
        <v>840</v>
      </c>
      <c r="T833">
        <f>Table_Main[[#This Row],[LaborFee]]+Table_Main[[#This Row],[PartsFee]]</f>
        <v>700</v>
      </c>
      <c r="U833" t="str">
        <f>LEFT(TEXT(Table_Main[[#This Row],[ReqDate]],"dddd"),3)</f>
        <v>Mon</v>
      </c>
      <c r="V833" t="str">
        <f>LEFT(TEXT(Table_Main[[#This Row],[WorkDate]],"dddd"),3)</f>
        <v>Wed</v>
      </c>
    </row>
    <row r="834" spans="1:22" ht="14.25" hidden="1" customHeight="1" x14ac:dyDescent="0.25">
      <c r="A834" s="6" t="s">
        <v>914</v>
      </c>
      <c r="B834" s="6" t="s">
        <v>94</v>
      </c>
      <c r="C834" s="6" t="s">
        <v>57</v>
      </c>
      <c r="D834" s="6" t="s">
        <v>67</v>
      </c>
      <c r="E834" t="str">
        <f>IF(Table_Main[[#This Row],[Wait]]&lt;=4, "Yes", "No")</f>
        <v>No</v>
      </c>
      <c r="F834" s="9">
        <v>44361</v>
      </c>
      <c r="G834" s="9">
        <v>44399</v>
      </c>
      <c r="H834" s="6">
        <v>1</v>
      </c>
      <c r="I834" t="str">
        <f>IF(Table_Main[[#This Row],[LaborFee]]=0,"Yes", "No")</f>
        <v>No</v>
      </c>
      <c r="J834" t="str">
        <f>IF(Table_Main[[#This Row],[PartsFee]]=0,"Yes", "No")</f>
        <v>No</v>
      </c>
      <c r="K834" s="6">
        <v>0.25</v>
      </c>
      <c r="L834" s="14">
        <v>8.5495999999999999</v>
      </c>
      <c r="M834" s="6" t="s">
        <v>79</v>
      </c>
      <c r="N834">
        <f>Table_Main[[#This Row],[WorkDate]]-Table_Main[[#This Row],[ReqDate]]</f>
        <v>38</v>
      </c>
      <c r="O834">
        <f>VLOOKUP(Table_Main[[#This Row],[Techs]],$AA$2:$AB$4,2,0)</f>
        <v>80</v>
      </c>
      <c r="P834" s="13">
        <f>Table_Main[[#This Row],[LaborHours]]*Table_Main[[#This Row],[LaborRate]]</f>
        <v>20</v>
      </c>
      <c r="Q834" s="14">
        <v>20</v>
      </c>
      <c r="R834" s="14">
        <v>8.5495999999999999</v>
      </c>
      <c r="S834" s="13">
        <f>Table_Main[[#This Row],[LaborRate]]+Table_Main[[#This Row],[LaborCost]]</f>
        <v>100</v>
      </c>
      <c r="T834">
        <f>Table_Main[[#This Row],[LaborFee]]+Table_Main[[#This Row],[PartsFee]]</f>
        <v>28.549599999999998</v>
      </c>
      <c r="U834" t="str">
        <f>LEFT(TEXT(Table_Main[[#This Row],[ReqDate]],"dddd"),3)</f>
        <v>Mon</v>
      </c>
      <c r="V834" t="str">
        <f>LEFT(TEXT(Table_Main[[#This Row],[WorkDate]],"dddd"),3)</f>
        <v>Thu</v>
      </c>
    </row>
    <row r="835" spans="1:22" ht="14.25" hidden="1" customHeight="1" x14ac:dyDescent="0.25">
      <c r="A835" s="6" t="s">
        <v>915</v>
      </c>
      <c r="B835" s="6" t="s">
        <v>65</v>
      </c>
      <c r="C835" s="6" t="s">
        <v>66</v>
      </c>
      <c r="D835" s="6" t="s">
        <v>58</v>
      </c>
      <c r="E835" t="str">
        <f>IF(Table_Main[[#This Row],[Wait]]&lt;=4, "Yes", "No")</f>
        <v>No</v>
      </c>
      <c r="F835" s="9">
        <v>44361</v>
      </c>
      <c r="G835" s="9">
        <v>44399</v>
      </c>
      <c r="H835" s="6">
        <v>1</v>
      </c>
      <c r="I835" t="str">
        <f>IF(Table_Main[[#This Row],[LaborFee]]=0,"Yes", "No")</f>
        <v>No</v>
      </c>
      <c r="J835" t="str">
        <f>IF(Table_Main[[#This Row],[PartsFee]]=0,"Yes", "No")</f>
        <v>No</v>
      </c>
      <c r="K835" s="6">
        <v>0.5</v>
      </c>
      <c r="L835" s="14">
        <v>120.54089999999999</v>
      </c>
      <c r="M835" s="6" t="s">
        <v>79</v>
      </c>
      <c r="N835">
        <f>Table_Main[[#This Row],[WorkDate]]-Table_Main[[#This Row],[ReqDate]]</f>
        <v>38</v>
      </c>
      <c r="O835">
        <f>VLOOKUP(Table_Main[[#This Row],[Techs]],$AA$2:$AB$4,2,0)</f>
        <v>80</v>
      </c>
      <c r="P835" s="13">
        <f>Table_Main[[#This Row],[LaborHours]]*Table_Main[[#This Row],[LaborRate]]</f>
        <v>40</v>
      </c>
      <c r="Q835" s="14">
        <v>40</v>
      </c>
      <c r="R835" s="14">
        <v>120.54089999999999</v>
      </c>
      <c r="S835" s="13">
        <f>Table_Main[[#This Row],[LaborRate]]+Table_Main[[#This Row],[LaborCost]]</f>
        <v>120</v>
      </c>
      <c r="T835">
        <f>Table_Main[[#This Row],[LaborFee]]+Table_Main[[#This Row],[PartsFee]]</f>
        <v>160.54089999999999</v>
      </c>
      <c r="U835" t="str">
        <f>LEFT(TEXT(Table_Main[[#This Row],[ReqDate]],"dddd"),3)</f>
        <v>Mon</v>
      </c>
      <c r="V835" t="str">
        <f>LEFT(TEXT(Table_Main[[#This Row],[WorkDate]],"dddd"),3)</f>
        <v>Thu</v>
      </c>
    </row>
    <row r="836" spans="1:22" ht="14.25" hidden="1" customHeight="1" x14ac:dyDescent="0.25">
      <c r="A836" s="6" t="s">
        <v>916</v>
      </c>
      <c r="B836" s="6" t="s">
        <v>71</v>
      </c>
      <c r="C836" s="6" t="s">
        <v>66</v>
      </c>
      <c r="D836" s="6" t="s">
        <v>63</v>
      </c>
      <c r="E836" t="str">
        <f>IF(Table_Main[[#This Row],[Wait]]&lt;=4, "Yes", "No")</f>
        <v>No</v>
      </c>
      <c r="F836" s="9">
        <v>44361</v>
      </c>
      <c r="G836" s="9">
        <v>44392</v>
      </c>
      <c r="H836" s="6">
        <v>2</v>
      </c>
      <c r="I836" t="str">
        <f>IF(Table_Main[[#This Row],[LaborFee]]=0,"Yes", "No")</f>
        <v>Yes</v>
      </c>
      <c r="J836" t="str">
        <f>IF(Table_Main[[#This Row],[PartsFee]]=0,"Yes", "No")</f>
        <v>No</v>
      </c>
      <c r="K836" s="6">
        <v>0.75</v>
      </c>
      <c r="L836" s="14">
        <v>52.350099999999998</v>
      </c>
      <c r="M836" s="6" t="s">
        <v>68</v>
      </c>
      <c r="N836">
        <f>Table_Main[[#This Row],[WorkDate]]-Table_Main[[#This Row],[ReqDate]]</f>
        <v>31</v>
      </c>
      <c r="O836">
        <f>VLOOKUP(Table_Main[[#This Row],[Techs]],$AA$2:$AB$4,2,0)</f>
        <v>140</v>
      </c>
      <c r="P836" s="13">
        <f>Table_Main[[#This Row],[LaborHours]]*Table_Main[[#This Row],[LaborRate]]</f>
        <v>105</v>
      </c>
      <c r="Q836" s="14">
        <v>0</v>
      </c>
      <c r="R836" s="14">
        <v>52.350099999999998</v>
      </c>
      <c r="S836" s="13">
        <f>Table_Main[[#This Row],[LaborRate]]+Table_Main[[#This Row],[LaborCost]]</f>
        <v>245</v>
      </c>
      <c r="T836">
        <f>Table_Main[[#This Row],[LaborFee]]+Table_Main[[#This Row],[PartsFee]]</f>
        <v>52.350099999999998</v>
      </c>
      <c r="U836" t="str">
        <f>LEFT(TEXT(Table_Main[[#This Row],[ReqDate]],"dddd"),3)</f>
        <v>Mon</v>
      </c>
      <c r="V836" t="str">
        <f>LEFT(TEXT(Table_Main[[#This Row],[WorkDate]],"dddd"),3)</f>
        <v>Thu</v>
      </c>
    </row>
    <row r="837" spans="1:22" ht="14.25" hidden="1" customHeight="1" x14ac:dyDescent="0.25">
      <c r="A837" s="6" t="s">
        <v>917</v>
      </c>
      <c r="B837" s="6" t="s">
        <v>65</v>
      </c>
      <c r="C837" s="6" t="s">
        <v>57</v>
      </c>
      <c r="D837" s="6" t="s">
        <v>194</v>
      </c>
      <c r="E837" t="str">
        <f>IF(Table_Main[[#This Row],[Wait]]&lt;=4, "Yes", "No")</f>
        <v>No</v>
      </c>
      <c r="F837" s="9">
        <v>44361</v>
      </c>
      <c r="G837" s="9">
        <v>44371</v>
      </c>
      <c r="H837" s="6">
        <v>2</v>
      </c>
      <c r="I837" t="str">
        <f>IF(Table_Main[[#This Row],[LaborFee]]=0,"Yes", "No")</f>
        <v>Yes</v>
      </c>
      <c r="J837" t="str">
        <f>IF(Table_Main[[#This Row],[PartsFee]]=0,"Yes", "No")</f>
        <v>No</v>
      </c>
      <c r="K837" s="6">
        <v>1</v>
      </c>
      <c r="L837" s="14">
        <v>406.70679999999999</v>
      </c>
      <c r="M837" s="6" t="s">
        <v>79</v>
      </c>
      <c r="N837">
        <f>Table_Main[[#This Row],[WorkDate]]-Table_Main[[#This Row],[ReqDate]]</f>
        <v>10</v>
      </c>
      <c r="O837">
        <f>VLOOKUP(Table_Main[[#This Row],[Techs]],$AA$2:$AB$4,2,0)</f>
        <v>140</v>
      </c>
      <c r="P837" s="13">
        <f>Table_Main[[#This Row],[LaborHours]]*Table_Main[[#This Row],[LaborRate]]</f>
        <v>140</v>
      </c>
      <c r="Q837" s="14">
        <v>0</v>
      </c>
      <c r="R837" s="14">
        <v>406.70679999999999</v>
      </c>
      <c r="S837" s="13">
        <f>Table_Main[[#This Row],[LaborRate]]+Table_Main[[#This Row],[LaborCost]]</f>
        <v>280</v>
      </c>
      <c r="T837">
        <f>Table_Main[[#This Row],[LaborFee]]+Table_Main[[#This Row],[PartsFee]]</f>
        <v>406.70679999999999</v>
      </c>
      <c r="U837" t="str">
        <f>LEFT(TEXT(Table_Main[[#This Row],[ReqDate]],"dddd"),3)</f>
        <v>Mon</v>
      </c>
      <c r="V837" t="str">
        <f>LEFT(TEXT(Table_Main[[#This Row],[WorkDate]],"dddd"),3)</f>
        <v>Thu</v>
      </c>
    </row>
    <row r="838" spans="1:22" ht="14.25" customHeight="1" x14ac:dyDescent="0.25">
      <c r="A838" s="6" t="s">
        <v>918</v>
      </c>
      <c r="B838" s="6" t="s">
        <v>61</v>
      </c>
      <c r="C838" s="6" t="s">
        <v>62</v>
      </c>
      <c r="D838" s="6" t="s">
        <v>67</v>
      </c>
      <c r="E838" t="str">
        <f>IF(Table_Main[[#This Row],[Wait]]&lt;=4, "Yes", "No")</f>
        <v>No</v>
      </c>
      <c r="F838" s="9">
        <v>44362</v>
      </c>
      <c r="G838" s="9">
        <v>44386</v>
      </c>
      <c r="H838" s="6">
        <v>1</v>
      </c>
      <c r="I838" t="str">
        <f>IF(Table_Main[[#This Row],[LaborFee]]=0,"Yes", "No")</f>
        <v>No</v>
      </c>
      <c r="J838" t="str">
        <f>IF(Table_Main[[#This Row],[PartsFee]]=0,"Yes", "No")</f>
        <v>No</v>
      </c>
      <c r="K838" s="6">
        <v>0.25</v>
      </c>
      <c r="L838" s="14">
        <v>70.5334</v>
      </c>
      <c r="M838" s="6" t="s">
        <v>59</v>
      </c>
      <c r="N838">
        <f>Table_Main[[#This Row],[WorkDate]]-Table_Main[[#This Row],[ReqDate]]</f>
        <v>24</v>
      </c>
      <c r="O838">
        <f>VLOOKUP(Table_Main[[#This Row],[Techs]],$AA$2:$AB$4,2,0)</f>
        <v>80</v>
      </c>
      <c r="P838" s="13">
        <f>Table_Main[[#This Row],[LaborHours]]*Table_Main[[#This Row],[LaborRate]]</f>
        <v>20</v>
      </c>
      <c r="Q838" s="14">
        <v>20</v>
      </c>
      <c r="R838" s="14">
        <v>70.5334</v>
      </c>
      <c r="S838" s="13">
        <f>Table_Main[[#This Row],[LaborRate]]+Table_Main[[#This Row],[LaborCost]]</f>
        <v>100</v>
      </c>
      <c r="T838">
        <f>Table_Main[[#This Row],[LaborFee]]+Table_Main[[#This Row],[PartsFee]]</f>
        <v>90.5334</v>
      </c>
      <c r="U838" t="str">
        <f>LEFT(TEXT(Table_Main[[#This Row],[ReqDate]],"dddd"),3)</f>
        <v>Tue</v>
      </c>
      <c r="V838" t="str">
        <f>LEFT(TEXT(Table_Main[[#This Row],[WorkDate]],"dddd"),3)</f>
        <v>Fri</v>
      </c>
    </row>
    <row r="839" spans="1:22" ht="14.25" hidden="1" customHeight="1" x14ac:dyDescent="0.25">
      <c r="A839" s="6" t="s">
        <v>919</v>
      </c>
      <c r="B839" s="6" t="s">
        <v>168</v>
      </c>
      <c r="C839" s="6" t="s">
        <v>227</v>
      </c>
      <c r="D839" s="6" t="s">
        <v>58</v>
      </c>
      <c r="E839" t="str">
        <f>IF(Table_Main[[#This Row],[Wait]]&lt;=4, "Yes", "No")</f>
        <v>No</v>
      </c>
      <c r="F839" s="9">
        <v>44362</v>
      </c>
      <c r="G839" s="9">
        <v>44389</v>
      </c>
      <c r="H839" s="6">
        <v>2</v>
      </c>
      <c r="I839" t="str">
        <f>IF(Table_Main[[#This Row],[LaborFee]]=0,"Yes", "No")</f>
        <v>No</v>
      </c>
      <c r="J839" t="str">
        <f>IF(Table_Main[[#This Row],[PartsFee]]=0,"Yes", "No")</f>
        <v>No</v>
      </c>
      <c r="K839" s="6">
        <v>0.25</v>
      </c>
      <c r="L839" s="14">
        <v>14.4</v>
      </c>
      <c r="M839" s="6" t="s">
        <v>59</v>
      </c>
      <c r="N839">
        <f>Table_Main[[#This Row],[WorkDate]]-Table_Main[[#This Row],[ReqDate]]</f>
        <v>27</v>
      </c>
      <c r="O839">
        <f>VLOOKUP(Table_Main[[#This Row],[Techs]],$AA$2:$AB$4,2,0)</f>
        <v>140</v>
      </c>
      <c r="P839" s="13">
        <f>Table_Main[[#This Row],[LaborHours]]*Table_Main[[#This Row],[LaborRate]]</f>
        <v>35</v>
      </c>
      <c r="Q839" s="14">
        <v>35</v>
      </c>
      <c r="R839" s="14">
        <v>14.4</v>
      </c>
      <c r="S839" s="13">
        <f>Table_Main[[#This Row],[LaborRate]]+Table_Main[[#This Row],[LaborCost]]</f>
        <v>175</v>
      </c>
      <c r="T839">
        <f>Table_Main[[#This Row],[LaborFee]]+Table_Main[[#This Row],[PartsFee]]</f>
        <v>49.4</v>
      </c>
      <c r="U839" t="str">
        <f>LEFT(TEXT(Table_Main[[#This Row],[ReqDate]],"dddd"),3)</f>
        <v>Tue</v>
      </c>
      <c r="V839" t="str">
        <f>LEFT(TEXT(Table_Main[[#This Row],[WorkDate]],"dddd"),3)</f>
        <v>Mon</v>
      </c>
    </row>
    <row r="840" spans="1:22" ht="14.25" hidden="1" customHeight="1" x14ac:dyDescent="0.25">
      <c r="A840" s="6" t="s">
        <v>920</v>
      </c>
      <c r="B840" s="6" t="s">
        <v>94</v>
      </c>
      <c r="C840" s="6" t="s">
        <v>78</v>
      </c>
      <c r="D840" s="6" t="s">
        <v>58</v>
      </c>
      <c r="E840" t="str">
        <f>IF(Table_Main[[#This Row],[Wait]]&lt;=4, "Yes", "No")</f>
        <v>No</v>
      </c>
      <c r="F840" s="9">
        <v>44362</v>
      </c>
      <c r="G840" s="9">
        <v>44391</v>
      </c>
      <c r="H840" s="6">
        <v>1</v>
      </c>
      <c r="I840" t="str">
        <f>IF(Table_Main[[#This Row],[LaborFee]]=0,"Yes", "No")</f>
        <v>No</v>
      </c>
      <c r="J840" t="str">
        <f>IF(Table_Main[[#This Row],[PartsFee]]=0,"Yes", "No")</f>
        <v>No</v>
      </c>
      <c r="K840" s="6">
        <v>0.25</v>
      </c>
      <c r="L840" s="14">
        <v>144</v>
      </c>
      <c r="M840" s="6" t="s">
        <v>68</v>
      </c>
      <c r="N840">
        <f>Table_Main[[#This Row],[WorkDate]]-Table_Main[[#This Row],[ReqDate]]</f>
        <v>29</v>
      </c>
      <c r="O840">
        <f>VLOOKUP(Table_Main[[#This Row],[Techs]],$AA$2:$AB$4,2,0)</f>
        <v>80</v>
      </c>
      <c r="P840" s="13">
        <f>Table_Main[[#This Row],[LaborHours]]*Table_Main[[#This Row],[LaborRate]]</f>
        <v>20</v>
      </c>
      <c r="Q840" s="14">
        <v>20</v>
      </c>
      <c r="R840" s="14">
        <v>144</v>
      </c>
      <c r="S840" s="13">
        <f>Table_Main[[#This Row],[LaborRate]]+Table_Main[[#This Row],[LaborCost]]</f>
        <v>100</v>
      </c>
      <c r="T840">
        <f>Table_Main[[#This Row],[LaborFee]]+Table_Main[[#This Row],[PartsFee]]</f>
        <v>164</v>
      </c>
      <c r="U840" t="str">
        <f>LEFT(TEXT(Table_Main[[#This Row],[ReqDate]],"dddd"),3)</f>
        <v>Tue</v>
      </c>
      <c r="V840" t="str">
        <f>LEFT(TEXT(Table_Main[[#This Row],[WorkDate]],"dddd"),3)</f>
        <v>Wed</v>
      </c>
    </row>
    <row r="841" spans="1:22" ht="14.25" hidden="1" customHeight="1" x14ac:dyDescent="0.25">
      <c r="A841" s="6" t="s">
        <v>921</v>
      </c>
      <c r="B841" s="6" t="s">
        <v>56</v>
      </c>
      <c r="C841" s="6" t="s">
        <v>227</v>
      </c>
      <c r="D841" s="6" t="s">
        <v>58</v>
      </c>
      <c r="E841" t="str">
        <f>IF(Table_Main[[#This Row],[Wait]]&lt;=4, "Yes", "No")</f>
        <v>No</v>
      </c>
      <c r="F841" s="9">
        <v>44362</v>
      </c>
      <c r="G841" s="9">
        <v>44396</v>
      </c>
      <c r="H841" s="6">
        <v>1</v>
      </c>
      <c r="I841" t="str">
        <f>IF(Table_Main[[#This Row],[LaborFee]]=0,"Yes", "No")</f>
        <v>No</v>
      </c>
      <c r="J841" t="str">
        <f>IF(Table_Main[[#This Row],[PartsFee]]=0,"Yes", "No")</f>
        <v>No</v>
      </c>
      <c r="K841" s="6">
        <v>0.5</v>
      </c>
      <c r="L841" s="14">
        <v>5.4</v>
      </c>
      <c r="M841" s="6" t="s">
        <v>79</v>
      </c>
      <c r="N841">
        <f>Table_Main[[#This Row],[WorkDate]]-Table_Main[[#This Row],[ReqDate]]</f>
        <v>34</v>
      </c>
      <c r="O841">
        <f>VLOOKUP(Table_Main[[#This Row],[Techs]],$AA$2:$AB$4,2,0)</f>
        <v>80</v>
      </c>
      <c r="P841" s="13">
        <f>Table_Main[[#This Row],[LaborHours]]*Table_Main[[#This Row],[LaborRate]]</f>
        <v>40</v>
      </c>
      <c r="Q841" s="14">
        <v>40</v>
      </c>
      <c r="R841" s="14">
        <v>5.4</v>
      </c>
      <c r="S841" s="13">
        <f>Table_Main[[#This Row],[LaborRate]]+Table_Main[[#This Row],[LaborCost]]</f>
        <v>120</v>
      </c>
      <c r="T841">
        <f>Table_Main[[#This Row],[LaborFee]]+Table_Main[[#This Row],[PartsFee]]</f>
        <v>45.4</v>
      </c>
      <c r="U841" t="str">
        <f>LEFT(TEXT(Table_Main[[#This Row],[ReqDate]],"dddd"),3)</f>
        <v>Tue</v>
      </c>
      <c r="V841" t="str">
        <f>LEFT(TEXT(Table_Main[[#This Row],[WorkDate]],"dddd"),3)</f>
        <v>Mon</v>
      </c>
    </row>
    <row r="842" spans="1:22" ht="14.25" hidden="1" customHeight="1" x14ac:dyDescent="0.25">
      <c r="A842" s="6" t="s">
        <v>922</v>
      </c>
      <c r="B842" s="6" t="s">
        <v>83</v>
      </c>
      <c r="C842" s="6" t="s">
        <v>62</v>
      </c>
      <c r="D842" s="6" t="s">
        <v>58</v>
      </c>
      <c r="E842" t="str">
        <f>IF(Table_Main[[#This Row],[Wait]]&lt;=4, "Yes", "No")</f>
        <v>No</v>
      </c>
      <c r="F842" s="9">
        <v>44363</v>
      </c>
      <c r="G842" s="9">
        <v>44371</v>
      </c>
      <c r="H842" s="6">
        <v>1</v>
      </c>
      <c r="I842" t="str">
        <f>IF(Table_Main[[#This Row],[LaborFee]]=0,"Yes", "No")</f>
        <v>No</v>
      </c>
      <c r="J842" t="str">
        <f>IF(Table_Main[[#This Row],[PartsFee]]=0,"Yes", "No")</f>
        <v>No</v>
      </c>
      <c r="K842" s="6">
        <v>0.25</v>
      </c>
      <c r="L842" s="14">
        <v>23.1465</v>
      </c>
      <c r="M842" s="6" t="s">
        <v>68</v>
      </c>
      <c r="N842">
        <f>Table_Main[[#This Row],[WorkDate]]-Table_Main[[#This Row],[ReqDate]]</f>
        <v>8</v>
      </c>
      <c r="O842">
        <f>VLOOKUP(Table_Main[[#This Row],[Techs]],$AA$2:$AB$4,2,0)</f>
        <v>80</v>
      </c>
      <c r="P842" s="13">
        <f>Table_Main[[#This Row],[LaborHours]]*Table_Main[[#This Row],[LaborRate]]</f>
        <v>20</v>
      </c>
      <c r="Q842" s="14">
        <v>20</v>
      </c>
      <c r="R842" s="14">
        <v>23.1465</v>
      </c>
      <c r="S842" s="13">
        <f>Table_Main[[#This Row],[LaborRate]]+Table_Main[[#This Row],[LaborCost]]</f>
        <v>100</v>
      </c>
      <c r="T842">
        <f>Table_Main[[#This Row],[LaborFee]]+Table_Main[[#This Row],[PartsFee]]</f>
        <v>43.146500000000003</v>
      </c>
      <c r="U842" t="str">
        <f>LEFT(TEXT(Table_Main[[#This Row],[ReqDate]],"dddd"),3)</f>
        <v>Wed</v>
      </c>
      <c r="V842" t="str">
        <f>LEFT(TEXT(Table_Main[[#This Row],[WorkDate]],"dddd"),3)</f>
        <v>Thu</v>
      </c>
    </row>
    <row r="843" spans="1:22" ht="14.25" hidden="1" customHeight="1" x14ac:dyDescent="0.25">
      <c r="A843" s="6" t="s">
        <v>923</v>
      </c>
      <c r="B843" s="6" t="s">
        <v>65</v>
      </c>
      <c r="C843" s="6" t="s">
        <v>57</v>
      </c>
      <c r="D843" s="6" t="s">
        <v>63</v>
      </c>
      <c r="E843" t="str">
        <f>IF(Table_Main[[#This Row],[Wait]]&lt;=4, "Yes", "No")</f>
        <v>No</v>
      </c>
      <c r="F843" s="9">
        <v>44363</v>
      </c>
      <c r="G843" s="9">
        <v>44371</v>
      </c>
      <c r="H843" s="6">
        <v>1</v>
      </c>
      <c r="I843" t="str">
        <f>IF(Table_Main[[#This Row],[LaborFee]]=0,"Yes", "No")</f>
        <v>No</v>
      </c>
      <c r="J843" t="str">
        <f>IF(Table_Main[[#This Row],[PartsFee]]=0,"Yes", "No")</f>
        <v>Yes</v>
      </c>
      <c r="K843" s="6">
        <v>0.5</v>
      </c>
      <c r="L843" s="14">
        <v>25.0718</v>
      </c>
      <c r="M843" s="6" t="s">
        <v>79</v>
      </c>
      <c r="N843">
        <f>Table_Main[[#This Row],[WorkDate]]-Table_Main[[#This Row],[ReqDate]]</f>
        <v>8</v>
      </c>
      <c r="O843">
        <f>VLOOKUP(Table_Main[[#This Row],[Techs]],$AA$2:$AB$4,2,0)</f>
        <v>80</v>
      </c>
      <c r="P843" s="13">
        <f>Table_Main[[#This Row],[LaborHours]]*Table_Main[[#This Row],[LaborRate]]</f>
        <v>40</v>
      </c>
      <c r="Q843" s="14">
        <v>40</v>
      </c>
      <c r="R843" s="14">
        <v>0</v>
      </c>
      <c r="S843" s="13">
        <f>Table_Main[[#This Row],[LaborRate]]+Table_Main[[#This Row],[LaborCost]]</f>
        <v>120</v>
      </c>
      <c r="T843">
        <f>Table_Main[[#This Row],[LaborFee]]+Table_Main[[#This Row],[PartsFee]]</f>
        <v>40</v>
      </c>
      <c r="U843" t="str">
        <f>LEFT(TEXT(Table_Main[[#This Row],[ReqDate]],"dddd"),3)</f>
        <v>Wed</v>
      </c>
      <c r="V843" t="str">
        <f>LEFT(TEXT(Table_Main[[#This Row],[WorkDate]],"dddd"),3)</f>
        <v>Thu</v>
      </c>
    </row>
    <row r="844" spans="1:22" ht="14.25" hidden="1" customHeight="1" x14ac:dyDescent="0.25">
      <c r="A844" s="6" t="s">
        <v>924</v>
      </c>
      <c r="B844" s="6" t="s">
        <v>94</v>
      </c>
      <c r="C844" s="6" t="s">
        <v>78</v>
      </c>
      <c r="D844" s="6" t="s">
        <v>58</v>
      </c>
      <c r="E844" t="str">
        <f>IF(Table_Main[[#This Row],[Wait]]&lt;=4, "Yes", "No")</f>
        <v>No</v>
      </c>
      <c r="F844" s="9">
        <v>44363</v>
      </c>
      <c r="G844" s="9">
        <v>44392</v>
      </c>
      <c r="H844" s="6">
        <v>1</v>
      </c>
      <c r="I844" t="str">
        <f>IF(Table_Main[[#This Row],[LaborFee]]=0,"Yes", "No")</f>
        <v>No</v>
      </c>
      <c r="J844" t="str">
        <f>IF(Table_Main[[#This Row],[PartsFee]]=0,"Yes", "No")</f>
        <v>No</v>
      </c>
      <c r="K844" s="6">
        <v>0.5</v>
      </c>
      <c r="L844" s="14">
        <v>175.21770000000001</v>
      </c>
      <c r="M844" s="6" t="s">
        <v>79</v>
      </c>
      <c r="N844">
        <f>Table_Main[[#This Row],[WorkDate]]-Table_Main[[#This Row],[ReqDate]]</f>
        <v>29</v>
      </c>
      <c r="O844">
        <f>VLOOKUP(Table_Main[[#This Row],[Techs]],$AA$2:$AB$4,2,0)</f>
        <v>80</v>
      </c>
      <c r="P844" s="13">
        <f>Table_Main[[#This Row],[LaborHours]]*Table_Main[[#This Row],[LaborRate]]</f>
        <v>40</v>
      </c>
      <c r="Q844" s="14">
        <v>40</v>
      </c>
      <c r="R844" s="14">
        <v>175.21770000000001</v>
      </c>
      <c r="S844" s="13">
        <f>Table_Main[[#This Row],[LaborRate]]+Table_Main[[#This Row],[LaborCost]]</f>
        <v>120</v>
      </c>
      <c r="T844">
        <f>Table_Main[[#This Row],[LaborFee]]+Table_Main[[#This Row],[PartsFee]]</f>
        <v>215.21770000000001</v>
      </c>
      <c r="U844" t="str">
        <f>LEFT(TEXT(Table_Main[[#This Row],[ReqDate]],"dddd"),3)</f>
        <v>Wed</v>
      </c>
      <c r="V844" t="str">
        <f>LEFT(TEXT(Table_Main[[#This Row],[WorkDate]],"dddd"),3)</f>
        <v>Thu</v>
      </c>
    </row>
    <row r="845" spans="1:22" ht="14.25" hidden="1" customHeight="1" x14ac:dyDescent="0.25">
      <c r="A845" s="6" t="s">
        <v>925</v>
      </c>
      <c r="B845" s="6" t="s">
        <v>71</v>
      </c>
      <c r="C845" s="6" t="s">
        <v>57</v>
      </c>
      <c r="D845" s="6" t="s">
        <v>81</v>
      </c>
      <c r="E845" t="str">
        <f>IF(Table_Main[[#This Row],[Wait]]&lt;=4, "Yes", "No")</f>
        <v>No</v>
      </c>
      <c r="F845" s="9">
        <v>44363</v>
      </c>
      <c r="G845" s="9">
        <v>44398</v>
      </c>
      <c r="H845" s="6">
        <v>2</v>
      </c>
      <c r="I845" t="str">
        <f>IF(Table_Main[[#This Row],[LaborFee]]=0,"Yes", "No")</f>
        <v>No</v>
      </c>
      <c r="J845" t="str">
        <f>IF(Table_Main[[#This Row],[PartsFee]]=0,"Yes", "No")</f>
        <v>No</v>
      </c>
      <c r="K845" s="6">
        <v>3.5</v>
      </c>
      <c r="L845" s="14">
        <v>23</v>
      </c>
      <c r="M845" s="6" t="s">
        <v>59</v>
      </c>
      <c r="N845">
        <f>Table_Main[[#This Row],[WorkDate]]-Table_Main[[#This Row],[ReqDate]]</f>
        <v>35</v>
      </c>
      <c r="O845">
        <f>VLOOKUP(Table_Main[[#This Row],[Techs]],$AA$2:$AB$4,2,0)</f>
        <v>140</v>
      </c>
      <c r="P845" s="13">
        <f>Table_Main[[#This Row],[LaborHours]]*Table_Main[[#This Row],[LaborRate]]</f>
        <v>490</v>
      </c>
      <c r="Q845" s="14">
        <v>490</v>
      </c>
      <c r="R845" s="14">
        <v>23</v>
      </c>
      <c r="S845" s="13">
        <f>Table_Main[[#This Row],[LaborRate]]+Table_Main[[#This Row],[LaborCost]]</f>
        <v>630</v>
      </c>
      <c r="T845">
        <f>Table_Main[[#This Row],[LaborFee]]+Table_Main[[#This Row],[PartsFee]]</f>
        <v>513</v>
      </c>
      <c r="U845" t="str">
        <f>LEFT(TEXT(Table_Main[[#This Row],[ReqDate]],"dddd"),3)</f>
        <v>Wed</v>
      </c>
      <c r="V845" t="str">
        <f>LEFT(TEXT(Table_Main[[#This Row],[WorkDate]],"dddd"),3)</f>
        <v>Wed</v>
      </c>
    </row>
    <row r="846" spans="1:22" ht="14.25" hidden="1" customHeight="1" x14ac:dyDescent="0.25">
      <c r="A846" s="6" t="s">
        <v>926</v>
      </c>
      <c r="B846" s="6" t="s">
        <v>83</v>
      </c>
      <c r="C846" s="6" t="s">
        <v>57</v>
      </c>
      <c r="D846" s="6" t="s">
        <v>58</v>
      </c>
      <c r="E846" t="str">
        <f>IF(Table_Main[[#This Row],[Wait]]&lt;=4, "Yes", "No")</f>
        <v>No</v>
      </c>
      <c r="F846" s="9">
        <v>44363</v>
      </c>
      <c r="G846" s="9">
        <v>44386</v>
      </c>
      <c r="H846" s="6">
        <v>2</v>
      </c>
      <c r="I846" t="str">
        <f>IF(Table_Main[[#This Row],[LaborFee]]=0,"Yes", "No")</f>
        <v>Yes</v>
      </c>
      <c r="J846" t="str">
        <f>IF(Table_Main[[#This Row],[PartsFee]]=0,"Yes", "No")</f>
        <v>No</v>
      </c>
      <c r="K846" s="6">
        <v>3</v>
      </c>
      <c r="L846" s="14">
        <v>30</v>
      </c>
      <c r="M846" s="6" t="s">
        <v>79</v>
      </c>
      <c r="N846">
        <f>Table_Main[[#This Row],[WorkDate]]-Table_Main[[#This Row],[ReqDate]]</f>
        <v>23</v>
      </c>
      <c r="O846">
        <f>VLOOKUP(Table_Main[[#This Row],[Techs]],$AA$2:$AB$4,2,0)</f>
        <v>140</v>
      </c>
      <c r="P846" s="13">
        <f>Table_Main[[#This Row],[LaborHours]]*Table_Main[[#This Row],[LaborRate]]</f>
        <v>420</v>
      </c>
      <c r="Q846" s="14">
        <v>0</v>
      </c>
      <c r="R846" s="14">
        <v>30</v>
      </c>
      <c r="S846" s="13">
        <f>Table_Main[[#This Row],[LaborRate]]+Table_Main[[#This Row],[LaborCost]]</f>
        <v>560</v>
      </c>
      <c r="T846">
        <f>Table_Main[[#This Row],[LaborFee]]+Table_Main[[#This Row],[PartsFee]]</f>
        <v>30</v>
      </c>
      <c r="U846" t="str">
        <f>LEFT(TEXT(Table_Main[[#This Row],[ReqDate]],"dddd"),3)</f>
        <v>Wed</v>
      </c>
      <c r="V846" t="str">
        <f>LEFT(TEXT(Table_Main[[#This Row],[WorkDate]],"dddd"),3)</f>
        <v>Fri</v>
      </c>
    </row>
    <row r="847" spans="1:22" ht="14.25" customHeight="1" x14ac:dyDescent="0.25">
      <c r="A847" s="6" t="s">
        <v>927</v>
      </c>
      <c r="B847" s="6" t="s">
        <v>65</v>
      </c>
      <c r="C847" s="6" t="s">
        <v>66</v>
      </c>
      <c r="D847" s="6" t="s">
        <v>67</v>
      </c>
      <c r="E847" t="str">
        <f>IF(Table_Main[[#This Row],[Wait]]&lt;=4, "Yes", "No")</f>
        <v>No</v>
      </c>
      <c r="F847" s="9">
        <v>44363</v>
      </c>
      <c r="G847" s="9">
        <v>44371</v>
      </c>
      <c r="H847" s="6">
        <v>1</v>
      </c>
      <c r="I847" t="str">
        <f>IF(Table_Main[[#This Row],[LaborFee]]=0,"Yes", "No")</f>
        <v>Yes</v>
      </c>
      <c r="J847" t="str">
        <f>IF(Table_Main[[#This Row],[PartsFee]]=0,"Yes", "No")</f>
        <v>No</v>
      </c>
      <c r="K847" s="6">
        <v>2.5</v>
      </c>
      <c r="L847" s="14">
        <v>161.08420000000001</v>
      </c>
      <c r="M847" s="6" t="s">
        <v>59</v>
      </c>
      <c r="N847">
        <f>Table_Main[[#This Row],[WorkDate]]-Table_Main[[#This Row],[ReqDate]]</f>
        <v>8</v>
      </c>
      <c r="O847">
        <f>VLOOKUP(Table_Main[[#This Row],[Techs]],$AA$2:$AB$4,2,0)</f>
        <v>80</v>
      </c>
      <c r="P847" s="13">
        <f>Table_Main[[#This Row],[LaborHours]]*Table_Main[[#This Row],[LaborRate]]</f>
        <v>200</v>
      </c>
      <c r="Q847" s="14">
        <v>0</v>
      </c>
      <c r="R847" s="14">
        <v>161.08420000000001</v>
      </c>
      <c r="S847" s="13">
        <f>Table_Main[[#This Row],[LaborRate]]+Table_Main[[#This Row],[LaborCost]]</f>
        <v>280</v>
      </c>
      <c r="T847">
        <f>Table_Main[[#This Row],[LaborFee]]+Table_Main[[#This Row],[PartsFee]]</f>
        <v>161.08420000000001</v>
      </c>
      <c r="U847" t="str">
        <f>LEFT(TEXT(Table_Main[[#This Row],[ReqDate]],"dddd"),3)</f>
        <v>Wed</v>
      </c>
      <c r="V847" t="str">
        <f>LEFT(TEXT(Table_Main[[#This Row],[WorkDate]],"dddd"),3)</f>
        <v>Thu</v>
      </c>
    </row>
    <row r="848" spans="1:22" ht="14.25" hidden="1" customHeight="1" x14ac:dyDescent="0.25">
      <c r="A848" s="6" t="s">
        <v>928</v>
      </c>
      <c r="B848" s="6" t="s">
        <v>65</v>
      </c>
      <c r="C848" s="6" t="s">
        <v>57</v>
      </c>
      <c r="D848" s="6" t="s">
        <v>67</v>
      </c>
      <c r="E848" t="str">
        <f>IF(Table_Main[[#This Row],[Wait]]&lt;=4, "Yes", "No")</f>
        <v>No</v>
      </c>
      <c r="F848" s="9">
        <v>44363</v>
      </c>
      <c r="G848" s="9">
        <v>44389</v>
      </c>
      <c r="H848" s="6">
        <v>1</v>
      </c>
      <c r="I848" t="str">
        <f>IF(Table_Main[[#This Row],[LaborFee]]=0,"Yes", "No")</f>
        <v>Yes</v>
      </c>
      <c r="J848" t="str">
        <f>IF(Table_Main[[#This Row],[PartsFee]]=0,"Yes", "No")</f>
        <v>No</v>
      </c>
      <c r="K848" s="6">
        <v>0.75</v>
      </c>
      <c r="L848" s="14">
        <v>59.807400000000001</v>
      </c>
      <c r="M848" s="6" t="s">
        <v>79</v>
      </c>
      <c r="N848">
        <f>Table_Main[[#This Row],[WorkDate]]-Table_Main[[#This Row],[ReqDate]]</f>
        <v>26</v>
      </c>
      <c r="O848">
        <f>VLOOKUP(Table_Main[[#This Row],[Techs]],$AA$2:$AB$4,2,0)</f>
        <v>80</v>
      </c>
      <c r="P848" s="13">
        <f>Table_Main[[#This Row],[LaborHours]]*Table_Main[[#This Row],[LaborRate]]</f>
        <v>60</v>
      </c>
      <c r="Q848" s="14">
        <v>0</v>
      </c>
      <c r="R848" s="14">
        <v>59.807400000000001</v>
      </c>
      <c r="S848" s="13">
        <f>Table_Main[[#This Row],[LaborRate]]+Table_Main[[#This Row],[LaborCost]]</f>
        <v>140</v>
      </c>
      <c r="T848">
        <f>Table_Main[[#This Row],[LaborFee]]+Table_Main[[#This Row],[PartsFee]]</f>
        <v>59.807400000000001</v>
      </c>
      <c r="U848" t="str">
        <f>LEFT(TEXT(Table_Main[[#This Row],[ReqDate]],"dddd"),3)</f>
        <v>Wed</v>
      </c>
      <c r="V848" t="str">
        <f>LEFT(TEXT(Table_Main[[#This Row],[WorkDate]],"dddd"),3)</f>
        <v>Mon</v>
      </c>
    </row>
    <row r="849" spans="1:22" ht="14.25" hidden="1" customHeight="1" x14ac:dyDescent="0.25">
      <c r="A849" s="6" t="s">
        <v>929</v>
      </c>
      <c r="B849" s="6" t="s">
        <v>83</v>
      </c>
      <c r="C849" s="6" t="s">
        <v>57</v>
      </c>
      <c r="D849" s="6" t="s">
        <v>58</v>
      </c>
      <c r="E849" t="str">
        <f>IF(Table_Main[[#This Row],[Wait]]&lt;=4, "Yes", "No")</f>
        <v>No</v>
      </c>
      <c r="F849" s="9">
        <v>44363</v>
      </c>
      <c r="G849" s="9">
        <v>44389</v>
      </c>
      <c r="H849" s="6">
        <v>1</v>
      </c>
      <c r="I849" t="str">
        <f>IF(Table_Main[[#This Row],[LaborFee]]=0,"Yes", "No")</f>
        <v>Yes</v>
      </c>
      <c r="J849" t="str">
        <f>IF(Table_Main[[#This Row],[PartsFee]]=0,"Yes", "No")</f>
        <v>No</v>
      </c>
      <c r="K849" s="6">
        <v>1</v>
      </c>
      <c r="L849" s="14">
        <v>19.196999999999999</v>
      </c>
      <c r="M849" s="6" t="s">
        <v>79</v>
      </c>
      <c r="N849">
        <f>Table_Main[[#This Row],[WorkDate]]-Table_Main[[#This Row],[ReqDate]]</f>
        <v>26</v>
      </c>
      <c r="O849">
        <f>VLOOKUP(Table_Main[[#This Row],[Techs]],$AA$2:$AB$4,2,0)</f>
        <v>80</v>
      </c>
      <c r="P849" s="13">
        <f>Table_Main[[#This Row],[LaborHours]]*Table_Main[[#This Row],[LaborRate]]</f>
        <v>80</v>
      </c>
      <c r="Q849" s="14">
        <v>0</v>
      </c>
      <c r="R849" s="14">
        <v>19.196999999999999</v>
      </c>
      <c r="S849" s="13">
        <f>Table_Main[[#This Row],[LaborRate]]+Table_Main[[#This Row],[LaborCost]]</f>
        <v>160</v>
      </c>
      <c r="T849">
        <f>Table_Main[[#This Row],[LaborFee]]+Table_Main[[#This Row],[PartsFee]]</f>
        <v>19.196999999999999</v>
      </c>
      <c r="U849" t="str">
        <f>LEFT(TEXT(Table_Main[[#This Row],[ReqDate]],"dddd"),3)</f>
        <v>Wed</v>
      </c>
      <c r="V849" t="str">
        <f>LEFT(TEXT(Table_Main[[#This Row],[WorkDate]],"dddd"),3)</f>
        <v>Mon</v>
      </c>
    </row>
    <row r="850" spans="1:22" ht="14.25" hidden="1" customHeight="1" x14ac:dyDescent="0.25">
      <c r="A850" s="6" t="s">
        <v>930</v>
      </c>
      <c r="B850" s="6" t="s">
        <v>56</v>
      </c>
      <c r="C850" s="6" t="s">
        <v>227</v>
      </c>
      <c r="D850" s="6" t="s">
        <v>67</v>
      </c>
      <c r="E850" t="str">
        <f>IF(Table_Main[[#This Row],[Wait]]&lt;=4, "Yes", "No")</f>
        <v>No</v>
      </c>
      <c r="F850" s="9">
        <v>44363</v>
      </c>
      <c r="G850" s="9">
        <v>44398</v>
      </c>
      <c r="H850" s="6">
        <v>1</v>
      </c>
      <c r="I850" t="str">
        <f>IF(Table_Main[[#This Row],[LaborFee]]=0,"Yes", "No")</f>
        <v>Yes</v>
      </c>
      <c r="J850" t="str">
        <f>IF(Table_Main[[#This Row],[PartsFee]]=0,"Yes", "No")</f>
        <v>No</v>
      </c>
      <c r="K850" s="6">
        <v>0.25</v>
      </c>
      <c r="L850" s="14">
        <v>50.79</v>
      </c>
      <c r="M850" s="6" t="s">
        <v>59</v>
      </c>
      <c r="N850">
        <f>Table_Main[[#This Row],[WorkDate]]-Table_Main[[#This Row],[ReqDate]]</f>
        <v>35</v>
      </c>
      <c r="O850">
        <f>VLOOKUP(Table_Main[[#This Row],[Techs]],$AA$2:$AB$4,2,0)</f>
        <v>80</v>
      </c>
      <c r="P850" s="13">
        <f>Table_Main[[#This Row],[LaborHours]]*Table_Main[[#This Row],[LaborRate]]</f>
        <v>20</v>
      </c>
      <c r="Q850" s="14">
        <v>0</v>
      </c>
      <c r="R850" s="14">
        <v>50.79</v>
      </c>
      <c r="S850" s="13">
        <f>Table_Main[[#This Row],[LaborRate]]+Table_Main[[#This Row],[LaborCost]]</f>
        <v>100</v>
      </c>
      <c r="T850">
        <f>Table_Main[[#This Row],[LaborFee]]+Table_Main[[#This Row],[PartsFee]]</f>
        <v>50.79</v>
      </c>
      <c r="U850" t="str">
        <f>LEFT(TEXT(Table_Main[[#This Row],[ReqDate]],"dddd"),3)</f>
        <v>Wed</v>
      </c>
      <c r="V850" t="str">
        <f>LEFT(TEXT(Table_Main[[#This Row],[WorkDate]],"dddd"),3)</f>
        <v>Wed</v>
      </c>
    </row>
    <row r="851" spans="1:22" ht="14.25" hidden="1" customHeight="1" x14ac:dyDescent="0.25">
      <c r="A851" s="6" t="s">
        <v>931</v>
      </c>
      <c r="B851" s="6" t="s">
        <v>56</v>
      </c>
      <c r="C851" s="6" t="s">
        <v>227</v>
      </c>
      <c r="D851" s="6" t="s">
        <v>58</v>
      </c>
      <c r="E851" t="str">
        <f>IF(Table_Main[[#This Row],[Wait]]&lt;=4, "Yes", "No")</f>
        <v>No</v>
      </c>
      <c r="F851" s="9">
        <v>44364</v>
      </c>
      <c r="G851" s="9">
        <v>44377</v>
      </c>
      <c r="H851" s="6">
        <v>2</v>
      </c>
      <c r="I851" t="str">
        <f>IF(Table_Main[[#This Row],[LaborFee]]=0,"Yes", "No")</f>
        <v>No</v>
      </c>
      <c r="J851" t="str">
        <f>IF(Table_Main[[#This Row],[PartsFee]]=0,"Yes", "No")</f>
        <v>No</v>
      </c>
      <c r="K851" s="6">
        <v>1.25</v>
      </c>
      <c r="L851" s="14">
        <v>122.80759999999999</v>
      </c>
      <c r="M851" s="6" t="s">
        <v>79</v>
      </c>
      <c r="N851">
        <f>Table_Main[[#This Row],[WorkDate]]-Table_Main[[#This Row],[ReqDate]]</f>
        <v>13</v>
      </c>
      <c r="O851">
        <f>VLOOKUP(Table_Main[[#This Row],[Techs]],$AA$2:$AB$4,2,0)</f>
        <v>140</v>
      </c>
      <c r="P851" s="13">
        <f>Table_Main[[#This Row],[LaborHours]]*Table_Main[[#This Row],[LaborRate]]</f>
        <v>175</v>
      </c>
      <c r="Q851" s="14">
        <v>175</v>
      </c>
      <c r="R851" s="14">
        <v>122.80759999999999</v>
      </c>
      <c r="S851" s="13">
        <f>Table_Main[[#This Row],[LaborRate]]+Table_Main[[#This Row],[LaborCost]]</f>
        <v>315</v>
      </c>
      <c r="T851">
        <f>Table_Main[[#This Row],[LaborFee]]+Table_Main[[#This Row],[PartsFee]]</f>
        <v>297.80759999999998</v>
      </c>
      <c r="U851" t="str">
        <f>LEFT(TEXT(Table_Main[[#This Row],[ReqDate]],"dddd"),3)</f>
        <v>Thu</v>
      </c>
      <c r="V851" t="str">
        <f>LEFT(TEXT(Table_Main[[#This Row],[WorkDate]],"dddd"),3)</f>
        <v>Wed</v>
      </c>
    </row>
    <row r="852" spans="1:22" ht="14.25" hidden="1" customHeight="1" x14ac:dyDescent="0.25">
      <c r="A852" s="6" t="s">
        <v>932</v>
      </c>
      <c r="B852" s="6" t="s">
        <v>83</v>
      </c>
      <c r="C852" s="6" t="s">
        <v>66</v>
      </c>
      <c r="D852" s="6" t="s">
        <v>58</v>
      </c>
      <c r="E852" t="str">
        <f>IF(Table_Main[[#This Row],[Wait]]&lt;=4, "Yes", "No")</f>
        <v>No</v>
      </c>
      <c r="F852" s="9">
        <v>44364</v>
      </c>
      <c r="G852" s="9">
        <v>44383</v>
      </c>
      <c r="H852" s="6">
        <v>1</v>
      </c>
      <c r="I852" t="str">
        <f>IF(Table_Main[[#This Row],[LaborFee]]=0,"Yes", "No")</f>
        <v>No</v>
      </c>
      <c r="J852" t="str">
        <f>IF(Table_Main[[#This Row],[PartsFee]]=0,"Yes", "No")</f>
        <v>No</v>
      </c>
      <c r="K852" s="6">
        <v>0.25</v>
      </c>
      <c r="L852" s="14">
        <v>54.8215</v>
      </c>
      <c r="M852" s="6" t="s">
        <v>59</v>
      </c>
      <c r="N852">
        <f>Table_Main[[#This Row],[WorkDate]]-Table_Main[[#This Row],[ReqDate]]</f>
        <v>19</v>
      </c>
      <c r="O852">
        <f>VLOOKUP(Table_Main[[#This Row],[Techs]],$AA$2:$AB$4,2,0)</f>
        <v>80</v>
      </c>
      <c r="P852" s="13">
        <f>Table_Main[[#This Row],[LaborHours]]*Table_Main[[#This Row],[LaborRate]]</f>
        <v>20</v>
      </c>
      <c r="Q852" s="14">
        <v>20</v>
      </c>
      <c r="R852" s="14">
        <v>54.8215</v>
      </c>
      <c r="S852" s="13">
        <f>Table_Main[[#This Row],[LaborRate]]+Table_Main[[#This Row],[LaborCost]]</f>
        <v>100</v>
      </c>
      <c r="T852">
        <f>Table_Main[[#This Row],[LaborFee]]+Table_Main[[#This Row],[PartsFee]]</f>
        <v>74.8215</v>
      </c>
      <c r="U852" t="str">
        <f>LEFT(TEXT(Table_Main[[#This Row],[ReqDate]],"dddd"),3)</f>
        <v>Thu</v>
      </c>
      <c r="V852" t="str">
        <f>LEFT(TEXT(Table_Main[[#This Row],[WorkDate]],"dddd"),3)</f>
        <v>Tue</v>
      </c>
    </row>
    <row r="853" spans="1:22" ht="14.25" hidden="1" customHeight="1" x14ac:dyDescent="0.25">
      <c r="A853" s="6" t="s">
        <v>933</v>
      </c>
      <c r="B853" s="6" t="s">
        <v>65</v>
      </c>
      <c r="C853" s="6" t="s">
        <v>66</v>
      </c>
      <c r="D853" s="6" t="s">
        <v>63</v>
      </c>
      <c r="E853" t="str">
        <f>IF(Table_Main[[#This Row],[Wait]]&lt;=4, "Yes", "No")</f>
        <v>No</v>
      </c>
      <c r="F853" s="9">
        <v>44364</v>
      </c>
      <c r="G853" s="9">
        <v>44399</v>
      </c>
      <c r="H853" s="6">
        <v>2</v>
      </c>
      <c r="I853" t="str">
        <f>IF(Table_Main[[#This Row],[LaborFee]]=0,"Yes", "No")</f>
        <v>No</v>
      </c>
      <c r="J853" t="str">
        <f>IF(Table_Main[[#This Row],[PartsFee]]=0,"Yes", "No")</f>
        <v>No</v>
      </c>
      <c r="K853" s="6">
        <v>2.5</v>
      </c>
      <c r="L853" s="14">
        <v>86.423400000000001</v>
      </c>
      <c r="M853" s="6" t="s">
        <v>79</v>
      </c>
      <c r="N853">
        <f>Table_Main[[#This Row],[WorkDate]]-Table_Main[[#This Row],[ReqDate]]</f>
        <v>35</v>
      </c>
      <c r="O853">
        <f>VLOOKUP(Table_Main[[#This Row],[Techs]],$AA$2:$AB$4,2,0)</f>
        <v>140</v>
      </c>
      <c r="P853" s="13">
        <f>Table_Main[[#This Row],[LaborHours]]*Table_Main[[#This Row],[LaborRate]]</f>
        <v>350</v>
      </c>
      <c r="Q853" s="14">
        <v>350</v>
      </c>
      <c r="R853" s="14">
        <v>86.423400000000001</v>
      </c>
      <c r="S853" s="13">
        <f>Table_Main[[#This Row],[LaborRate]]+Table_Main[[#This Row],[LaborCost]]</f>
        <v>490</v>
      </c>
      <c r="T853">
        <f>Table_Main[[#This Row],[LaborFee]]+Table_Main[[#This Row],[PartsFee]]</f>
        <v>436.42340000000002</v>
      </c>
      <c r="U853" t="str">
        <f>LEFT(TEXT(Table_Main[[#This Row],[ReqDate]],"dddd"),3)</f>
        <v>Thu</v>
      </c>
      <c r="V853" t="str">
        <f>LEFT(TEXT(Table_Main[[#This Row],[WorkDate]],"dddd"),3)</f>
        <v>Thu</v>
      </c>
    </row>
    <row r="854" spans="1:22" ht="14.25" hidden="1" customHeight="1" x14ac:dyDescent="0.25">
      <c r="A854" s="6" t="s">
        <v>934</v>
      </c>
      <c r="B854" s="6" t="s">
        <v>168</v>
      </c>
      <c r="C854" s="6" t="s">
        <v>227</v>
      </c>
      <c r="D854" s="6" t="s">
        <v>58</v>
      </c>
      <c r="E854" t="str">
        <f>IF(Table_Main[[#This Row],[Wait]]&lt;=4, "Yes", "No")</f>
        <v>No</v>
      </c>
      <c r="F854" s="9">
        <v>44364</v>
      </c>
      <c r="G854" s="9">
        <v>44386</v>
      </c>
      <c r="H854" s="6">
        <v>2</v>
      </c>
      <c r="I854" t="str">
        <f>IF(Table_Main[[#This Row],[LaborFee]]=0,"Yes", "No")</f>
        <v>Yes</v>
      </c>
      <c r="J854" t="str">
        <f>IF(Table_Main[[#This Row],[PartsFee]]=0,"Yes", "No")</f>
        <v>No</v>
      </c>
      <c r="K854" s="6">
        <v>3</v>
      </c>
      <c r="L854" s="14">
        <v>100.60380000000001</v>
      </c>
      <c r="M854" s="6" t="s">
        <v>79</v>
      </c>
      <c r="N854">
        <f>Table_Main[[#This Row],[WorkDate]]-Table_Main[[#This Row],[ReqDate]]</f>
        <v>22</v>
      </c>
      <c r="O854">
        <f>VLOOKUP(Table_Main[[#This Row],[Techs]],$AA$2:$AB$4,2,0)</f>
        <v>140</v>
      </c>
      <c r="P854" s="13">
        <f>Table_Main[[#This Row],[LaborHours]]*Table_Main[[#This Row],[LaborRate]]</f>
        <v>420</v>
      </c>
      <c r="Q854" s="14">
        <v>0</v>
      </c>
      <c r="R854" s="14">
        <v>100.60380000000001</v>
      </c>
      <c r="S854" s="13">
        <f>Table_Main[[#This Row],[LaborRate]]+Table_Main[[#This Row],[LaborCost]]</f>
        <v>560</v>
      </c>
      <c r="T854">
        <f>Table_Main[[#This Row],[LaborFee]]+Table_Main[[#This Row],[PartsFee]]</f>
        <v>100.60380000000001</v>
      </c>
      <c r="U854" t="str">
        <f>LEFT(TEXT(Table_Main[[#This Row],[ReqDate]],"dddd"),3)</f>
        <v>Thu</v>
      </c>
      <c r="V854" t="str">
        <f>LEFT(TEXT(Table_Main[[#This Row],[WorkDate]],"dddd"),3)</f>
        <v>Fri</v>
      </c>
    </row>
    <row r="855" spans="1:22" ht="14.25" hidden="1" customHeight="1" x14ac:dyDescent="0.25">
      <c r="A855" s="6" t="s">
        <v>935</v>
      </c>
      <c r="B855" s="6" t="s">
        <v>56</v>
      </c>
      <c r="C855" s="6" t="s">
        <v>227</v>
      </c>
      <c r="D855" s="6" t="s">
        <v>67</v>
      </c>
      <c r="E855" t="str">
        <f>IF(Table_Main[[#This Row],[Wait]]&lt;=4, "Yes", "No")</f>
        <v>No</v>
      </c>
      <c r="F855" s="9">
        <v>44364</v>
      </c>
      <c r="G855" s="9">
        <v>44377</v>
      </c>
      <c r="H855" s="6">
        <v>1</v>
      </c>
      <c r="I855" t="str">
        <f>IF(Table_Main[[#This Row],[LaborFee]]=0,"Yes", "No")</f>
        <v>Yes</v>
      </c>
      <c r="J855" t="str">
        <f>IF(Table_Main[[#This Row],[PartsFee]]=0,"Yes", "No")</f>
        <v>No</v>
      </c>
      <c r="K855" s="6">
        <v>0.25</v>
      </c>
      <c r="L855" s="14">
        <v>17.170000000000002</v>
      </c>
      <c r="M855" s="6" t="s">
        <v>59</v>
      </c>
      <c r="N855">
        <f>Table_Main[[#This Row],[WorkDate]]-Table_Main[[#This Row],[ReqDate]]</f>
        <v>13</v>
      </c>
      <c r="O855">
        <f>VLOOKUP(Table_Main[[#This Row],[Techs]],$AA$2:$AB$4,2,0)</f>
        <v>80</v>
      </c>
      <c r="P855" s="13">
        <f>Table_Main[[#This Row],[LaborHours]]*Table_Main[[#This Row],[LaborRate]]</f>
        <v>20</v>
      </c>
      <c r="Q855" s="14">
        <v>0</v>
      </c>
      <c r="R855" s="14">
        <v>17.170000000000002</v>
      </c>
      <c r="S855" s="13">
        <f>Table_Main[[#This Row],[LaborRate]]+Table_Main[[#This Row],[LaborCost]]</f>
        <v>100</v>
      </c>
      <c r="T855">
        <f>Table_Main[[#This Row],[LaborFee]]+Table_Main[[#This Row],[PartsFee]]</f>
        <v>17.170000000000002</v>
      </c>
      <c r="U855" t="str">
        <f>LEFT(TEXT(Table_Main[[#This Row],[ReqDate]],"dddd"),3)</f>
        <v>Thu</v>
      </c>
      <c r="V855" t="str">
        <f>LEFT(TEXT(Table_Main[[#This Row],[WorkDate]],"dddd"),3)</f>
        <v>Wed</v>
      </c>
    </row>
    <row r="856" spans="1:22" ht="14.25" hidden="1" customHeight="1" x14ac:dyDescent="0.25">
      <c r="A856" s="6" t="s">
        <v>936</v>
      </c>
      <c r="B856" s="6" t="s">
        <v>83</v>
      </c>
      <c r="C856" s="6" t="s">
        <v>78</v>
      </c>
      <c r="D856" s="6" t="s">
        <v>58</v>
      </c>
      <c r="E856" t="str">
        <f>IF(Table_Main[[#This Row],[Wait]]&lt;=4, "Yes", "No")</f>
        <v>No</v>
      </c>
      <c r="F856" s="9">
        <v>44364</v>
      </c>
      <c r="G856" s="9">
        <v>44389</v>
      </c>
      <c r="H856" s="6">
        <v>1</v>
      </c>
      <c r="I856" t="str">
        <f>IF(Table_Main[[#This Row],[LaborFee]]=0,"Yes", "No")</f>
        <v>Yes</v>
      </c>
      <c r="J856" t="str">
        <f>IF(Table_Main[[#This Row],[PartsFee]]=0,"Yes", "No")</f>
        <v>No</v>
      </c>
      <c r="K856" s="6">
        <v>2</v>
      </c>
      <c r="L856" s="14">
        <v>10.307499999999999</v>
      </c>
      <c r="M856" s="6" t="s">
        <v>68</v>
      </c>
      <c r="N856">
        <f>Table_Main[[#This Row],[WorkDate]]-Table_Main[[#This Row],[ReqDate]]</f>
        <v>25</v>
      </c>
      <c r="O856">
        <f>VLOOKUP(Table_Main[[#This Row],[Techs]],$AA$2:$AB$4,2,0)</f>
        <v>80</v>
      </c>
      <c r="P856" s="13">
        <f>Table_Main[[#This Row],[LaborHours]]*Table_Main[[#This Row],[LaborRate]]</f>
        <v>160</v>
      </c>
      <c r="Q856" s="14">
        <v>0</v>
      </c>
      <c r="R856" s="14">
        <v>10.307499999999999</v>
      </c>
      <c r="S856" s="13">
        <f>Table_Main[[#This Row],[LaborRate]]+Table_Main[[#This Row],[LaborCost]]</f>
        <v>240</v>
      </c>
      <c r="T856">
        <f>Table_Main[[#This Row],[LaborFee]]+Table_Main[[#This Row],[PartsFee]]</f>
        <v>10.307499999999999</v>
      </c>
      <c r="U856" t="str">
        <f>LEFT(TEXT(Table_Main[[#This Row],[ReqDate]],"dddd"),3)</f>
        <v>Thu</v>
      </c>
      <c r="V856" t="str">
        <f>LEFT(TEXT(Table_Main[[#This Row],[WorkDate]],"dddd"),3)</f>
        <v>Mon</v>
      </c>
    </row>
    <row r="857" spans="1:22" ht="14.25" hidden="1" customHeight="1" x14ac:dyDescent="0.25">
      <c r="A857" s="6" t="s">
        <v>937</v>
      </c>
      <c r="B857" s="6" t="s">
        <v>56</v>
      </c>
      <c r="C857" s="6" t="s">
        <v>227</v>
      </c>
      <c r="D857" s="6" t="s">
        <v>58</v>
      </c>
      <c r="E857" t="str">
        <f>IF(Table_Main[[#This Row],[Wait]]&lt;=4, "Yes", "No")</f>
        <v>No</v>
      </c>
      <c r="F857" s="9">
        <v>44364</v>
      </c>
      <c r="G857" s="9">
        <v>44386</v>
      </c>
      <c r="H857" s="6">
        <v>2</v>
      </c>
      <c r="I857" t="str">
        <f>IF(Table_Main[[#This Row],[LaborFee]]=0,"Yes", "No")</f>
        <v>Yes</v>
      </c>
      <c r="J857" t="str">
        <f>IF(Table_Main[[#This Row],[PartsFee]]=0,"Yes", "No")</f>
        <v>No</v>
      </c>
      <c r="K857" s="6">
        <v>1</v>
      </c>
      <c r="L857" s="14">
        <v>18.63</v>
      </c>
      <c r="M857" s="6" t="s">
        <v>59</v>
      </c>
      <c r="N857">
        <f>Table_Main[[#This Row],[WorkDate]]-Table_Main[[#This Row],[ReqDate]]</f>
        <v>22</v>
      </c>
      <c r="O857">
        <f>VLOOKUP(Table_Main[[#This Row],[Techs]],$AA$2:$AB$4,2,0)</f>
        <v>140</v>
      </c>
      <c r="P857" s="13">
        <f>Table_Main[[#This Row],[LaborHours]]*Table_Main[[#This Row],[LaborRate]]</f>
        <v>140</v>
      </c>
      <c r="Q857" s="14">
        <v>0</v>
      </c>
      <c r="R857" s="14">
        <v>18.63</v>
      </c>
      <c r="S857" s="13">
        <f>Table_Main[[#This Row],[LaborRate]]+Table_Main[[#This Row],[LaborCost]]</f>
        <v>280</v>
      </c>
      <c r="T857">
        <f>Table_Main[[#This Row],[LaborFee]]+Table_Main[[#This Row],[PartsFee]]</f>
        <v>18.63</v>
      </c>
      <c r="U857" t="str">
        <f>LEFT(TEXT(Table_Main[[#This Row],[ReqDate]],"dddd"),3)</f>
        <v>Thu</v>
      </c>
      <c r="V857" t="str">
        <f>LEFT(TEXT(Table_Main[[#This Row],[WorkDate]],"dddd"),3)</f>
        <v>Fri</v>
      </c>
    </row>
    <row r="858" spans="1:22" ht="14.25" hidden="1" customHeight="1" x14ac:dyDescent="0.25">
      <c r="A858" s="6" t="s">
        <v>938</v>
      </c>
      <c r="B858" s="6" t="s">
        <v>56</v>
      </c>
      <c r="C858" s="6" t="s">
        <v>227</v>
      </c>
      <c r="D858" s="6" t="s">
        <v>58</v>
      </c>
      <c r="E858" t="str">
        <f>IF(Table_Main[[#This Row],[Wait]]&lt;=4, "Yes", "No")</f>
        <v>No</v>
      </c>
      <c r="F858" s="9">
        <v>44364</v>
      </c>
      <c r="G858" s="9">
        <v>44398</v>
      </c>
      <c r="H858" s="6">
        <v>2</v>
      </c>
      <c r="I858" t="str">
        <f>IF(Table_Main[[#This Row],[LaborFee]]=0,"Yes", "No")</f>
        <v>Yes</v>
      </c>
      <c r="J858" t="str">
        <f>IF(Table_Main[[#This Row],[PartsFee]]=0,"Yes", "No")</f>
        <v>No</v>
      </c>
      <c r="K858" s="6">
        <v>0.75</v>
      </c>
      <c r="L858" s="14">
        <v>32</v>
      </c>
      <c r="M858" s="6" t="s">
        <v>59</v>
      </c>
      <c r="N858">
        <f>Table_Main[[#This Row],[WorkDate]]-Table_Main[[#This Row],[ReqDate]]</f>
        <v>34</v>
      </c>
      <c r="O858">
        <f>VLOOKUP(Table_Main[[#This Row],[Techs]],$AA$2:$AB$4,2,0)</f>
        <v>140</v>
      </c>
      <c r="P858" s="13">
        <f>Table_Main[[#This Row],[LaborHours]]*Table_Main[[#This Row],[LaborRate]]</f>
        <v>105</v>
      </c>
      <c r="Q858" s="14">
        <v>0</v>
      </c>
      <c r="R858" s="14">
        <v>32</v>
      </c>
      <c r="S858" s="13">
        <f>Table_Main[[#This Row],[LaborRate]]+Table_Main[[#This Row],[LaborCost]]</f>
        <v>245</v>
      </c>
      <c r="T858">
        <f>Table_Main[[#This Row],[LaborFee]]+Table_Main[[#This Row],[PartsFee]]</f>
        <v>32</v>
      </c>
      <c r="U858" t="str">
        <f>LEFT(TEXT(Table_Main[[#This Row],[ReqDate]],"dddd"),3)</f>
        <v>Thu</v>
      </c>
      <c r="V858" t="str">
        <f>LEFT(TEXT(Table_Main[[#This Row],[WorkDate]],"dddd"),3)</f>
        <v>Wed</v>
      </c>
    </row>
    <row r="859" spans="1:22" ht="14.25" hidden="1" customHeight="1" x14ac:dyDescent="0.25">
      <c r="A859" s="6" t="s">
        <v>939</v>
      </c>
      <c r="B859" s="6" t="s">
        <v>56</v>
      </c>
      <c r="C859" s="6" t="s">
        <v>227</v>
      </c>
      <c r="D859" s="6" t="s">
        <v>67</v>
      </c>
      <c r="E859" t="str">
        <f>IF(Table_Main[[#This Row],[Wait]]&lt;=4, "Yes", "No")</f>
        <v>No</v>
      </c>
      <c r="F859" s="9">
        <v>44364</v>
      </c>
      <c r="G859" s="9">
        <v>44371</v>
      </c>
      <c r="H859" s="6">
        <v>1</v>
      </c>
      <c r="I859" t="str">
        <f>IF(Table_Main[[#This Row],[LaborFee]]=0,"Yes", "No")</f>
        <v>Yes</v>
      </c>
      <c r="J859" t="str">
        <f>IF(Table_Main[[#This Row],[PartsFee]]=0,"Yes", "No")</f>
        <v>No</v>
      </c>
      <c r="K859" s="6">
        <v>2.5</v>
      </c>
      <c r="L859" s="14">
        <v>14.13</v>
      </c>
      <c r="M859" s="6" t="s">
        <v>68</v>
      </c>
      <c r="N859">
        <f>Table_Main[[#This Row],[WorkDate]]-Table_Main[[#This Row],[ReqDate]]</f>
        <v>7</v>
      </c>
      <c r="O859">
        <f>VLOOKUP(Table_Main[[#This Row],[Techs]],$AA$2:$AB$4,2,0)</f>
        <v>80</v>
      </c>
      <c r="P859" s="13">
        <f>Table_Main[[#This Row],[LaborHours]]*Table_Main[[#This Row],[LaborRate]]</f>
        <v>200</v>
      </c>
      <c r="Q859" s="14">
        <v>0</v>
      </c>
      <c r="R859" s="14">
        <v>14.13</v>
      </c>
      <c r="S859" s="13">
        <f>Table_Main[[#This Row],[LaborRate]]+Table_Main[[#This Row],[LaborCost]]</f>
        <v>280</v>
      </c>
      <c r="T859">
        <f>Table_Main[[#This Row],[LaborFee]]+Table_Main[[#This Row],[PartsFee]]</f>
        <v>14.13</v>
      </c>
      <c r="U859" t="str">
        <f>LEFT(TEXT(Table_Main[[#This Row],[ReqDate]],"dddd"),3)</f>
        <v>Thu</v>
      </c>
      <c r="V859" t="str">
        <f>LEFT(TEXT(Table_Main[[#This Row],[WorkDate]],"dddd"),3)</f>
        <v>Thu</v>
      </c>
    </row>
    <row r="860" spans="1:22" ht="14.25" hidden="1" customHeight="1" x14ac:dyDescent="0.25">
      <c r="A860" s="6" t="s">
        <v>940</v>
      </c>
      <c r="B860" s="6" t="s">
        <v>56</v>
      </c>
      <c r="C860" s="6" t="s">
        <v>227</v>
      </c>
      <c r="D860" s="6" t="s">
        <v>81</v>
      </c>
      <c r="E860" t="str">
        <f>IF(Table_Main[[#This Row],[Wait]]&lt;=4, "Yes", "No")</f>
        <v>No</v>
      </c>
      <c r="F860" s="9">
        <v>44364</v>
      </c>
      <c r="G860" s="9">
        <v>44377</v>
      </c>
      <c r="H860" s="6">
        <v>1</v>
      </c>
      <c r="I860" t="str">
        <f>IF(Table_Main[[#This Row],[LaborFee]]=0,"Yes", "No")</f>
        <v>Yes</v>
      </c>
      <c r="J860" t="str">
        <f>IF(Table_Main[[#This Row],[PartsFee]]=0,"Yes", "No")</f>
        <v>No</v>
      </c>
      <c r="K860" s="6">
        <v>3</v>
      </c>
      <c r="L860" s="14">
        <v>322</v>
      </c>
      <c r="M860" s="6" t="s">
        <v>59</v>
      </c>
      <c r="N860">
        <f>Table_Main[[#This Row],[WorkDate]]-Table_Main[[#This Row],[ReqDate]]</f>
        <v>13</v>
      </c>
      <c r="O860">
        <f>VLOOKUP(Table_Main[[#This Row],[Techs]],$AA$2:$AB$4,2,0)</f>
        <v>80</v>
      </c>
      <c r="P860" s="13">
        <f>Table_Main[[#This Row],[LaborHours]]*Table_Main[[#This Row],[LaborRate]]</f>
        <v>240</v>
      </c>
      <c r="Q860" s="14">
        <v>0</v>
      </c>
      <c r="R860" s="14">
        <v>322</v>
      </c>
      <c r="S860" s="13">
        <f>Table_Main[[#This Row],[LaborRate]]+Table_Main[[#This Row],[LaborCost]]</f>
        <v>320</v>
      </c>
      <c r="T860">
        <f>Table_Main[[#This Row],[LaborFee]]+Table_Main[[#This Row],[PartsFee]]</f>
        <v>322</v>
      </c>
      <c r="U860" t="str">
        <f>LEFT(TEXT(Table_Main[[#This Row],[ReqDate]],"dddd"),3)</f>
        <v>Thu</v>
      </c>
      <c r="V860" t="str">
        <f>LEFT(TEXT(Table_Main[[#This Row],[WorkDate]],"dddd"),3)</f>
        <v>Wed</v>
      </c>
    </row>
    <row r="861" spans="1:22" ht="14.25" hidden="1" customHeight="1" x14ac:dyDescent="0.25">
      <c r="A861" s="6" t="s">
        <v>941</v>
      </c>
      <c r="B861" s="6" t="s">
        <v>168</v>
      </c>
      <c r="C861" s="6" t="s">
        <v>227</v>
      </c>
      <c r="D861" s="6" t="s">
        <v>58</v>
      </c>
      <c r="E861" t="str">
        <f>IF(Table_Main[[#This Row],[Wait]]&lt;=4, "Yes", "No")</f>
        <v>No</v>
      </c>
      <c r="F861" s="9">
        <v>44364</v>
      </c>
      <c r="G861" s="9">
        <v>44377</v>
      </c>
      <c r="H861" s="6">
        <v>2</v>
      </c>
      <c r="I861" t="str">
        <f>IF(Table_Main[[#This Row],[LaborFee]]=0,"Yes", "No")</f>
        <v>Yes</v>
      </c>
      <c r="J861" t="str">
        <f>IF(Table_Main[[#This Row],[PartsFee]]=0,"Yes", "No")</f>
        <v>No</v>
      </c>
      <c r="K861" s="6">
        <v>0.75</v>
      </c>
      <c r="L861" s="14">
        <v>50.603299999999997</v>
      </c>
      <c r="M861" s="6" t="s">
        <v>79</v>
      </c>
      <c r="N861">
        <f>Table_Main[[#This Row],[WorkDate]]-Table_Main[[#This Row],[ReqDate]]</f>
        <v>13</v>
      </c>
      <c r="O861">
        <f>VLOOKUP(Table_Main[[#This Row],[Techs]],$AA$2:$AB$4,2,0)</f>
        <v>140</v>
      </c>
      <c r="P861" s="13">
        <f>Table_Main[[#This Row],[LaborHours]]*Table_Main[[#This Row],[LaborRate]]</f>
        <v>105</v>
      </c>
      <c r="Q861" s="14">
        <v>0</v>
      </c>
      <c r="R861" s="14">
        <v>50.603299999999997</v>
      </c>
      <c r="S861" s="13">
        <f>Table_Main[[#This Row],[LaborRate]]+Table_Main[[#This Row],[LaborCost]]</f>
        <v>245</v>
      </c>
      <c r="T861">
        <f>Table_Main[[#This Row],[LaborFee]]+Table_Main[[#This Row],[PartsFee]]</f>
        <v>50.603299999999997</v>
      </c>
      <c r="U861" t="str">
        <f>LEFT(TEXT(Table_Main[[#This Row],[ReqDate]],"dddd"),3)</f>
        <v>Thu</v>
      </c>
      <c r="V861" t="str">
        <f>LEFT(TEXT(Table_Main[[#This Row],[WorkDate]],"dddd"),3)</f>
        <v>Wed</v>
      </c>
    </row>
    <row r="862" spans="1:22" ht="14.25" hidden="1" customHeight="1" x14ac:dyDescent="0.25">
      <c r="A862" s="6" t="s">
        <v>942</v>
      </c>
      <c r="B862" s="6" t="s">
        <v>106</v>
      </c>
      <c r="C862" s="6" t="s">
        <v>78</v>
      </c>
      <c r="D862" s="6" t="s">
        <v>58</v>
      </c>
      <c r="E862" t="str">
        <f>IF(Table_Main[[#This Row],[Wait]]&lt;=4, "Yes", "No")</f>
        <v>No</v>
      </c>
      <c r="F862" s="9">
        <v>44365</v>
      </c>
      <c r="G862" s="9">
        <v>44389</v>
      </c>
      <c r="H862" s="6">
        <v>2</v>
      </c>
      <c r="I862" t="str">
        <f>IF(Table_Main[[#This Row],[LaborFee]]=0,"Yes", "No")</f>
        <v>No</v>
      </c>
      <c r="J862" t="str">
        <f>IF(Table_Main[[#This Row],[PartsFee]]=0,"Yes", "No")</f>
        <v>No</v>
      </c>
      <c r="K862" s="6">
        <v>2</v>
      </c>
      <c r="L862" s="14">
        <v>134.50059999999999</v>
      </c>
      <c r="M862" s="6" t="s">
        <v>79</v>
      </c>
      <c r="N862">
        <f>Table_Main[[#This Row],[WorkDate]]-Table_Main[[#This Row],[ReqDate]]</f>
        <v>24</v>
      </c>
      <c r="O862">
        <f>VLOOKUP(Table_Main[[#This Row],[Techs]],$AA$2:$AB$4,2,0)</f>
        <v>140</v>
      </c>
      <c r="P862" s="13">
        <f>Table_Main[[#This Row],[LaborHours]]*Table_Main[[#This Row],[LaborRate]]</f>
        <v>280</v>
      </c>
      <c r="Q862" s="14">
        <v>280</v>
      </c>
      <c r="R862" s="14">
        <v>134.50059999999999</v>
      </c>
      <c r="S862" s="13">
        <f>Table_Main[[#This Row],[LaborRate]]+Table_Main[[#This Row],[LaborCost]]</f>
        <v>420</v>
      </c>
      <c r="T862">
        <f>Table_Main[[#This Row],[LaborFee]]+Table_Main[[#This Row],[PartsFee]]</f>
        <v>414.50059999999996</v>
      </c>
      <c r="U862" t="str">
        <f>LEFT(TEXT(Table_Main[[#This Row],[ReqDate]],"dddd"),3)</f>
        <v>Fri</v>
      </c>
      <c r="V862" t="str">
        <f>LEFT(TEXT(Table_Main[[#This Row],[WorkDate]],"dddd"),3)</f>
        <v>Mon</v>
      </c>
    </row>
    <row r="863" spans="1:22" ht="14.25" hidden="1" customHeight="1" x14ac:dyDescent="0.25">
      <c r="A863" s="6" t="s">
        <v>943</v>
      </c>
      <c r="B863" s="6" t="s">
        <v>94</v>
      </c>
      <c r="C863" s="6" t="s">
        <v>66</v>
      </c>
      <c r="D863" s="6" t="s">
        <v>63</v>
      </c>
      <c r="E863" t="str">
        <f>IF(Table_Main[[#This Row],[Wait]]&lt;=4, "Yes", "No")</f>
        <v>No</v>
      </c>
      <c r="F863" s="9">
        <v>44366</v>
      </c>
      <c r="G863" s="9">
        <v>44380</v>
      </c>
      <c r="H863" s="6">
        <v>1</v>
      </c>
      <c r="I863" t="str">
        <f>IF(Table_Main[[#This Row],[LaborFee]]=0,"Yes", "No")</f>
        <v>No</v>
      </c>
      <c r="J863" t="str">
        <f>IF(Table_Main[[#This Row],[PartsFee]]=0,"Yes", "No")</f>
        <v>No</v>
      </c>
      <c r="K863" s="6">
        <v>0.5</v>
      </c>
      <c r="L863" s="14">
        <v>78.333299999999994</v>
      </c>
      <c r="M863" s="6" t="s">
        <v>79</v>
      </c>
      <c r="N863">
        <f>Table_Main[[#This Row],[WorkDate]]-Table_Main[[#This Row],[ReqDate]]</f>
        <v>14</v>
      </c>
      <c r="O863">
        <f>VLOOKUP(Table_Main[[#This Row],[Techs]],$AA$2:$AB$4,2,0)</f>
        <v>80</v>
      </c>
      <c r="P863" s="13">
        <f>Table_Main[[#This Row],[LaborHours]]*Table_Main[[#This Row],[LaborRate]]</f>
        <v>40</v>
      </c>
      <c r="Q863" s="14">
        <v>40</v>
      </c>
      <c r="R863" s="14">
        <v>78.333299999999994</v>
      </c>
      <c r="S863" s="13">
        <f>Table_Main[[#This Row],[LaborRate]]+Table_Main[[#This Row],[LaborCost]]</f>
        <v>120</v>
      </c>
      <c r="T863">
        <f>Table_Main[[#This Row],[LaborFee]]+Table_Main[[#This Row],[PartsFee]]</f>
        <v>118.33329999999999</v>
      </c>
      <c r="U863" t="str">
        <f>LEFT(TEXT(Table_Main[[#This Row],[ReqDate]],"dddd"),3)</f>
        <v>Sat</v>
      </c>
      <c r="V863" t="str">
        <f>LEFT(TEXT(Table_Main[[#This Row],[WorkDate]],"dddd"),3)</f>
        <v>Sat</v>
      </c>
    </row>
    <row r="864" spans="1:22" ht="14.25" hidden="1" customHeight="1" x14ac:dyDescent="0.25">
      <c r="A864" s="6" t="s">
        <v>944</v>
      </c>
      <c r="B864" s="6" t="s">
        <v>71</v>
      </c>
      <c r="C864" s="6" t="s">
        <v>57</v>
      </c>
      <c r="D864" s="6" t="s">
        <v>194</v>
      </c>
      <c r="E864" t="str">
        <f>IF(Table_Main[[#This Row],[Wait]]&lt;=4, "Yes", "No")</f>
        <v>No</v>
      </c>
      <c r="F864" s="9">
        <v>44368</v>
      </c>
      <c r="G864" s="9">
        <v>44377</v>
      </c>
      <c r="H864" s="6">
        <v>1</v>
      </c>
      <c r="I864" t="str">
        <f>IF(Table_Main[[#This Row],[LaborFee]]=0,"Yes", "No")</f>
        <v>No</v>
      </c>
      <c r="J864" t="str">
        <f>IF(Table_Main[[#This Row],[PartsFee]]=0,"Yes", "No")</f>
        <v>No</v>
      </c>
      <c r="K864" s="6">
        <v>1.5</v>
      </c>
      <c r="L864" s="14">
        <v>202.8</v>
      </c>
      <c r="M864" s="6" t="s">
        <v>59</v>
      </c>
      <c r="N864">
        <f>Table_Main[[#This Row],[WorkDate]]-Table_Main[[#This Row],[ReqDate]]</f>
        <v>9</v>
      </c>
      <c r="O864">
        <f>VLOOKUP(Table_Main[[#This Row],[Techs]],$AA$2:$AB$4,2,0)</f>
        <v>80</v>
      </c>
      <c r="P864" s="13">
        <f>Table_Main[[#This Row],[LaborHours]]*Table_Main[[#This Row],[LaborRate]]</f>
        <v>120</v>
      </c>
      <c r="Q864" s="14">
        <v>120</v>
      </c>
      <c r="R864" s="14">
        <v>202.8</v>
      </c>
      <c r="S864" s="13">
        <f>Table_Main[[#This Row],[LaborRate]]+Table_Main[[#This Row],[LaborCost]]</f>
        <v>200</v>
      </c>
      <c r="T864">
        <f>Table_Main[[#This Row],[LaborFee]]+Table_Main[[#This Row],[PartsFee]]</f>
        <v>322.8</v>
      </c>
      <c r="U864" t="str">
        <f>LEFT(TEXT(Table_Main[[#This Row],[ReqDate]],"dddd"),3)</f>
        <v>Mon</v>
      </c>
      <c r="V864" t="str">
        <f>LEFT(TEXT(Table_Main[[#This Row],[WorkDate]],"dddd"),3)</f>
        <v>Wed</v>
      </c>
    </row>
    <row r="865" spans="1:22" ht="14.25" hidden="1" customHeight="1" x14ac:dyDescent="0.25">
      <c r="A865" s="6" t="s">
        <v>945</v>
      </c>
      <c r="B865" s="6" t="s">
        <v>65</v>
      </c>
      <c r="C865" s="6" t="s">
        <v>78</v>
      </c>
      <c r="D865" s="6" t="s">
        <v>63</v>
      </c>
      <c r="E865" t="str">
        <f>IF(Table_Main[[#This Row],[Wait]]&lt;=4, "Yes", "No")</f>
        <v>No</v>
      </c>
      <c r="F865" s="9">
        <v>44368</v>
      </c>
      <c r="G865" s="9">
        <v>44386</v>
      </c>
      <c r="H865" s="6">
        <v>1</v>
      </c>
      <c r="I865" t="str">
        <f>IF(Table_Main[[#This Row],[LaborFee]]=0,"Yes", "No")</f>
        <v>No</v>
      </c>
      <c r="J865" t="str">
        <f>IF(Table_Main[[#This Row],[PartsFee]]=0,"Yes", "No")</f>
        <v>No</v>
      </c>
      <c r="K865" s="6">
        <v>0.5</v>
      </c>
      <c r="L865" s="14">
        <v>67.903400000000005</v>
      </c>
      <c r="M865" s="6" t="s">
        <v>79</v>
      </c>
      <c r="N865">
        <f>Table_Main[[#This Row],[WorkDate]]-Table_Main[[#This Row],[ReqDate]]</f>
        <v>18</v>
      </c>
      <c r="O865">
        <f>VLOOKUP(Table_Main[[#This Row],[Techs]],$AA$2:$AB$4,2,0)</f>
        <v>80</v>
      </c>
      <c r="P865" s="13">
        <f>Table_Main[[#This Row],[LaborHours]]*Table_Main[[#This Row],[LaborRate]]</f>
        <v>40</v>
      </c>
      <c r="Q865" s="14">
        <v>40</v>
      </c>
      <c r="R865" s="14">
        <v>67.903400000000005</v>
      </c>
      <c r="S865" s="13">
        <f>Table_Main[[#This Row],[LaborRate]]+Table_Main[[#This Row],[LaborCost]]</f>
        <v>120</v>
      </c>
      <c r="T865">
        <f>Table_Main[[#This Row],[LaborFee]]+Table_Main[[#This Row],[PartsFee]]</f>
        <v>107.9034</v>
      </c>
      <c r="U865" t="str">
        <f>LEFT(TEXT(Table_Main[[#This Row],[ReqDate]],"dddd"),3)</f>
        <v>Mon</v>
      </c>
      <c r="V865" t="str">
        <f>LEFT(TEXT(Table_Main[[#This Row],[WorkDate]],"dddd"),3)</f>
        <v>Fri</v>
      </c>
    </row>
    <row r="866" spans="1:22" ht="14.25" hidden="1" customHeight="1" x14ac:dyDescent="0.25">
      <c r="A866" s="6" t="s">
        <v>946</v>
      </c>
      <c r="B866" s="6" t="s">
        <v>168</v>
      </c>
      <c r="C866" s="6" t="s">
        <v>227</v>
      </c>
      <c r="D866" s="6" t="s">
        <v>58</v>
      </c>
      <c r="E866" t="str">
        <f>IF(Table_Main[[#This Row],[Wait]]&lt;=4, "Yes", "No")</f>
        <v>No</v>
      </c>
      <c r="F866" s="9">
        <v>44368</v>
      </c>
      <c r="G866" s="9">
        <v>44389</v>
      </c>
      <c r="H866" s="6">
        <v>2</v>
      </c>
      <c r="I866" t="str">
        <f>IF(Table_Main[[#This Row],[LaborFee]]=0,"Yes", "No")</f>
        <v>No</v>
      </c>
      <c r="J866" t="str">
        <f>IF(Table_Main[[#This Row],[PartsFee]]=0,"Yes", "No")</f>
        <v>No</v>
      </c>
      <c r="K866" s="6">
        <v>1</v>
      </c>
      <c r="L866" s="14">
        <v>144</v>
      </c>
      <c r="M866" s="6" t="s">
        <v>79</v>
      </c>
      <c r="N866">
        <f>Table_Main[[#This Row],[WorkDate]]-Table_Main[[#This Row],[ReqDate]]</f>
        <v>21</v>
      </c>
      <c r="O866">
        <f>VLOOKUP(Table_Main[[#This Row],[Techs]],$AA$2:$AB$4,2,0)</f>
        <v>140</v>
      </c>
      <c r="P866" s="13">
        <f>Table_Main[[#This Row],[LaborHours]]*Table_Main[[#This Row],[LaborRate]]</f>
        <v>140</v>
      </c>
      <c r="Q866" s="14">
        <v>140</v>
      </c>
      <c r="R866" s="14">
        <v>144</v>
      </c>
      <c r="S866" s="13">
        <f>Table_Main[[#This Row],[LaborRate]]+Table_Main[[#This Row],[LaborCost]]</f>
        <v>280</v>
      </c>
      <c r="T866">
        <f>Table_Main[[#This Row],[LaborFee]]+Table_Main[[#This Row],[PartsFee]]</f>
        <v>284</v>
      </c>
      <c r="U866" t="str">
        <f>LEFT(TEXT(Table_Main[[#This Row],[ReqDate]],"dddd"),3)</f>
        <v>Mon</v>
      </c>
      <c r="V866" t="str">
        <f>LEFT(TEXT(Table_Main[[#This Row],[WorkDate]],"dddd"),3)</f>
        <v>Mon</v>
      </c>
    </row>
    <row r="867" spans="1:22" ht="14.25" hidden="1" customHeight="1" x14ac:dyDescent="0.25">
      <c r="A867" s="6" t="s">
        <v>947</v>
      </c>
      <c r="B867" s="6" t="s">
        <v>61</v>
      </c>
      <c r="C867" s="6" t="s">
        <v>78</v>
      </c>
      <c r="D867" s="6" t="s">
        <v>67</v>
      </c>
      <c r="E867" t="str">
        <f>IF(Table_Main[[#This Row],[Wait]]&lt;=4, "Yes", "No")</f>
        <v>No</v>
      </c>
      <c r="F867" s="9">
        <v>44368</v>
      </c>
      <c r="G867" s="9">
        <v>44390</v>
      </c>
      <c r="H867" s="6">
        <v>2</v>
      </c>
      <c r="I867" t="str">
        <f>IF(Table_Main[[#This Row],[LaborFee]]=0,"Yes", "No")</f>
        <v>No</v>
      </c>
      <c r="J867" t="str">
        <f>IF(Table_Main[[#This Row],[PartsFee]]=0,"Yes", "No")</f>
        <v>No</v>
      </c>
      <c r="K867" s="6">
        <v>0.25</v>
      </c>
      <c r="L867" s="14">
        <v>178.36179999999999</v>
      </c>
      <c r="M867" s="6" t="s">
        <v>59</v>
      </c>
      <c r="N867">
        <f>Table_Main[[#This Row],[WorkDate]]-Table_Main[[#This Row],[ReqDate]]</f>
        <v>22</v>
      </c>
      <c r="O867">
        <f>VLOOKUP(Table_Main[[#This Row],[Techs]],$AA$2:$AB$4,2,0)</f>
        <v>140</v>
      </c>
      <c r="P867" s="13">
        <f>Table_Main[[#This Row],[LaborHours]]*Table_Main[[#This Row],[LaborRate]]</f>
        <v>35</v>
      </c>
      <c r="Q867" s="14">
        <v>35</v>
      </c>
      <c r="R867" s="14">
        <v>178.36179999999999</v>
      </c>
      <c r="S867" s="13">
        <f>Table_Main[[#This Row],[LaborRate]]+Table_Main[[#This Row],[LaborCost]]</f>
        <v>175</v>
      </c>
      <c r="T867">
        <f>Table_Main[[#This Row],[LaborFee]]+Table_Main[[#This Row],[PartsFee]]</f>
        <v>213.36179999999999</v>
      </c>
      <c r="U867" t="str">
        <f>LEFT(TEXT(Table_Main[[#This Row],[ReqDate]],"dddd"),3)</f>
        <v>Mon</v>
      </c>
      <c r="V867" t="str">
        <f>LEFT(TEXT(Table_Main[[#This Row],[WorkDate]],"dddd"),3)</f>
        <v>Tue</v>
      </c>
    </row>
    <row r="868" spans="1:22" ht="14.25" hidden="1" customHeight="1" x14ac:dyDescent="0.25">
      <c r="A868" s="6" t="s">
        <v>948</v>
      </c>
      <c r="B868" s="6" t="s">
        <v>226</v>
      </c>
      <c r="C868" s="6" t="s">
        <v>227</v>
      </c>
      <c r="D868" s="6" t="s">
        <v>67</v>
      </c>
      <c r="E868" t="str">
        <f>IF(Table_Main[[#This Row],[Wait]]&lt;=4, "Yes", "No")</f>
        <v>No</v>
      </c>
      <c r="F868" s="9">
        <v>44368</v>
      </c>
      <c r="G868" s="9">
        <v>44391</v>
      </c>
      <c r="H868" s="6">
        <v>1</v>
      </c>
      <c r="I868" t="str">
        <f>IF(Table_Main[[#This Row],[LaborFee]]=0,"Yes", "No")</f>
        <v>No</v>
      </c>
      <c r="J868" t="str">
        <f>IF(Table_Main[[#This Row],[PartsFee]]=0,"Yes", "No")</f>
        <v>No</v>
      </c>
      <c r="K868" s="6">
        <v>0.25</v>
      </c>
      <c r="L868" s="14">
        <v>7.3140000000000001</v>
      </c>
      <c r="M868" s="6" t="s">
        <v>68</v>
      </c>
      <c r="N868">
        <f>Table_Main[[#This Row],[WorkDate]]-Table_Main[[#This Row],[ReqDate]]</f>
        <v>23</v>
      </c>
      <c r="O868">
        <f>VLOOKUP(Table_Main[[#This Row],[Techs]],$AA$2:$AB$4,2,0)</f>
        <v>80</v>
      </c>
      <c r="P868" s="13">
        <f>Table_Main[[#This Row],[LaborHours]]*Table_Main[[#This Row],[LaborRate]]</f>
        <v>20</v>
      </c>
      <c r="Q868" s="14">
        <v>20</v>
      </c>
      <c r="R868" s="14">
        <v>7.3140000000000001</v>
      </c>
      <c r="S868" s="13">
        <f>Table_Main[[#This Row],[LaborRate]]+Table_Main[[#This Row],[LaborCost]]</f>
        <v>100</v>
      </c>
      <c r="T868">
        <f>Table_Main[[#This Row],[LaborFee]]+Table_Main[[#This Row],[PartsFee]]</f>
        <v>27.314</v>
      </c>
      <c r="U868" t="str">
        <f>LEFT(TEXT(Table_Main[[#This Row],[ReqDate]],"dddd"),3)</f>
        <v>Mon</v>
      </c>
      <c r="V868" t="str">
        <f>LEFT(TEXT(Table_Main[[#This Row],[WorkDate]],"dddd"),3)</f>
        <v>Wed</v>
      </c>
    </row>
    <row r="869" spans="1:22" ht="14.25" hidden="1" customHeight="1" x14ac:dyDescent="0.25">
      <c r="A869" s="6" t="s">
        <v>949</v>
      </c>
      <c r="B869" s="6" t="s">
        <v>226</v>
      </c>
      <c r="C869" s="6" t="s">
        <v>227</v>
      </c>
      <c r="D869" s="6" t="s">
        <v>58</v>
      </c>
      <c r="E869" t="str">
        <f>IF(Table_Main[[#This Row],[Wait]]&lt;=4, "Yes", "No")</f>
        <v>No</v>
      </c>
      <c r="F869" s="9">
        <v>44368</v>
      </c>
      <c r="G869" s="9">
        <v>44386</v>
      </c>
      <c r="H869" s="6">
        <v>2</v>
      </c>
      <c r="I869" t="str">
        <f>IF(Table_Main[[#This Row],[LaborFee]]=0,"Yes", "No")</f>
        <v>Yes</v>
      </c>
      <c r="J869" t="str">
        <f>IF(Table_Main[[#This Row],[PartsFee]]=0,"Yes", "No")</f>
        <v>No</v>
      </c>
      <c r="K869" s="6">
        <v>2.5</v>
      </c>
      <c r="L869" s="14">
        <v>120</v>
      </c>
      <c r="M869" s="6" t="s">
        <v>59</v>
      </c>
      <c r="N869">
        <f>Table_Main[[#This Row],[WorkDate]]-Table_Main[[#This Row],[ReqDate]]</f>
        <v>18</v>
      </c>
      <c r="O869">
        <f>VLOOKUP(Table_Main[[#This Row],[Techs]],$AA$2:$AB$4,2,0)</f>
        <v>140</v>
      </c>
      <c r="P869" s="13">
        <f>Table_Main[[#This Row],[LaborHours]]*Table_Main[[#This Row],[LaborRate]]</f>
        <v>350</v>
      </c>
      <c r="Q869" s="14">
        <v>0</v>
      </c>
      <c r="R869" s="14">
        <v>120</v>
      </c>
      <c r="S869" s="13">
        <f>Table_Main[[#This Row],[LaborRate]]+Table_Main[[#This Row],[LaborCost]]</f>
        <v>490</v>
      </c>
      <c r="T869">
        <f>Table_Main[[#This Row],[LaborFee]]+Table_Main[[#This Row],[PartsFee]]</f>
        <v>120</v>
      </c>
      <c r="U869" t="str">
        <f>LEFT(TEXT(Table_Main[[#This Row],[ReqDate]],"dddd"),3)</f>
        <v>Mon</v>
      </c>
      <c r="V869" t="str">
        <f>LEFT(TEXT(Table_Main[[#This Row],[WorkDate]],"dddd"),3)</f>
        <v>Fri</v>
      </c>
    </row>
    <row r="870" spans="1:22" ht="14.25" hidden="1" customHeight="1" x14ac:dyDescent="0.25">
      <c r="A870" s="6" t="s">
        <v>950</v>
      </c>
      <c r="B870" s="6" t="s">
        <v>71</v>
      </c>
      <c r="C870" s="6" t="s">
        <v>66</v>
      </c>
      <c r="D870" s="6" t="s">
        <v>58</v>
      </c>
      <c r="E870" t="str">
        <f>IF(Table_Main[[#This Row],[Wait]]&lt;=4, "Yes", "No")</f>
        <v>Yes</v>
      </c>
      <c r="F870" s="9">
        <v>44368</v>
      </c>
      <c r="G870" s="9">
        <v>44372</v>
      </c>
      <c r="H870" s="6">
        <v>1</v>
      </c>
      <c r="I870" t="str">
        <f>IF(Table_Main[[#This Row],[LaborFee]]=0,"Yes", "No")</f>
        <v>Yes</v>
      </c>
      <c r="J870" t="str">
        <f>IF(Table_Main[[#This Row],[PartsFee]]=0,"Yes", "No")</f>
        <v>No</v>
      </c>
      <c r="K870" s="6">
        <v>3</v>
      </c>
      <c r="L870" s="14">
        <v>193.8409</v>
      </c>
      <c r="M870" s="6" t="s">
        <v>79</v>
      </c>
      <c r="N870">
        <f>Table_Main[[#This Row],[WorkDate]]-Table_Main[[#This Row],[ReqDate]]</f>
        <v>4</v>
      </c>
      <c r="O870">
        <f>VLOOKUP(Table_Main[[#This Row],[Techs]],$AA$2:$AB$4,2,0)</f>
        <v>80</v>
      </c>
      <c r="P870" s="13">
        <f>Table_Main[[#This Row],[LaborHours]]*Table_Main[[#This Row],[LaborRate]]</f>
        <v>240</v>
      </c>
      <c r="Q870" s="14">
        <v>0</v>
      </c>
      <c r="R870" s="14">
        <v>193.8409</v>
      </c>
      <c r="S870" s="13">
        <f>Table_Main[[#This Row],[LaborRate]]+Table_Main[[#This Row],[LaborCost]]</f>
        <v>320</v>
      </c>
      <c r="T870">
        <f>Table_Main[[#This Row],[LaborFee]]+Table_Main[[#This Row],[PartsFee]]</f>
        <v>193.8409</v>
      </c>
      <c r="U870" t="str">
        <f>LEFT(TEXT(Table_Main[[#This Row],[ReqDate]],"dddd"),3)</f>
        <v>Mon</v>
      </c>
      <c r="V870" t="str">
        <f>LEFT(TEXT(Table_Main[[#This Row],[WorkDate]],"dddd"),3)</f>
        <v>Fri</v>
      </c>
    </row>
    <row r="871" spans="1:22" ht="14.25" hidden="1" customHeight="1" x14ac:dyDescent="0.25">
      <c r="A871" s="6" t="s">
        <v>951</v>
      </c>
      <c r="B871" s="6" t="s">
        <v>71</v>
      </c>
      <c r="C871" s="6" t="s">
        <v>66</v>
      </c>
      <c r="D871" s="6" t="s">
        <v>58</v>
      </c>
      <c r="E871" t="str">
        <f>IF(Table_Main[[#This Row],[Wait]]&lt;=4, "Yes", "No")</f>
        <v>Yes</v>
      </c>
      <c r="F871" s="9">
        <v>44368</v>
      </c>
      <c r="G871" s="9">
        <v>44372</v>
      </c>
      <c r="H871" s="6">
        <v>1</v>
      </c>
      <c r="I871" t="str">
        <f>IF(Table_Main[[#This Row],[LaborFee]]=0,"Yes", "No")</f>
        <v>Yes</v>
      </c>
      <c r="J871" t="str">
        <f>IF(Table_Main[[#This Row],[PartsFee]]=0,"Yes", "No")</f>
        <v>No</v>
      </c>
      <c r="K871" s="6">
        <v>4.5</v>
      </c>
      <c r="L871" s="14">
        <v>901.5</v>
      </c>
      <c r="M871" s="6" t="s">
        <v>68</v>
      </c>
      <c r="N871">
        <f>Table_Main[[#This Row],[WorkDate]]-Table_Main[[#This Row],[ReqDate]]</f>
        <v>4</v>
      </c>
      <c r="O871">
        <f>VLOOKUP(Table_Main[[#This Row],[Techs]],$AA$2:$AB$4,2,0)</f>
        <v>80</v>
      </c>
      <c r="P871" s="13">
        <f>Table_Main[[#This Row],[LaborHours]]*Table_Main[[#This Row],[LaborRate]]</f>
        <v>360</v>
      </c>
      <c r="Q871" s="14">
        <v>0</v>
      </c>
      <c r="R871" s="14">
        <v>901.5</v>
      </c>
      <c r="S871" s="13">
        <f>Table_Main[[#This Row],[LaborRate]]+Table_Main[[#This Row],[LaborCost]]</f>
        <v>440</v>
      </c>
      <c r="T871">
        <f>Table_Main[[#This Row],[LaborFee]]+Table_Main[[#This Row],[PartsFee]]</f>
        <v>901.5</v>
      </c>
      <c r="U871" t="str">
        <f>LEFT(TEXT(Table_Main[[#This Row],[ReqDate]],"dddd"),3)</f>
        <v>Mon</v>
      </c>
      <c r="V871" t="str">
        <f>LEFT(TEXT(Table_Main[[#This Row],[WorkDate]],"dddd"),3)</f>
        <v>Fri</v>
      </c>
    </row>
    <row r="872" spans="1:22" ht="14.25" customHeight="1" x14ac:dyDescent="0.25">
      <c r="A872" s="6" t="s">
        <v>952</v>
      </c>
      <c r="B872" s="6" t="s">
        <v>65</v>
      </c>
      <c r="C872" s="6" t="s">
        <v>66</v>
      </c>
      <c r="D872" s="6" t="s">
        <v>67</v>
      </c>
      <c r="E872" t="str">
        <f>IF(Table_Main[[#This Row],[Wait]]&lt;=4, "Yes", "No")</f>
        <v>No</v>
      </c>
      <c r="F872" s="9">
        <v>44368</v>
      </c>
      <c r="G872" s="9">
        <v>44390</v>
      </c>
      <c r="H872" s="6">
        <v>1</v>
      </c>
      <c r="I872" t="str">
        <f>IF(Table_Main[[#This Row],[LaborFee]]=0,"Yes", "No")</f>
        <v>Yes</v>
      </c>
      <c r="J872" t="str">
        <f>IF(Table_Main[[#This Row],[PartsFee]]=0,"Yes", "No")</f>
        <v>No</v>
      </c>
      <c r="K872" s="6">
        <v>3</v>
      </c>
      <c r="L872" s="14">
        <v>64.342100000000002</v>
      </c>
      <c r="M872" s="6" t="s">
        <v>59</v>
      </c>
      <c r="N872">
        <f>Table_Main[[#This Row],[WorkDate]]-Table_Main[[#This Row],[ReqDate]]</f>
        <v>22</v>
      </c>
      <c r="O872">
        <f>VLOOKUP(Table_Main[[#This Row],[Techs]],$AA$2:$AB$4,2,0)</f>
        <v>80</v>
      </c>
      <c r="P872" s="13">
        <f>Table_Main[[#This Row],[LaborHours]]*Table_Main[[#This Row],[LaborRate]]</f>
        <v>240</v>
      </c>
      <c r="Q872" s="14">
        <v>0</v>
      </c>
      <c r="R872" s="14">
        <v>64.342100000000002</v>
      </c>
      <c r="S872" s="13">
        <f>Table_Main[[#This Row],[LaborRate]]+Table_Main[[#This Row],[LaborCost]]</f>
        <v>320</v>
      </c>
      <c r="T872">
        <f>Table_Main[[#This Row],[LaborFee]]+Table_Main[[#This Row],[PartsFee]]</f>
        <v>64.342100000000002</v>
      </c>
      <c r="U872" t="str">
        <f>LEFT(TEXT(Table_Main[[#This Row],[ReqDate]],"dddd"),3)</f>
        <v>Mon</v>
      </c>
      <c r="V872" t="str">
        <f>LEFT(TEXT(Table_Main[[#This Row],[WorkDate]],"dddd"),3)</f>
        <v>Tue</v>
      </c>
    </row>
    <row r="873" spans="1:22" ht="14.25" customHeight="1" x14ac:dyDescent="0.25">
      <c r="A873" s="6" t="s">
        <v>953</v>
      </c>
      <c r="B873" s="6" t="s">
        <v>65</v>
      </c>
      <c r="C873" s="6" t="s">
        <v>66</v>
      </c>
      <c r="D873" s="6" t="s">
        <v>67</v>
      </c>
      <c r="E873" t="str">
        <f>IF(Table_Main[[#This Row],[Wait]]&lt;=4, "Yes", "No")</f>
        <v>No</v>
      </c>
      <c r="F873" s="9">
        <v>44368</v>
      </c>
      <c r="G873" s="9">
        <v>44386</v>
      </c>
      <c r="H873" s="6">
        <v>1</v>
      </c>
      <c r="I873" t="str">
        <f>IF(Table_Main[[#This Row],[LaborFee]]=0,"Yes", "No")</f>
        <v>Yes</v>
      </c>
      <c r="J873" t="str">
        <f>IF(Table_Main[[#This Row],[PartsFee]]=0,"Yes", "No")</f>
        <v>No</v>
      </c>
      <c r="K873" s="6">
        <v>0.75</v>
      </c>
      <c r="L873" s="14">
        <v>64.342100000000002</v>
      </c>
      <c r="M873" s="6" t="s">
        <v>59</v>
      </c>
      <c r="N873">
        <f>Table_Main[[#This Row],[WorkDate]]-Table_Main[[#This Row],[ReqDate]]</f>
        <v>18</v>
      </c>
      <c r="O873">
        <f>VLOOKUP(Table_Main[[#This Row],[Techs]],$AA$2:$AB$4,2,0)</f>
        <v>80</v>
      </c>
      <c r="P873" s="13">
        <f>Table_Main[[#This Row],[LaborHours]]*Table_Main[[#This Row],[LaborRate]]</f>
        <v>60</v>
      </c>
      <c r="Q873" s="14">
        <v>0</v>
      </c>
      <c r="R873" s="14">
        <v>64.342100000000002</v>
      </c>
      <c r="S873" s="13">
        <f>Table_Main[[#This Row],[LaborRate]]+Table_Main[[#This Row],[LaborCost]]</f>
        <v>140</v>
      </c>
      <c r="T873">
        <f>Table_Main[[#This Row],[LaborFee]]+Table_Main[[#This Row],[PartsFee]]</f>
        <v>64.342100000000002</v>
      </c>
      <c r="U873" t="str">
        <f>LEFT(TEXT(Table_Main[[#This Row],[ReqDate]],"dddd"),3)</f>
        <v>Mon</v>
      </c>
      <c r="V873" t="str">
        <f>LEFT(TEXT(Table_Main[[#This Row],[WorkDate]],"dddd"),3)</f>
        <v>Fri</v>
      </c>
    </row>
    <row r="874" spans="1:22" ht="14.25" hidden="1" customHeight="1" x14ac:dyDescent="0.25">
      <c r="A874" s="6" t="s">
        <v>954</v>
      </c>
      <c r="B874" s="6" t="s">
        <v>65</v>
      </c>
      <c r="C874" s="6" t="s">
        <v>78</v>
      </c>
      <c r="D874" s="6" t="s">
        <v>58</v>
      </c>
      <c r="E874" t="str">
        <f>IF(Table_Main[[#This Row],[Wait]]&lt;=4, "Yes", "No")</f>
        <v>No</v>
      </c>
      <c r="F874" s="9">
        <v>44368</v>
      </c>
      <c r="G874" s="9">
        <v>44390</v>
      </c>
      <c r="H874" s="6">
        <v>2</v>
      </c>
      <c r="I874" t="str">
        <f>IF(Table_Main[[#This Row],[LaborFee]]=0,"Yes", "No")</f>
        <v>Yes</v>
      </c>
      <c r="J874" t="str">
        <f>IF(Table_Main[[#This Row],[PartsFee]]=0,"Yes", "No")</f>
        <v>No</v>
      </c>
      <c r="K874" s="6">
        <v>2</v>
      </c>
      <c r="L874" s="14">
        <v>282</v>
      </c>
      <c r="M874" s="6" t="s">
        <v>79</v>
      </c>
      <c r="N874">
        <f>Table_Main[[#This Row],[WorkDate]]-Table_Main[[#This Row],[ReqDate]]</f>
        <v>22</v>
      </c>
      <c r="O874">
        <f>VLOOKUP(Table_Main[[#This Row],[Techs]],$AA$2:$AB$4,2,0)</f>
        <v>140</v>
      </c>
      <c r="P874" s="13">
        <f>Table_Main[[#This Row],[LaborHours]]*Table_Main[[#This Row],[LaborRate]]</f>
        <v>280</v>
      </c>
      <c r="Q874" s="14">
        <v>0</v>
      </c>
      <c r="R874" s="14">
        <v>282</v>
      </c>
      <c r="S874" s="13">
        <f>Table_Main[[#This Row],[LaborRate]]+Table_Main[[#This Row],[LaborCost]]</f>
        <v>420</v>
      </c>
      <c r="T874">
        <f>Table_Main[[#This Row],[LaborFee]]+Table_Main[[#This Row],[PartsFee]]</f>
        <v>282</v>
      </c>
      <c r="U874" t="str">
        <f>LEFT(TEXT(Table_Main[[#This Row],[ReqDate]],"dddd"),3)</f>
        <v>Mon</v>
      </c>
      <c r="V874" t="str">
        <f>LEFT(TEXT(Table_Main[[#This Row],[WorkDate]],"dddd"),3)</f>
        <v>Tue</v>
      </c>
    </row>
    <row r="875" spans="1:22" ht="14.25" hidden="1" customHeight="1" x14ac:dyDescent="0.25">
      <c r="A875" s="6" t="s">
        <v>955</v>
      </c>
      <c r="B875" s="6" t="s">
        <v>83</v>
      </c>
      <c r="C875" s="6" t="s">
        <v>57</v>
      </c>
      <c r="D875" s="6" t="s">
        <v>67</v>
      </c>
      <c r="E875" t="str">
        <f>IF(Table_Main[[#This Row],[Wait]]&lt;=4, "Yes", "No")</f>
        <v>No</v>
      </c>
      <c r="F875" s="9">
        <v>44369</v>
      </c>
      <c r="G875" s="9">
        <v>44393</v>
      </c>
      <c r="H875" s="6">
        <v>1</v>
      </c>
      <c r="I875" t="str">
        <f>IF(Table_Main[[#This Row],[LaborFee]]=0,"Yes", "No")</f>
        <v>No</v>
      </c>
      <c r="J875" t="str">
        <f>IF(Table_Main[[#This Row],[PartsFee]]=0,"Yes", "No")</f>
        <v>No</v>
      </c>
      <c r="K875" s="6">
        <v>0.25</v>
      </c>
      <c r="L875" s="14">
        <v>21.33</v>
      </c>
      <c r="M875" s="6" t="s">
        <v>59</v>
      </c>
      <c r="N875">
        <f>Table_Main[[#This Row],[WorkDate]]-Table_Main[[#This Row],[ReqDate]]</f>
        <v>24</v>
      </c>
      <c r="O875">
        <f>VLOOKUP(Table_Main[[#This Row],[Techs]],$AA$2:$AB$4,2,0)</f>
        <v>80</v>
      </c>
      <c r="P875" s="13">
        <f>Table_Main[[#This Row],[LaborHours]]*Table_Main[[#This Row],[LaborRate]]</f>
        <v>20</v>
      </c>
      <c r="Q875" s="14">
        <v>20</v>
      </c>
      <c r="R875" s="14">
        <v>21.33</v>
      </c>
      <c r="S875" s="13">
        <f>Table_Main[[#This Row],[LaborRate]]+Table_Main[[#This Row],[LaborCost]]</f>
        <v>100</v>
      </c>
      <c r="T875">
        <f>Table_Main[[#This Row],[LaborFee]]+Table_Main[[#This Row],[PartsFee]]</f>
        <v>41.33</v>
      </c>
      <c r="U875" t="str">
        <f>LEFT(TEXT(Table_Main[[#This Row],[ReqDate]],"dddd"),3)</f>
        <v>Tue</v>
      </c>
      <c r="V875" t="str">
        <f>LEFT(TEXT(Table_Main[[#This Row],[WorkDate]],"dddd"),3)</f>
        <v>Fri</v>
      </c>
    </row>
    <row r="876" spans="1:22" ht="14.25" hidden="1" customHeight="1" x14ac:dyDescent="0.25">
      <c r="A876" s="6" t="s">
        <v>956</v>
      </c>
      <c r="B876" s="6" t="s">
        <v>56</v>
      </c>
      <c r="C876" s="6" t="s">
        <v>227</v>
      </c>
      <c r="D876" s="6" t="s">
        <v>58</v>
      </c>
      <c r="E876" t="str">
        <f>IF(Table_Main[[#This Row],[Wait]]&lt;=4, "Yes", "No")</f>
        <v>No</v>
      </c>
      <c r="F876" s="9">
        <v>44369</v>
      </c>
      <c r="G876" s="9">
        <v>44396</v>
      </c>
      <c r="H876" s="6">
        <v>2</v>
      </c>
      <c r="I876" t="str">
        <f>IF(Table_Main[[#This Row],[LaborFee]]=0,"Yes", "No")</f>
        <v>No</v>
      </c>
      <c r="J876" t="str">
        <f>IF(Table_Main[[#This Row],[PartsFee]]=0,"Yes", "No")</f>
        <v>No</v>
      </c>
      <c r="K876" s="6">
        <v>0.25</v>
      </c>
      <c r="L876" s="14">
        <v>55.89</v>
      </c>
      <c r="M876" s="6" t="s">
        <v>59</v>
      </c>
      <c r="N876">
        <f>Table_Main[[#This Row],[WorkDate]]-Table_Main[[#This Row],[ReqDate]]</f>
        <v>27</v>
      </c>
      <c r="O876">
        <f>VLOOKUP(Table_Main[[#This Row],[Techs]],$AA$2:$AB$4,2,0)</f>
        <v>140</v>
      </c>
      <c r="P876" s="13">
        <f>Table_Main[[#This Row],[LaborHours]]*Table_Main[[#This Row],[LaborRate]]</f>
        <v>35</v>
      </c>
      <c r="Q876" s="14">
        <v>35</v>
      </c>
      <c r="R876" s="14">
        <v>55.89</v>
      </c>
      <c r="S876" s="13">
        <f>Table_Main[[#This Row],[LaborRate]]+Table_Main[[#This Row],[LaborCost]]</f>
        <v>175</v>
      </c>
      <c r="T876">
        <f>Table_Main[[#This Row],[LaborFee]]+Table_Main[[#This Row],[PartsFee]]</f>
        <v>90.89</v>
      </c>
      <c r="U876" t="str">
        <f>LEFT(TEXT(Table_Main[[#This Row],[ReqDate]],"dddd"),3)</f>
        <v>Tue</v>
      </c>
      <c r="V876" t="str">
        <f>LEFT(TEXT(Table_Main[[#This Row],[WorkDate]],"dddd"),3)</f>
        <v>Mon</v>
      </c>
    </row>
    <row r="877" spans="1:22" ht="14.25" hidden="1" customHeight="1" x14ac:dyDescent="0.25">
      <c r="A877" s="6" t="s">
        <v>957</v>
      </c>
      <c r="B877" s="6" t="s">
        <v>71</v>
      </c>
      <c r="C877" s="6" t="s">
        <v>57</v>
      </c>
      <c r="D877" s="6" t="s">
        <v>63</v>
      </c>
      <c r="E877" t="str">
        <f>IF(Table_Main[[#This Row],[Wait]]&lt;=4, "Yes", "No")</f>
        <v>No</v>
      </c>
      <c r="F877" s="9">
        <v>44369</v>
      </c>
      <c r="G877" s="9">
        <v>44398</v>
      </c>
      <c r="H877" s="6">
        <v>2</v>
      </c>
      <c r="I877" t="str">
        <f>IF(Table_Main[[#This Row],[LaborFee]]=0,"Yes", "No")</f>
        <v>No</v>
      </c>
      <c r="J877" t="str">
        <f>IF(Table_Main[[#This Row],[PartsFee]]=0,"Yes", "No")</f>
        <v>No</v>
      </c>
      <c r="K877" s="6">
        <v>0.5</v>
      </c>
      <c r="L877" s="14">
        <v>227.13</v>
      </c>
      <c r="M877" s="6" t="s">
        <v>59</v>
      </c>
      <c r="N877">
        <f>Table_Main[[#This Row],[WorkDate]]-Table_Main[[#This Row],[ReqDate]]</f>
        <v>29</v>
      </c>
      <c r="O877">
        <f>VLOOKUP(Table_Main[[#This Row],[Techs]],$AA$2:$AB$4,2,0)</f>
        <v>140</v>
      </c>
      <c r="P877" s="13">
        <f>Table_Main[[#This Row],[LaborHours]]*Table_Main[[#This Row],[LaborRate]]</f>
        <v>70</v>
      </c>
      <c r="Q877" s="14">
        <v>70</v>
      </c>
      <c r="R877" s="14">
        <v>227.13</v>
      </c>
      <c r="S877" s="13">
        <f>Table_Main[[#This Row],[LaborRate]]+Table_Main[[#This Row],[LaborCost]]</f>
        <v>210</v>
      </c>
      <c r="T877">
        <f>Table_Main[[#This Row],[LaborFee]]+Table_Main[[#This Row],[PartsFee]]</f>
        <v>297.13</v>
      </c>
      <c r="U877" t="str">
        <f>LEFT(TEXT(Table_Main[[#This Row],[ReqDate]],"dddd"),3)</f>
        <v>Tue</v>
      </c>
      <c r="V877" t="str">
        <f>LEFT(TEXT(Table_Main[[#This Row],[WorkDate]],"dddd"),3)</f>
        <v>Wed</v>
      </c>
    </row>
    <row r="878" spans="1:22" ht="14.25" hidden="1" customHeight="1" x14ac:dyDescent="0.25">
      <c r="A878" s="6" t="s">
        <v>958</v>
      </c>
      <c r="B878" s="6" t="s">
        <v>71</v>
      </c>
      <c r="C878" s="6" t="s">
        <v>66</v>
      </c>
      <c r="D878" s="6" t="s">
        <v>63</v>
      </c>
      <c r="E878" t="str">
        <f>IF(Table_Main[[#This Row],[Wait]]&lt;=4, "Yes", "No")</f>
        <v>Yes</v>
      </c>
      <c r="F878" s="9">
        <v>44369</v>
      </c>
      <c r="G878" s="9">
        <v>44372</v>
      </c>
      <c r="H878" s="6">
        <v>2</v>
      </c>
      <c r="I878" t="str">
        <f>IF(Table_Main[[#This Row],[LaborFee]]=0,"Yes", "No")</f>
        <v>Yes</v>
      </c>
      <c r="J878" t="str">
        <f>IF(Table_Main[[#This Row],[PartsFee]]=0,"Yes", "No")</f>
        <v>Yes</v>
      </c>
      <c r="K878" s="6">
        <v>0.5</v>
      </c>
      <c r="L878" s="14">
        <v>593.44470000000001</v>
      </c>
      <c r="M878" s="6" t="s">
        <v>413</v>
      </c>
      <c r="N878">
        <f>Table_Main[[#This Row],[WorkDate]]-Table_Main[[#This Row],[ReqDate]]</f>
        <v>3</v>
      </c>
      <c r="O878">
        <f>VLOOKUP(Table_Main[[#This Row],[Techs]],$AA$2:$AB$4,2,0)</f>
        <v>140</v>
      </c>
      <c r="P878" s="13">
        <f>Table_Main[[#This Row],[LaborHours]]*Table_Main[[#This Row],[LaborRate]]</f>
        <v>70</v>
      </c>
      <c r="Q878" s="14">
        <v>0</v>
      </c>
      <c r="R878" s="14">
        <v>0</v>
      </c>
      <c r="S878" s="13">
        <f>Table_Main[[#This Row],[LaborRate]]+Table_Main[[#This Row],[LaborCost]]</f>
        <v>210</v>
      </c>
      <c r="T878">
        <f>Table_Main[[#This Row],[LaborFee]]+Table_Main[[#This Row],[PartsFee]]</f>
        <v>0</v>
      </c>
      <c r="U878" t="str">
        <f>LEFT(TEXT(Table_Main[[#This Row],[ReqDate]],"dddd"),3)</f>
        <v>Tue</v>
      </c>
      <c r="V878" t="str">
        <f>LEFT(TEXT(Table_Main[[#This Row],[WorkDate]],"dddd"),3)</f>
        <v>Fri</v>
      </c>
    </row>
    <row r="879" spans="1:22" ht="14.25" hidden="1" customHeight="1" x14ac:dyDescent="0.25">
      <c r="A879" s="6" t="s">
        <v>959</v>
      </c>
      <c r="B879" s="6" t="s">
        <v>65</v>
      </c>
      <c r="C879" s="6" t="s">
        <v>78</v>
      </c>
      <c r="D879" s="6" t="s">
        <v>63</v>
      </c>
      <c r="E879" t="str">
        <f>IF(Table_Main[[#This Row],[Wait]]&lt;=4, "Yes", "No")</f>
        <v>No</v>
      </c>
      <c r="F879" s="9">
        <v>44369</v>
      </c>
      <c r="G879" s="9">
        <v>44386</v>
      </c>
      <c r="H879" s="6">
        <v>1</v>
      </c>
      <c r="I879" t="str">
        <f>IF(Table_Main[[#This Row],[LaborFee]]=0,"Yes", "No")</f>
        <v>Yes</v>
      </c>
      <c r="J879" t="str">
        <f>IF(Table_Main[[#This Row],[PartsFee]]=0,"Yes", "No")</f>
        <v>No</v>
      </c>
      <c r="K879" s="6">
        <v>0.75</v>
      </c>
      <c r="L879" s="14">
        <v>65.496899999999997</v>
      </c>
      <c r="M879" s="6" t="s">
        <v>59</v>
      </c>
      <c r="N879">
        <f>Table_Main[[#This Row],[WorkDate]]-Table_Main[[#This Row],[ReqDate]]</f>
        <v>17</v>
      </c>
      <c r="O879">
        <f>VLOOKUP(Table_Main[[#This Row],[Techs]],$AA$2:$AB$4,2,0)</f>
        <v>80</v>
      </c>
      <c r="P879" s="13">
        <f>Table_Main[[#This Row],[LaborHours]]*Table_Main[[#This Row],[LaborRate]]</f>
        <v>60</v>
      </c>
      <c r="Q879" s="14">
        <v>0</v>
      </c>
      <c r="R879" s="14">
        <v>65.496899999999997</v>
      </c>
      <c r="S879" s="13">
        <f>Table_Main[[#This Row],[LaborRate]]+Table_Main[[#This Row],[LaborCost]]</f>
        <v>140</v>
      </c>
      <c r="T879">
        <f>Table_Main[[#This Row],[LaborFee]]+Table_Main[[#This Row],[PartsFee]]</f>
        <v>65.496899999999997</v>
      </c>
      <c r="U879" t="str">
        <f>LEFT(TEXT(Table_Main[[#This Row],[ReqDate]],"dddd"),3)</f>
        <v>Tue</v>
      </c>
      <c r="V879" t="str">
        <f>LEFT(TEXT(Table_Main[[#This Row],[WorkDate]],"dddd"),3)</f>
        <v>Fri</v>
      </c>
    </row>
    <row r="880" spans="1:22" ht="14.25" hidden="1" customHeight="1" x14ac:dyDescent="0.25">
      <c r="A880" s="6" t="s">
        <v>960</v>
      </c>
      <c r="B880" s="6" t="s">
        <v>226</v>
      </c>
      <c r="C880" s="6" t="s">
        <v>227</v>
      </c>
      <c r="D880" s="6" t="s">
        <v>63</v>
      </c>
      <c r="E880" t="str">
        <f>IF(Table_Main[[#This Row],[Wait]]&lt;=4, "Yes", "No")</f>
        <v>No</v>
      </c>
      <c r="F880" s="9">
        <v>44369</v>
      </c>
      <c r="G880" s="9">
        <v>44401</v>
      </c>
      <c r="H880" s="6">
        <v>2</v>
      </c>
      <c r="I880" t="str">
        <f>IF(Table_Main[[#This Row],[LaborFee]]=0,"Yes", "No")</f>
        <v>Yes</v>
      </c>
      <c r="J880" t="str">
        <f>IF(Table_Main[[#This Row],[PartsFee]]=0,"Yes", "No")</f>
        <v>No</v>
      </c>
      <c r="K880" s="6">
        <v>0.25</v>
      </c>
      <c r="L880" s="14">
        <v>1137.74</v>
      </c>
      <c r="M880" s="6" t="s">
        <v>59</v>
      </c>
      <c r="N880">
        <f>Table_Main[[#This Row],[WorkDate]]-Table_Main[[#This Row],[ReqDate]]</f>
        <v>32</v>
      </c>
      <c r="O880">
        <f>VLOOKUP(Table_Main[[#This Row],[Techs]],$AA$2:$AB$4,2,0)</f>
        <v>140</v>
      </c>
      <c r="P880" s="13">
        <f>Table_Main[[#This Row],[LaborHours]]*Table_Main[[#This Row],[LaborRate]]</f>
        <v>35</v>
      </c>
      <c r="Q880" s="14">
        <v>0</v>
      </c>
      <c r="R880" s="14">
        <v>1137.74</v>
      </c>
      <c r="S880" s="13">
        <f>Table_Main[[#This Row],[LaborRate]]+Table_Main[[#This Row],[LaborCost]]</f>
        <v>175</v>
      </c>
      <c r="T880">
        <f>Table_Main[[#This Row],[LaborFee]]+Table_Main[[#This Row],[PartsFee]]</f>
        <v>1137.74</v>
      </c>
      <c r="U880" t="str">
        <f>LEFT(TEXT(Table_Main[[#This Row],[ReqDate]],"dddd"),3)</f>
        <v>Tue</v>
      </c>
      <c r="V880" t="str">
        <f>LEFT(TEXT(Table_Main[[#This Row],[WorkDate]],"dddd"),3)</f>
        <v>Sat</v>
      </c>
    </row>
    <row r="881" spans="1:22" ht="14.25" hidden="1" customHeight="1" x14ac:dyDescent="0.25">
      <c r="A881" s="6" t="s">
        <v>961</v>
      </c>
      <c r="B881" s="6" t="s">
        <v>65</v>
      </c>
      <c r="C881" s="6" t="s">
        <v>66</v>
      </c>
      <c r="D881" s="6" t="s">
        <v>81</v>
      </c>
      <c r="E881" t="str">
        <f>IF(Table_Main[[#This Row],[Wait]]&lt;=4, "Yes", "No")</f>
        <v>No</v>
      </c>
      <c r="F881" s="9">
        <v>44369</v>
      </c>
      <c r="G881" s="9">
        <v>44390</v>
      </c>
      <c r="H881" s="6">
        <v>1</v>
      </c>
      <c r="I881" t="str">
        <f>IF(Table_Main[[#This Row],[LaborFee]]=0,"Yes", "No")</f>
        <v>Yes</v>
      </c>
      <c r="J881" t="str">
        <f>IF(Table_Main[[#This Row],[PartsFee]]=0,"Yes", "No")</f>
        <v>No</v>
      </c>
      <c r="K881" s="6">
        <v>1</v>
      </c>
      <c r="L881" s="14">
        <v>272.99959999999999</v>
      </c>
      <c r="M881" s="6" t="s">
        <v>79</v>
      </c>
      <c r="N881">
        <f>Table_Main[[#This Row],[WorkDate]]-Table_Main[[#This Row],[ReqDate]]</f>
        <v>21</v>
      </c>
      <c r="O881">
        <f>VLOOKUP(Table_Main[[#This Row],[Techs]],$AA$2:$AB$4,2,0)</f>
        <v>80</v>
      </c>
      <c r="P881" s="13">
        <f>Table_Main[[#This Row],[LaborHours]]*Table_Main[[#This Row],[LaborRate]]</f>
        <v>80</v>
      </c>
      <c r="Q881" s="14">
        <v>0</v>
      </c>
      <c r="R881" s="14">
        <v>272.99959999999999</v>
      </c>
      <c r="S881" s="13">
        <f>Table_Main[[#This Row],[LaborRate]]+Table_Main[[#This Row],[LaborCost]]</f>
        <v>160</v>
      </c>
      <c r="T881">
        <f>Table_Main[[#This Row],[LaborFee]]+Table_Main[[#This Row],[PartsFee]]</f>
        <v>272.99959999999999</v>
      </c>
      <c r="U881" t="str">
        <f>LEFT(TEXT(Table_Main[[#This Row],[ReqDate]],"dddd"),3)</f>
        <v>Tue</v>
      </c>
      <c r="V881" t="str">
        <f>LEFT(TEXT(Table_Main[[#This Row],[WorkDate]],"dddd"),3)</f>
        <v>Tue</v>
      </c>
    </row>
    <row r="882" spans="1:22" ht="14.25" customHeight="1" x14ac:dyDescent="0.25">
      <c r="A882" s="6" t="s">
        <v>962</v>
      </c>
      <c r="B882" s="6" t="s">
        <v>61</v>
      </c>
      <c r="C882" s="6" t="s">
        <v>62</v>
      </c>
      <c r="D882" s="6" t="s">
        <v>67</v>
      </c>
      <c r="E882" t="str">
        <f>IF(Table_Main[[#This Row],[Wait]]&lt;=4, "Yes", "No")</f>
        <v>Yes</v>
      </c>
      <c r="F882" s="9">
        <v>44370</v>
      </c>
      <c r="G882" s="9">
        <v>44372</v>
      </c>
      <c r="H882" s="6">
        <v>1</v>
      </c>
      <c r="I882" t="str">
        <f>IF(Table_Main[[#This Row],[LaborFee]]=0,"Yes", "No")</f>
        <v>No</v>
      </c>
      <c r="J882" t="str">
        <f>IF(Table_Main[[#This Row],[PartsFee]]=0,"Yes", "No")</f>
        <v>No</v>
      </c>
      <c r="K882" s="6">
        <v>0.25</v>
      </c>
      <c r="L882" s="14">
        <v>270.44560000000001</v>
      </c>
      <c r="M882" s="6" t="s">
        <v>59</v>
      </c>
      <c r="N882">
        <f>Table_Main[[#This Row],[WorkDate]]-Table_Main[[#This Row],[ReqDate]]</f>
        <v>2</v>
      </c>
      <c r="O882">
        <f>VLOOKUP(Table_Main[[#This Row],[Techs]],$AA$2:$AB$4,2,0)</f>
        <v>80</v>
      </c>
      <c r="P882" s="13">
        <f>Table_Main[[#This Row],[LaborHours]]*Table_Main[[#This Row],[LaborRate]]</f>
        <v>20</v>
      </c>
      <c r="Q882" s="14">
        <v>20</v>
      </c>
      <c r="R882" s="14">
        <v>270.44560000000001</v>
      </c>
      <c r="S882" s="13">
        <f>Table_Main[[#This Row],[LaborRate]]+Table_Main[[#This Row],[LaborCost]]</f>
        <v>100</v>
      </c>
      <c r="T882">
        <f>Table_Main[[#This Row],[LaborFee]]+Table_Main[[#This Row],[PartsFee]]</f>
        <v>290.44560000000001</v>
      </c>
      <c r="U882" t="str">
        <f>LEFT(TEXT(Table_Main[[#This Row],[ReqDate]],"dddd"),3)</f>
        <v>Wed</v>
      </c>
      <c r="V882" t="str">
        <f>LEFT(TEXT(Table_Main[[#This Row],[WorkDate]],"dddd"),3)</f>
        <v>Fri</v>
      </c>
    </row>
    <row r="883" spans="1:22" ht="14.25" hidden="1" customHeight="1" x14ac:dyDescent="0.25">
      <c r="A883" s="6" t="s">
        <v>963</v>
      </c>
      <c r="B883" s="6" t="s">
        <v>65</v>
      </c>
      <c r="C883" s="6" t="s">
        <v>57</v>
      </c>
      <c r="D883" s="6" t="s">
        <v>58</v>
      </c>
      <c r="E883" t="str">
        <f>IF(Table_Main[[#This Row],[Wait]]&lt;=4, "Yes", "No")</f>
        <v>No</v>
      </c>
      <c r="F883" s="9">
        <v>44370</v>
      </c>
      <c r="G883" s="9">
        <v>44380</v>
      </c>
      <c r="H883" s="6">
        <v>1</v>
      </c>
      <c r="I883" t="str">
        <f>IF(Table_Main[[#This Row],[LaborFee]]=0,"Yes", "No")</f>
        <v>No</v>
      </c>
      <c r="J883" t="str">
        <f>IF(Table_Main[[#This Row],[PartsFee]]=0,"Yes", "No")</f>
        <v>No</v>
      </c>
      <c r="K883" s="6">
        <v>1</v>
      </c>
      <c r="L883" s="14">
        <v>180</v>
      </c>
      <c r="M883" s="6" t="s">
        <v>68</v>
      </c>
      <c r="N883">
        <f>Table_Main[[#This Row],[WorkDate]]-Table_Main[[#This Row],[ReqDate]]</f>
        <v>10</v>
      </c>
      <c r="O883">
        <f>VLOOKUP(Table_Main[[#This Row],[Techs]],$AA$2:$AB$4,2,0)</f>
        <v>80</v>
      </c>
      <c r="P883" s="13">
        <f>Table_Main[[#This Row],[LaborHours]]*Table_Main[[#This Row],[LaborRate]]</f>
        <v>80</v>
      </c>
      <c r="Q883" s="14">
        <v>80</v>
      </c>
      <c r="R883" s="14">
        <v>180</v>
      </c>
      <c r="S883" s="13">
        <f>Table_Main[[#This Row],[LaborRate]]+Table_Main[[#This Row],[LaborCost]]</f>
        <v>160</v>
      </c>
      <c r="T883">
        <f>Table_Main[[#This Row],[LaborFee]]+Table_Main[[#This Row],[PartsFee]]</f>
        <v>260</v>
      </c>
      <c r="U883" t="str">
        <f>LEFT(TEXT(Table_Main[[#This Row],[ReqDate]],"dddd"),3)</f>
        <v>Wed</v>
      </c>
      <c r="V883" t="str">
        <f>LEFT(TEXT(Table_Main[[#This Row],[WorkDate]],"dddd"),3)</f>
        <v>Sat</v>
      </c>
    </row>
    <row r="884" spans="1:22" ht="14.25" hidden="1" customHeight="1" x14ac:dyDescent="0.25">
      <c r="A884" s="6" t="s">
        <v>964</v>
      </c>
      <c r="B884" s="6" t="s">
        <v>61</v>
      </c>
      <c r="C884" s="6" t="s">
        <v>62</v>
      </c>
      <c r="D884" s="6" t="s">
        <v>81</v>
      </c>
      <c r="E884" t="str">
        <f>IF(Table_Main[[#This Row],[Wait]]&lt;=4, "Yes", "No")</f>
        <v>No</v>
      </c>
      <c r="F884" s="9">
        <v>44370</v>
      </c>
      <c r="G884" s="9">
        <v>44390</v>
      </c>
      <c r="H884" s="6">
        <v>1</v>
      </c>
      <c r="I884" t="str">
        <f>IF(Table_Main[[#This Row],[LaborFee]]=0,"Yes", "No")</f>
        <v>No</v>
      </c>
      <c r="J884" t="str">
        <f>IF(Table_Main[[#This Row],[PartsFee]]=0,"Yes", "No")</f>
        <v>No</v>
      </c>
      <c r="K884" s="6">
        <v>1</v>
      </c>
      <c r="L884" s="14">
        <v>188.9469</v>
      </c>
      <c r="M884" s="6" t="s">
        <v>59</v>
      </c>
      <c r="N884">
        <f>Table_Main[[#This Row],[WorkDate]]-Table_Main[[#This Row],[ReqDate]]</f>
        <v>20</v>
      </c>
      <c r="O884">
        <f>VLOOKUP(Table_Main[[#This Row],[Techs]],$AA$2:$AB$4,2,0)</f>
        <v>80</v>
      </c>
      <c r="P884" s="13">
        <f>Table_Main[[#This Row],[LaborHours]]*Table_Main[[#This Row],[LaborRate]]</f>
        <v>80</v>
      </c>
      <c r="Q884" s="14">
        <v>80</v>
      </c>
      <c r="R884" s="14">
        <v>188.9469</v>
      </c>
      <c r="S884" s="13">
        <f>Table_Main[[#This Row],[LaborRate]]+Table_Main[[#This Row],[LaborCost]]</f>
        <v>160</v>
      </c>
      <c r="T884">
        <f>Table_Main[[#This Row],[LaborFee]]+Table_Main[[#This Row],[PartsFee]]</f>
        <v>268.94690000000003</v>
      </c>
      <c r="U884" t="str">
        <f>LEFT(TEXT(Table_Main[[#This Row],[ReqDate]],"dddd"),3)</f>
        <v>Wed</v>
      </c>
      <c r="V884" t="str">
        <f>LEFT(TEXT(Table_Main[[#This Row],[WorkDate]],"dddd"),3)</f>
        <v>Tue</v>
      </c>
    </row>
    <row r="885" spans="1:22" ht="14.25" hidden="1" customHeight="1" x14ac:dyDescent="0.25">
      <c r="A885" s="6" t="s">
        <v>965</v>
      </c>
      <c r="B885" s="6" t="s">
        <v>168</v>
      </c>
      <c r="C885" s="6" t="s">
        <v>227</v>
      </c>
      <c r="D885" s="6" t="s">
        <v>67</v>
      </c>
      <c r="E885" t="str">
        <f>IF(Table_Main[[#This Row],[Wait]]&lt;=4, "Yes", "No")</f>
        <v>No</v>
      </c>
      <c r="F885" s="9">
        <v>44370</v>
      </c>
      <c r="G885" s="9">
        <v>44398</v>
      </c>
      <c r="H885" s="6">
        <v>1</v>
      </c>
      <c r="I885" t="str">
        <f>IF(Table_Main[[#This Row],[LaborFee]]=0,"Yes", "No")</f>
        <v>No</v>
      </c>
      <c r="J885" t="str">
        <f>IF(Table_Main[[#This Row],[PartsFee]]=0,"Yes", "No")</f>
        <v>No</v>
      </c>
      <c r="K885" s="6">
        <v>0.25</v>
      </c>
      <c r="L885" s="14">
        <v>37.582099999999997</v>
      </c>
      <c r="M885" s="6" t="s">
        <v>59</v>
      </c>
      <c r="N885">
        <f>Table_Main[[#This Row],[WorkDate]]-Table_Main[[#This Row],[ReqDate]]</f>
        <v>28</v>
      </c>
      <c r="O885">
        <f>VLOOKUP(Table_Main[[#This Row],[Techs]],$AA$2:$AB$4,2,0)</f>
        <v>80</v>
      </c>
      <c r="P885" s="13">
        <f>Table_Main[[#This Row],[LaborHours]]*Table_Main[[#This Row],[LaborRate]]</f>
        <v>20</v>
      </c>
      <c r="Q885" s="14">
        <v>20</v>
      </c>
      <c r="R885" s="14">
        <v>37.582099999999997</v>
      </c>
      <c r="S885" s="13">
        <f>Table_Main[[#This Row],[LaborRate]]+Table_Main[[#This Row],[LaborCost]]</f>
        <v>100</v>
      </c>
      <c r="T885">
        <f>Table_Main[[#This Row],[LaborFee]]+Table_Main[[#This Row],[PartsFee]]</f>
        <v>57.582099999999997</v>
      </c>
      <c r="U885" t="str">
        <f>LEFT(TEXT(Table_Main[[#This Row],[ReqDate]],"dddd"),3)</f>
        <v>Wed</v>
      </c>
      <c r="V885" t="str">
        <f>LEFT(TEXT(Table_Main[[#This Row],[WorkDate]],"dddd"),3)</f>
        <v>Wed</v>
      </c>
    </row>
    <row r="886" spans="1:22" ht="14.25" hidden="1" customHeight="1" x14ac:dyDescent="0.25">
      <c r="A886" s="6" t="s">
        <v>966</v>
      </c>
      <c r="B886" s="6" t="s">
        <v>71</v>
      </c>
      <c r="C886" s="6" t="s">
        <v>66</v>
      </c>
      <c r="D886" s="6" t="s">
        <v>63</v>
      </c>
      <c r="E886" t="str">
        <f>IF(Table_Main[[#This Row],[Wait]]&lt;=4, "Yes", "No")</f>
        <v>No</v>
      </c>
      <c r="F886" s="9">
        <v>44370</v>
      </c>
      <c r="G886" s="9">
        <v>44396</v>
      </c>
      <c r="H886" s="6">
        <v>1</v>
      </c>
      <c r="I886" t="str">
        <f>IF(Table_Main[[#This Row],[LaborFee]]=0,"Yes", "No")</f>
        <v>No</v>
      </c>
      <c r="J886" t="str">
        <f>IF(Table_Main[[#This Row],[PartsFee]]=0,"Yes", "No")</f>
        <v>No</v>
      </c>
      <c r="K886" s="6">
        <v>0.5</v>
      </c>
      <c r="L886" s="14">
        <v>20</v>
      </c>
      <c r="M886" s="6" t="s">
        <v>59</v>
      </c>
      <c r="N886">
        <f>Table_Main[[#This Row],[WorkDate]]-Table_Main[[#This Row],[ReqDate]]</f>
        <v>26</v>
      </c>
      <c r="O886">
        <f>VLOOKUP(Table_Main[[#This Row],[Techs]],$AA$2:$AB$4,2,0)</f>
        <v>80</v>
      </c>
      <c r="P886" s="13">
        <f>Table_Main[[#This Row],[LaborHours]]*Table_Main[[#This Row],[LaborRate]]</f>
        <v>40</v>
      </c>
      <c r="Q886" s="14">
        <v>40</v>
      </c>
      <c r="R886" s="14">
        <v>20</v>
      </c>
      <c r="S886" s="13">
        <f>Table_Main[[#This Row],[LaborRate]]+Table_Main[[#This Row],[LaborCost]]</f>
        <v>120</v>
      </c>
      <c r="T886">
        <f>Table_Main[[#This Row],[LaborFee]]+Table_Main[[#This Row],[PartsFee]]</f>
        <v>60</v>
      </c>
      <c r="U886" t="str">
        <f>LEFT(TEXT(Table_Main[[#This Row],[ReqDate]],"dddd"),3)</f>
        <v>Wed</v>
      </c>
      <c r="V886" t="str">
        <f>LEFT(TEXT(Table_Main[[#This Row],[WorkDate]],"dddd"),3)</f>
        <v>Mon</v>
      </c>
    </row>
    <row r="887" spans="1:22" ht="14.25" hidden="1" customHeight="1" x14ac:dyDescent="0.25">
      <c r="A887" s="6" t="s">
        <v>967</v>
      </c>
      <c r="B887" s="6" t="s">
        <v>61</v>
      </c>
      <c r="C887" s="6" t="s">
        <v>78</v>
      </c>
      <c r="D887" s="6" t="s">
        <v>67</v>
      </c>
      <c r="E887" t="str">
        <f>IF(Table_Main[[#This Row],[Wait]]&lt;=4, "Yes", "No")</f>
        <v>No</v>
      </c>
      <c r="F887" s="9">
        <v>44370</v>
      </c>
      <c r="G887" s="9">
        <v>44396</v>
      </c>
      <c r="H887" s="6">
        <v>1</v>
      </c>
      <c r="I887" t="str">
        <f>IF(Table_Main[[#This Row],[LaborFee]]=0,"Yes", "No")</f>
        <v>No</v>
      </c>
      <c r="J887" t="str">
        <f>IF(Table_Main[[#This Row],[PartsFee]]=0,"Yes", "No")</f>
        <v>No</v>
      </c>
      <c r="K887" s="6">
        <v>0.25</v>
      </c>
      <c r="L887" s="14">
        <v>78.278999999999996</v>
      </c>
      <c r="M887" s="6" t="s">
        <v>79</v>
      </c>
      <c r="N887">
        <f>Table_Main[[#This Row],[WorkDate]]-Table_Main[[#This Row],[ReqDate]]</f>
        <v>26</v>
      </c>
      <c r="O887">
        <f>VLOOKUP(Table_Main[[#This Row],[Techs]],$AA$2:$AB$4,2,0)</f>
        <v>80</v>
      </c>
      <c r="P887" s="13">
        <f>Table_Main[[#This Row],[LaborHours]]*Table_Main[[#This Row],[LaborRate]]</f>
        <v>20</v>
      </c>
      <c r="Q887" s="14">
        <v>20</v>
      </c>
      <c r="R887" s="14">
        <v>78.278999999999996</v>
      </c>
      <c r="S887" s="13">
        <f>Table_Main[[#This Row],[LaborRate]]+Table_Main[[#This Row],[LaborCost]]</f>
        <v>100</v>
      </c>
      <c r="T887">
        <f>Table_Main[[#This Row],[LaborFee]]+Table_Main[[#This Row],[PartsFee]]</f>
        <v>98.278999999999996</v>
      </c>
      <c r="U887" t="str">
        <f>LEFT(TEXT(Table_Main[[#This Row],[ReqDate]],"dddd"),3)</f>
        <v>Wed</v>
      </c>
      <c r="V887" t="str">
        <f>LEFT(TEXT(Table_Main[[#This Row],[WorkDate]],"dddd"),3)</f>
        <v>Mon</v>
      </c>
    </row>
    <row r="888" spans="1:22" ht="14.25" hidden="1" customHeight="1" x14ac:dyDescent="0.25">
      <c r="A888" s="6" t="s">
        <v>968</v>
      </c>
      <c r="B888" s="6" t="s">
        <v>61</v>
      </c>
      <c r="C888" s="6" t="s">
        <v>227</v>
      </c>
      <c r="D888" s="6" t="s">
        <v>67</v>
      </c>
      <c r="E888" t="str">
        <f>IF(Table_Main[[#This Row],[Wait]]&lt;=4, "Yes", "No")</f>
        <v>No</v>
      </c>
      <c r="F888" s="9">
        <v>44370</v>
      </c>
      <c r="G888" s="9">
        <v>44399</v>
      </c>
      <c r="H888" s="6">
        <v>1</v>
      </c>
      <c r="I888" t="str">
        <f>IF(Table_Main[[#This Row],[LaborFee]]=0,"Yes", "No")</f>
        <v>No</v>
      </c>
      <c r="J888" t="str">
        <f>IF(Table_Main[[#This Row],[PartsFee]]=0,"Yes", "No")</f>
        <v>No</v>
      </c>
      <c r="K888" s="6">
        <v>0.25</v>
      </c>
      <c r="L888" s="14">
        <v>37.293500000000002</v>
      </c>
      <c r="M888" s="6" t="s">
        <v>59</v>
      </c>
      <c r="N888">
        <f>Table_Main[[#This Row],[WorkDate]]-Table_Main[[#This Row],[ReqDate]]</f>
        <v>29</v>
      </c>
      <c r="O888">
        <f>VLOOKUP(Table_Main[[#This Row],[Techs]],$AA$2:$AB$4,2,0)</f>
        <v>80</v>
      </c>
      <c r="P888" s="13">
        <f>Table_Main[[#This Row],[LaborHours]]*Table_Main[[#This Row],[LaborRate]]</f>
        <v>20</v>
      </c>
      <c r="Q888" s="14">
        <v>20</v>
      </c>
      <c r="R888" s="14">
        <v>37.293500000000002</v>
      </c>
      <c r="S888" s="13">
        <f>Table_Main[[#This Row],[LaborRate]]+Table_Main[[#This Row],[LaborCost]]</f>
        <v>100</v>
      </c>
      <c r="T888">
        <f>Table_Main[[#This Row],[LaborFee]]+Table_Main[[#This Row],[PartsFee]]</f>
        <v>57.293500000000002</v>
      </c>
      <c r="U888" t="str">
        <f>LEFT(TEXT(Table_Main[[#This Row],[ReqDate]],"dddd"),3)</f>
        <v>Wed</v>
      </c>
      <c r="V888" t="str">
        <f>LEFT(TEXT(Table_Main[[#This Row],[WorkDate]],"dddd"),3)</f>
        <v>Thu</v>
      </c>
    </row>
    <row r="889" spans="1:22" ht="14.25" hidden="1" customHeight="1" x14ac:dyDescent="0.25">
      <c r="A889" s="6" t="s">
        <v>969</v>
      </c>
      <c r="B889" s="6" t="s">
        <v>56</v>
      </c>
      <c r="C889" s="6" t="s">
        <v>227</v>
      </c>
      <c r="D889" s="6" t="s">
        <v>67</v>
      </c>
      <c r="E889" t="str">
        <f>IF(Table_Main[[#This Row],[Wait]]&lt;=4, "Yes", "No")</f>
        <v>No</v>
      </c>
      <c r="F889" s="9">
        <v>44370</v>
      </c>
      <c r="G889" s="9">
        <v>44386</v>
      </c>
      <c r="H889" s="6">
        <v>1</v>
      </c>
      <c r="I889" t="str">
        <f>IF(Table_Main[[#This Row],[LaborFee]]=0,"Yes", "No")</f>
        <v>Yes</v>
      </c>
      <c r="J889" t="str">
        <f>IF(Table_Main[[#This Row],[PartsFee]]=0,"Yes", "No")</f>
        <v>No</v>
      </c>
      <c r="K889" s="6">
        <v>1</v>
      </c>
      <c r="L889" s="14">
        <v>48.586199999999998</v>
      </c>
      <c r="M889" s="6" t="s">
        <v>79</v>
      </c>
      <c r="N889">
        <f>Table_Main[[#This Row],[WorkDate]]-Table_Main[[#This Row],[ReqDate]]</f>
        <v>16</v>
      </c>
      <c r="O889">
        <f>VLOOKUP(Table_Main[[#This Row],[Techs]],$AA$2:$AB$4,2,0)</f>
        <v>80</v>
      </c>
      <c r="P889" s="13">
        <f>Table_Main[[#This Row],[LaborHours]]*Table_Main[[#This Row],[LaborRate]]</f>
        <v>80</v>
      </c>
      <c r="Q889" s="14">
        <v>0</v>
      </c>
      <c r="R889" s="14">
        <v>48.586199999999998</v>
      </c>
      <c r="S889" s="13">
        <f>Table_Main[[#This Row],[LaborRate]]+Table_Main[[#This Row],[LaborCost]]</f>
        <v>160</v>
      </c>
      <c r="T889">
        <f>Table_Main[[#This Row],[LaborFee]]+Table_Main[[#This Row],[PartsFee]]</f>
        <v>48.586199999999998</v>
      </c>
      <c r="U889" t="str">
        <f>LEFT(TEXT(Table_Main[[#This Row],[ReqDate]],"dddd"),3)</f>
        <v>Wed</v>
      </c>
      <c r="V889" t="str">
        <f>LEFT(TEXT(Table_Main[[#This Row],[WorkDate]],"dddd"),3)</f>
        <v>Fri</v>
      </c>
    </row>
    <row r="890" spans="1:22" ht="14.25" hidden="1" customHeight="1" x14ac:dyDescent="0.25">
      <c r="A890" s="6" t="s">
        <v>970</v>
      </c>
      <c r="B890" s="6" t="s">
        <v>65</v>
      </c>
      <c r="C890" s="6" t="s">
        <v>78</v>
      </c>
      <c r="D890" s="6" t="s">
        <v>58</v>
      </c>
      <c r="E890" t="str">
        <f>IF(Table_Main[[#This Row],[Wait]]&lt;=4, "Yes", "No")</f>
        <v>No</v>
      </c>
      <c r="F890" s="9">
        <v>44370</v>
      </c>
      <c r="G890" s="9">
        <v>44401</v>
      </c>
      <c r="H890" s="6">
        <v>2</v>
      </c>
      <c r="I890" t="str">
        <f>IF(Table_Main[[#This Row],[LaborFee]]=0,"Yes", "No")</f>
        <v>Yes</v>
      </c>
      <c r="J890" t="str">
        <f>IF(Table_Main[[#This Row],[PartsFee]]=0,"Yes", "No")</f>
        <v>No</v>
      </c>
      <c r="K890" s="6">
        <v>2</v>
      </c>
      <c r="L890" s="14">
        <v>164.4</v>
      </c>
      <c r="M890" s="6" t="s">
        <v>79</v>
      </c>
      <c r="N890">
        <f>Table_Main[[#This Row],[WorkDate]]-Table_Main[[#This Row],[ReqDate]]</f>
        <v>31</v>
      </c>
      <c r="O890">
        <f>VLOOKUP(Table_Main[[#This Row],[Techs]],$AA$2:$AB$4,2,0)</f>
        <v>140</v>
      </c>
      <c r="P890" s="13">
        <f>Table_Main[[#This Row],[LaborHours]]*Table_Main[[#This Row],[LaborRate]]</f>
        <v>280</v>
      </c>
      <c r="Q890" s="14">
        <v>0</v>
      </c>
      <c r="R890" s="14">
        <v>164.4</v>
      </c>
      <c r="S890" s="13">
        <f>Table_Main[[#This Row],[LaborRate]]+Table_Main[[#This Row],[LaborCost]]</f>
        <v>420</v>
      </c>
      <c r="T890">
        <f>Table_Main[[#This Row],[LaborFee]]+Table_Main[[#This Row],[PartsFee]]</f>
        <v>164.4</v>
      </c>
      <c r="U890" t="str">
        <f>LEFT(TEXT(Table_Main[[#This Row],[ReqDate]],"dddd"),3)</f>
        <v>Wed</v>
      </c>
      <c r="V890" t="str">
        <f>LEFT(TEXT(Table_Main[[#This Row],[WorkDate]],"dddd"),3)</f>
        <v>Sat</v>
      </c>
    </row>
    <row r="891" spans="1:22" ht="14.25" hidden="1" customHeight="1" x14ac:dyDescent="0.25">
      <c r="A891" s="6" t="s">
        <v>971</v>
      </c>
      <c r="B891" s="6" t="s">
        <v>56</v>
      </c>
      <c r="C891" s="6" t="s">
        <v>227</v>
      </c>
      <c r="D891" s="6" t="s">
        <v>67</v>
      </c>
      <c r="E891" t="str">
        <f>IF(Table_Main[[#This Row],[Wait]]&lt;=4, "Yes", "No")</f>
        <v>No</v>
      </c>
      <c r="F891" s="9">
        <v>44371</v>
      </c>
      <c r="G891" s="9">
        <v>44392</v>
      </c>
      <c r="H891" s="6">
        <v>2</v>
      </c>
      <c r="I891" t="str">
        <f>IF(Table_Main[[#This Row],[LaborFee]]=0,"Yes", "No")</f>
        <v>No</v>
      </c>
      <c r="J891" t="str">
        <f>IF(Table_Main[[#This Row],[PartsFee]]=0,"Yes", "No")</f>
        <v>No</v>
      </c>
      <c r="K891" s="6">
        <v>0.25</v>
      </c>
      <c r="L891" s="14">
        <v>268.05579999999998</v>
      </c>
      <c r="M891" s="6" t="s">
        <v>59</v>
      </c>
      <c r="N891">
        <f>Table_Main[[#This Row],[WorkDate]]-Table_Main[[#This Row],[ReqDate]]</f>
        <v>21</v>
      </c>
      <c r="O891">
        <f>VLOOKUP(Table_Main[[#This Row],[Techs]],$AA$2:$AB$4,2,0)</f>
        <v>140</v>
      </c>
      <c r="P891" s="13">
        <f>Table_Main[[#This Row],[LaborHours]]*Table_Main[[#This Row],[LaborRate]]</f>
        <v>35</v>
      </c>
      <c r="Q891" s="14">
        <v>35</v>
      </c>
      <c r="R891" s="14">
        <v>268.05579999999998</v>
      </c>
      <c r="S891" s="13">
        <f>Table_Main[[#This Row],[LaborRate]]+Table_Main[[#This Row],[LaborCost]]</f>
        <v>175</v>
      </c>
      <c r="T891">
        <f>Table_Main[[#This Row],[LaborFee]]+Table_Main[[#This Row],[PartsFee]]</f>
        <v>303.05579999999998</v>
      </c>
      <c r="U891" t="str">
        <f>LEFT(TEXT(Table_Main[[#This Row],[ReqDate]],"dddd"),3)</f>
        <v>Thu</v>
      </c>
      <c r="V891" t="str">
        <f>LEFT(TEXT(Table_Main[[#This Row],[WorkDate]],"dddd"),3)</f>
        <v>Thu</v>
      </c>
    </row>
    <row r="892" spans="1:22" ht="14.25" hidden="1" customHeight="1" x14ac:dyDescent="0.25">
      <c r="A892" s="6" t="s">
        <v>972</v>
      </c>
      <c r="B892" s="6" t="s">
        <v>83</v>
      </c>
      <c r="C892" s="6" t="s">
        <v>57</v>
      </c>
      <c r="D892" s="6" t="s">
        <v>67</v>
      </c>
      <c r="E892" t="str">
        <f>IF(Table_Main[[#This Row],[Wait]]&lt;=4, "Yes", "No")</f>
        <v>No</v>
      </c>
      <c r="F892" s="9">
        <v>44371</v>
      </c>
      <c r="G892" s="9">
        <v>44400</v>
      </c>
      <c r="H892" s="6">
        <v>1</v>
      </c>
      <c r="I892" t="str">
        <f>IF(Table_Main[[#This Row],[LaborFee]]=0,"Yes", "No")</f>
        <v>No</v>
      </c>
      <c r="J892" t="str">
        <f>IF(Table_Main[[#This Row],[PartsFee]]=0,"Yes", "No")</f>
        <v>No</v>
      </c>
      <c r="K892" s="6">
        <v>0.25</v>
      </c>
      <c r="L892" s="14">
        <v>19.196999999999999</v>
      </c>
      <c r="M892" s="6" t="s">
        <v>68</v>
      </c>
      <c r="N892">
        <f>Table_Main[[#This Row],[WorkDate]]-Table_Main[[#This Row],[ReqDate]]</f>
        <v>29</v>
      </c>
      <c r="O892">
        <f>VLOOKUP(Table_Main[[#This Row],[Techs]],$AA$2:$AB$4,2,0)</f>
        <v>80</v>
      </c>
      <c r="P892" s="13">
        <f>Table_Main[[#This Row],[LaborHours]]*Table_Main[[#This Row],[LaborRate]]</f>
        <v>20</v>
      </c>
      <c r="Q892" s="14">
        <v>20</v>
      </c>
      <c r="R892" s="14">
        <v>19.196999999999999</v>
      </c>
      <c r="S892" s="13">
        <f>Table_Main[[#This Row],[LaborRate]]+Table_Main[[#This Row],[LaborCost]]</f>
        <v>100</v>
      </c>
      <c r="T892">
        <f>Table_Main[[#This Row],[LaborFee]]+Table_Main[[#This Row],[PartsFee]]</f>
        <v>39.197000000000003</v>
      </c>
      <c r="U892" t="str">
        <f>LEFT(TEXT(Table_Main[[#This Row],[ReqDate]],"dddd"),3)</f>
        <v>Thu</v>
      </c>
      <c r="V892" t="str">
        <f>LEFT(TEXT(Table_Main[[#This Row],[WorkDate]],"dddd"),3)</f>
        <v>Fri</v>
      </c>
    </row>
    <row r="893" spans="1:22" ht="14.25" hidden="1" customHeight="1" x14ac:dyDescent="0.25">
      <c r="A893" s="6" t="s">
        <v>973</v>
      </c>
      <c r="B893" s="6" t="s">
        <v>56</v>
      </c>
      <c r="C893" s="6" t="s">
        <v>227</v>
      </c>
      <c r="D893" s="6" t="s">
        <v>58</v>
      </c>
      <c r="E893" t="str">
        <f>IF(Table_Main[[#This Row],[Wait]]&lt;=4, "Yes", "No")</f>
        <v>No</v>
      </c>
      <c r="F893" s="9">
        <v>44371</v>
      </c>
      <c r="G893" s="9">
        <v>44396</v>
      </c>
      <c r="H893" s="6">
        <v>2</v>
      </c>
      <c r="I893" t="str">
        <f>IF(Table_Main[[#This Row],[LaborFee]]=0,"Yes", "No")</f>
        <v>No</v>
      </c>
      <c r="J893" t="str">
        <f>IF(Table_Main[[#This Row],[PartsFee]]=0,"Yes", "No")</f>
        <v>No</v>
      </c>
      <c r="K893" s="6">
        <v>0.25</v>
      </c>
      <c r="L893" s="14">
        <v>21.33</v>
      </c>
      <c r="M893" s="6" t="s">
        <v>59</v>
      </c>
      <c r="N893">
        <f>Table_Main[[#This Row],[WorkDate]]-Table_Main[[#This Row],[ReqDate]]</f>
        <v>25</v>
      </c>
      <c r="O893">
        <f>VLOOKUP(Table_Main[[#This Row],[Techs]],$AA$2:$AB$4,2,0)</f>
        <v>140</v>
      </c>
      <c r="P893" s="13">
        <f>Table_Main[[#This Row],[LaborHours]]*Table_Main[[#This Row],[LaborRate]]</f>
        <v>35</v>
      </c>
      <c r="Q893" s="14">
        <v>35</v>
      </c>
      <c r="R893" s="14">
        <v>21.33</v>
      </c>
      <c r="S893" s="13">
        <f>Table_Main[[#This Row],[LaborRate]]+Table_Main[[#This Row],[LaborCost]]</f>
        <v>175</v>
      </c>
      <c r="T893">
        <f>Table_Main[[#This Row],[LaborFee]]+Table_Main[[#This Row],[PartsFee]]</f>
        <v>56.33</v>
      </c>
      <c r="U893" t="str">
        <f>LEFT(TEXT(Table_Main[[#This Row],[ReqDate]],"dddd"),3)</f>
        <v>Thu</v>
      </c>
      <c r="V893" t="str">
        <f>LEFT(TEXT(Table_Main[[#This Row],[WorkDate]],"dddd"),3)</f>
        <v>Mon</v>
      </c>
    </row>
    <row r="894" spans="1:22" ht="14.25" hidden="1" customHeight="1" x14ac:dyDescent="0.25">
      <c r="A894" s="6" t="s">
        <v>974</v>
      </c>
      <c r="B894" s="6" t="s">
        <v>56</v>
      </c>
      <c r="C894" s="6" t="s">
        <v>78</v>
      </c>
      <c r="D894" s="6" t="s">
        <v>63</v>
      </c>
      <c r="E894" t="str">
        <f>IF(Table_Main[[#This Row],[Wait]]&lt;=4, "Yes", "No")</f>
        <v>No</v>
      </c>
      <c r="F894" s="9">
        <v>44371</v>
      </c>
      <c r="G894" s="9">
        <v>44386</v>
      </c>
      <c r="H894" s="6">
        <v>1</v>
      </c>
      <c r="I894" t="str">
        <f>IF(Table_Main[[#This Row],[LaborFee]]=0,"Yes", "No")</f>
        <v>Yes</v>
      </c>
      <c r="J894" t="str">
        <f>IF(Table_Main[[#This Row],[PartsFee]]=0,"Yes", "No")</f>
        <v>No</v>
      </c>
      <c r="K894" s="6">
        <v>3</v>
      </c>
      <c r="L894" s="14">
        <v>7.5</v>
      </c>
      <c r="M894" s="6" t="s">
        <v>79</v>
      </c>
      <c r="N894">
        <f>Table_Main[[#This Row],[WorkDate]]-Table_Main[[#This Row],[ReqDate]]</f>
        <v>15</v>
      </c>
      <c r="O894">
        <f>VLOOKUP(Table_Main[[#This Row],[Techs]],$AA$2:$AB$4,2,0)</f>
        <v>80</v>
      </c>
      <c r="P894" s="13">
        <f>Table_Main[[#This Row],[LaborHours]]*Table_Main[[#This Row],[LaborRate]]</f>
        <v>240</v>
      </c>
      <c r="Q894" s="14">
        <v>0</v>
      </c>
      <c r="R894" s="14">
        <v>7.5</v>
      </c>
      <c r="S894" s="13">
        <f>Table_Main[[#This Row],[LaborRate]]+Table_Main[[#This Row],[LaborCost]]</f>
        <v>320</v>
      </c>
      <c r="T894">
        <f>Table_Main[[#This Row],[LaborFee]]+Table_Main[[#This Row],[PartsFee]]</f>
        <v>7.5</v>
      </c>
      <c r="U894" t="str">
        <f>LEFT(TEXT(Table_Main[[#This Row],[ReqDate]],"dddd"),3)</f>
        <v>Thu</v>
      </c>
      <c r="V894" t="str">
        <f>LEFT(TEXT(Table_Main[[#This Row],[WorkDate]],"dddd"),3)</f>
        <v>Fri</v>
      </c>
    </row>
    <row r="895" spans="1:22" ht="14.25" hidden="1" customHeight="1" x14ac:dyDescent="0.25">
      <c r="A895" s="6" t="s">
        <v>975</v>
      </c>
      <c r="B895" s="6" t="s">
        <v>56</v>
      </c>
      <c r="C895" s="6" t="s">
        <v>227</v>
      </c>
      <c r="D895" s="6" t="s">
        <v>67</v>
      </c>
      <c r="E895" t="str">
        <f>IF(Table_Main[[#This Row],[Wait]]&lt;=4, "Yes", "No")</f>
        <v>No</v>
      </c>
      <c r="F895" s="9">
        <v>44371</v>
      </c>
      <c r="G895" s="9">
        <v>44401</v>
      </c>
      <c r="H895" s="6">
        <v>1</v>
      </c>
      <c r="I895" t="str">
        <f>IF(Table_Main[[#This Row],[LaborFee]]=0,"Yes", "No")</f>
        <v>Yes</v>
      </c>
      <c r="J895" t="str">
        <f>IF(Table_Main[[#This Row],[PartsFee]]=0,"Yes", "No")</f>
        <v>No</v>
      </c>
      <c r="K895" s="6">
        <v>2</v>
      </c>
      <c r="L895" s="14">
        <v>115.1866</v>
      </c>
      <c r="M895" s="6" t="s">
        <v>59</v>
      </c>
      <c r="N895">
        <f>Table_Main[[#This Row],[WorkDate]]-Table_Main[[#This Row],[ReqDate]]</f>
        <v>30</v>
      </c>
      <c r="O895">
        <f>VLOOKUP(Table_Main[[#This Row],[Techs]],$AA$2:$AB$4,2,0)</f>
        <v>80</v>
      </c>
      <c r="P895" s="13">
        <f>Table_Main[[#This Row],[LaborHours]]*Table_Main[[#This Row],[LaborRate]]</f>
        <v>160</v>
      </c>
      <c r="Q895" s="14">
        <v>0</v>
      </c>
      <c r="R895" s="14">
        <v>115.1866</v>
      </c>
      <c r="S895" s="13">
        <f>Table_Main[[#This Row],[LaborRate]]+Table_Main[[#This Row],[LaborCost]]</f>
        <v>240</v>
      </c>
      <c r="T895">
        <f>Table_Main[[#This Row],[LaborFee]]+Table_Main[[#This Row],[PartsFee]]</f>
        <v>115.1866</v>
      </c>
      <c r="U895" t="str">
        <f>LEFT(TEXT(Table_Main[[#This Row],[ReqDate]],"dddd"),3)</f>
        <v>Thu</v>
      </c>
      <c r="V895" t="str">
        <f>LEFT(TEXT(Table_Main[[#This Row],[WorkDate]],"dddd"),3)</f>
        <v>Sat</v>
      </c>
    </row>
    <row r="896" spans="1:22" ht="14.25" hidden="1" customHeight="1" x14ac:dyDescent="0.25">
      <c r="A896" s="6" t="s">
        <v>976</v>
      </c>
      <c r="B896" s="6" t="s">
        <v>56</v>
      </c>
      <c r="C896" s="6" t="s">
        <v>227</v>
      </c>
      <c r="D896" s="6" t="s">
        <v>67</v>
      </c>
      <c r="E896" t="str">
        <f>IF(Table_Main[[#This Row],[Wait]]&lt;=4, "Yes", "No")</f>
        <v>No</v>
      </c>
      <c r="F896" s="9">
        <v>44371</v>
      </c>
      <c r="G896" s="9">
        <v>44401</v>
      </c>
      <c r="H896" s="6">
        <v>1</v>
      </c>
      <c r="I896" t="str">
        <f>IF(Table_Main[[#This Row],[LaborFee]]=0,"Yes", "No")</f>
        <v>Yes</v>
      </c>
      <c r="J896" t="str">
        <f>IF(Table_Main[[#This Row],[PartsFee]]=0,"Yes", "No")</f>
        <v>No</v>
      </c>
      <c r="K896" s="6">
        <v>0.75</v>
      </c>
      <c r="L896" s="14">
        <v>120</v>
      </c>
      <c r="M896" s="6" t="s">
        <v>59</v>
      </c>
      <c r="N896">
        <f>Table_Main[[#This Row],[WorkDate]]-Table_Main[[#This Row],[ReqDate]]</f>
        <v>30</v>
      </c>
      <c r="O896">
        <f>VLOOKUP(Table_Main[[#This Row],[Techs]],$AA$2:$AB$4,2,0)</f>
        <v>80</v>
      </c>
      <c r="P896" s="13">
        <f>Table_Main[[#This Row],[LaborHours]]*Table_Main[[#This Row],[LaborRate]]</f>
        <v>60</v>
      </c>
      <c r="Q896" s="14">
        <v>0</v>
      </c>
      <c r="R896" s="14">
        <v>120</v>
      </c>
      <c r="S896" s="13">
        <f>Table_Main[[#This Row],[LaborRate]]+Table_Main[[#This Row],[LaborCost]]</f>
        <v>140</v>
      </c>
      <c r="T896">
        <f>Table_Main[[#This Row],[LaborFee]]+Table_Main[[#This Row],[PartsFee]]</f>
        <v>120</v>
      </c>
      <c r="U896" t="str">
        <f>LEFT(TEXT(Table_Main[[#This Row],[ReqDate]],"dddd"),3)</f>
        <v>Thu</v>
      </c>
      <c r="V896" t="str">
        <f>LEFT(TEXT(Table_Main[[#This Row],[WorkDate]],"dddd"),3)</f>
        <v>Sat</v>
      </c>
    </row>
    <row r="897" spans="1:22" ht="14.25" hidden="1" customHeight="1" x14ac:dyDescent="0.25">
      <c r="A897" s="6" t="s">
        <v>977</v>
      </c>
      <c r="B897" s="6" t="s">
        <v>226</v>
      </c>
      <c r="C897" s="6" t="s">
        <v>227</v>
      </c>
      <c r="D897" s="6" t="s">
        <v>67</v>
      </c>
      <c r="E897" t="str">
        <f>IF(Table_Main[[#This Row],[Wait]]&lt;=4, "Yes", "No")</f>
        <v>No</v>
      </c>
      <c r="F897" s="9">
        <v>44371</v>
      </c>
      <c r="G897" s="9">
        <v>44386</v>
      </c>
      <c r="H897" s="6">
        <v>1</v>
      </c>
      <c r="I897" t="str">
        <f>IF(Table_Main[[#This Row],[LaborFee]]=0,"Yes", "No")</f>
        <v>Yes</v>
      </c>
      <c r="J897" t="str">
        <f>IF(Table_Main[[#This Row],[PartsFee]]=0,"Yes", "No")</f>
        <v>No</v>
      </c>
      <c r="K897" s="6">
        <v>0.25</v>
      </c>
      <c r="L897" s="14">
        <v>21</v>
      </c>
      <c r="M897" s="6" t="s">
        <v>59</v>
      </c>
      <c r="N897">
        <f>Table_Main[[#This Row],[WorkDate]]-Table_Main[[#This Row],[ReqDate]]</f>
        <v>15</v>
      </c>
      <c r="O897">
        <f>VLOOKUP(Table_Main[[#This Row],[Techs]],$AA$2:$AB$4,2,0)</f>
        <v>80</v>
      </c>
      <c r="P897" s="13">
        <f>Table_Main[[#This Row],[LaborHours]]*Table_Main[[#This Row],[LaborRate]]</f>
        <v>20</v>
      </c>
      <c r="Q897" s="14">
        <v>0</v>
      </c>
      <c r="R897" s="14">
        <v>21</v>
      </c>
      <c r="S897" s="13">
        <f>Table_Main[[#This Row],[LaborRate]]+Table_Main[[#This Row],[LaborCost]]</f>
        <v>100</v>
      </c>
      <c r="T897">
        <f>Table_Main[[#This Row],[LaborFee]]+Table_Main[[#This Row],[PartsFee]]</f>
        <v>21</v>
      </c>
      <c r="U897" t="str">
        <f>LEFT(TEXT(Table_Main[[#This Row],[ReqDate]],"dddd"),3)</f>
        <v>Thu</v>
      </c>
      <c r="V897" t="str">
        <f>LEFT(TEXT(Table_Main[[#This Row],[WorkDate]],"dddd"),3)</f>
        <v>Fri</v>
      </c>
    </row>
    <row r="898" spans="1:22" ht="14.25" hidden="1" customHeight="1" x14ac:dyDescent="0.25">
      <c r="A898" s="6" t="s">
        <v>978</v>
      </c>
      <c r="B898" s="6" t="s">
        <v>226</v>
      </c>
      <c r="C898" s="6" t="s">
        <v>227</v>
      </c>
      <c r="D898" s="6" t="s">
        <v>58</v>
      </c>
      <c r="E898" t="str">
        <f>IF(Table_Main[[#This Row],[Wait]]&lt;=4, "Yes", "No")</f>
        <v>No</v>
      </c>
      <c r="F898" s="9">
        <v>44371</v>
      </c>
      <c r="G898" s="9">
        <v>44386</v>
      </c>
      <c r="H898" s="6">
        <v>1</v>
      </c>
      <c r="I898" t="str">
        <f>IF(Table_Main[[#This Row],[LaborFee]]=0,"Yes", "No")</f>
        <v>Yes</v>
      </c>
      <c r="J898" t="str">
        <f>IF(Table_Main[[#This Row],[PartsFee]]=0,"Yes", "No")</f>
        <v>No</v>
      </c>
      <c r="K898" s="6">
        <v>1.25</v>
      </c>
      <c r="L898" s="14">
        <v>58.89</v>
      </c>
      <c r="M898" s="6" t="s">
        <v>79</v>
      </c>
      <c r="N898">
        <f>Table_Main[[#This Row],[WorkDate]]-Table_Main[[#This Row],[ReqDate]]</f>
        <v>15</v>
      </c>
      <c r="O898">
        <f>VLOOKUP(Table_Main[[#This Row],[Techs]],$AA$2:$AB$4,2,0)</f>
        <v>80</v>
      </c>
      <c r="P898" s="13">
        <f>Table_Main[[#This Row],[LaborHours]]*Table_Main[[#This Row],[LaborRate]]</f>
        <v>100</v>
      </c>
      <c r="Q898" s="14">
        <v>0</v>
      </c>
      <c r="R898" s="14">
        <v>58.89</v>
      </c>
      <c r="S898" s="13">
        <f>Table_Main[[#This Row],[LaborRate]]+Table_Main[[#This Row],[LaborCost]]</f>
        <v>180</v>
      </c>
      <c r="T898">
        <f>Table_Main[[#This Row],[LaborFee]]+Table_Main[[#This Row],[PartsFee]]</f>
        <v>58.89</v>
      </c>
      <c r="U898" t="str">
        <f>LEFT(TEXT(Table_Main[[#This Row],[ReqDate]],"dddd"),3)</f>
        <v>Thu</v>
      </c>
      <c r="V898" t="str">
        <f>LEFT(TEXT(Table_Main[[#This Row],[WorkDate]],"dddd"),3)</f>
        <v>Fri</v>
      </c>
    </row>
    <row r="899" spans="1:22" ht="14.25" hidden="1" customHeight="1" x14ac:dyDescent="0.25">
      <c r="A899" s="6" t="s">
        <v>979</v>
      </c>
      <c r="B899" s="6" t="s">
        <v>65</v>
      </c>
      <c r="C899" s="6" t="s">
        <v>78</v>
      </c>
      <c r="D899" s="6" t="s">
        <v>67</v>
      </c>
      <c r="E899" t="str">
        <f>IF(Table_Main[[#This Row],[Wait]]&lt;=4, "Yes", "No")</f>
        <v>No</v>
      </c>
      <c r="F899" s="9">
        <v>44371</v>
      </c>
      <c r="G899" s="9">
        <v>44400</v>
      </c>
      <c r="H899" s="6">
        <v>1</v>
      </c>
      <c r="I899" t="str">
        <f>IF(Table_Main[[#This Row],[LaborFee]]=0,"Yes", "No")</f>
        <v>Yes</v>
      </c>
      <c r="J899" t="str">
        <f>IF(Table_Main[[#This Row],[PartsFee]]=0,"Yes", "No")</f>
        <v>No</v>
      </c>
      <c r="K899" s="6">
        <v>2</v>
      </c>
      <c r="L899" s="14">
        <v>32.6706</v>
      </c>
      <c r="M899" s="6" t="s">
        <v>79</v>
      </c>
      <c r="N899">
        <f>Table_Main[[#This Row],[WorkDate]]-Table_Main[[#This Row],[ReqDate]]</f>
        <v>29</v>
      </c>
      <c r="O899">
        <f>VLOOKUP(Table_Main[[#This Row],[Techs]],$AA$2:$AB$4,2,0)</f>
        <v>80</v>
      </c>
      <c r="P899" s="13">
        <f>Table_Main[[#This Row],[LaborHours]]*Table_Main[[#This Row],[LaborRate]]</f>
        <v>160</v>
      </c>
      <c r="Q899" s="14">
        <v>0</v>
      </c>
      <c r="R899" s="14">
        <v>32.6706</v>
      </c>
      <c r="S899" s="13">
        <f>Table_Main[[#This Row],[LaborRate]]+Table_Main[[#This Row],[LaborCost]]</f>
        <v>240</v>
      </c>
      <c r="T899">
        <f>Table_Main[[#This Row],[LaborFee]]+Table_Main[[#This Row],[PartsFee]]</f>
        <v>32.6706</v>
      </c>
      <c r="U899" t="str">
        <f>LEFT(TEXT(Table_Main[[#This Row],[ReqDate]],"dddd"),3)</f>
        <v>Thu</v>
      </c>
      <c r="V899" t="str">
        <f>LEFT(TEXT(Table_Main[[#This Row],[WorkDate]],"dddd"),3)</f>
        <v>Fri</v>
      </c>
    </row>
    <row r="900" spans="1:22" ht="14.25" hidden="1" customHeight="1" x14ac:dyDescent="0.25">
      <c r="A900" s="6" t="s">
        <v>980</v>
      </c>
      <c r="B900" s="6" t="s">
        <v>94</v>
      </c>
      <c r="C900" s="6" t="s">
        <v>78</v>
      </c>
      <c r="D900" s="6" t="s">
        <v>81</v>
      </c>
      <c r="E900" t="str">
        <f>IF(Table_Main[[#This Row],[Wait]]&lt;=4, "Yes", "No")</f>
        <v>No</v>
      </c>
      <c r="F900" s="9">
        <v>44371</v>
      </c>
      <c r="G900" s="9">
        <v>44386</v>
      </c>
      <c r="H900" s="6">
        <v>2</v>
      </c>
      <c r="I900" t="str">
        <f>IF(Table_Main[[#This Row],[LaborFee]]=0,"Yes", "No")</f>
        <v>Yes</v>
      </c>
      <c r="J900" t="str">
        <f>IF(Table_Main[[#This Row],[PartsFee]]=0,"Yes", "No")</f>
        <v>No</v>
      </c>
      <c r="K900" s="6">
        <v>1.5</v>
      </c>
      <c r="L900" s="14">
        <v>205.28129999999999</v>
      </c>
      <c r="M900" s="6" t="s">
        <v>79</v>
      </c>
      <c r="N900">
        <f>Table_Main[[#This Row],[WorkDate]]-Table_Main[[#This Row],[ReqDate]]</f>
        <v>15</v>
      </c>
      <c r="O900">
        <f>VLOOKUP(Table_Main[[#This Row],[Techs]],$AA$2:$AB$4,2,0)</f>
        <v>140</v>
      </c>
      <c r="P900" s="13">
        <f>Table_Main[[#This Row],[LaborHours]]*Table_Main[[#This Row],[LaborRate]]</f>
        <v>210</v>
      </c>
      <c r="Q900" s="14">
        <v>0</v>
      </c>
      <c r="R900" s="14">
        <v>205.28129999999999</v>
      </c>
      <c r="S900" s="13">
        <f>Table_Main[[#This Row],[LaborRate]]+Table_Main[[#This Row],[LaborCost]]</f>
        <v>350</v>
      </c>
      <c r="T900">
        <f>Table_Main[[#This Row],[LaborFee]]+Table_Main[[#This Row],[PartsFee]]</f>
        <v>205.28129999999999</v>
      </c>
      <c r="U900" t="str">
        <f>LEFT(TEXT(Table_Main[[#This Row],[ReqDate]],"dddd"),3)</f>
        <v>Thu</v>
      </c>
      <c r="V900" t="str">
        <f>LEFT(TEXT(Table_Main[[#This Row],[WorkDate]],"dddd"),3)</f>
        <v>Fri</v>
      </c>
    </row>
    <row r="901" spans="1:22" ht="14.25" hidden="1" customHeight="1" x14ac:dyDescent="0.25">
      <c r="A901" s="6" t="s">
        <v>981</v>
      </c>
      <c r="B901" s="6" t="s">
        <v>65</v>
      </c>
      <c r="C901" s="6" t="s">
        <v>57</v>
      </c>
      <c r="D901" s="6" t="s">
        <v>63</v>
      </c>
      <c r="E901" t="str">
        <f>IF(Table_Main[[#This Row],[Wait]]&lt;=4, "Yes", "No")</f>
        <v>No</v>
      </c>
      <c r="F901" s="9">
        <v>44371</v>
      </c>
      <c r="G901" s="9">
        <v>44401</v>
      </c>
      <c r="H901" s="6">
        <v>2</v>
      </c>
      <c r="I901" t="str">
        <f>IF(Table_Main[[#This Row],[LaborFee]]=0,"Yes", "No")</f>
        <v>Yes</v>
      </c>
      <c r="J901" t="str">
        <f>IF(Table_Main[[#This Row],[PartsFee]]=0,"Yes", "No")</f>
        <v>No</v>
      </c>
      <c r="K901" s="6">
        <v>2.5</v>
      </c>
      <c r="L901" s="14">
        <v>223.64769999999999</v>
      </c>
      <c r="M901" s="6" t="s">
        <v>59</v>
      </c>
      <c r="N901">
        <f>Table_Main[[#This Row],[WorkDate]]-Table_Main[[#This Row],[ReqDate]]</f>
        <v>30</v>
      </c>
      <c r="O901">
        <f>VLOOKUP(Table_Main[[#This Row],[Techs]],$AA$2:$AB$4,2,0)</f>
        <v>140</v>
      </c>
      <c r="P901" s="13">
        <f>Table_Main[[#This Row],[LaborHours]]*Table_Main[[#This Row],[LaborRate]]</f>
        <v>350</v>
      </c>
      <c r="Q901" s="14">
        <v>0</v>
      </c>
      <c r="R901" s="14">
        <v>223.64769999999999</v>
      </c>
      <c r="S901" s="13">
        <f>Table_Main[[#This Row],[LaborRate]]+Table_Main[[#This Row],[LaborCost]]</f>
        <v>490</v>
      </c>
      <c r="T901">
        <f>Table_Main[[#This Row],[LaborFee]]+Table_Main[[#This Row],[PartsFee]]</f>
        <v>223.64769999999999</v>
      </c>
      <c r="U901" t="str">
        <f>LEFT(TEXT(Table_Main[[#This Row],[ReqDate]],"dddd"),3)</f>
        <v>Thu</v>
      </c>
      <c r="V901" t="str">
        <f>LEFT(TEXT(Table_Main[[#This Row],[WorkDate]],"dddd"),3)</f>
        <v>Sat</v>
      </c>
    </row>
    <row r="902" spans="1:22" ht="14.25" hidden="1" customHeight="1" x14ac:dyDescent="0.25">
      <c r="A902" s="6" t="s">
        <v>982</v>
      </c>
      <c r="B902" s="6" t="s">
        <v>71</v>
      </c>
      <c r="C902" s="6" t="s">
        <v>57</v>
      </c>
      <c r="D902" s="6" t="s">
        <v>81</v>
      </c>
      <c r="E902" t="str">
        <f>IF(Table_Main[[#This Row],[Wait]]&lt;=4, "Yes", "No")</f>
        <v>No</v>
      </c>
      <c r="F902" s="9">
        <v>44372</v>
      </c>
      <c r="G902" s="9">
        <v>44393</v>
      </c>
      <c r="H902" s="6">
        <v>1</v>
      </c>
      <c r="I902" t="str">
        <f>IF(Table_Main[[#This Row],[LaborFee]]=0,"Yes", "No")</f>
        <v>No</v>
      </c>
      <c r="J902" t="str">
        <f>IF(Table_Main[[#This Row],[PartsFee]]=0,"Yes", "No")</f>
        <v>No</v>
      </c>
      <c r="K902" s="6">
        <v>6.25</v>
      </c>
      <c r="L902" s="14">
        <v>20</v>
      </c>
      <c r="M902" s="6" t="s">
        <v>79</v>
      </c>
      <c r="N902">
        <f>Table_Main[[#This Row],[WorkDate]]-Table_Main[[#This Row],[ReqDate]]</f>
        <v>21</v>
      </c>
      <c r="O902">
        <f>VLOOKUP(Table_Main[[#This Row],[Techs]],$AA$2:$AB$4,2,0)</f>
        <v>80</v>
      </c>
      <c r="P902" s="13">
        <f>Table_Main[[#This Row],[LaborHours]]*Table_Main[[#This Row],[LaborRate]]</f>
        <v>500</v>
      </c>
      <c r="Q902" s="14">
        <v>500</v>
      </c>
      <c r="R902" s="14">
        <v>20</v>
      </c>
      <c r="S902" s="13">
        <f>Table_Main[[#This Row],[LaborRate]]+Table_Main[[#This Row],[LaborCost]]</f>
        <v>580</v>
      </c>
      <c r="T902">
        <f>Table_Main[[#This Row],[LaborFee]]+Table_Main[[#This Row],[PartsFee]]</f>
        <v>520</v>
      </c>
      <c r="U902" t="str">
        <f>LEFT(TEXT(Table_Main[[#This Row],[ReqDate]],"dddd"),3)</f>
        <v>Fri</v>
      </c>
      <c r="V902" t="str">
        <f>LEFT(TEXT(Table_Main[[#This Row],[WorkDate]],"dddd"),3)</f>
        <v>Fri</v>
      </c>
    </row>
    <row r="903" spans="1:22" ht="14.25" hidden="1" customHeight="1" x14ac:dyDescent="0.25">
      <c r="A903" s="6" t="s">
        <v>983</v>
      </c>
      <c r="B903" s="6" t="s">
        <v>71</v>
      </c>
      <c r="C903" s="6" t="s">
        <v>57</v>
      </c>
      <c r="D903" s="6" t="s">
        <v>81</v>
      </c>
      <c r="E903" t="str">
        <f>IF(Table_Main[[#This Row],[Wait]]&lt;=4, "Yes", "No")</f>
        <v>No</v>
      </c>
      <c r="F903" s="9">
        <v>44372</v>
      </c>
      <c r="G903" s="9">
        <v>44386</v>
      </c>
      <c r="H903" s="6">
        <v>1</v>
      </c>
      <c r="I903" t="str">
        <f>IF(Table_Main[[#This Row],[LaborFee]]=0,"Yes", "No")</f>
        <v>Yes</v>
      </c>
      <c r="J903" t="str">
        <f>IF(Table_Main[[#This Row],[PartsFee]]=0,"Yes", "No")</f>
        <v>No</v>
      </c>
      <c r="K903" s="6">
        <v>1</v>
      </c>
      <c r="L903" s="14">
        <v>415.28449999999998</v>
      </c>
      <c r="M903" s="6" t="s">
        <v>68</v>
      </c>
      <c r="N903">
        <f>Table_Main[[#This Row],[WorkDate]]-Table_Main[[#This Row],[ReqDate]]</f>
        <v>14</v>
      </c>
      <c r="O903">
        <f>VLOOKUP(Table_Main[[#This Row],[Techs]],$AA$2:$AB$4,2,0)</f>
        <v>80</v>
      </c>
      <c r="P903" s="13">
        <f>Table_Main[[#This Row],[LaborHours]]*Table_Main[[#This Row],[LaborRate]]</f>
        <v>80</v>
      </c>
      <c r="Q903" s="14">
        <v>0</v>
      </c>
      <c r="R903" s="14">
        <v>415.28449999999998</v>
      </c>
      <c r="S903" s="13">
        <f>Table_Main[[#This Row],[LaborRate]]+Table_Main[[#This Row],[LaborCost]]</f>
        <v>160</v>
      </c>
      <c r="T903">
        <f>Table_Main[[#This Row],[LaborFee]]+Table_Main[[#This Row],[PartsFee]]</f>
        <v>415.28449999999998</v>
      </c>
      <c r="U903" t="str">
        <f>LEFT(TEXT(Table_Main[[#This Row],[ReqDate]],"dddd"),3)</f>
        <v>Fri</v>
      </c>
      <c r="V903" t="str">
        <f>LEFT(TEXT(Table_Main[[#This Row],[WorkDate]],"dddd"),3)</f>
        <v>Fri</v>
      </c>
    </row>
    <row r="904" spans="1:22" ht="14.25" hidden="1" customHeight="1" x14ac:dyDescent="0.25">
      <c r="A904" s="6" t="s">
        <v>984</v>
      </c>
      <c r="B904" s="6" t="s">
        <v>94</v>
      </c>
      <c r="C904" s="6" t="s">
        <v>57</v>
      </c>
      <c r="D904" s="6" t="s">
        <v>58</v>
      </c>
      <c r="E904" t="str">
        <f>IF(Table_Main[[#This Row],[Wait]]&lt;=4, "Yes", "No")</f>
        <v>No</v>
      </c>
      <c r="F904" s="9">
        <v>44373</v>
      </c>
      <c r="G904" s="9">
        <v>44401</v>
      </c>
      <c r="H904" s="6">
        <v>2</v>
      </c>
      <c r="I904" t="str">
        <f>IF(Table_Main[[#This Row],[LaborFee]]=0,"Yes", "No")</f>
        <v>No</v>
      </c>
      <c r="J904" t="str">
        <f>IF(Table_Main[[#This Row],[PartsFee]]=0,"Yes", "No")</f>
        <v>No</v>
      </c>
      <c r="K904" s="6">
        <v>0.25</v>
      </c>
      <c r="L904" s="14">
        <v>237.208</v>
      </c>
      <c r="M904" s="6" t="s">
        <v>79</v>
      </c>
      <c r="N904">
        <f>Table_Main[[#This Row],[WorkDate]]-Table_Main[[#This Row],[ReqDate]]</f>
        <v>28</v>
      </c>
      <c r="O904">
        <f>VLOOKUP(Table_Main[[#This Row],[Techs]],$AA$2:$AB$4,2,0)</f>
        <v>140</v>
      </c>
      <c r="P904" s="13">
        <f>Table_Main[[#This Row],[LaborHours]]*Table_Main[[#This Row],[LaborRate]]</f>
        <v>35</v>
      </c>
      <c r="Q904" s="14">
        <v>35</v>
      </c>
      <c r="R904" s="14">
        <v>237.208</v>
      </c>
      <c r="S904" s="13">
        <f>Table_Main[[#This Row],[LaborRate]]+Table_Main[[#This Row],[LaborCost]]</f>
        <v>175</v>
      </c>
      <c r="T904">
        <f>Table_Main[[#This Row],[LaborFee]]+Table_Main[[#This Row],[PartsFee]]</f>
        <v>272.20799999999997</v>
      </c>
      <c r="U904" t="str">
        <f>LEFT(TEXT(Table_Main[[#This Row],[ReqDate]],"dddd"),3)</f>
        <v>Sat</v>
      </c>
      <c r="V904" t="str">
        <f>LEFT(TEXT(Table_Main[[#This Row],[WorkDate]],"dddd"),3)</f>
        <v>Sat</v>
      </c>
    </row>
    <row r="905" spans="1:22" ht="14.25" hidden="1" customHeight="1" x14ac:dyDescent="0.25">
      <c r="A905" s="6" t="s">
        <v>985</v>
      </c>
      <c r="B905" s="6" t="s">
        <v>56</v>
      </c>
      <c r="C905" s="6" t="s">
        <v>227</v>
      </c>
      <c r="D905" s="6" t="s">
        <v>63</v>
      </c>
      <c r="E905" t="str">
        <f>IF(Table_Main[[#This Row],[Wait]]&lt;=4, "Yes", "No")</f>
        <v>No</v>
      </c>
      <c r="F905" s="9">
        <v>44375</v>
      </c>
      <c r="G905" s="9">
        <v>44396</v>
      </c>
      <c r="H905" s="6">
        <v>2</v>
      </c>
      <c r="I905" t="str">
        <f>IF(Table_Main[[#This Row],[LaborFee]]=0,"Yes", "No")</f>
        <v>No</v>
      </c>
      <c r="J905" t="str">
        <f>IF(Table_Main[[#This Row],[PartsFee]]=0,"Yes", "No")</f>
        <v>No</v>
      </c>
      <c r="K905" s="6">
        <v>2.5</v>
      </c>
      <c r="L905" s="14">
        <v>106.65</v>
      </c>
      <c r="M905" s="6" t="s">
        <v>59</v>
      </c>
      <c r="N905">
        <f>Table_Main[[#This Row],[WorkDate]]-Table_Main[[#This Row],[ReqDate]]</f>
        <v>21</v>
      </c>
      <c r="O905">
        <f>VLOOKUP(Table_Main[[#This Row],[Techs]],$AA$2:$AB$4,2,0)</f>
        <v>140</v>
      </c>
      <c r="P905" s="13">
        <f>Table_Main[[#This Row],[LaborHours]]*Table_Main[[#This Row],[LaborRate]]</f>
        <v>350</v>
      </c>
      <c r="Q905" s="14">
        <v>350</v>
      </c>
      <c r="R905" s="14">
        <v>106.65</v>
      </c>
      <c r="S905" s="13">
        <f>Table_Main[[#This Row],[LaborRate]]+Table_Main[[#This Row],[LaborCost]]</f>
        <v>490</v>
      </c>
      <c r="T905">
        <f>Table_Main[[#This Row],[LaborFee]]+Table_Main[[#This Row],[PartsFee]]</f>
        <v>456.65</v>
      </c>
      <c r="U905" t="str">
        <f>LEFT(TEXT(Table_Main[[#This Row],[ReqDate]],"dddd"),3)</f>
        <v>Mon</v>
      </c>
      <c r="V905" t="str">
        <f>LEFT(TEXT(Table_Main[[#This Row],[WorkDate]],"dddd"),3)</f>
        <v>Mon</v>
      </c>
    </row>
    <row r="906" spans="1:22" ht="14.25" hidden="1" customHeight="1" x14ac:dyDescent="0.25">
      <c r="A906" s="6" t="s">
        <v>986</v>
      </c>
      <c r="B906" s="6" t="s">
        <v>65</v>
      </c>
      <c r="C906" s="6" t="s">
        <v>66</v>
      </c>
      <c r="D906" s="6" t="s">
        <v>63</v>
      </c>
      <c r="E906" t="str">
        <f>IF(Table_Main[[#This Row],[Wait]]&lt;=4, "Yes", "No")</f>
        <v>No</v>
      </c>
      <c r="F906" s="9">
        <v>44375</v>
      </c>
      <c r="G906" s="9">
        <v>44400</v>
      </c>
      <c r="H906" s="6">
        <v>2</v>
      </c>
      <c r="I906" t="str">
        <f>IF(Table_Main[[#This Row],[LaborFee]]=0,"Yes", "No")</f>
        <v>Yes</v>
      </c>
      <c r="J906" t="str">
        <f>IF(Table_Main[[#This Row],[PartsFee]]=0,"Yes", "No")</f>
        <v>No</v>
      </c>
      <c r="K906" s="6">
        <v>3</v>
      </c>
      <c r="L906" s="14">
        <v>60</v>
      </c>
      <c r="M906" s="6" t="s">
        <v>79</v>
      </c>
      <c r="N906">
        <f>Table_Main[[#This Row],[WorkDate]]-Table_Main[[#This Row],[ReqDate]]</f>
        <v>25</v>
      </c>
      <c r="O906">
        <f>VLOOKUP(Table_Main[[#This Row],[Techs]],$AA$2:$AB$4,2,0)</f>
        <v>140</v>
      </c>
      <c r="P906" s="13">
        <f>Table_Main[[#This Row],[LaborHours]]*Table_Main[[#This Row],[LaborRate]]</f>
        <v>420</v>
      </c>
      <c r="Q906" s="14">
        <v>0</v>
      </c>
      <c r="R906" s="14">
        <v>60</v>
      </c>
      <c r="S906" s="13">
        <f>Table_Main[[#This Row],[LaborRate]]+Table_Main[[#This Row],[LaborCost]]</f>
        <v>560</v>
      </c>
      <c r="T906">
        <f>Table_Main[[#This Row],[LaborFee]]+Table_Main[[#This Row],[PartsFee]]</f>
        <v>60</v>
      </c>
      <c r="U906" t="str">
        <f>LEFT(TEXT(Table_Main[[#This Row],[ReqDate]],"dddd"),3)</f>
        <v>Mon</v>
      </c>
      <c r="V906" t="str">
        <f>LEFT(TEXT(Table_Main[[#This Row],[WorkDate]],"dddd"),3)</f>
        <v>Fri</v>
      </c>
    </row>
    <row r="907" spans="1:22" ht="14.25" hidden="1" customHeight="1" x14ac:dyDescent="0.25">
      <c r="A907" s="6" t="s">
        <v>987</v>
      </c>
      <c r="B907" s="6" t="s">
        <v>56</v>
      </c>
      <c r="C907" s="6" t="s">
        <v>227</v>
      </c>
      <c r="D907" s="6" t="s">
        <v>67</v>
      </c>
      <c r="E907" t="str">
        <f>IF(Table_Main[[#This Row],[Wait]]&lt;=4, "Yes", "No")</f>
        <v>No</v>
      </c>
      <c r="F907" s="9">
        <v>44376</v>
      </c>
      <c r="G907" s="9">
        <v>44386</v>
      </c>
      <c r="H907" s="6">
        <v>1</v>
      </c>
      <c r="I907" t="str">
        <f>IF(Table_Main[[#This Row],[LaborFee]]=0,"Yes", "No")</f>
        <v>No</v>
      </c>
      <c r="J907" t="str">
        <f>IF(Table_Main[[#This Row],[PartsFee]]=0,"Yes", "No")</f>
        <v>No</v>
      </c>
      <c r="K907" s="6">
        <v>0.25</v>
      </c>
      <c r="L907" s="14">
        <v>20.07</v>
      </c>
      <c r="M907" s="6" t="s">
        <v>59</v>
      </c>
      <c r="N907">
        <f>Table_Main[[#This Row],[WorkDate]]-Table_Main[[#This Row],[ReqDate]]</f>
        <v>10</v>
      </c>
      <c r="O907">
        <f>VLOOKUP(Table_Main[[#This Row],[Techs]],$AA$2:$AB$4,2,0)</f>
        <v>80</v>
      </c>
      <c r="P907" s="13">
        <f>Table_Main[[#This Row],[LaborHours]]*Table_Main[[#This Row],[LaborRate]]</f>
        <v>20</v>
      </c>
      <c r="Q907" s="14">
        <v>20</v>
      </c>
      <c r="R907" s="14">
        <v>20.07</v>
      </c>
      <c r="S907" s="13">
        <f>Table_Main[[#This Row],[LaborRate]]+Table_Main[[#This Row],[LaborCost]]</f>
        <v>100</v>
      </c>
      <c r="T907">
        <f>Table_Main[[#This Row],[LaborFee]]+Table_Main[[#This Row],[PartsFee]]</f>
        <v>40.07</v>
      </c>
      <c r="U907" t="str">
        <f>LEFT(TEXT(Table_Main[[#This Row],[ReqDate]],"dddd"),3)</f>
        <v>Tue</v>
      </c>
      <c r="V907" t="str">
        <f>LEFT(TEXT(Table_Main[[#This Row],[WorkDate]],"dddd"),3)</f>
        <v>Fri</v>
      </c>
    </row>
    <row r="908" spans="1:22" ht="14.25" hidden="1" customHeight="1" x14ac:dyDescent="0.25">
      <c r="A908" s="6" t="s">
        <v>988</v>
      </c>
      <c r="B908" s="6" t="s">
        <v>61</v>
      </c>
      <c r="C908" s="6" t="s">
        <v>78</v>
      </c>
      <c r="D908" s="6" t="s">
        <v>63</v>
      </c>
      <c r="E908" t="str">
        <f>IF(Table_Main[[#This Row],[Wait]]&lt;=4, "Yes", "No")</f>
        <v>No</v>
      </c>
      <c r="F908" s="9">
        <v>44376</v>
      </c>
      <c r="G908" s="9">
        <v>44392</v>
      </c>
      <c r="H908" s="6">
        <v>2</v>
      </c>
      <c r="I908" t="str">
        <f>IF(Table_Main[[#This Row],[LaborFee]]=0,"Yes", "No")</f>
        <v>No</v>
      </c>
      <c r="J908" t="str">
        <f>IF(Table_Main[[#This Row],[PartsFee]]=0,"Yes", "No")</f>
        <v>No</v>
      </c>
      <c r="K908" s="6">
        <v>0.5</v>
      </c>
      <c r="L908" s="14">
        <v>215.99090000000001</v>
      </c>
      <c r="M908" s="6" t="s">
        <v>59</v>
      </c>
      <c r="N908">
        <f>Table_Main[[#This Row],[WorkDate]]-Table_Main[[#This Row],[ReqDate]]</f>
        <v>16</v>
      </c>
      <c r="O908">
        <f>VLOOKUP(Table_Main[[#This Row],[Techs]],$AA$2:$AB$4,2,0)</f>
        <v>140</v>
      </c>
      <c r="P908" s="13">
        <f>Table_Main[[#This Row],[LaborHours]]*Table_Main[[#This Row],[LaborRate]]</f>
        <v>70</v>
      </c>
      <c r="Q908" s="14">
        <v>70</v>
      </c>
      <c r="R908" s="14">
        <v>215.99090000000001</v>
      </c>
      <c r="S908" s="13">
        <f>Table_Main[[#This Row],[LaborRate]]+Table_Main[[#This Row],[LaborCost]]</f>
        <v>210</v>
      </c>
      <c r="T908">
        <f>Table_Main[[#This Row],[LaborFee]]+Table_Main[[#This Row],[PartsFee]]</f>
        <v>285.99090000000001</v>
      </c>
      <c r="U908" t="str">
        <f>LEFT(TEXT(Table_Main[[#This Row],[ReqDate]],"dddd"),3)</f>
        <v>Tue</v>
      </c>
      <c r="V908" t="str">
        <f>LEFT(TEXT(Table_Main[[#This Row],[WorkDate]],"dddd"),3)</f>
        <v>Thu</v>
      </c>
    </row>
    <row r="909" spans="1:22" ht="14.25" hidden="1" customHeight="1" x14ac:dyDescent="0.25">
      <c r="A909" s="6" t="s">
        <v>989</v>
      </c>
      <c r="B909" s="6" t="s">
        <v>83</v>
      </c>
      <c r="C909" s="6" t="s">
        <v>57</v>
      </c>
      <c r="D909" s="6" t="s">
        <v>67</v>
      </c>
      <c r="E909" t="str">
        <f>IF(Table_Main[[#This Row],[Wait]]&lt;=4, "Yes", "No")</f>
        <v>No</v>
      </c>
      <c r="F909" s="9">
        <v>44376</v>
      </c>
      <c r="G909" s="9">
        <v>44391</v>
      </c>
      <c r="H909" s="6">
        <v>1</v>
      </c>
      <c r="I909" t="str">
        <f>IF(Table_Main[[#This Row],[LaborFee]]=0,"Yes", "No")</f>
        <v>No</v>
      </c>
      <c r="J909" t="str">
        <f>IF(Table_Main[[#This Row],[PartsFee]]=0,"Yes", "No")</f>
        <v>No</v>
      </c>
      <c r="K909" s="6">
        <v>0.25</v>
      </c>
      <c r="L909" s="14">
        <v>18</v>
      </c>
      <c r="M909" s="6" t="s">
        <v>79</v>
      </c>
      <c r="N909">
        <f>Table_Main[[#This Row],[WorkDate]]-Table_Main[[#This Row],[ReqDate]]</f>
        <v>15</v>
      </c>
      <c r="O909">
        <f>VLOOKUP(Table_Main[[#This Row],[Techs]],$AA$2:$AB$4,2,0)</f>
        <v>80</v>
      </c>
      <c r="P909" s="13">
        <f>Table_Main[[#This Row],[LaborHours]]*Table_Main[[#This Row],[LaborRate]]</f>
        <v>20</v>
      </c>
      <c r="Q909" s="14">
        <v>20</v>
      </c>
      <c r="R909" s="14">
        <v>18</v>
      </c>
      <c r="S909" s="13">
        <f>Table_Main[[#This Row],[LaborRate]]+Table_Main[[#This Row],[LaborCost]]</f>
        <v>100</v>
      </c>
      <c r="T909">
        <f>Table_Main[[#This Row],[LaborFee]]+Table_Main[[#This Row],[PartsFee]]</f>
        <v>38</v>
      </c>
      <c r="U909" t="str">
        <f>LEFT(TEXT(Table_Main[[#This Row],[ReqDate]],"dddd"),3)</f>
        <v>Tue</v>
      </c>
      <c r="V909" t="str">
        <f>LEFT(TEXT(Table_Main[[#This Row],[WorkDate]],"dddd"),3)</f>
        <v>Wed</v>
      </c>
    </row>
    <row r="910" spans="1:22" ht="14.25" hidden="1" customHeight="1" x14ac:dyDescent="0.25">
      <c r="A910" s="6" t="s">
        <v>990</v>
      </c>
      <c r="B910" s="6" t="s">
        <v>56</v>
      </c>
      <c r="C910" s="6" t="s">
        <v>227</v>
      </c>
      <c r="D910" s="6" t="s">
        <v>67</v>
      </c>
      <c r="E910" t="str">
        <f>IF(Table_Main[[#This Row],[Wait]]&lt;=4, "Yes", "No")</f>
        <v>No</v>
      </c>
      <c r="F910" s="9">
        <v>44376</v>
      </c>
      <c r="G910" s="9">
        <v>44390</v>
      </c>
      <c r="H910" s="6">
        <v>1</v>
      </c>
      <c r="I910" t="str">
        <f>IF(Table_Main[[#This Row],[LaborFee]]=0,"Yes", "No")</f>
        <v>Yes</v>
      </c>
      <c r="J910" t="str">
        <f>IF(Table_Main[[#This Row],[PartsFee]]=0,"Yes", "No")</f>
        <v>No</v>
      </c>
      <c r="K910" s="6">
        <v>2</v>
      </c>
      <c r="L910" s="14">
        <v>43.011800000000001</v>
      </c>
      <c r="M910" s="6" t="s">
        <v>79</v>
      </c>
      <c r="N910">
        <f>Table_Main[[#This Row],[WorkDate]]-Table_Main[[#This Row],[ReqDate]]</f>
        <v>14</v>
      </c>
      <c r="O910">
        <f>VLOOKUP(Table_Main[[#This Row],[Techs]],$AA$2:$AB$4,2,0)</f>
        <v>80</v>
      </c>
      <c r="P910" s="13">
        <f>Table_Main[[#This Row],[LaborHours]]*Table_Main[[#This Row],[LaborRate]]</f>
        <v>160</v>
      </c>
      <c r="Q910" s="14">
        <v>0</v>
      </c>
      <c r="R910" s="14">
        <v>43.011800000000001</v>
      </c>
      <c r="S910" s="13">
        <f>Table_Main[[#This Row],[LaborRate]]+Table_Main[[#This Row],[LaborCost]]</f>
        <v>240</v>
      </c>
      <c r="T910">
        <f>Table_Main[[#This Row],[LaborFee]]+Table_Main[[#This Row],[PartsFee]]</f>
        <v>43.011800000000001</v>
      </c>
      <c r="U910" t="str">
        <f>LEFT(TEXT(Table_Main[[#This Row],[ReqDate]],"dddd"),3)</f>
        <v>Tue</v>
      </c>
      <c r="V910" t="str">
        <f>LEFT(TEXT(Table_Main[[#This Row],[WorkDate]],"dddd"),3)</f>
        <v>Tue</v>
      </c>
    </row>
    <row r="911" spans="1:22" ht="14.25" hidden="1" customHeight="1" x14ac:dyDescent="0.25">
      <c r="A911" s="6" t="s">
        <v>991</v>
      </c>
      <c r="B911" s="6" t="s">
        <v>56</v>
      </c>
      <c r="C911" s="6" t="s">
        <v>227</v>
      </c>
      <c r="D911" s="6" t="s">
        <v>58</v>
      </c>
      <c r="E911" t="str">
        <f>IF(Table_Main[[#This Row],[Wait]]&lt;=4, "Yes", "No")</f>
        <v>No</v>
      </c>
      <c r="F911" s="9">
        <v>44376</v>
      </c>
      <c r="G911" s="9">
        <v>44392</v>
      </c>
      <c r="H911" s="6">
        <v>1</v>
      </c>
      <c r="I911" t="str">
        <f>IF(Table_Main[[#This Row],[LaborFee]]=0,"Yes", "No")</f>
        <v>Yes</v>
      </c>
      <c r="J911" t="str">
        <f>IF(Table_Main[[#This Row],[PartsFee]]=0,"Yes", "No")</f>
        <v>No</v>
      </c>
      <c r="K911" s="6">
        <v>2.5</v>
      </c>
      <c r="L911" s="14">
        <v>58.5</v>
      </c>
      <c r="M911" s="6" t="s">
        <v>59</v>
      </c>
      <c r="N911">
        <f>Table_Main[[#This Row],[WorkDate]]-Table_Main[[#This Row],[ReqDate]]</f>
        <v>16</v>
      </c>
      <c r="O911">
        <f>VLOOKUP(Table_Main[[#This Row],[Techs]],$AA$2:$AB$4,2,0)</f>
        <v>80</v>
      </c>
      <c r="P911" s="13">
        <f>Table_Main[[#This Row],[LaborHours]]*Table_Main[[#This Row],[LaborRate]]</f>
        <v>200</v>
      </c>
      <c r="Q911" s="14">
        <v>0</v>
      </c>
      <c r="R911" s="14">
        <v>58.5</v>
      </c>
      <c r="S911" s="13">
        <f>Table_Main[[#This Row],[LaborRate]]+Table_Main[[#This Row],[LaborCost]]</f>
        <v>280</v>
      </c>
      <c r="T911">
        <f>Table_Main[[#This Row],[LaborFee]]+Table_Main[[#This Row],[PartsFee]]</f>
        <v>58.5</v>
      </c>
      <c r="U911" t="str">
        <f>LEFT(TEXT(Table_Main[[#This Row],[ReqDate]],"dddd"),3)</f>
        <v>Tue</v>
      </c>
      <c r="V911" t="str">
        <f>LEFT(TEXT(Table_Main[[#This Row],[WorkDate]],"dddd"),3)</f>
        <v>Thu</v>
      </c>
    </row>
    <row r="912" spans="1:22" ht="14.25" hidden="1" customHeight="1" x14ac:dyDescent="0.25">
      <c r="A912" s="6" t="s">
        <v>992</v>
      </c>
      <c r="B912" s="6" t="s">
        <v>94</v>
      </c>
      <c r="C912" s="6" t="s">
        <v>57</v>
      </c>
      <c r="D912" s="6" t="s">
        <v>63</v>
      </c>
      <c r="E912" t="str">
        <f>IF(Table_Main[[#This Row],[Wait]]&lt;=4, "Yes", "No")</f>
        <v>No</v>
      </c>
      <c r="F912" s="9">
        <v>44376</v>
      </c>
      <c r="G912" s="9">
        <v>44392</v>
      </c>
      <c r="H912" s="6">
        <v>1</v>
      </c>
      <c r="I912" t="str">
        <f>IF(Table_Main[[#This Row],[LaborFee]]=0,"Yes", "No")</f>
        <v>Yes</v>
      </c>
      <c r="J912" t="str">
        <f>IF(Table_Main[[#This Row],[PartsFee]]=0,"Yes", "No")</f>
        <v>No</v>
      </c>
      <c r="K912" s="6">
        <v>0.75</v>
      </c>
      <c r="L912" s="14">
        <v>146.7174</v>
      </c>
      <c r="M912" s="6" t="s">
        <v>79</v>
      </c>
      <c r="N912">
        <f>Table_Main[[#This Row],[WorkDate]]-Table_Main[[#This Row],[ReqDate]]</f>
        <v>16</v>
      </c>
      <c r="O912">
        <f>VLOOKUP(Table_Main[[#This Row],[Techs]],$AA$2:$AB$4,2,0)</f>
        <v>80</v>
      </c>
      <c r="P912" s="13">
        <f>Table_Main[[#This Row],[LaborHours]]*Table_Main[[#This Row],[LaborRate]]</f>
        <v>60</v>
      </c>
      <c r="Q912" s="14">
        <v>0</v>
      </c>
      <c r="R912" s="14">
        <v>146.7174</v>
      </c>
      <c r="S912" s="13">
        <f>Table_Main[[#This Row],[LaborRate]]+Table_Main[[#This Row],[LaborCost]]</f>
        <v>140</v>
      </c>
      <c r="T912">
        <f>Table_Main[[#This Row],[LaborFee]]+Table_Main[[#This Row],[PartsFee]]</f>
        <v>146.7174</v>
      </c>
      <c r="U912" t="str">
        <f>LEFT(TEXT(Table_Main[[#This Row],[ReqDate]],"dddd"),3)</f>
        <v>Tue</v>
      </c>
      <c r="V912" t="str">
        <f>LEFT(TEXT(Table_Main[[#This Row],[WorkDate]],"dddd"),3)</f>
        <v>Thu</v>
      </c>
    </row>
    <row r="913" spans="1:22" ht="14.25" customHeight="1" x14ac:dyDescent="0.25">
      <c r="A913" s="6" t="s">
        <v>993</v>
      </c>
      <c r="B913" s="6" t="s">
        <v>65</v>
      </c>
      <c r="C913" s="6" t="s">
        <v>66</v>
      </c>
      <c r="D913" s="6" t="s">
        <v>194</v>
      </c>
      <c r="E913" t="str">
        <f>IF(Table_Main[[#This Row],[Wait]]&lt;=4, "Yes", "No")</f>
        <v>No</v>
      </c>
      <c r="F913" s="9">
        <v>44376</v>
      </c>
      <c r="G913" s="9">
        <v>44390</v>
      </c>
      <c r="H913" s="6">
        <v>1</v>
      </c>
      <c r="I913" t="str">
        <f>IF(Table_Main[[#This Row],[LaborFee]]=0,"Yes", "No")</f>
        <v>Yes</v>
      </c>
      <c r="J913" t="str">
        <f>IF(Table_Main[[#This Row],[PartsFee]]=0,"Yes", "No")</f>
        <v>No</v>
      </c>
      <c r="K913" s="6">
        <v>0.25</v>
      </c>
      <c r="L913" s="14">
        <v>60</v>
      </c>
      <c r="M913" s="6" t="s">
        <v>59</v>
      </c>
      <c r="N913">
        <f>Table_Main[[#This Row],[WorkDate]]-Table_Main[[#This Row],[ReqDate]]</f>
        <v>14</v>
      </c>
      <c r="O913">
        <f>VLOOKUP(Table_Main[[#This Row],[Techs]],$AA$2:$AB$4,2,0)</f>
        <v>80</v>
      </c>
      <c r="P913" s="13">
        <f>Table_Main[[#This Row],[LaborHours]]*Table_Main[[#This Row],[LaborRate]]</f>
        <v>20</v>
      </c>
      <c r="Q913" s="14">
        <v>0</v>
      </c>
      <c r="R913" s="14">
        <v>60</v>
      </c>
      <c r="S913" s="13">
        <f>Table_Main[[#This Row],[LaborRate]]+Table_Main[[#This Row],[LaborCost]]</f>
        <v>100</v>
      </c>
      <c r="T913">
        <f>Table_Main[[#This Row],[LaborFee]]+Table_Main[[#This Row],[PartsFee]]</f>
        <v>60</v>
      </c>
      <c r="U913" t="str">
        <f>LEFT(TEXT(Table_Main[[#This Row],[ReqDate]],"dddd"),3)</f>
        <v>Tue</v>
      </c>
      <c r="V913" t="str">
        <f>LEFT(TEXT(Table_Main[[#This Row],[WorkDate]],"dddd"),3)</f>
        <v>Tue</v>
      </c>
    </row>
    <row r="914" spans="1:22" ht="14.25" hidden="1" customHeight="1" x14ac:dyDescent="0.25">
      <c r="A914" s="6" t="s">
        <v>994</v>
      </c>
      <c r="B914" s="6" t="s">
        <v>94</v>
      </c>
      <c r="C914" s="6" t="s">
        <v>78</v>
      </c>
      <c r="D914" s="6" t="s">
        <v>58</v>
      </c>
      <c r="E914" t="str">
        <f>IF(Table_Main[[#This Row],[Wait]]&lt;=4, "Yes", "No")</f>
        <v>No</v>
      </c>
      <c r="F914" s="9">
        <v>44376</v>
      </c>
      <c r="G914" s="9">
        <v>44400</v>
      </c>
      <c r="H914" s="6">
        <v>2</v>
      </c>
      <c r="I914" t="str">
        <f>IF(Table_Main[[#This Row],[LaborFee]]=0,"Yes", "No")</f>
        <v>Yes</v>
      </c>
      <c r="J914" t="str">
        <f>IF(Table_Main[[#This Row],[PartsFee]]=0,"Yes", "No")</f>
        <v>No</v>
      </c>
      <c r="K914" s="6">
        <v>1</v>
      </c>
      <c r="L914" s="14">
        <v>180</v>
      </c>
      <c r="M914" s="6" t="s">
        <v>79</v>
      </c>
      <c r="N914">
        <f>Table_Main[[#This Row],[WorkDate]]-Table_Main[[#This Row],[ReqDate]]</f>
        <v>24</v>
      </c>
      <c r="O914">
        <f>VLOOKUP(Table_Main[[#This Row],[Techs]],$AA$2:$AB$4,2,0)</f>
        <v>140</v>
      </c>
      <c r="P914" s="13">
        <f>Table_Main[[#This Row],[LaborHours]]*Table_Main[[#This Row],[LaborRate]]</f>
        <v>140</v>
      </c>
      <c r="Q914" s="14">
        <v>0</v>
      </c>
      <c r="R914" s="14">
        <v>180</v>
      </c>
      <c r="S914" s="13">
        <f>Table_Main[[#This Row],[LaborRate]]+Table_Main[[#This Row],[LaborCost]]</f>
        <v>280</v>
      </c>
      <c r="T914">
        <f>Table_Main[[#This Row],[LaborFee]]+Table_Main[[#This Row],[PartsFee]]</f>
        <v>180</v>
      </c>
      <c r="U914" t="str">
        <f>LEFT(TEXT(Table_Main[[#This Row],[ReqDate]],"dddd"),3)</f>
        <v>Tue</v>
      </c>
      <c r="V914" t="str">
        <f>LEFT(TEXT(Table_Main[[#This Row],[WorkDate]],"dddd"),3)</f>
        <v>Fri</v>
      </c>
    </row>
    <row r="915" spans="1:22" ht="14.25" hidden="1" customHeight="1" x14ac:dyDescent="0.25">
      <c r="A915" s="6" t="s">
        <v>995</v>
      </c>
      <c r="B915" s="6" t="s">
        <v>226</v>
      </c>
      <c r="C915" s="6" t="s">
        <v>227</v>
      </c>
      <c r="D915" s="6" t="s">
        <v>194</v>
      </c>
      <c r="E915" t="str">
        <f>IF(Table_Main[[#This Row],[Wait]]&lt;=4, "Yes", "No")</f>
        <v>No</v>
      </c>
      <c r="F915" s="9">
        <v>44376</v>
      </c>
      <c r="G915" s="9">
        <v>44392</v>
      </c>
      <c r="H915" s="6">
        <v>2</v>
      </c>
      <c r="I915" t="str">
        <f>IF(Table_Main[[#This Row],[LaborFee]]=0,"Yes", "No")</f>
        <v>Yes</v>
      </c>
      <c r="J915" t="str">
        <f>IF(Table_Main[[#This Row],[PartsFee]]=0,"Yes", "No")</f>
        <v>No</v>
      </c>
      <c r="K915" s="6">
        <v>3</v>
      </c>
      <c r="L915" s="14">
        <v>165</v>
      </c>
      <c r="M915" s="6" t="s">
        <v>59</v>
      </c>
      <c r="N915">
        <f>Table_Main[[#This Row],[WorkDate]]-Table_Main[[#This Row],[ReqDate]]</f>
        <v>16</v>
      </c>
      <c r="O915">
        <f>VLOOKUP(Table_Main[[#This Row],[Techs]],$AA$2:$AB$4,2,0)</f>
        <v>140</v>
      </c>
      <c r="P915" s="13">
        <f>Table_Main[[#This Row],[LaborHours]]*Table_Main[[#This Row],[LaborRate]]</f>
        <v>420</v>
      </c>
      <c r="Q915" s="14">
        <v>0</v>
      </c>
      <c r="R915" s="14">
        <v>165</v>
      </c>
      <c r="S915" s="13">
        <f>Table_Main[[#This Row],[LaborRate]]+Table_Main[[#This Row],[LaborCost]]</f>
        <v>560</v>
      </c>
      <c r="T915">
        <f>Table_Main[[#This Row],[LaborFee]]+Table_Main[[#This Row],[PartsFee]]</f>
        <v>165</v>
      </c>
      <c r="U915" t="str">
        <f>LEFT(TEXT(Table_Main[[#This Row],[ReqDate]],"dddd"),3)</f>
        <v>Tue</v>
      </c>
      <c r="V915" t="str">
        <f>LEFT(TEXT(Table_Main[[#This Row],[WorkDate]],"dddd"),3)</f>
        <v>Thu</v>
      </c>
    </row>
    <row r="916" spans="1:22" ht="14.25" hidden="1" customHeight="1" x14ac:dyDescent="0.25">
      <c r="A916" s="6" t="s">
        <v>996</v>
      </c>
      <c r="B916" s="6" t="s">
        <v>61</v>
      </c>
      <c r="C916" s="6" t="s">
        <v>78</v>
      </c>
      <c r="D916" s="6" t="s">
        <v>194</v>
      </c>
      <c r="E916" t="str">
        <f>IF(Table_Main[[#This Row],[Wait]]&lt;=4, "Yes", "No")</f>
        <v>No</v>
      </c>
      <c r="F916" s="9">
        <v>44377</v>
      </c>
      <c r="G916" s="9">
        <v>44389</v>
      </c>
      <c r="H916" s="6">
        <v>2</v>
      </c>
      <c r="I916" t="str">
        <f>IF(Table_Main[[#This Row],[LaborFee]]=0,"Yes", "No")</f>
        <v>No</v>
      </c>
      <c r="J916" t="str">
        <f>IF(Table_Main[[#This Row],[PartsFee]]=0,"Yes", "No")</f>
        <v>No</v>
      </c>
      <c r="K916" s="6">
        <v>1</v>
      </c>
      <c r="L916" s="14">
        <v>183.5419</v>
      </c>
      <c r="M916" s="6" t="s">
        <v>59</v>
      </c>
      <c r="N916">
        <f>Table_Main[[#This Row],[WorkDate]]-Table_Main[[#This Row],[ReqDate]]</f>
        <v>12</v>
      </c>
      <c r="O916">
        <f>VLOOKUP(Table_Main[[#This Row],[Techs]],$AA$2:$AB$4,2,0)</f>
        <v>140</v>
      </c>
      <c r="P916" s="13">
        <f>Table_Main[[#This Row],[LaborHours]]*Table_Main[[#This Row],[LaborRate]]</f>
        <v>140</v>
      </c>
      <c r="Q916" s="14">
        <v>140</v>
      </c>
      <c r="R916" s="14">
        <v>183.5419</v>
      </c>
      <c r="S916" s="13">
        <f>Table_Main[[#This Row],[LaborRate]]+Table_Main[[#This Row],[LaborCost]]</f>
        <v>280</v>
      </c>
      <c r="T916">
        <f>Table_Main[[#This Row],[LaborFee]]+Table_Main[[#This Row],[PartsFee]]</f>
        <v>323.5419</v>
      </c>
      <c r="U916" t="str">
        <f>LEFT(TEXT(Table_Main[[#This Row],[ReqDate]],"dddd"),3)</f>
        <v>Wed</v>
      </c>
      <c r="V916" t="str">
        <f>LEFT(TEXT(Table_Main[[#This Row],[WorkDate]],"dddd"),3)</f>
        <v>Mon</v>
      </c>
    </row>
    <row r="917" spans="1:22" ht="14.25" hidden="1" customHeight="1" x14ac:dyDescent="0.25">
      <c r="A917" s="6" t="s">
        <v>997</v>
      </c>
      <c r="B917" s="6" t="s">
        <v>61</v>
      </c>
      <c r="C917" s="6" t="s">
        <v>78</v>
      </c>
      <c r="D917" s="6" t="s">
        <v>81</v>
      </c>
      <c r="E917" t="str">
        <f>IF(Table_Main[[#This Row],[Wait]]&lt;=4, "Yes", "No")</f>
        <v>No</v>
      </c>
      <c r="F917" s="9">
        <v>44377</v>
      </c>
      <c r="G917" s="9">
        <v>44390</v>
      </c>
      <c r="H917" s="6">
        <v>2</v>
      </c>
      <c r="I917" t="str">
        <f>IF(Table_Main[[#This Row],[LaborFee]]=0,"Yes", "No")</f>
        <v>No</v>
      </c>
      <c r="J917" t="str">
        <f>IF(Table_Main[[#This Row],[PartsFee]]=0,"Yes", "No")</f>
        <v>No</v>
      </c>
      <c r="K917" s="6">
        <v>1.75</v>
      </c>
      <c r="L917" s="14">
        <v>333.90350000000001</v>
      </c>
      <c r="M917" s="6" t="s">
        <v>59</v>
      </c>
      <c r="N917">
        <f>Table_Main[[#This Row],[WorkDate]]-Table_Main[[#This Row],[ReqDate]]</f>
        <v>13</v>
      </c>
      <c r="O917">
        <f>VLOOKUP(Table_Main[[#This Row],[Techs]],$AA$2:$AB$4,2,0)</f>
        <v>140</v>
      </c>
      <c r="P917" s="13">
        <f>Table_Main[[#This Row],[LaborHours]]*Table_Main[[#This Row],[LaborRate]]</f>
        <v>245</v>
      </c>
      <c r="Q917" s="14">
        <v>245</v>
      </c>
      <c r="R917" s="14">
        <v>333.90350000000001</v>
      </c>
      <c r="S917" s="13">
        <f>Table_Main[[#This Row],[LaborRate]]+Table_Main[[#This Row],[LaborCost]]</f>
        <v>385</v>
      </c>
      <c r="T917">
        <f>Table_Main[[#This Row],[LaborFee]]+Table_Main[[#This Row],[PartsFee]]</f>
        <v>578.90350000000001</v>
      </c>
      <c r="U917" t="str">
        <f>LEFT(TEXT(Table_Main[[#This Row],[ReqDate]],"dddd"),3)</f>
        <v>Wed</v>
      </c>
      <c r="V917" t="str">
        <f>LEFT(TEXT(Table_Main[[#This Row],[WorkDate]],"dddd"),3)</f>
        <v>Tue</v>
      </c>
    </row>
    <row r="918" spans="1:22" ht="14.25" hidden="1" customHeight="1" x14ac:dyDescent="0.25">
      <c r="A918" s="6" t="s">
        <v>998</v>
      </c>
      <c r="B918" s="6" t="s">
        <v>71</v>
      </c>
      <c r="C918" s="6" t="s">
        <v>57</v>
      </c>
      <c r="D918" s="6" t="s">
        <v>58</v>
      </c>
      <c r="E918" t="str">
        <f>IF(Table_Main[[#This Row],[Wait]]&lt;=4, "Yes", "No")</f>
        <v>No</v>
      </c>
      <c r="F918" s="9">
        <v>44377</v>
      </c>
      <c r="G918" s="9">
        <v>44398</v>
      </c>
      <c r="H918" s="6">
        <v>2</v>
      </c>
      <c r="I918" t="str">
        <f>IF(Table_Main[[#This Row],[LaborFee]]=0,"Yes", "No")</f>
        <v>No</v>
      </c>
      <c r="J918" t="str">
        <f>IF(Table_Main[[#This Row],[PartsFee]]=0,"Yes", "No")</f>
        <v>No</v>
      </c>
      <c r="K918" s="6">
        <v>0.5</v>
      </c>
      <c r="L918" s="14">
        <v>23.899000000000001</v>
      </c>
      <c r="M918" s="6" t="s">
        <v>59</v>
      </c>
      <c r="N918">
        <f>Table_Main[[#This Row],[WorkDate]]-Table_Main[[#This Row],[ReqDate]]</f>
        <v>21</v>
      </c>
      <c r="O918">
        <f>VLOOKUP(Table_Main[[#This Row],[Techs]],$AA$2:$AB$4,2,0)</f>
        <v>140</v>
      </c>
      <c r="P918" s="13">
        <f>Table_Main[[#This Row],[LaborHours]]*Table_Main[[#This Row],[LaborRate]]</f>
        <v>70</v>
      </c>
      <c r="Q918" s="14">
        <v>70</v>
      </c>
      <c r="R918" s="14">
        <v>23.899000000000001</v>
      </c>
      <c r="S918" s="13">
        <f>Table_Main[[#This Row],[LaborRate]]+Table_Main[[#This Row],[LaborCost]]</f>
        <v>210</v>
      </c>
      <c r="T918">
        <f>Table_Main[[#This Row],[LaborFee]]+Table_Main[[#This Row],[PartsFee]]</f>
        <v>93.899000000000001</v>
      </c>
      <c r="U918" t="str">
        <f>LEFT(TEXT(Table_Main[[#This Row],[ReqDate]],"dddd"),3)</f>
        <v>Wed</v>
      </c>
      <c r="V918" t="str">
        <f>LEFT(TEXT(Table_Main[[#This Row],[WorkDate]],"dddd"),3)</f>
        <v>Wed</v>
      </c>
    </row>
    <row r="919" spans="1:22" ht="14.25" hidden="1" customHeight="1" x14ac:dyDescent="0.25">
      <c r="A919" s="6" t="s">
        <v>999</v>
      </c>
      <c r="B919" s="6" t="s">
        <v>71</v>
      </c>
      <c r="C919" s="6" t="s">
        <v>57</v>
      </c>
      <c r="D919" s="6" t="s">
        <v>58</v>
      </c>
      <c r="E919" t="str">
        <f>IF(Table_Main[[#This Row],[Wait]]&lt;=4, "Yes", "No")</f>
        <v>No</v>
      </c>
      <c r="F919" s="9">
        <v>44377</v>
      </c>
      <c r="G919" s="9">
        <v>44398</v>
      </c>
      <c r="H919" s="6">
        <v>2</v>
      </c>
      <c r="I919" t="str">
        <f>IF(Table_Main[[#This Row],[LaborFee]]=0,"Yes", "No")</f>
        <v>No</v>
      </c>
      <c r="J919" t="str">
        <f>IF(Table_Main[[#This Row],[PartsFee]]=0,"Yes", "No")</f>
        <v>No</v>
      </c>
      <c r="K919" s="6">
        <v>0.5</v>
      </c>
      <c r="L919" s="14">
        <v>38.496899999999997</v>
      </c>
      <c r="M919" s="6" t="s">
        <v>59</v>
      </c>
      <c r="N919">
        <f>Table_Main[[#This Row],[WorkDate]]-Table_Main[[#This Row],[ReqDate]]</f>
        <v>21</v>
      </c>
      <c r="O919">
        <f>VLOOKUP(Table_Main[[#This Row],[Techs]],$AA$2:$AB$4,2,0)</f>
        <v>140</v>
      </c>
      <c r="P919" s="13">
        <f>Table_Main[[#This Row],[LaborHours]]*Table_Main[[#This Row],[LaborRate]]</f>
        <v>70</v>
      </c>
      <c r="Q919" s="14">
        <v>70</v>
      </c>
      <c r="R919" s="14">
        <v>38.496899999999997</v>
      </c>
      <c r="S919" s="13">
        <f>Table_Main[[#This Row],[LaborRate]]+Table_Main[[#This Row],[LaborCost]]</f>
        <v>210</v>
      </c>
      <c r="T919">
        <f>Table_Main[[#This Row],[LaborFee]]+Table_Main[[#This Row],[PartsFee]]</f>
        <v>108.4969</v>
      </c>
      <c r="U919" t="str">
        <f>LEFT(TEXT(Table_Main[[#This Row],[ReqDate]],"dddd"),3)</f>
        <v>Wed</v>
      </c>
      <c r="V919" t="str">
        <f>LEFT(TEXT(Table_Main[[#This Row],[WorkDate]],"dddd"),3)</f>
        <v>Wed</v>
      </c>
    </row>
    <row r="920" spans="1:22" ht="14.25" hidden="1" customHeight="1" x14ac:dyDescent="0.25">
      <c r="A920" s="6" t="s">
        <v>1000</v>
      </c>
      <c r="B920" s="6" t="s">
        <v>65</v>
      </c>
      <c r="C920" s="6" t="s">
        <v>57</v>
      </c>
      <c r="D920" s="6" t="s">
        <v>63</v>
      </c>
      <c r="E920" t="str">
        <f>IF(Table_Main[[#This Row],[Wait]]&lt;=4, "Yes", "No")</f>
        <v>No</v>
      </c>
      <c r="F920" s="9">
        <v>44377</v>
      </c>
      <c r="G920" s="9">
        <v>44386</v>
      </c>
      <c r="H920" s="6">
        <v>2</v>
      </c>
      <c r="I920" t="str">
        <f>IF(Table_Main[[#This Row],[LaborFee]]=0,"Yes", "No")</f>
        <v>Yes</v>
      </c>
      <c r="J920" t="str">
        <f>IF(Table_Main[[#This Row],[PartsFee]]=0,"Yes", "No")</f>
        <v>No</v>
      </c>
      <c r="K920" s="6">
        <v>2</v>
      </c>
      <c r="L920" s="14">
        <v>103.1811</v>
      </c>
      <c r="M920" s="6" t="s">
        <v>79</v>
      </c>
      <c r="N920">
        <f>Table_Main[[#This Row],[WorkDate]]-Table_Main[[#This Row],[ReqDate]]</f>
        <v>9</v>
      </c>
      <c r="O920">
        <f>VLOOKUP(Table_Main[[#This Row],[Techs]],$AA$2:$AB$4,2,0)</f>
        <v>140</v>
      </c>
      <c r="P920" s="13">
        <f>Table_Main[[#This Row],[LaborHours]]*Table_Main[[#This Row],[LaborRate]]</f>
        <v>280</v>
      </c>
      <c r="Q920" s="14">
        <v>0</v>
      </c>
      <c r="R920" s="14">
        <v>103.1811</v>
      </c>
      <c r="S920" s="13">
        <f>Table_Main[[#This Row],[LaborRate]]+Table_Main[[#This Row],[LaborCost]]</f>
        <v>420</v>
      </c>
      <c r="T920">
        <f>Table_Main[[#This Row],[LaborFee]]+Table_Main[[#This Row],[PartsFee]]</f>
        <v>103.1811</v>
      </c>
      <c r="U920" t="str">
        <f>LEFT(TEXT(Table_Main[[#This Row],[ReqDate]],"dddd"),3)</f>
        <v>Wed</v>
      </c>
      <c r="V920" t="str">
        <f>LEFT(TEXT(Table_Main[[#This Row],[WorkDate]],"dddd"),3)</f>
        <v>Fri</v>
      </c>
    </row>
    <row r="921" spans="1:22" ht="14.25" hidden="1" customHeight="1" x14ac:dyDescent="0.25">
      <c r="A921" s="6" t="s">
        <v>1001</v>
      </c>
      <c r="B921" s="6" t="s">
        <v>71</v>
      </c>
      <c r="C921" s="6" t="s">
        <v>57</v>
      </c>
      <c r="D921" s="6" t="s">
        <v>58</v>
      </c>
      <c r="E921" t="str">
        <f>IF(Table_Main[[#This Row],[Wait]]&lt;=4, "Yes", "No")</f>
        <v>No</v>
      </c>
      <c r="F921" s="9">
        <v>44377</v>
      </c>
      <c r="G921" s="9">
        <v>44399</v>
      </c>
      <c r="H921" s="6">
        <v>1</v>
      </c>
      <c r="I921" t="str">
        <f>IF(Table_Main[[#This Row],[LaborFee]]=0,"Yes", "No")</f>
        <v>Yes</v>
      </c>
      <c r="J921" t="str">
        <f>IF(Table_Main[[#This Row],[PartsFee]]=0,"Yes", "No")</f>
        <v>No</v>
      </c>
      <c r="K921" s="6">
        <v>1</v>
      </c>
      <c r="L921" s="14">
        <v>68.496899999999997</v>
      </c>
      <c r="M921" s="6" t="s">
        <v>59</v>
      </c>
      <c r="N921">
        <f>Table_Main[[#This Row],[WorkDate]]-Table_Main[[#This Row],[ReqDate]]</f>
        <v>22</v>
      </c>
      <c r="O921">
        <f>VLOOKUP(Table_Main[[#This Row],[Techs]],$AA$2:$AB$4,2,0)</f>
        <v>80</v>
      </c>
      <c r="P921" s="13">
        <f>Table_Main[[#This Row],[LaborHours]]*Table_Main[[#This Row],[LaborRate]]</f>
        <v>80</v>
      </c>
      <c r="Q921" s="14">
        <v>0</v>
      </c>
      <c r="R921" s="14">
        <v>68.496899999999997</v>
      </c>
      <c r="S921" s="13">
        <f>Table_Main[[#This Row],[LaborRate]]+Table_Main[[#This Row],[LaborCost]]</f>
        <v>160</v>
      </c>
      <c r="T921">
        <f>Table_Main[[#This Row],[LaborFee]]+Table_Main[[#This Row],[PartsFee]]</f>
        <v>68.496899999999997</v>
      </c>
      <c r="U921" t="str">
        <f>LEFT(TEXT(Table_Main[[#This Row],[ReqDate]],"dddd"),3)</f>
        <v>Wed</v>
      </c>
      <c r="V921" t="str">
        <f>LEFT(TEXT(Table_Main[[#This Row],[WorkDate]],"dddd"),3)</f>
        <v>Thu</v>
      </c>
    </row>
    <row r="922" spans="1:22" ht="14.25" hidden="1" customHeight="1" x14ac:dyDescent="0.25">
      <c r="A922" s="6" t="s">
        <v>1002</v>
      </c>
      <c r="B922" s="6" t="s">
        <v>94</v>
      </c>
      <c r="C922" s="6" t="s">
        <v>78</v>
      </c>
      <c r="D922" s="6" t="s">
        <v>81</v>
      </c>
      <c r="E922" t="str">
        <f>IF(Table_Main[[#This Row],[Wait]]&lt;=4, "Yes", "No")</f>
        <v>No</v>
      </c>
      <c r="F922" s="9">
        <v>44377</v>
      </c>
      <c r="G922" s="9">
        <v>44398</v>
      </c>
      <c r="H922" s="6">
        <v>2</v>
      </c>
      <c r="I922" t="str">
        <f>IF(Table_Main[[#This Row],[LaborFee]]=0,"Yes", "No")</f>
        <v>Yes</v>
      </c>
      <c r="J922" t="str">
        <f>IF(Table_Main[[#This Row],[PartsFee]]=0,"Yes", "No")</f>
        <v>No</v>
      </c>
      <c r="K922" s="6">
        <v>3.5</v>
      </c>
      <c r="L922" s="14">
        <v>309.64389999999997</v>
      </c>
      <c r="M922" s="6" t="s">
        <v>79</v>
      </c>
      <c r="N922">
        <f>Table_Main[[#This Row],[WorkDate]]-Table_Main[[#This Row],[ReqDate]]</f>
        <v>21</v>
      </c>
      <c r="O922">
        <f>VLOOKUP(Table_Main[[#This Row],[Techs]],$AA$2:$AB$4,2,0)</f>
        <v>140</v>
      </c>
      <c r="P922" s="13">
        <f>Table_Main[[#This Row],[LaborHours]]*Table_Main[[#This Row],[LaborRate]]</f>
        <v>490</v>
      </c>
      <c r="Q922" s="14">
        <v>0</v>
      </c>
      <c r="R922" s="14">
        <v>309.64389999999997</v>
      </c>
      <c r="S922" s="13">
        <f>Table_Main[[#This Row],[LaborRate]]+Table_Main[[#This Row],[LaborCost]]</f>
        <v>630</v>
      </c>
      <c r="T922">
        <f>Table_Main[[#This Row],[LaborFee]]+Table_Main[[#This Row],[PartsFee]]</f>
        <v>309.64389999999997</v>
      </c>
      <c r="U922" t="str">
        <f>LEFT(TEXT(Table_Main[[#This Row],[ReqDate]],"dddd"),3)</f>
        <v>Wed</v>
      </c>
      <c r="V922" t="str">
        <f>LEFT(TEXT(Table_Main[[#This Row],[WorkDate]],"dddd"),3)</f>
        <v>Wed</v>
      </c>
    </row>
    <row r="923" spans="1:22" ht="14.25" hidden="1" customHeight="1" x14ac:dyDescent="0.25">
      <c r="A923" s="6" t="s">
        <v>1003</v>
      </c>
      <c r="B923" s="6" t="s">
        <v>168</v>
      </c>
      <c r="C923" s="6" t="s">
        <v>227</v>
      </c>
      <c r="D923" s="6" t="s">
        <v>194</v>
      </c>
      <c r="E923" t="str">
        <f>IF(Table_Main[[#This Row],[Wait]]&lt;=4, "Yes", "No")</f>
        <v>No</v>
      </c>
      <c r="F923" s="9">
        <v>44377</v>
      </c>
      <c r="G923" s="9">
        <v>44399</v>
      </c>
      <c r="H923" s="6">
        <v>2</v>
      </c>
      <c r="I923" t="str">
        <f>IF(Table_Main[[#This Row],[LaborFee]]=0,"Yes", "No")</f>
        <v>Yes</v>
      </c>
      <c r="J923" t="str">
        <f>IF(Table_Main[[#This Row],[PartsFee]]=0,"Yes", "No")</f>
        <v>No</v>
      </c>
      <c r="K923" s="6">
        <v>2.5</v>
      </c>
      <c r="L923" s="14">
        <v>625.5</v>
      </c>
      <c r="M923" s="6" t="s">
        <v>59</v>
      </c>
      <c r="N923">
        <f>Table_Main[[#This Row],[WorkDate]]-Table_Main[[#This Row],[ReqDate]]</f>
        <v>22</v>
      </c>
      <c r="O923">
        <f>VLOOKUP(Table_Main[[#This Row],[Techs]],$AA$2:$AB$4,2,0)</f>
        <v>140</v>
      </c>
      <c r="P923" s="13">
        <f>Table_Main[[#This Row],[LaborHours]]*Table_Main[[#This Row],[LaborRate]]</f>
        <v>350</v>
      </c>
      <c r="Q923" s="14">
        <v>0</v>
      </c>
      <c r="R923" s="14">
        <v>625.5</v>
      </c>
      <c r="S923" s="13">
        <f>Table_Main[[#This Row],[LaborRate]]+Table_Main[[#This Row],[LaborCost]]</f>
        <v>490</v>
      </c>
      <c r="T923">
        <f>Table_Main[[#This Row],[LaborFee]]+Table_Main[[#This Row],[PartsFee]]</f>
        <v>625.5</v>
      </c>
      <c r="U923" t="str">
        <f>LEFT(TEXT(Table_Main[[#This Row],[ReqDate]],"dddd"),3)</f>
        <v>Wed</v>
      </c>
      <c r="V923" t="str">
        <f>LEFT(TEXT(Table_Main[[#This Row],[WorkDate]],"dddd"),3)</f>
        <v>Thu</v>
      </c>
    </row>
    <row r="924" spans="1:22" ht="14.25" hidden="1" customHeight="1" x14ac:dyDescent="0.25">
      <c r="A924" s="6" t="s">
        <v>1004</v>
      </c>
      <c r="B924" s="6" t="s">
        <v>56</v>
      </c>
      <c r="C924" s="6" t="s">
        <v>227</v>
      </c>
      <c r="D924" s="6" t="s">
        <v>81</v>
      </c>
      <c r="E924" t="str">
        <f>IF(Table_Main[[#This Row],[Wait]]&lt;=4, "Yes", "No")</f>
        <v>No</v>
      </c>
      <c r="F924" s="9">
        <v>44377</v>
      </c>
      <c r="G924" s="9">
        <v>44390</v>
      </c>
      <c r="H924" s="6">
        <v>2</v>
      </c>
      <c r="I924" t="str">
        <f>IF(Table_Main[[#This Row],[LaborFee]]=0,"Yes", "No")</f>
        <v>Yes</v>
      </c>
      <c r="J924" t="str">
        <f>IF(Table_Main[[#This Row],[PartsFee]]=0,"Yes", "No")</f>
        <v>No</v>
      </c>
      <c r="K924" s="6">
        <v>0.75</v>
      </c>
      <c r="L924" s="14">
        <v>687.92430000000002</v>
      </c>
      <c r="M924" s="6" t="s">
        <v>79</v>
      </c>
      <c r="N924">
        <f>Table_Main[[#This Row],[WorkDate]]-Table_Main[[#This Row],[ReqDate]]</f>
        <v>13</v>
      </c>
      <c r="O924">
        <f>VLOOKUP(Table_Main[[#This Row],[Techs]],$AA$2:$AB$4,2,0)</f>
        <v>140</v>
      </c>
      <c r="P924" s="13">
        <f>Table_Main[[#This Row],[LaborHours]]*Table_Main[[#This Row],[LaborRate]]</f>
        <v>105</v>
      </c>
      <c r="Q924" s="14">
        <v>0</v>
      </c>
      <c r="R924" s="14">
        <v>687.92430000000002</v>
      </c>
      <c r="S924" s="13">
        <f>Table_Main[[#This Row],[LaborRate]]+Table_Main[[#This Row],[LaborCost]]</f>
        <v>245</v>
      </c>
      <c r="T924">
        <f>Table_Main[[#This Row],[LaborFee]]+Table_Main[[#This Row],[PartsFee]]</f>
        <v>687.92430000000002</v>
      </c>
      <c r="U924" t="str">
        <f>LEFT(TEXT(Table_Main[[#This Row],[ReqDate]],"dddd"),3)</f>
        <v>Wed</v>
      </c>
      <c r="V924" t="str">
        <f>LEFT(TEXT(Table_Main[[#This Row],[WorkDate]],"dddd"),3)</f>
        <v>Tue</v>
      </c>
    </row>
    <row r="925" spans="1:22" ht="14.25" hidden="1" customHeight="1" x14ac:dyDescent="0.25">
      <c r="A925" s="6" t="s">
        <v>1005</v>
      </c>
      <c r="B925" s="6" t="s">
        <v>83</v>
      </c>
      <c r="C925" s="6" t="s">
        <v>57</v>
      </c>
      <c r="D925" s="6" t="s">
        <v>58</v>
      </c>
      <c r="E925" t="str">
        <f>IF(Table_Main[[#This Row],[Wait]]&lt;=4, "Yes", "No")</f>
        <v>No</v>
      </c>
      <c r="F925" s="9">
        <v>44377</v>
      </c>
      <c r="G925" s="9">
        <v>44392</v>
      </c>
      <c r="H925" s="6">
        <v>1</v>
      </c>
      <c r="I925" t="str">
        <f>IF(Table_Main[[#This Row],[LaborFee]]=0,"Yes", "No")</f>
        <v>Yes</v>
      </c>
      <c r="J925" t="str">
        <f>IF(Table_Main[[#This Row],[PartsFee]]=0,"Yes", "No")</f>
        <v>No</v>
      </c>
      <c r="K925" s="6">
        <v>2</v>
      </c>
      <c r="L925" s="14">
        <v>110.6918</v>
      </c>
      <c r="M925" s="6" t="s">
        <v>68</v>
      </c>
      <c r="N925">
        <f>Table_Main[[#This Row],[WorkDate]]-Table_Main[[#This Row],[ReqDate]]</f>
        <v>15</v>
      </c>
      <c r="O925">
        <f>VLOOKUP(Table_Main[[#This Row],[Techs]],$AA$2:$AB$4,2,0)</f>
        <v>80</v>
      </c>
      <c r="P925" s="13">
        <f>Table_Main[[#This Row],[LaborHours]]*Table_Main[[#This Row],[LaborRate]]</f>
        <v>160</v>
      </c>
      <c r="Q925" s="14">
        <v>0</v>
      </c>
      <c r="R925" s="14">
        <v>110.6918</v>
      </c>
      <c r="S925" s="13">
        <f>Table_Main[[#This Row],[LaborRate]]+Table_Main[[#This Row],[LaborCost]]</f>
        <v>240</v>
      </c>
      <c r="T925">
        <f>Table_Main[[#This Row],[LaborFee]]+Table_Main[[#This Row],[PartsFee]]</f>
        <v>110.6918</v>
      </c>
      <c r="U925" t="str">
        <f>LEFT(TEXT(Table_Main[[#This Row],[ReqDate]],"dddd"),3)</f>
        <v>Wed</v>
      </c>
      <c r="V925" t="str">
        <f>LEFT(TEXT(Table_Main[[#This Row],[WorkDate]],"dddd"),3)</f>
        <v>Thu</v>
      </c>
    </row>
    <row r="926" spans="1:22" ht="14.25" hidden="1" customHeight="1" x14ac:dyDescent="0.25">
      <c r="A926" s="6" t="s">
        <v>1006</v>
      </c>
      <c r="B926" s="6" t="s">
        <v>106</v>
      </c>
      <c r="C926" s="6" t="s">
        <v>78</v>
      </c>
      <c r="D926" s="6" t="s">
        <v>58</v>
      </c>
      <c r="E926" t="str">
        <f>IF(Table_Main[[#This Row],[Wait]]&lt;=4, "Yes", "No")</f>
        <v>No</v>
      </c>
      <c r="F926" s="9">
        <v>44377</v>
      </c>
      <c r="G926" s="9">
        <v>44386</v>
      </c>
      <c r="H926" s="6">
        <v>2</v>
      </c>
      <c r="I926" t="str">
        <f>IF(Table_Main[[#This Row],[LaborFee]]=0,"Yes", "No")</f>
        <v>Yes</v>
      </c>
      <c r="J926" t="str">
        <f>IF(Table_Main[[#This Row],[PartsFee]]=0,"Yes", "No")</f>
        <v>No</v>
      </c>
      <c r="K926" s="6">
        <v>0.5</v>
      </c>
      <c r="L926" s="14">
        <v>151.8099</v>
      </c>
      <c r="M926" s="6" t="s">
        <v>79</v>
      </c>
      <c r="N926">
        <f>Table_Main[[#This Row],[WorkDate]]-Table_Main[[#This Row],[ReqDate]]</f>
        <v>9</v>
      </c>
      <c r="O926">
        <f>VLOOKUP(Table_Main[[#This Row],[Techs]],$AA$2:$AB$4,2,0)</f>
        <v>140</v>
      </c>
      <c r="P926" s="13">
        <f>Table_Main[[#This Row],[LaborHours]]*Table_Main[[#This Row],[LaborRate]]</f>
        <v>70</v>
      </c>
      <c r="Q926" s="14">
        <v>0</v>
      </c>
      <c r="R926" s="14">
        <v>151.8099</v>
      </c>
      <c r="S926" s="13">
        <f>Table_Main[[#This Row],[LaborRate]]+Table_Main[[#This Row],[LaborCost]]</f>
        <v>210</v>
      </c>
      <c r="T926">
        <f>Table_Main[[#This Row],[LaborFee]]+Table_Main[[#This Row],[PartsFee]]</f>
        <v>151.8099</v>
      </c>
      <c r="U926" t="str">
        <f>LEFT(TEXT(Table_Main[[#This Row],[ReqDate]],"dddd"),3)</f>
        <v>Wed</v>
      </c>
      <c r="V926" t="str">
        <f>LEFT(TEXT(Table_Main[[#This Row],[WorkDate]],"dddd"),3)</f>
        <v>Fri</v>
      </c>
    </row>
    <row r="927" spans="1:22" ht="14.25" hidden="1" customHeight="1" x14ac:dyDescent="0.25">
      <c r="A927" s="6" t="s">
        <v>1007</v>
      </c>
      <c r="B927" s="6" t="s">
        <v>56</v>
      </c>
      <c r="C927" s="6" t="s">
        <v>227</v>
      </c>
      <c r="D927" s="6" t="s">
        <v>58</v>
      </c>
      <c r="E927" t="str">
        <f>IF(Table_Main[[#This Row],[Wait]]&lt;=4, "Yes", "No")</f>
        <v>No</v>
      </c>
      <c r="F927" s="9">
        <v>44378</v>
      </c>
      <c r="G927" s="9">
        <v>44386</v>
      </c>
      <c r="H927" s="6">
        <v>2</v>
      </c>
      <c r="I927" t="str">
        <f>IF(Table_Main[[#This Row],[LaborFee]]=0,"Yes", "No")</f>
        <v>Yes</v>
      </c>
      <c r="J927" t="str">
        <f>IF(Table_Main[[#This Row],[PartsFee]]=0,"Yes", "No")</f>
        <v>No</v>
      </c>
      <c r="K927" s="6">
        <v>0.25</v>
      </c>
      <c r="L927" s="14">
        <v>120</v>
      </c>
      <c r="M927" s="6" t="s">
        <v>59</v>
      </c>
      <c r="N927">
        <f>Table_Main[[#This Row],[WorkDate]]-Table_Main[[#This Row],[ReqDate]]</f>
        <v>8</v>
      </c>
      <c r="O927">
        <f>VLOOKUP(Table_Main[[#This Row],[Techs]],$AA$2:$AB$4,2,0)</f>
        <v>140</v>
      </c>
      <c r="P927" s="13">
        <f>Table_Main[[#This Row],[LaborHours]]*Table_Main[[#This Row],[LaborRate]]</f>
        <v>35</v>
      </c>
      <c r="Q927" s="14">
        <v>0</v>
      </c>
      <c r="R927" s="14">
        <v>120</v>
      </c>
      <c r="S927" s="13">
        <f>Table_Main[[#This Row],[LaborRate]]+Table_Main[[#This Row],[LaborCost]]</f>
        <v>175</v>
      </c>
      <c r="T927">
        <f>Table_Main[[#This Row],[LaborFee]]+Table_Main[[#This Row],[PartsFee]]</f>
        <v>120</v>
      </c>
      <c r="U927" t="str">
        <f>LEFT(TEXT(Table_Main[[#This Row],[ReqDate]],"dddd"),3)</f>
        <v>Thu</v>
      </c>
      <c r="V927" t="str">
        <f>LEFT(TEXT(Table_Main[[#This Row],[WorkDate]],"dddd"),3)</f>
        <v>Fri</v>
      </c>
    </row>
    <row r="928" spans="1:22" ht="14.25" hidden="1" customHeight="1" x14ac:dyDescent="0.25">
      <c r="A928" s="6" t="s">
        <v>1008</v>
      </c>
      <c r="B928" s="6" t="s">
        <v>83</v>
      </c>
      <c r="C928" s="6" t="s">
        <v>57</v>
      </c>
      <c r="D928" s="6" t="s">
        <v>67</v>
      </c>
      <c r="E928" t="str">
        <f>IF(Table_Main[[#This Row],[Wait]]&lt;=4, "Yes", "No")</f>
        <v>No</v>
      </c>
      <c r="F928" s="9">
        <v>44379</v>
      </c>
      <c r="G928" s="9">
        <v>44386</v>
      </c>
      <c r="H928" s="6">
        <v>1</v>
      </c>
      <c r="I928" t="str">
        <f>IF(Table_Main[[#This Row],[LaborFee]]=0,"Yes", "No")</f>
        <v>Yes</v>
      </c>
      <c r="J928" t="str">
        <f>IF(Table_Main[[#This Row],[PartsFee]]=0,"Yes", "No")</f>
        <v>No</v>
      </c>
      <c r="K928" s="6">
        <v>2</v>
      </c>
      <c r="L928" s="14">
        <v>74.7804</v>
      </c>
      <c r="M928" s="6" t="s">
        <v>59</v>
      </c>
      <c r="N928">
        <f>Table_Main[[#This Row],[WorkDate]]-Table_Main[[#This Row],[ReqDate]]</f>
        <v>7</v>
      </c>
      <c r="O928">
        <f>VLOOKUP(Table_Main[[#This Row],[Techs]],$AA$2:$AB$4,2,0)</f>
        <v>80</v>
      </c>
      <c r="P928" s="13">
        <f>Table_Main[[#This Row],[LaborHours]]*Table_Main[[#This Row],[LaborRate]]</f>
        <v>160</v>
      </c>
      <c r="Q928" s="14">
        <v>0</v>
      </c>
      <c r="R928" s="14">
        <v>74.7804</v>
      </c>
      <c r="S928" s="13">
        <f>Table_Main[[#This Row],[LaborRate]]+Table_Main[[#This Row],[LaborCost]]</f>
        <v>240</v>
      </c>
      <c r="T928">
        <f>Table_Main[[#This Row],[LaborFee]]+Table_Main[[#This Row],[PartsFee]]</f>
        <v>74.7804</v>
      </c>
      <c r="U928" t="str">
        <f>LEFT(TEXT(Table_Main[[#This Row],[ReqDate]],"dddd"),3)</f>
        <v>Fri</v>
      </c>
      <c r="V928" t="str">
        <f>LEFT(TEXT(Table_Main[[#This Row],[WorkDate]],"dddd"),3)</f>
        <v>Fri</v>
      </c>
    </row>
    <row r="929" spans="1:22" ht="14.25" customHeight="1" x14ac:dyDescent="0.25">
      <c r="A929" s="6" t="s">
        <v>1009</v>
      </c>
      <c r="B929" s="6" t="s">
        <v>65</v>
      </c>
      <c r="C929" s="6" t="s">
        <v>66</v>
      </c>
      <c r="D929" s="6" t="s">
        <v>194</v>
      </c>
      <c r="E929" t="str">
        <f>IF(Table_Main[[#This Row],[Wait]]&lt;=4, "Yes", "No")</f>
        <v>No</v>
      </c>
      <c r="F929" s="9">
        <v>44379</v>
      </c>
      <c r="G929" s="9">
        <v>44399</v>
      </c>
      <c r="H929" s="6">
        <v>2</v>
      </c>
      <c r="I929" t="str">
        <f>IF(Table_Main[[#This Row],[LaborFee]]=0,"Yes", "No")</f>
        <v>Yes</v>
      </c>
      <c r="J929" t="str">
        <f>IF(Table_Main[[#This Row],[PartsFee]]=0,"Yes", "No")</f>
        <v>No</v>
      </c>
      <c r="K929" s="6">
        <v>2</v>
      </c>
      <c r="L929" s="14">
        <v>445.16059999999999</v>
      </c>
      <c r="M929" s="6" t="s">
        <v>79</v>
      </c>
      <c r="N929">
        <f>Table_Main[[#This Row],[WorkDate]]-Table_Main[[#This Row],[ReqDate]]</f>
        <v>20</v>
      </c>
      <c r="O929">
        <f>VLOOKUP(Table_Main[[#This Row],[Techs]],$AA$2:$AB$4,2,0)</f>
        <v>140</v>
      </c>
      <c r="P929" s="13">
        <f>Table_Main[[#This Row],[LaborHours]]*Table_Main[[#This Row],[LaborRate]]</f>
        <v>280</v>
      </c>
      <c r="Q929" s="14">
        <v>0</v>
      </c>
      <c r="R929" s="14">
        <v>445.16059999999999</v>
      </c>
      <c r="S929" s="13">
        <f>Table_Main[[#This Row],[LaborRate]]+Table_Main[[#This Row],[LaborCost]]</f>
        <v>420</v>
      </c>
      <c r="T929">
        <f>Table_Main[[#This Row],[LaborFee]]+Table_Main[[#This Row],[PartsFee]]</f>
        <v>445.16059999999999</v>
      </c>
      <c r="U929" t="str">
        <f>LEFT(TEXT(Table_Main[[#This Row],[ReqDate]],"dddd"),3)</f>
        <v>Fri</v>
      </c>
      <c r="V929" t="str">
        <f>LEFT(TEXT(Table_Main[[#This Row],[WorkDate]],"dddd"),3)</f>
        <v>Thu</v>
      </c>
    </row>
    <row r="930" spans="1:22" ht="14.25" hidden="1" customHeight="1" x14ac:dyDescent="0.25">
      <c r="A930" s="6" t="s">
        <v>1010</v>
      </c>
      <c r="B930" s="6" t="s">
        <v>65</v>
      </c>
      <c r="C930" s="6" t="s">
        <v>57</v>
      </c>
      <c r="D930" s="6" t="s">
        <v>58</v>
      </c>
      <c r="E930" t="str">
        <f>IF(Table_Main[[#This Row],[Wait]]&lt;=4, "Yes", "No")</f>
        <v>No</v>
      </c>
      <c r="F930" s="9">
        <v>44382</v>
      </c>
      <c r="G930" s="9">
        <v>44397</v>
      </c>
      <c r="H930" s="6">
        <v>2</v>
      </c>
      <c r="I930" t="str">
        <f>IF(Table_Main[[#This Row],[LaborFee]]=0,"Yes", "No")</f>
        <v>No</v>
      </c>
      <c r="J930" t="str">
        <f>IF(Table_Main[[#This Row],[PartsFee]]=0,"Yes", "No")</f>
        <v>No</v>
      </c>
      <c r="K930" s="6">
        <v>0.5</v>
      </c>
      <c r="L930" s="14">
        <v>85.32</v>
      </c>
      <c r="M930" s="6" t="s">
        <v>59</v>
      </c>
      <c r="N930">
        <f>Table_Main[[#This Row],[WorkDate]]-Table_Main[[#This Row],[ReqDate]]</f>
        <v>15</v>
      </c>
      <c r="O930">
        <f>VLOOKUP(Table_Main[[#This Row],[Techs]],$AA$2:$AB$4,2,0)</f>
        <v>140</v>
      </c>
      <c r="P930" s="13">
        <f>Table_Main[[#This Row],[LaborHours]]*Table_Main[[#This Row],[LaborRate]]</f>
        <v>70</v>
      </c>
      <c r="Q930" s="14">
        <v>70</v>
      </c>
      <c r="R930" s="14">
        <v>85.32</v>
      </c>
      <c r="S930" s="13">
        <f>Table_Main[[#This Row],[LaborRate]]+Table_Main[[#This Row],[LaborCost]]</f>
        <v>210</v>
      </c>
      <c r="T930">
        <f>Table_Main[[#This Row],[LaborFee]]+Table_Main[[#This Row],[PartsFee]]</f>
        <v>155.32</v>
      </c>
      <c r="U930" t="str">
        <f>LEFT(TEXT(Table_Main[[#This Row],[ReqDate]],"dddd"),3)</f>
        <v>Mon</v>
      </c>
      <c r="V930" t="str">
        <f>LEFT(TEXT(Table_Main[[#This Row],[WorkDate]],"dddd"),3)</f>
        <v>Tue</v>
      </c>
    </row>
    <row r="931" spans="1:22" ht="14.25" hidden="1" customHeight="1" x14ac:dyDescent="0.25">
      <c r="A931" s="6" t="s">
        <v>1011</v>
      </c>
      <c r="B931" s="6" t="s">
        <v>83</v>
      </c>
      <c r="C931" s="6" t="s">
        <v>57</v>
      </c>
      <c r="D931" s="6" t="s">
        <v>58</v>
      </c>
      <c r="E931" t="str">
        <f>IF(Table_Main[[#This Row],[Wait]]&lt;=4, "Yes", "No")</f>
        <v>No</v>
      </c>
      <c r="F931" s="9">
        <v>44382</v>
      </c>
      <c r="G931" s="9">
        <v>44392</v>
      </c>
      <c r="H931" s="6">
        <v>2</v>
      </c>
      <c r="I931" t="str">
        <f>IF(Table_Main[[#This Row],[LaborFee]]=0,"Yes", "No")</f>
        <v>Yes</v>
      </c>
      <c r="J931" t="str">
        <f>IF(Table_Main[[#This Row],[PartsFee]]=0,"Yes", "No")</f>
        <v>No</v>
      </c>
      <c r="K931" s="6">
        <v>0.5</v>
      </c>
      <c r="L931" s="14">
        <v>180.33</v>
      </c>
      <c r="M931" s="6" t="s">
        <v>59</v>
      </c>
      <c r="N931">
        <f>Table_Main[[#This Row],[WorkDate]]-Table_Main[[#This Row],[ReqDate]]</f>
        <v>10</v>
      </c>
      <c r="O931">
        <f>VLOOKUP(Table_Main[[#This Row],[Techs]],$AA$2:$AB$4,2,0)</f>
        <v>140</v>
      </c>
      <c r="P931" s="13">
        <f>Table_Main[[#This Row],[LaborHours]]*Table_Main[[#This Row],[LaborRate]]</f>
        <v>70</v>
      </c>
      <c r="Q931" s="14">
        <v>0</v>
      </c>
      <c r="R931" s="14">
        <v>180.33</v>
      </c>
      <c r="S931" s="13">
        <f>Table_Main[[#This Row],[LaborRate]]+Table_Main[[#This Row],[LaborCost]]</f>
        <v>210</v>
      </c>
      <c r="T931">
        <f>Table_Main[[#This Row],[LaborFee]]+Table_Main[[#This Row],[PartsFee]]</f>
        <v>180.33</v>
      </c>
      <c r="U931" t="str">
        <f>LEFT(TEXT(Table_Main[[#This Row],[ReqDate]],"dddd"),3)</f>
        <v>Mon</v>
      </c>
      <c r="V931" t="str">
        <f>LEFT(TEXT(Table_Main[[#This Row],[WorkDate]],"dddd"),3)</f>
        <v>Thu</v>
      </c>
    </row>
    <row r="932" spans="1:22" ht="14.25" hidden="1" customHeight="1" x14ac:dyDescent="0.25">
      <c r="A932" s="6" t="s">
        <v>1012</v>
      </c>
      <c r="B932" s="6" t="s">
        <v>226</v>
      </c>
      <c r="C932" s="6" t="s">
        <v>227</v>
      </c>
      <c r="D932" s="6" t="s">
        <v>63</v>
      </c>
      <c r="E932" t="str">
        <f>IF(Table_Main[[#This Row],[Wait]]&lt;=4, "Yes", "No")</f>
        <v>No</v>
      </c>
      <c r="F932" s="9">
        <v>44382</v>
      </c>
      <c r="G932" s="9">
        <v>44392</v>
      </c>
      <c r="H932" s="6">
        <v>2</v>
      </c>
      <c r="I932" t="str">
        <f>IF(Table_Main[[#This Row],[LaborFee]]=0,"Yes", "No")</f>
        <v>Yes</v>
      </c>
      <c r="J932" t="str">
        <f>IF(Table_Main[[#This Row],[PartsFee]]=0,"Yes", "No")</f>
        <v>No</v>
      </c>
      <c r="K932" s="6">
        <v>2</v>
      </c>
      <c r="L932" s="14">
        <v>21.33</v>
      </c>
      <c r="M932" s="6" t="s">
        <v>59</v>
      </c>
      <c r="N932">
        <f>Table_Main[[#This Row],[WorkDate]]-Table_Main[[#This Row],[ReqDate]]</f>
        <v>10</v>
      </c>
      <c r="O932">
        <f>VLOOKUP(Table_Main[[#This Row],[Techs]],$AA$2:$AB$4,2,0)</f>
        <v>140</v>
      </c>
      <c r="P932" s="13">
        <f>Table_Main[[#This Row],[LaborHours]]*Table_Main[[#This Row],[LaborRate]]</f>
        <v>280</v>
      </c>
      <c r="Q932" s="14">
        <v>0</v>
      </c>
      <c r="R932" s="14">
        <v>21.33</v>
      </c>
      <c r="S932" s="13">
        <f>Table_Main[[#This Row],[LaborRate]]+Table_Main[[#This Row],[LaborCost]]</f>
        <v>420</v>
      </c>
      <c r="T932">
        <f>Table_Main[[#This Row],[LaborFee]]+Table_Main[[#This Row],[PartsFee]]</f>
        <v>21.33</v>
      </c>
      <c r="U932" t="str">
        <f>LEFT(TEXT(Table_Main[[#This Row],[ReqDate]],"dddd"),3)</f>
        <v>Mon</v>
      </c>
      <c r="V932" t="str">
        <f>LEFT(TEXT(Table_Main[[#This Row],[WorkDate]],"dddd"),3)</f>
        <v>Thu</v>
      </c>
    </row>
    <row r="933" spans="1:22" ht="14.25" customHeight="1" x14ac:dyDescent="0.25">
      <c r="A933" s="6" t="s">
        <v>1013</v>
      </c>
      <c r="B933" s="6" t="s">
        <v>71</v>
      </c>
      <c r="C933" s="6" t="s">
        <v>62</v>
      </c>
      <c r="D933" s="6" t="s">
        <v>194</v>
      </c>
      <c r="E933" t="str">
        <f>IF(Table_Main[[#This Row],[Wait]]&lt;=4, "Yes", "No")</f>
        <v>No</v>
      </c>
      <c r="F933" s="9">
        <v>44382</v>
      </c>
      <c r="G933" s="9">
        <v>44392</v>
      </c>
      <c r="H933" s="6">
        <v>2</v>
      </c>
      <c r="I933" t="str">
        <f>IF(Table_Main[[#This Row],[LaborFee]]=0,"Yes", "No")</f>
        <v>Yes</v>
      </c>
      <c r="J933" t="str">
        <f>IF(Table_Main[[#This Row],[PartsFee]]=0,"Yes", "No")</f>
        <v>No</v>
      </c>
      <c r="K933" s="6">
        <v>0.75</v>
      </c>
      <c r="L933" s="14">
        <v>1630.1239</v>
      </c>
      <c r="M933" s="6" t="s">
        <v>79</v>
      </c>
      <c r="N933">
        <f>Table_Main[[#This Row],[WorkDate]]-Table_Main[[#This Row],[ReqDate]]</f>
        <v>10</v>
      </c>
      <c r="O933">
        <f>VLOOKUP(Table_Main[[#This Row],[Techs]],$AA$2:$AB$4,2,0)</f>
        <v>140</v>
      </c>
      <c r="P933" s="13">
        <f>Table_Main[[#This Row],[LaborHours]]*Table_Main[[#This Row],[LaborRate]]</f>
        <v>105</v>
      </c>
      <c r="Q933" s="14">
        <v>0</v>
      </c>
      <c r="R933" s="14">
        <v>1630.1239</v>
      </c>
      <c r="S933" s="13">
        <f>Table_Main[[#This Row],[LaborRate]]+Table_Main[[#This Row],[LaborCost]]</f>
        <v>245</v>
      </c>
      <c r="T933">
        <f>Table_Main[[#This Row],[LaborFee]]+Table_Main[[#This Row],[PartsFee]]</f>
        <v>1630.1239</v>
      </c>
      <c r="U933" t="str">
        <f>LEFT(TEXT(Table_Main[[#This Row],[ReqDate]],"dddd"),3)</f>
        <v>Mon</v>
      </c>
      <c r="V933" t="str">
        <f>LEFT(TEXT(Table_Main[[#This Row],[WorkDate]],"dddd"),3)</f>
        <v>Thu</v>
      </c>
    </row>
    <row r="934" spans="1:22" ht="14.25" hidden="1" customHeight="1" x14ac:dyDescent="0.25">
      <c r="A934" s="6" t="s">
        <v>1014</v>
      </c>
      <c r="B934" s="6" t="s">
        <v>61</v>
      </c>
      <c r="C934" s="6" t="s">
        <v>78</v>
      </c>
      <c r="D934" s="6" t="s">
        <v>67</v>
      </c>
      <c r="E934" t="str">
        <f>IF(Table_Main[[#This Row],[Wait]]&lt;=4, "Yes", "No")</f>
        <v>No</v>
      </c>
      <c r="F934" s="9">
        <v>44383</v>
      </c>
      <c r="G934" s="9">
        <v>44390</v>
      </c>
      <c r="H934" s="6">
        <v>1</v>
      </c>
      <c r="I934" t="str">
        <f>IF(Table_Main[[#This Row],[LaborFee]]=0,"Yes", "No")</f>
        <v>No</v>
      </c>
      <c r="J934" t="str">
        <f>IF(Table_Main[[#This Row],[PartsFee]]=0,"Yes", "No")</f>
        <v>No</v>
      </c>
      <c r="K934" s="6">
        <v>0.25</v>
      </c>
      <c r="L934" s="14">
        <v>122.3613</v>
      </c>
      <c r="M934" s="6" t="s">
        <v>59</v>
      </c>
      <c r="N934">
        <f>Table_Main[[#This Row],[WorkDate]]-Table_Main[[#This Row],[ReqDate]]</f>
        <v>7</v>
      </c>
      <c r="O934">
        <f>VLOOKUP(Table_Main[[#This Row],[Techs]],$AA$2:$AB$4,2,0)</f>
        <v>80</v>
      </c>
      <c r="P934" s="13">
        <f>Table_Main[[#This Row],[LaborHours]]*Table_Main[[#This Row],[LaborRate]]</f>
        <v>20</v>
      </c>
      <c r="Q934" s="14">
        <v>20</v>
      </c>
      <c r="R934" s="14">
        <v>122.3613</v>
      </c>
      <c r="S934" s="13">
        <f>Table_Main[[#This Row],[LaborRate]]+Table_Main[[#This Row],[LaborCost]]</f>
        <v>100</v>
      </c>
      <c r="T934">
        <f>Table_Main[[#This Row],[LaborFee]]+Table_Main[[#This Row],[PartsFee]]</f>
        <v>142.3613</v>
      </c>
      <c r="U934" t="str">
        <f>LEFT(TEXT(Table_Main[[#This Row],[ReqDate]],"dddd"),3)</f>
        <v>Tue</v>
      </c>
      <c r="V934" t="str">
        <f>LEFT(TEXT(Table_Main[[#This Row],[WorkDate]],"dddd"),3)</f>
        <v>Tue</v>
      </c>
    </row>
    <row r="935" spans="1:22" ht="14.25" hidden="1" customHeight="1" x14ac:dyDescent="0.25">
      <c r="A935" s="6" t="s">
        <v>1015</v>
      </c>
      <c r="B935" s="6" t="s">
        <v>71</v>
      </c>
      <c r="C935" s="6" t="s">
        <v>66</v>
      </c>
      <c r="D935" s="6" t="s">
        <v>58</v>
      </c>
      <c r="E935" t="str">
        <f>IF(Table_Main[[#This Row],[Wait]]&lt;=4, "Yes", "No")</f>
        <v>No</v>
      </c>
      <c r="F935" s="9">
        <v>44383</v>
      </c>
      <c r="G935" s="9">
        <v>44399</v>
      </c>
      <c r="H935" s="6">
        <v>1</v>
      </c>
      <c r="I935" t="str">
        <f>IF(Table_Main[[#This Row],[LaborFee]]=0,"Yes", "No")</f>
        <v>No</v>
      </c>
      <c r="J935" t="str">
        <f>IF(Table_Main[[#This Row],[PartsFee]]=0,"Yes", "No")</f>
        <v>No</v>
      </c>
      <c r="K935" s="6">
        <v>0.5</v>
      </c>
      <c r="L935" s="14">
        <v>120</v>
      </c>
      <c r="M935" s="6" t="s">
        <v>59</v>
      </c>
      <c r="N935">
        <f>Table_Main[[#This Row],[WorkDate]]-Table_Main[[#This Row],[ReqDate]]</f>
        <v>16</v>
      </c>
      <c r="O935">
        <f>VLOOKUP(Table_Main[[#This Row],[Techs]],$AA$2:$AB$4,2,0)</f>
        <v>80</v>
      </c>
      <c r="P935" s="13">
        <f>Table_Main[[#This Row],[LaborHours]]*Table_Main[[#This Row],[LaborRate]]</f>
        <v>40</v>
      </c>
      <c r="Q935" s="14">
        <v>40</v>
      </c>
      <c r="R935" s="14">
        <v>120</v>
      </c>
      <c r="S935" s="13">
        <f>Table_Main[[#This Row],[LaborRate]]+Table_Main[[#This Row],[LaborCost]]</f>
        <v>120</v>
      </c>
      <c r="T935">
        <f>Table_Main[[#This Row],[LaborFee]]+Table_Main[[#This Row],[PartsFee]]</f>
        <v>160</v>
      </c>
      <c r="U935" t="str">
        <f>LEFT(TEXT(Table_Main[[#This Row],[ReqDate]],"dddd"),3)</f>
        <v>Tue</v>
      </c>
      <c r="V935" t="str">
        <f>LEFT(TEXT(Table_Main[[#This Row],[WorkDate]],"dddd"),3)</f>
        <v>Thu</v>
      </c>
    </row>
    <row r="936" spans="1:22" ht="14.25" hidden="1" customHeight="1" x14ac:dyDescent="0.25">
      <c r="A936" s="6" t="s">
        <v>1016</v>
      </c>
      <c r="B936" s="6" t="s">
        <v>56</v>
      </c>
      <c r="C936" s="6" t="s">
        <v>227</v>
      </c>
      <c r="D936" s="6" t="s">
        <v>58</v>
      </c>
      <c r="E936" t="str">
        <f>IF(Table_Main[[#This Row],[Wait]]&lt;=4, "Yes", "No")</f>
        <v>No</v>
      </c>
      <c r="F936" s="9">
        <v>44383</v>
      </c>
      <c r="G936" s="9">
        <v>44390</v>
      </c>
      <c r="H936" s="6">
        <v>1</v>
      </c>
      <c r="I936" t="str">
        <f>IF(Table_Main[[#This Row],[LaborFee]]=0,"Yes", "No")</f>
        <v>Yes</v>
      </c>
      <c r="J936" t="str">
        <f>IF(Table_Main[[#This Row],[PartsFee]]=0,"Yes", "No")</f>
        <v>No</v>
      </c>
      <c r="K936" s="6">
        <v>1</v>
      </c>
      <c r="L936" s="14">
        <v>48.793799999999997</v>
      </c>
      <c r="M936" s="6" t="s">
        <v>59</v>
      </c>
      <c r="N936">
        <f>Table_Main[[#This Row],[WorkDate]]-Table_Main[[#This Row],[ReqDate]]</f>
        <v>7</v>
      </c>
      <c r="O936">
        <f>VLOOKUP(Table_Main[[#This Row],[Techs]],$AA$2:$AB$4,2,0)</f>
        <v>80</v>
      </c>
      <c r="P936" s="13">
        <f>Table_Main[[#This Row],[LaborHours]]*Table_Main[[#This Row],[LaborRate]]</f>
        <v>80</v>
      </c>
      <c r="Q936" s="14">
        <v>0</v>
      </c>
      <c r="R936" s="14">
        <v>48.793799999999997</v>
      </c>
      <c r="S936" s="13">
        <f>Table_Main[[#This Row],[LaborRate]]+Table_Main[[#This Row],[LaborCost]]</f>
        <v>160</v>
      </c>
      <c r="T936">
        <f>Table_Main[[#This Row],[LaborFee]]+Table_Main[[#This Row],[PartsFee]]</f>
        <v>48.793799999999997</v>
      </c>
      <c r="U936" t="str">
        <f>LEFT(TEXT(Table_Main[[#This Row],[ReqDate]],"dddd"),3)</f>
        <v>Tue</v>
      </c>
      <c r="V936" t="str">
        <f>LEFT(TEXT(Table_Main[[#This Row],[WorkDate]],"dddd"),3)</f>
        <v>Tue</v>
      </c>
    </row>
    <row r="937" spans="1:22" ht="14.25" hidden="1" customHeight="1" x14ac:dyDescent="0.25">
      <c r="A937" s="6" t="s">
        <v>1017</v>
      </c>
      <c r="B937" s="6" t="s">
        <v>56</v>
      </c>
      <c r="C937" s="6" t="s">
        <v>227</v>
      </c>
      <c r="D937" s="6" t="s">
        <v>63</v>
      </c>
      <c r="E937" t="str">
        <f>IF(Table_Main[[#This Row],[Wait]]&lt;=4, "Yes", "No")</f>
        <v>No</v>
      </c>
      <c r="F937" s="9">
        <v>44383</v>
      </c>
      <c r="G937" s="9">
        <v>44400</v>
      </c>
      <c r="H937" s="6">
        <v>2</v>
      </c>
      <c r="I937" t="str">
        <f>IF(Table_Main[[#This Row],[LaborFee]]=0,"Yes", "No")</f>
        <v>Yes</v>
      </c>
      <c r="J937" t="str">
        <f>IF(Table_Main[[#This Row],[PartsFee]]=0,"Yes", "No")</f>
        <v>No</v>
      </c>
      <c r="K937" s="6">
        <v>1.75</v>
      </c>
      <c r="L937" s="14">
        <v>94.630399999999995</v>
      </c>
      <c r="M937" s="6" t="s">
        <v>79</v>
      </c>
      <c r="N937">
        <f>Table_Main[[#This Row],[WorkDate]]-Table_Main[[#This Row],[ReqDate]]</f>
        <v>17</v>
      </c>
      <c r="O937">
        <f>VLOOKUP(Table_Main[[#This Row],[Techs]],$AA$2:$AB$4,2,0)</f>
        <v>140</v>
      </c>
      <c r="P937" s="13">
        <f>Table_Main[[#This Row],[LaborHours]]*Table_Main[[#This Row],[LaborRate]]</f>
        <v>245</v>
      </c>
      <c r="Q937" s="14">
        <v>0</v>
      </c>
      <c r="R937" s="14">
        <v>94.630399999999995</v>
      </c>
      <c r="S937" s="13">
        <f>Table_Main[[#This Row],[LaborRate]]+Table_Main[[#This Row],[LaborCost]]</f>
        <v>385</v>
      </c>
      <c r="T937">
        <f>Table_Main[[#This Row],[LaborFee]]+Table_Main[[#This Row],[PartsFee]]</f>
        <v>94.630399999999995</v>
      </c>
      <c r="U937" t="str">
        <f>LEFT(TEXT(Table_Main[[#This Row],[ReqDate]],"dddd"),3)</f>
        <v>Tue</v>
      </c>
      <c r="V937" t="str">
        <f>LEFT(TEXT(Table_Main[[#This Row],[WorkDate]],"dddd"),3)</f>
        <v>Fri</v>
      </c>
    </row>
    <row r="938" spans="1:22" ht="14.25" hidden="1" customHeight="1" x14ac:dyDescent="0.25">
      <c r="A938" s="6" t="s">
        <v>1018</v>
      </c>
      <c r="B938" s="6" t="s">
        <v>94</v>
      </c>
      <c r="C938" s="6" t="s">
        <v>66</v>
      </c>
      <c r="D938" s="6" t="s">
        <v>63</v>
      </c>
      <c r="E938" t="str">
        <f>IF(Table_Main[[#This Row],[Wait]]&lt;=4, "Yes", "No")</f>
        <v>No</v>
      </c>
      <c r="F938" s="9">
        <v>44383</v>
      </c>
      <c r="G938" s="9">
        <v>44392</v>
      </c>
      <c r="H938" s="6">
        <v>1</v>
      </c>
      <c r="I938" t="str">
        <f>IF(Table_Main[[#This Row],[LaborFee]]=0,"Yes", "No")</f>
        <v>Yes</v>
      </c>
      <c r="J938" t="str">
        <f>IF(Table_Main[[#This Row],[PartsFee]]=0,"Yes", "No")</f>
        <v>No</v>
      </c>
      <c r="K938" s="6">
        <v>2</v>
      </c>
      <c r="L938" s="14">
        <v>142.3811</v>
      </c>
      <c r="M938" s="6" t="s">
        <v>79</v>
      </c>
      <c r="N938">
        <f>Table_Main[[#This Row],[WorkDate]]-Table_Main[[#This Row],[ReqDate]]</f>
        <v>9</v>
      </c>
      <c r="O938">
        <f>VLOOKUP(Table_Main[[#This Row],[Techs]],$AA$2:$AB$4,2,0)</f>
        <v>80</v>
      </c>
      <c r="P938" s="13">
        <f>Table_Main[[#This Row],[LaborHours]]*Table_Main[[#This Row],[LaborRate]]</f>
        <v>160</v>
      </c>
      <c r="Q938" s="14">
        <v>0</v>
      </c>
      <c r="R938" s="14">
        <v>142.3811</v>
      </c>
      <c r="S938" s="13">
        <f>Table_Main[[#This Row],[LaborRate]]+Table_Main[[#This Row],[LaborCost]]</f>
        <v>240</v>
      </c>
      <c r="T938">
        <f>Table_Main[[#This Row],[LaborFee]]+Table_Main[[#This Row],[PartsFee]]</f>
        <v>142.3811</v>
      </c>
      <c r="U938" t="str">
        <f>LEFT(TEXT(Table_Main[[#This Row],[ReqDate]],"dddd"),3)</f>
        <v>Tue</v>
      </c>
      <c r="V938" t="str">
        <f>LEFT(TEXT(Table_Main[[#This Row],[WorkDate]],"dddd"),3)</f>
        <v>Thu</v>
      </c>
    </row>
    <row r="939" spans="1:22" ht="14.25" hidden="1" customHeight="1" x14ac:dyDescent="0.25">
      <c r="A939" s="6" t="s">
        <v>1019</v>
      </c>
      <c r="B939" s="6" t="s">
        <v>56</v>
      </c>
      <c r="C939" s="6" t="s">
        <v>227</v>
      </c>
      <c r="D939" s="6" t="s">
        <v>63</v>
      </c>
      <c r="E939" t="str">
        <f>IF(Table_Main[[#This Row],[Wait]]&lt;=4, "Yes", "No")</f>
        <v>No</v>
      </c>
      <c r="F939" s="9">
        <v>44383</v>
      </c>
      <c r="G939" s="9">
        <v>44392</v>
      </c>
      <c r="H939" s="6">
        <v>2</v>
      </c>
      <c r="I939" t="str">
        <f>IF(Table_Main[[#This Row],[LaborFee]]=0,"Yes", "No")</f>
        <v>Yes</v>
      </c>
      <c r="J939" t="str">
        <f>IF(Table_Main[[#This Row],[PartsFee]]=0,"Yes", "No")</f>
        <v>No</v>
      </c>
      <c r="K939" s="6">
        <v>2</v>
      </c>
      <c r="L939" s="14">
        <v>37.293500000000002</v>
      </c>
      <c r="M939" s="6" t="s">
        <v>79</v>
      </c>
      <c r="N939">
        <f>Table_Main[[#This Row],[WorkDate]]-Table_Main[[#This Row],[ReqDate]]</f>
        <v>9</v>
      </c>
      <c r="O939">
        <f>VLOOKUP(Table_Main[[#This Row],[Techs]],$AA$2:$AB$4,2,0)</f>
        <v>140</v>
      </c>
      <c r="P939" s="13">
        <f>Table_Main[[#This Row],[LaborHours]]*Table_Main[[#This Row],[LaborRate]]</f>
        <v>280</v>
      </c>
      <c r="Q939" s="14">
        <v>0</v>
      </c>
      <c r="R939" s="14">
        <v>37.293500000000002</v>
      </c>
      <c r="S939" s="13">
        <f>Table_Main[[#This Row],[LaborRate]]+Table_Main[[#This Row],[LaborCost]]</f>
        <v>420</v>
      </c>
      <c r="T939">
        <f>Table_Main[[#This Row],[LaborFee]]+Table_Main[[#This Row],[PartsFee]]</f>
        <v>37.293500000000002</v>
      </c>
      <c r="U939" t="str">
        <f>LEFT(TEXT(Table_Main[[#This Row],[ReqDate]],"dddd"),3)</f>
        <v>Tue</v>
      </c>
      <c r="V939" t="str">
        <f>LEFT(TEXT(Table_Main[[#This Row],[WorkDate]],"dddd"),3)</f>
        <v>Thu</v>
      </c>
    </row>
    <row r="940" spans="1:22" ht="14.25" hidden="1" customHeight="1" x14ac:dyDescent="0.25">
      <c r="A940" s="6" t="s">
        <v>1020</v>
      </c>
      <c r="B940" s="6" t="s">
        <v>94</v>
      </c>
      <c r="C940" s="6" t="s">
        <v>78</v>
      </c>
      <c r="D940" s="6" t="s">
        <v>81</v>
      </c>
      <c r="E940" t="str">
        <f>IF(Table_Main[[#This Row],[Wait]]&lt;=4, "Yes", "No")</f>
        <v>No</v>
      </c>
      <c r="F940" s="9">
        <v>44384</v>
      </c>
      <c r="G940" s="9">
        <v>44398</v>
      </c>
      <c r="H940" s="6">
        <v>2</v>
      </c>
      <c r="I940" t="str">
        <f>IF(Table_Main[[#This Row],[LaborFee]]=0,"Yes", "No")</f>
        <v>No</v>
      </c>
      <c r="J940" t="str">
        <f>IF(Table_Main[[#This Row],[PartsFee]]=0,"Yes", "No")</f>
        <v>No</v>
      </c>
      <c r="K940" s="6">
        <v>1</v>
      </c>
      <c r="L940" s="14">
        <v>46.864899999999999</v>
      </c>
      <c r="M940" s="6" t="s">
        <v>68</v>
      </c>
      <c r="N940">
        <f>Table_Main[[#This Row],[WorkDate]]-Table_Main[[#This Row],[ReqDate]]</f>
        <v>14</v>
      </c>
      <c r="O940">
        <f>VLOOKUP(Table_Main[[#This Row],[Techs]],$AA$2:$AB$4,2,0)</f>
        <v>140</v>
      </c>
      <c r="P940" s="13">
        <f>Table_Main[[#This Row],[LaborHours]]*Table_Main[[#This Row],[LaborRate]]</f>
        <v>140</v>
      </c>
      <c r="Q940" s="14">
        <v>140</v>
      </c>
      <c r="R940" s="14">
        <v>46.864899999999999</v>
      </c>
      <c r="S940" s="13">
        <f>Table_Main[[#This Row],[LaborRate]]+Table_Main[[#This Row],[LaborCost]]</f>
        <v>280</v>
      </c>
      <c r="T940">
        <f>Table_Main[[#This Row],[LaborFee]]+Table_Main[[#This Row],[PartsFee]]</f>
        <v>186.86490000000001</v>
      </c>
      <c r="U940" t="str">
        <f>LEFT(TEXT(Table_Main[[#This Row],[ReqDate]],"dddd"),3)</f>
        <v>Wed</v>
      </c>
      <c r="V940" t="str">
        <f>LEFT(TEXT(Table_Main[[#This Row],[WorkDate]],"dddd"),3)</f>
        <v>Wed</v>
      </c>
    </row>
    <row r="941" spans="1:22" ht="14.25" hidden="1" customHeight="1" x14ac:dyDescent="0.25">
      <c r="A941" s="6" t="s">
        <v>1021</v>
      </c>
      <c r="B941" s="6" t="s">
        <v>71</v>
      </c>
      <c r="C941" s="6" t="s">
        <v>57</v>
      </c>
      <c r="D941" s="6" t="s">
        <v>58</v>
      </c>
      <c r="E941" t="str">
        <f>IF(Table_Main[[#This Row],[Wait]]&lt;=4, "Yes", "No")</f>
        <v>No</v>
      </c>
      <c r="F941" s="9">
        <v>44384</v>
      </c>
      <c r="G941" s="9">
        <v>44398</v>
      </c>
      <c r="H941" s="6">
        <v>2</v>
      </c>
      <c r="I941" t="str">
        <f>IF(Table_Main[[#This Row],[LaborFee]]=0,"Yes", "No")</f>
        <v>No</v>
      </c>
      <c r="J941" t="str">
        <f>IF(Table_Main[[#This Row],[PartsFee]]=0,"Yes", "No")</f>
        <v>No</v>
      </c>
      <c r="K941" s="6">
        <v>0.5</v>
      </c>
      <c r="L941" s="14">
        <v>74.532399999999996</v>
      </c>
      <c r="M941" s="6" t="s">
        <v>59</v>
      </c>
      <c r="N941">
        <f>Table_Main[[#This Row],[WorkDate]]-Table_Main[[#This Row],[ReqDate]]</f>
        <v>14</v>
      </c>
      <c r="O941">
        <f>VLOOKUP(Table_Main[[#This Row],[Techs]],$AA$2:$AB$4,2,0)</f>
        <v>140</v>
      </c>
      <c r="P941" s="13">
        <f>Table_Main[[#This Row],[LaborHours]]*Table_Main[[#This Row],[LaborRate]]</f>
        <v>70</v>
      </c>
      <c r="Q941" s="14">
        <v>70</v>
      </c>
      <c r="R941" s="14">
        <v>74.532399999999996</v>
      </c>
      <c r="S941" s="13">
        <f>Table_Main[[#This Row],[LaborRate]]+Table_Main[[#This Row],[LaborCost]]</f>
        <v>210</v>
      </c>
      <c r="T941">
        <f>Table_Main[[#This Row],[LaborFee]]+Table_Main[[#This Row],[PartsFee]]</f>
        <v>144.5324</v>
      </c>
      <c r="U941" t="str">
        <f>LEFT(TEXT(Table_Main[[#This Row],[ReqDate]],"dddd"),3)</f>
        <v>Wed</v>
      </c>
      <c r="V941" t="str">
        <f>LEFT(TEXT(Table_Main[[#This Row],[WorkDate]],"dddd"),3)</f>
        <v>Wed</v>
      </c>
    </row>
    <row r="942" spans="1:22" ht="14.25" hidden="1" customHeight="1" x14ac:dyDescent="0.25">
      <c r="A942" s="6" t="s">
        <v>1022</v>
      </c>
      <c r="B942" s="6" t="s">
        <v>56</v>
      </c>
      <c r="C942" s="6" t="s">
        <v>227</v>
      </c>
      <c r="D942" s="6" t="s">
        <v>67</v>
      </c>
      <c r="E942" t="str">
        <f>IF(Table_Main[[#This Row],[Wait]]&lt;=4, "Yes", "No")</f>
        <v>No</v>
      </c>
      <c r="F942" s="9">
        <v>44384</v>
      </c>
      <c r="G942" s="9">
        <v>44396</v>
      </c>
      <c r="H942" s="6">
        <v>1</v>
      </c>
      <c r="I942" t="str">
        <f>IF(Table_Main[[#This Row],[LaborFee]]=0,"Yes", "No")</f>
        <v>Yes</v>
      </c>
      <c r="J942" t="str">
        <f>IF(Table_Main[[#This Row],[PartsFee]]=0,"Yes", "No")</f>
        <v>No</v>
      </c>
      <c r="K942" s="6">
        <v>0.5</v>
      </c>
      <c r="L942" s="14">
        <v>140.13</v>
      </c>
      <c r="M942" s="6" t="s">
        <v>59</v>
      </c>
      <c r="N942">
        <f>Table_Main[[#This Row],[WorkDate]]-Table_Main[[#This Row],[ReqDate]]</f>
        <v>12</v>
      </c>
      <c r="O942">
        <f>VLOOKUP(Table_Main[[#This Row],[Techs]],$AA$2:$AB$4,2,0)</f>
        <v>80</v>
      </c>
      <c r="P942" s="13">
        <f>Table_Main[[#This Row],[LaborHours]]*Table_Main[[#This Row],[LaborRate]]</f>
        <v>40</v>
      </c>
      <c r="Q942" s="14">
        <v>0</v>
      </c>
      <c r="R942" s="14">
        <v>140.13</v>
      </c>
      <c r="S942" s="13">
        <f>Table_Main[[#This Row],[LaborRate]]+Table_Main[[#This Row],[LaborCost]]</f>
        <v>120</v>
      </c>
      <c r="T942">
        <f>Table_Main[[#This Row],[LaborFee]]+Table_Main[[#This Row],[PartsFee]]</f>
        <v>140.13</v>
      </c>
      <c r="U942" t="str">
        <f>LEFT(TEXT(Table_Main[[#This Row],[ReqDate]],"dddd"),3)</f>
        <v>Wed</v>
      </c>
      <c r="V942" t="str">
        <f>LEFT(TEXT(Table_Main[[#This Row],[WorkDate]],"dddd"),3)</f>
        <v>Mon</v>
      </c>
    </row>
    <row r="943" spans="1:22" ht="14.25" hidden="1" customHeight="1" x14ac:dyDescent="0.25">
      <c r="A943" s="6" t="s">
        <v>1023</v>
      </c>
      <c r="B943" s="6" t="s">
        <v>226</v>
      </c>
      <c r="C943" s="6" t="s">
        <v>227</v>
      </c>
      <c r="D943" s="6" t="s">
        <v>63</v>
      </c>
      <c r="E943" t="str">
        <f>IF(Table_Main[[#This Row],[Wait]]&lt;=4, "Yes", "No")</f>
        <v>No</v>
      </c>
      <c r="F943" s="9">
        <v>44384</v>
      </c>
      <c r="G943" s="9">
        <v>44392</v>
      </c>
      <c r="H943" s="6">
        <v>2</v>
      </c>
      <c r="I943" t="str">
        <f>IF(Table_Main[[#This Row],[LaborFee]]=0,"Yes", "No")</f>
        <v>Yes</v>
      </c>
      <c r="J943" t="str">
        <f>IF(Table_Main[[#This Row],[PartsFee]]=0,"Yes", "No")</f>
        <v>No</v>
      </c>
      <c r="K943" s="6">
        <v>2</v>
      </c>
      <c r="L943" s="14">
        <v>191.69</v>
      </c>
      <c r="M943" s="6" t="s">
        <v>59</v>
      </c>
      <c r="N943">
        <f>Table_Main[[#This Row],[WorkDate]]-Table_Main[[#This Row],[ReqDate]]</f>
        <v>8</v>
      </c>
      <c r="O943">
        <f>VLOOKUP(Table_Main[[#This Row],[Techs]],$AA$2:$AB$4,2,0)</f>
        <v>140</v>
      </c>
      <c r="P943" s="13">
        <f>Table_Main[[#This Row],[LaborHours]]*Table_Main[[#This Row],[LaborRate]]</f>
        <v>280</v>
      </c>
      <c r="Q943" s="14">
        <v>0</v>
      </c>
      <c r="R943" s="14">
        <v>191.69</v>
      </c>
      <c r="S943" s="13">
        <f>Table_Main[[#This Row],[LaborRate]]+Table_Main[[#This Row],[LaborCost]]</f>
        <v>420</v>
      </c>
      <c r="T943">
        <f>Table_Main[[#This Row],[LaborFee]]+Table_Main[[#This Row],[PartsFee]]</f>
        <v>191.69</v>
      </c>
      <c r="U943" t="str">
        <f>LEFT(TEXT(Table_Main[[#This Row],[ReqDate]],"dddd"),3)</f>
        <v>Wed</v>
      </c>
      <c r="V943" t="str">
        <f>LEFT(TEXT(Table_Main[[#This Row],[WorkDate]],"dddd"),3)</f>
        <v>Thu</v>
      </c>
    </row>
    <row r="944" spans="1:22" ht="14.25" hidden="1" customHeight="1" x14ac:dyDescent="0.25">
      <c r="A944" s="6" t="s">
        <v>1024</v>
      </c>
      <c r="B944" s="6" t="s">
        <v>65</v>
      </c>
      <c r="C944" s="6" t="s">
        <v>78</v>
      </c>
      <c r="D944" s="6" t="s">
        <v>67</v>
      </c>
      <c r="E944" t="str">
        <f>IF(Table_Main[[#This Row],[Wait]]&lt;=4, "Yes", "No")</f>
        <v>No</v>
      </c>
      <c r="F944" s="9">
        <v>44384</v>
      </c>
      <c r="G944" s="9">
        <v>44398</v>
      </c>
      <c r="H944" s="6">
        <v>1</v>
      </c>
      <c r="I944" t="str">
        <f>IF(Table_Main[[#This Row],[LaborFee]]=0,"Yes", "No")</f>
        <v>Yes</v>
      </c>
      <c r="J944" t="str">
        <f>IF(Table_Main[[#This Row],[PartsFee]]=0,"Yes", "No")</f>
        <v>No</v>
      </c>
      <c r="K944" s="6">
        <v>3</v>
      </c>
      <c r="L944" s="14">
        <v>64.342100000000002</v>
      </c>
      <c r="M944" s="6" t="s">
        <v>79</v>
      </c>
      <c r="N944">
        <f>Table_Main[[#This Row],[WorkDate]]-Table_Main[[#This Row],[ReqDate]]</f>
        <v>14</v>
      </c>
      <c r="O944">
        <f>VLOOKUP(Table_Main[[#This Row],[Techs]],$AA$2:$AB$4,2,0)</f>
        <v>80</v>
      </c>
      <c r="P944" s="13">
        <f>Table_Main[[#This Row],[LaborHours]]*Table_Main[[#This Row],[LaborRate]]</f>
        <v>240</v>
      </c>
      <c r="Q944" s="14">
        <v>0</v>
      </c>
      <c r="R944" s="14">
        <v>64.342100000000002</v>
      </c>
      <c r="S944" s="13">
        <f>Table_Main[[#This Row],[LaborRate]]+Table_Main[[#This Row],[LaborCost]]</f>
        <v>320</v>
      </c>
      <c r="T944">
        <f>Table_Main[[#This Row],[LaborFee]]+Table_Main[[#This Row],[PartsFee]]</f>
        <v>64.342100000000002</v>
      </c>
      <c r="U944" t="str">
        <f>LEFT(TEXT(Table_Main[[#This Row],[ReqDate]],"dddd"),3)</f>
        <v>Wed</v>
      </c>
      <c r="V944" t="str">
        <f>LEFT(TEXT(Table_Main[[#This Row],[WorkDate]],"dddd"),3)</f>
        <v>Wed</v>
      </c>
    </row>
    <row r="945" spans="1:22" ht="14.25" hidden="1" customHeight="1" x14ac:dyDescent="0.25">
      <c r="A945" s="6" t="s">
        <v>1025</v>
      </c>
      <c r="B945" s="6" t="s">
        <v>61</v>
      </c>
      <c r="C945" s="6" t="s">
        <v>78</v>
      </c>
      <c r="D945" s="6" t="s">
        <v>63</v>
      </c>
      <c r="E945" t="str">
        <f>IF(Table_Main[[#This Row],[Wait]]&lt;=4, "Yes", "No")</f>
        <v>No</v>
      </c>
      <c r="F945" s="9">
        <v>44384</v>
      </c>
      <c r="G945" s="9">
        <v>44392</v>
      </c>
      <c r="H945" s="6">
        <v>2</v>
      </c>
      <c r="I945" t="str">
        <f>IF(Table_Main[[#This Row],[LaborFee]]=0,"Yes", "No")</f>
        <v>Yes</v>
      </c>
      <c r="J945" t="str">
        <f>IF(Table_Main[[#This Row],[PartsFee]]=0,"Yes", "No")</f>
        <v>No</v>
      </c>
      <c r="K945" s="6">
        <v>1.75</v>
      </c>
      <c r="L945" s="14">
        <v>335.61649999999997</v>
      </c>
      <c r="M945" s="6" t="s">
        <v>68</v>
      </c>
      <c r="N945">
        <f>Table_Main[[#This Row],[WorkDate]]-Table_Main[[#This Row],[ReqDate]]</f>
        <v>8</v>
      </c>
      <c r="O945">
        <f>VLOOKUP(Table_Main[[#This Row],[Techs]],$AA$2:$AB$4,2,0)</f>
        <v>140</v>
      </c>
      <c r="P945" s="13">
        <f>Table_Main[[#This Row],[LaborHours]]*Table_Main[[#This Row],[LaborRate]]</f>
        <v>245</v>
      </c>
      <c r="Q945" s="14">
        <v>0</v>
      </c>
      <c r="R945" s="14">
        <v>335.61649999999997</v>
      </c>
      <c r="S945" s="13">
        <f>Table_Main[[#This Row],[LaborRate]]+Table_Main[[#This Row],[LaborCost]]</f>
        <v>385</v>
      </c>
      <c r="T945">
        <f>Table_Main[[#This Row],[LaborFee]]+Table_Main[[#This Row],[PartsFee]]</f>
        <v>335.61649999999997</v>
      </c>
      <c r="U945" t="str">
        <f>LEFT(TEXT(Table_Main[[#This Row],[ReqDate]],"dddd"),3)</f>
        <v>Wed</v>
      </c>
      <c r="V945" t="str">
        <f>LEFT(TEXT(Table_Main[[#This Row],[WorkDate]],"dddd"),3)</f>
        <v>Thu</v>
      </c>
    </row>
    <row r="946" spans="1:22" ht="14.25" hidden="1" customHeight="1" x14ac:dyDescent="0.25">
      <c r="A946" s="6" t="s">
        <v>1026</v>
      </c>
      <c r="B946" s="6" t="s">
        <v>106</v>
      </c>
      <c r="C946" s="6" t="s">
        <v>78</v>
      </c>
      <c r="D946" s="6" t="s">
        <v>63</v>
      </c>
      <c r="E946" t="str">
        <f>IF(Table_Main[[#This Row],[Wait]]&lt;=4, "Yes", "No")</f>
        <v>No</v>
      </c>
      <c r="F946" s="9">
        <v>44384</v>
      </c>
      <c r="G946" s="9">
        <v>44398</v>
      </c>
      <c r="H946" s="6">
        <v>2</v>
      </c>
      <c r="I946" t="str">
        <f>IF(Table_Main[[#This Row],[LaborFee]]=0,"Yes", "No")</f>
        <v>Yes</v>
      </c>
      <c r="J946" t="str">
        <f>IF(Table_Main[[#This Row],[PartsFee]]=0,"Yes", "No")</f>
        <v>No</v>
      </c>
      <c r="K946" s="6">
        <v>3</v>
      </c>
      <c r="L946" s="14">
        <v>414.86259999999999</v>
      </c>
      <c r="M946" s="6" t="s">
        <v>79</v>
      </c>
      <c r="N946">
        <f>Table_Main[[#This Row],[WorkDate]]-Table_Main[[#This Row],[ReqDate]]</f>
        <v>14</v>
      </c>
      <c r="O946">
        <f>VLOOKUP(Table_Main[[#This Row],[Techs]],$AA$2:$AB$4,2,0)</f>
        <v>140</v>
      </c>
      <c r="P946" s="13">
        <f>Table_Main[[#This Row],[LaborHours]]*Table_Main[[#This Row],[LaborRate]]</f>
        <v>420</v>
      </c>
      <c r="Q946" s="14">
        <v>0</v>
      </c>
      <c r="R946" s="14">
        <v>414.86259999999999</v>
      </c>
      <c r="S946" s="13">
        <f>Table_Main[[#This Row],[LaborRate]]+Table_Main[[#This Row],[LaborCost]]</f>
        <v>560</v>
      </c>
      <c r="T946">
        <f>Table_Main[[#This Row],[LaborFee]]+Table_Main[[#This Row],[PartsFee]]</f>
        <v>414.86259999999999</v>
      </c>
      <c r="U946" t="str">
        <f>LEFT(TEXT(Table_Main[[#This Row],[ReqDate]],"dddd"),3)</f>
        <v>Wed</v>
      </c>
      <c r="V946" t="str">
        <f>LEFT(TEXT(Table_Main[[#This Row],[WorkDate]],"dddd"),3)</f>
        <v>Wed</v>
      </c>
    </row>
    <row r="947" spans="1:22" ht="14.25" hidden="1" customHeight="1" x14ac:dyDescent="0.25">
      <c r="A947" s="6" t="s">
        <v>1027</v>
      </c>
      <c r="B947" s="6" t="s">
        <v>65</v>
      </c>
      <c r="C947" s="6" t="s">
        <v>57</v>
      </c>
      <c r="D947" s="6" t="s">
        <v>81</v>
      </c>
      <c r="E947" t="str">
        <f>IF(Table_Main[[#This Row],[Wait]]&lt;=4, "Yes", "No")</f>
        <v>No</v>
      </c>
      <c r="F947" s="9">
        <v>44385</v>
      </c>
      <c r="G947" s="9">
        <v>44396</v>
      </c>
      <c r="H947" s="6">
        <v>2</v>
      </c>
      <c r="I947" t="str">
        <f>IF(Table_Main[[#This Row],[LaborFee]]=0,"Yes", "No")</f>
        <v>No</v>
      </c>
      <c r="J947" t="str">
        <f>IF(Table_Main[[#This Row],[PartsFee]]=0,"Yes", "No")</f>
        <v>No</v>
      </c>
      <c r="K947" s="6">
        <v>1</v>
      </c>
      <c r="L947" s="14">
        <v>312.19</v>
      </c>
      <c r="M947" s="6" t="s">
        <v>79</v>
      </c>
      <c r="N947">
        <f>Table_Main[[#This Row],[WorkDate]]-Table_Main[[#This Row],[ReqDate]]</f>
        <v>11</v>
      </c>
      <c r="O947">
        <f>VLOOKUP(Table_Main[[#This Row],[Techs]],$AA$2:$AB$4,2,0)</f>
        <v>140</v>
      </c>
      <c r="P947" s="13">
        <f>Table_Main[[#This Row],[LaborHours]]*Table_Main[[#This Row],[LaborRate]]</f>
        <v>140</v>
      </c>
      <c r="Q947" s="14">
        <v>140</v>
      </c>
      <c r="R947" s="14">
        <v>312.19</v>
      </c>
      <c r="S947" s="13">
        <f>Table_Main[[#This Row],[LaborRate]]+Table_Main[[#This Row],[LaborCost]]</f>
        <v>280</v>
      </c>
      <c r="T947">
        <f>Table_Main[[#This Row],[LaborFee]]+Table_Main[[#This Row],[PartsFee]]</f>
        <v>452.19</v>
      </c>
      <c r="U947" t="str">
        <f>LEFT(TEXT(Table_Main[[#This Row],[ReqDate]],"dddd"),3)</f>
        <v>Thu</v>
      </c>
      <c r="V947" t="str">
        <f>LEFT(TEXT(Table_Main[[#This Row],[WorkDate]],"dddd"),3)</f>
        <v>Mon</v>
      </c>
    </row>
    <row r="948" spans="1:22" ht="14.25" customHeight="1" x14ac:dyDescent="0.25">
      <c r="A948" s="6" t="s">
        <v>1028</v>
      </c>
      <c r="B948" s="6" t="s">
        <v>65</v>
      </c>
      <c r="C948" s="6" t="s">
        <v>66</v>
      </c>
      <c r="D948" s="6" t="s">
        <v>194</v>
      </c>
      <c r="E948" t="str">
        <f>IF(Table_Main[[#This Row],[Wait]]&lt;=4, "Yes", "No")</f>
        <v>No</v>
      </c>
      <c r="F948" s="9">
        <v>44385</v>
      </c>
      <c r="G948" s="9">
        <v>44398</v>
      </c>
      <c r="H948" s="6">
        <v>2</v>
      </c>
      <c r="I948" t="str">
        <f>IF(Table_Main[[#This Row],[LaborFee]]=0,"Yes", "No")</f>
        <v>Yes</v>
      </c>
      <c r="J948" t="str">
        <f>IF(Table_Main[[#This Row],[PartsFee]]=0,"Yes", "No")</f>
        <v>No</v>
      </c>
      <c r="K948" s="6">
        <v>3</v>
      </c>
      <c r="L948" s="14">
        <v>116.1046</v>
      </c>
      <c r="M948" s="6" t="s">
        <v>79</v>
      </c>
      <c r="N948">
        <f>Table_Main[[#This Row],[WorkDate]]-Table_Main[[#This Row],[ReqDate]]</f>
        <v>13</v>
      </c>
      <c r="O948">
        <f>VLOOKUP(Table_Main[[#This Row],[Techs]],$AA$2:$AB$4,2,0)</f>
        <v>140</v>
      </c>
      <c r="P948" s="13">
        <f>Table_Main[[#This Row],[LaborHours]]*Table_Main[[#This Row],[LaborRate]]</f>
        <v>420</v>
      </c>
      <c r="Q948" s="14">
        <v>0</v>
      </c>
      <c r="R948" s="14">
        <v>116.1046</v>
      </c>
      <c r="S948" s="13">
        <f>Table_Main[[#This Row],[LaborRate]]+Table_Main[[#This Row],[LaborCost]]</f>
        <v>560</v>
      </c>
      <c r="T948">
        <f>Table_Main[[#This Row],[LaborFee]]+Table_Main[[#This Row],[PartsFee]]</f>
        <v>116.1046</v>
      </c>
      <c r="U948" t="str">
        <f>LEFT(TEXT(Table_Main[[#This Row],[ReqDate]],"dddd"),3)</f>
        <v>Thu</v>
      </c>
      <c r="V948" t="str">
        <f>LEFT(TEXT(Table_Main[[#This Row],[WorkDate]],"dddd"),3)</f>
        <v>Wed</v>
      </c>
    </row>
    <row r="949" spans="1:22" ht="14.25" hidden="1" customHeight="1" x14ac:dyDescent="0.25">
      <c r="A949" s="6" t="s">
        <v>1029</v>
      </c>
      <c r="B949" s="6" t="s">
        <v>226</v>
      </c>
      <c r="C949" s="6" t="s">
        <v>227</v>
      </c>
      <c r="D949" s="6" t="s">
        <v>81</v>
      </c>
      <c r="E949" t="str">
        <f>IF(Table_Main[[#This Row],[Wait]]&lt;=4, "Yes", "No")</f>
        <v>No</v>
      </c>
      <c r="F949" s="9">
        <v>44385</v>
      </c>
      <c r="G949" s="9">
        <v>44392</v>
      </c>
      <c r="H949" s="6">
        <v>2</v>
      </c>
      <c r="I949" t="str">
        <f>IF(Table_Main[[#This Row],[LaborFee]]=0,"Yes", "No")</f>
        <v>Yes</v>
      </c>
      <c r="J949" t="str">
        <f>IF(Table_Main[[#This Row],[PartsFee]]=0,"Yes", "No")</f>
        <v>No</v>
      </c>
      <c r="K949" s="6">
        <v>3</v>
      </c>
      <c r="L949" s="14">
        <v>187.55279999999999</v>
      </c>
      <c r="M949" s="6" t="s">
        <v>79</v>
      </c>
      <c r="N949">
        <f>Table_Main[[#This Row],[WorkDate]]-Table_Main[[#This Row],[ReqDate]]</f>
        <v>7</v>
      </c>
      <c r="O949">
        <f>VLOOKUP(Table_Main[[#This Row],[Techs]],$AA$2:$AB$4,2,0)</f>
        <v>140</v>
      </c>
      <c r="P949" s="13">
        <f>Table_Main[[#This Row],[LaborHours]]*Table_Main[[#This Row],[LaborRate]]</f>
        <v>420</v>
      </c>
      <c r="Q949" s="14">
        <v>0</v>
      </c>
      <c r="R949" s="14">
        <v>187.55279999999999</v>
      </c>
      <c r="S949" s="13">
        <f>Table_Main[[#This Row],[LaborRate]]+Table_Main[[#This Row],[LaborCost]]</f>
        <v>560</v>
      </c>
      <c r="T949">
        <f>Table_Main[[#This Row],[LaborFee]]+Table_Main[[#This Row],[PartsFee]]</f>
        <v>187.55279999999999</v>
      </c>
      <c r="U949" t="str">
        <f>LEFT(TEXT(Table_Main[[#This Row],[ReqDate]],"dddd"),3)</f>
        <v>Thu</v>
      </c>
      <c r="V949" t="str">
        <f>LEFT(TEXT(Table_Main[[#This Row],[WorkDate]],"dddd"),3)</f>
        <v>Thu</v>
      </c>
    </row>
    <row r="950" spans="1:22" ht="14.25" hidden="1" customHeight="1" x14ac:dyDescent="0.25">
      <c r="A950" s="6" t="s">
        <v>1030</v>
      </c>
      <c r="B950" s="6" t="s">
        <v>65</v>
      </c>
      <c r="C950" s="6" t="s">
        <v>78</v>
      </c>
      <c r="D950" s="6" t="s">
        <v>194</v>
      </c>
      <c r="E950" t="str">
        <f>IF(Table_Main[[#This Row],[Wait]]&lt;=4, "Yes", "No")</f>
        <v>Yes</v>
      </c>
      <c r="F950" s="9">
        <v>44385</v>
      </c>
      <c r="G950" s="9">
        <v>44386</v>
      </c>
      <c r="H950" s="6">
        <v>2</v>
      </c>
      <c r="I950" t="str">
        <f>IF(Table_Main[[#This Row],[LaborFee]]=0,"Yes", "No")</f>
        <v>Yes</v>
      </c>
      <c r="J950" t="str">
        <f>IF(Table_Main[[#This Row],[PartsFee]]=0,"Yes", "No")</f>
        <v>Yes</v>
      </c>
      <c r="K950" s="6">
        <v>2</v>
      </c>
      <c r="L950" s="14">
        <v>3060.3402999999998</v>
      </c>
      <c r="M950" s="6" t="s">
        <v>413</v>
      </c>
      <c r="N950">
        <f>Table_Main[[#This Row],[WorkDate]]-Table_Main[[#This Row],[ReqDate]]</f>
        <v>1</v>
      </c>
      <c r="O950">
        <f>VLOOKUP(Table_Main[[#This Row],[Techs]],$AA$2:$AB$4,2,0)</f>
        <v>140</v>
      </c>
      <c r="P950" s="13">
        <f>Table_Main[[#This Row],[LaborHours]]*Table_Main[[#This Row],[LaborRate]]</f>
        <v>280</v>
      </c>
      <c r="Q950" s="14">
        <v>0</v>
      </c>
      <c r="R950" s="14">
        <v>0</v>
      </c>
      <c r="S950" s="13">
        <f>Table_Main[[#This Row],[LaborRate]]+Table_Main[[#This Row],[LaborCost]]</f>
        <v>420</v>
      </c>
      <c r="T950">
        <f>Table_Main[[#This Row],[LaborFee]]+Table_Main[[#This Row],[PartsFee]]</f>
        <v>0</v>
      </c>
      <c r="U950" t="str">
        <f>LEFT(TEXT(Table_Main[[#This Row],[ReqDate]],"dddd"),3)</f>
        <v>Thu</v>
      </c>
      <c r="V950" t="str">
        <f>LEFT(TEXT(Table_Main[[#This Row],[WorkDate]],"dddd"),3)</f>
        <v>Fri</v>
      </c>
    </row>
    <row r="951" spans="1:22" ht="14.25" hidden="1" customHeight="1" x14ac:dyDescent="0.25">
      <c r="A951" s="6" t="s">
        <v>1031</v>
      </c>
      <c r="B951" s="6" t="s">
        <v>65</v>
      </c>
      <c r="C951" s="6" t="s">
        <v>78</v>
      </c>
      <c r="D951" s="6" t="s">
        <v>58</v>
      </c>
      <c r="E951" t="str">
        <f>IF(Table_Main[[#This Row],[Wait]]&lt;=4, "Yes", "No")</f>
        <v>No</v>
      </c>
      <c r="F951" s="9">
        <v>44386</v>
      </c>
      <c r="G951" s="9">
        <v>44392</v>
      </c>
      <c r="H951" s="6">
        <v>2</v>
      </c>
      <c r="I951" t="str">
        <f>IF(Table_Main[[#This Row],[LaborFee]]=0,"Yes", "No")</f>
        <v>Yes</v>
      </c>
      <c r="J951" t="str">
        <f>IF(Table_Main[[#This Row],[PartsFee]]=0,"Yes", "No")</f>
        <v>No</v>
      </c>
      <c r="K951" s="6">
        <v>0.5</v>
      </c>
      <c r="L951" s="14">
        <v>250.83199999999999</v>
      </c>
      <c r="M951" s="6" t="s">
        <v>79</v>
      </c>
      <c r="N951">
        <f>Table_Main[[#This Row],[WorkDate]]-Table_Main[[#This Row],[ReqDate]]</f>
        <v>6</v>
      </c>
      <c r="O951">
        <f>VLOOKUP(Table_Main[[#This Row],[Techs]],$AA$2:$AB$4,2,0)</f>
        <v>140</v>
      </c>
      <c r="P951" s="13">
        <f>Table_Main[[#This Row],[LaborHours]]*Table_Main[[#This Row],[LaborRate]]</f>
        <v>70</v>
      </c>
      <c r="Q951" s="14">
        <v>0</v>
      </c>
      <c r="R951" s="14">
        <v>250.83199999999999</v>
      </c>
      <c r="S951" s="13">
        <f>Table_Main[[#This Row],[LaborRate]]+Table_Main[[#This Row],[LaborCost]]</f>
        <v>210</v>
      </c>
      <c r="T951">
        <f>Table_Main[[#This Row],[LaborFee]]+Table_Main[[#This Row],[PartsFee]]</f>
        <v>250.83199999999999</v>
      </c>
      <c r="U951" t="str">
        <f>LEFT(TEXT(Table_Main[[#This Row],[ReqDate]],"dddd"),3)</f>
        <v>Fri</v>
      </c>
      <c r="V951" t="str">
        <f>LEFT(TEXT(Table_Main[[#This Row],[WorkDate]],"dddd"),3)</f>
        <v>Thu</v>
      </c>
    </row>
    <row r="952" spans="1:22" ht="14.25" hidden="1" customHeight="1" x14ac:dyDescent="0.25">
      <c r="A952" s="6" t="s">
        <v>1032</v>
      </c>
      <c r="B952" s="6" t="s">
        <v>61</v>
      </c>
      <c r="C952" s="6" t="s">
        <v>78</v>
      </c>
      <c r="D952" s="6" t="s">
        <v>58</v>
      </c>
      <c r="E952" t="str">
        <f>IF(Table_Main[[#This Row],[Wait]]&lt;=4, "Yes", "No")</f>
        <v>No</v>
      </c>
      <c r="F952" s="9">
        <v>44387</v>
      </c>
      <c r="G952" s="9">
        <v>44396</v>
      </c>
      <c r="H952" s="6">
        <v>1</v>
      </c>
      <c r="I952" t="str">
        <f>IF(Table_Main[[#This Row],[LaborFee]]=0,"Yes", "No")</f>
        <v>Yes</v>
      </c>
      <c r="J952" t="str">
        <f>IF(Table_Main[[#This Row],[PartsFee]]=0,"Yes", "No")</f>
        <v>No</v>
      </c>
      <c r="K952" s="6">
        <v>1.75</v>
      </c>
      <c r="L952" s="14">
        <v>320.7079</v>
      </c>
      <c r="M952" s="6" t="s">
        <v>79</v>
      </c>
      <c r="N952">
        <f>Table_Main[[#This Row],[WorkDate]]-Table_Main[[#This Row],[ReqDate]]</f>
        <v>9</v>
      </c>
      <c r="O952">
        <f>VLOOKUP(Table_Main[[#This Row],[Techs]],$AA$2:$AB$4,2,0)</f>
        <v>80</v>
      </c>
      <c r="P952" s="13">
        <f>Table_Main[[#This Row],[LaborHours]]*Table_Main[[#This Row],[LaborRate]]</f>
        <v>140</v>
      </c>
      <c r="Q952" s="14">
        <v>0</v>
      </c>
      <c r="R952" s="14">
        <v>320.7079</v>
      </c>
      <c r="S952" s="13">
        <f>Table_Main[[#This Row],[LaborRate]]+Table_Main[[#This Row],[LaborCost]]</f>
        <v>220</v>
      </c>
      <c r="T952">
        <f>Table_Main[[#This Row],[LaborFee]]+Table_Main[[#This Row],[PartsFee]]</f>
        <v>320.7079</v>
      </c>
      <c r="U952" t="str">
        <f>LEFT(TEXT(Table_Main[[#This Row],[ReqDate]],"dddd"),3)</f>
        <v>Sat</v>
      </c>
      <c r="V952" t="str">
        <f>LEFT(TEXT(Table_Main[[#This Row],[WorkDate]],"dddd"),3)</f>
        <v>Mon</v>
      </c>
    </row>
    <row r="953" spans="1:22" ht="14.25" hidden="1" customHeight="1" x14ac:dyDescent="0.25">
      <c r="A953" s="6" t="s">
        <v>1033</v>
      </c>
      <c r="B953" s="6" t="s">
        <v>65</v>
      </c>
      <c r="C953" s="6" t="s">
        <v>78</v>
      </c>
      <c r="D953" s="6" t="s">
        <v>58</v>
      </c>
      <c r="E953" t="str">
        <f>IF(Table_Main[[#This Row],[Wait]]&lt;=4, "Yes", "No")</f>
        <v>No</v>
      </c>
      <c r="F953" s="9">
        <v>44389</v>
      </c>
      <c r="G953" s="9">
        <v>44398</v>
      </c>
      <c r="H953" s="6">
        <v>1</v>
      </c>
      <c r="I953" t="str">
        <f>IF(Table_Main[[#This Row],[LaborFee]]=0,"Yes", "No")</f>
        <v>No</v>
      </c>
      <c r="J953" t="str">
        <f>IF(Table_Main[[#This Row],[PartsFee]]=0,"Yes", "No")</f>
        <v>No</v>
      </c>
      <c r="K953" s="6">
        <v>0.75</v>
      </c>
      <c r="L953" s="14">
        <v>74.947000000000003</v>
      </c>
      <c r="M953" s="6" t="s">
        <v>79</v>
      </c>
      <c r="N953">
        <f>Table_Main[[#This Row],[WorkDate]]-Table_Main[[#This Row],[ReqDate]]</f>
        <v>9</v>
      </c>
      <c r="O953">
        <f>VLOOKUP(Table_Main[[#This Row],[Techs]],$AA$2:$AB$4,2,0)</f>
        <v>80</v>
      </c>
      <c r="P953" s="13">
        <f>Table_Main[[#This Row],[LaborHours]]*Table_Main[[#This Row],[LaborRate]]</f>
        <v>60</v>
      </c>
      <c r="Q953" s="14">
        <v>60</v>
      </c>
      <c r="R953" s="14">
        <v>74.947000000000003</v>
      </c>
      <c r="S953" s="13">
        <f>Table_Main[[#This Row],[LaborRate]]+Table_Main[[#This Row],[LaborCost]]</f>
        <v>140</v>
      </c>
      <c r="T953">
        <f>Table_Main[[#This Row],[LaborFee]]+Table_Main[[#This Row],[PartsFee]]</f>
        <v>134.947</v>
      </c>
      <c r="U953" t="str">
        <f>LEFT(TEXT(Table_Main[[#This Row],[ReqDate]],"dddd"),3)</f>
        <v>Mon</v>
      </c>
      <c r="V953" t="str">
        <f>LEFT(TEXT(Table_Main[[#This Row],[WorkDate]],"dddd"),3)</f>
        <v>Wed</v>
      </c>
    </row>
    <row r="954" spans="1:22" ht="14.25" hidden="1" customHeight="1" x14ac:dyDescent="0.25">
      <c r="A954" s="6" t="s">
        <v>1034</v>
      </c>
      <c r="B954" s="6" t="s">
        <v>94</v>
      </c>
      <c r="C954" s="6" t="s">
        <v>78</v>
      </c>
      <c r="D954" s="6" t="s">
        <v>63</v>
      </c>
      <c r="E954" t="str">
        <f>IF(Table_Main[[#This Row],[Wait]]&lt;=4, "Yes", "No")</f>
        <v>No</v>
      </c>
      <c r="F954" s="9">
        <v>44389</v>
      </c>
      <c r="G954" s="9">
        <v>44399</v>
      </c>
      <c r="H954" s="6">
        <v>2</v>
      </c>
      <c r="I954" t="str">
        <f>IF(Table_Main[[#This Row],[LaborFee]]=0,"Yes", "No")</f>
        <v>No</v>
      </c>
      <c r="J954" t="str">
        <f>IF(Table_Main[[#This Row],[PartsFee]]=0,"Yes", "No")</f>
        <v>No</v>
      </c>
      <c r="K954" s="6">
        <v>1.75</v>
      </c>
      <c r="L954" s="14">
        <v>120</v>
      </c>
      <c r="M954" s="6" t="s">
        <v>68</v>
      </c>
      <c r="N954">
        <f>Table_Main[[#This Row],[WorkDate]]-Table_Main[[#This Row],[ReqDate]]</f>
        <v>10</v>
      </c>
      <c r="O954">
        <f>VLOOKUP(Table_Main[[#This Row],[Techs]],$AA$2:$AB$4,2,0)</f>
        <v>140</v>
      </c>
      <c r="P954" s="13">
        <f>Table_Main[[#This Row],[LaborHours]]*Table_Main[[#This Row],[LaborRate]]</f>
        <v>245</v>
      </c>
      <c r="Q954" s="14">
        <v>245</v>
      </c>
      <c r="R954" s="14">
        <v>120</v>
      </c>
      <c r="S954" s="13">
        <f>Table_Main[[#This Row],[LaborRate]]+Table_Main[[#This Row],[LaborCost]]</f>
        <v>385</v>
      </c>
      <c r="T954">
        <f>Table_Main[[#This Row],[LaborFee]]+Table_Main[[#This Row],[PartsFee]]</f>
        <v>365</v>
      </c>
      <c r="U954" t="str">
        <f>LEFT(TEXT(Table_Main[[#This Row],[ReqDate]],"dddd"),3)</f>
        <v>Mon</v>
      </c>
      <c r="V954" t="str">
        <f>LEFT(TEXT(Table_Main[[#This Row],[WorkDate]],"dddd"),3)</f>
        <v>Thu</v>
      </c>
    </row>
    <row r="955" spans="1:22" ht="14.25" hidden="1" customHeight="1" x14ac:dyDescent="0.25">
      <c r="A955" s="6" t="s">
        <v>1035</v>
      </c>
      <c r="B955" s="6" t="s">
        <v>56</v>
      </c>
      <c r="C955" s="6" t="s">
        <v>227</v>
      </c>
      <c r="D955" s="6" t="s">
        <v>58</v>
      </c>
      <c r="E955" t="str">
        <f>IF(Table_Main[[#This Row],[Wait]]&lt;=4, "Yes", "No")</f>
        <v>No</v>
      </c>
      <c r="F955" s="9">
        <v>44389</v>
      </c>
      <c r="G955" s="9">
        <v>44398</v>
      </c>
      <c r="H955" s="6">
        <v>2</v>
      </c>
      <c r="I955" t="str">
        <f>IF(Table_Main[[#This Row],[LaborFee]]=0,"Yes", "No")</f>
        <v>Yes</v>
      </c>
      <c r="J955" t="str">
        <f>IF(Table_Main[[#This Row],[PartsFee]]=0,"Yes", "No")</f>
        <v>No</v>
      </c>
      <c r="K955" s="6">
        <v>1.75</v>
      </c>
      <c r="L955" s="14">
        <v>169.02</v>
      </c>
      <c r="M955" s="6" t="s">
        <v>59</v>
      </c>
      <c r="N955">
        <f>Table_Main[[#This Row],[WorkDate]]-Table_Main[[#This Row],[ReqDate]]</f>
        <v>9</v>
      </c>
      <c r="O955">
        <f>VLOOKUP(Table_Main[[#This Row],[Techs]],$AA$2:$AB$4,2,0)</f>
        <v>140</v>
      </c>
      <c r="P955" s="13">
        <f>Table_Main[[#This Row],[LaborHours]]*Table_Main[[#This Row],[LaborRate]]</f>
        <v>245</v>
      </c>
      <c r="Q955" s="14">
        <v>0</v>
      </c>
      <c r="R955" s="14">
        <v>169.02</v>
      </c>
      <c r="S955" s="13">
        <f>Table_Main[[#This Row],[LaborRate]]+Table_Main[[#This Row],[LaborCost]]</f>
        <v>385</v>
      </c>
      <c r="T955">
        <f>Table_Main[[#This Row],[LaborFee]]+Table_Main[[#This Row],[PartsFee]]</f>
        <v>169.02</v>
      </c>
      <c r="U955" t="str">
        <f>LEFT(TEXT(Table_Main[[#This Row],[ReqDate]],"dddd"),3)</f>
        <v>Mon</v>
      </c>
      <c r="V955" t="str">
        <f>LEFT(TEXT(Table_Main[[#This Row],[WorkDate]],"dddd"),3)</f>
        <v>Wed</v>
      </c>
    </row>
    <row r="956" spans="1:22" ht="14.25" hidden="1" customHeight="1" x14ac:dyDescent="0.25">
      <c r="A956" s="6" t="s">
        <v>1036</v>
      </c>
      <c r="B956" s="6" t="s">
        <v>226</v>
      </c>
      <c r="C956" s="6" t="s">
        <v>227</v>
      </c>
      <c r="D956" s="6" t="s">
        <v>67</v>
      </c>
      <c r="E956" t="str">
        <f>IF(Table_Main[[#This Row],[Wait]]&lt;=4, "Yes", "No")</f>
        <v>No</v>
      </c>
      <c r="F956" s="9">
        <v>44389</v>
      </c>
      <c r="G956" s="9">
        <v>44399</v>
      </c>
      <c r="H956" s="6">
        <v>2</v>
      </c>
      <c r="I956" t="str">
        <f>IF(Table_Main[[#This Row],[LaborFee]]=0,"Yes", "No")</f>
        <v>Yes</v>
      </c>
      <c r="J956" t="str">
        <f>IF(Table_Main[[#This Row],[PartsFee]]=0,"Yes", "No")</f>
        <v>No</v>
      </c>
      <c r="K956" s="6">
        <v>0.25</v>
      </c>
      <c r="L956" s="14">
        <v>145</v>
      </c>
      <c r="M956" s="6" t="s">
        <v>79</v>
      </c>
      <c r="N956">
        <f>Table_Main[[#This Row],[WorkDate]]-Table_Main[[#This Row],[ReqDate]]</f>
        <v>10</v>
      </c>
      <c r="O956">
        <f>VLOOKUP(Table_Main[[#This Row],[Techs]],$AA$2:$AB$4,2,0)</f>
        <v>140</v>
      </c>
      <c r="P956" s="13">
        <f>Table_Main[[#This Row],[LaborHours]]*Table_Main[[#This Row],[LaborRate]]</f>
        <v>35</v>
      </c>
      <c r="Q956" s="14">
        <v>0</v>
      </c>
      <c r="R956" s="14">
        <v>145</v>
      </c>
      <c r="S956" s="13">
        <f>Table_Main[[#This Row],[LaborRate]]+Table_Main[[#This Row],[LaborCost]]</f>
        <v>175</v>
      </c>
      <c r="T956">
        <f>Table_Main[[#This Row],[LaborFee]]+Table_Main[[#This Row],[PartsFee]]</f>
        <v>145</v>
      </c>
      <c r="U956" t="str">
        <f>LEFT(TEXT(Table_Main[[#This Row],[ReqDate]],"dddd"),3)</f>
        <v>Mon</v>
      </c>
      <c r="V956" t="str">
        <f>LEFT(TEXT(Table_Main[[#This Row],[WorkDate]],"dddd"),3)</f>
        <v>Thu</v>
      </c>
    </row>
    <row r="957" spans="1:22" ht="14.25" customHeight="1" x14ac:dyDescent="0.25">
      <c r="A957" s="6" t="s">
        <v>1037</v>
      </c>
      <c r="B957" s="6" t="s">
        <v>65</v>
      </c>
      <c r="C957" s="6" t="s">
        <v>66</v>
      </c>
      <c r="D957" s="6" t="s">
        <v>194</v>
      </c>
      <c r="E957" t="str">
        <f>IF(Table_Main[[#This Row],[Wait]]&lt;=4, "Yes", "No")</f>
        <v>No</v>
      </c>
      <c r="F957" s="9">
        <v>44389</v>
      </c>
      <c r="G957" s="9">
        <v>44399</v>
      </c>
      <c r="H957" s="6">
        <v>1</v>
      </c>
      <c r="I957" t="str">
        <f>IF(Table_Main[[#This Row],[LaborFee]]=0,"Yes", "No")</f>
        <v>Yes</v>
      </c>
      <c r="J957" t="str">
        <f>IF(Table_Main[[#This Row],[PartsFee]]=0,"Yes", "No")</f>
        <v>No</v>
      </c>
      <c r="K957" s="6">
        <v>0.75</v>
      </c>
      <c r="L957" s="14">
        <v>399.84010000000001</v>
      </c>
      <c r="M957" s="6" t="s">
        <v>59</v>
      </c>
      <c r="N957">
        <f>Table_Main[[#This Row],[WorkDate]]-Table_Main[[#This Row],[ReqDate]]</f>
        <v>10</v>
      </c>
      <c r="O957">
        <f>VLOOKUP(Table_Main[[#This Row],[Techs]],$AA$2:$AB$4,2,0)</f>
        <v>80</v>
      </c>
      <c r="P957" s="13">
        <f>Table_Main[[#This Row],[LaborHours]]*Table_Main[[#This Row],[LaborRate]]</f>
        <v>60</v>
      </c>
      <c r="Q957" s="14">
        <v>0</v>
      </c>
      <c r="R957" s="14">
        <v>399.84010000000001</v>
      </c>
      <c r="S957" s="13">
        <f>Table_Main[[#This Row],[LaborRate]]+Table_Main[[#This Row],[LaborCost]]</f>
        <v>140</v>
      </c>
      <c r="T957">
        <f>Table_Main[[#This Row],[LaborFee]]+Table_Main[[#This Row],[PartsFee]]</f>
        <v>399.84010000000001</v>
      </c>
      <c r="U957" t="str">
        <f>LEFT(TEXT(Table_Main[[#This Row],[ReqDate]],"dddd"),3)</f>
        <v>Mon</v>
      </c>
      <c r="V957" t="str">
        <f>LEFT(TEXT(Table_Main[[#This Row],[WorkDate]],"dddd"),3)</f>
        <v>Thu</v>
      </c>
    </row>
    <row r="958" spans="1:22" ht="14.25" hidden="1" customHeight="1" x14ac:dyDescent="0.25">
      <c r="A958" s="6" t="s">
        <v>1038</v>
      </c>
      <c r="B958" s="6" t="s">
        <v>168</v>
      </c>
      <c r="C958" s="6" t="s">
        <v>78</v>
      </c>
      <c r="D958" s="6" t="s">
        <v>81</v>
      </c>
      <c r="E958" t="str">
        <f>IF(Table_Main[[#This Row],[Wait]]&lt;=4, "Yes", "No")</f>
        <v>No</v>
      </c>
      <c r="F958" s="9">
        <v>44389</v>
      </c>
      <c r="G958" s="9">
        <v>44398</v>
      </c>
      <c r="H958" s="6">
        <v>1</v>
      </c>
      <c r="I958" t="str">
        <f>IF(Table_Main[[#This Row],[LaborFee]]=0,"Yes", "No")</f>
        <v>Yes</v>
      </c>
      <c r="J958" t="str">
        <f>IF(Table_Main[[#This Row],[PartsFee]]=0,"Yes", "No")</f>
        <v>No</v>
      </c>
      <c r="K958" s="6">
        <v>1.75</v>
      </c>
      <c r="L958" s="14">
        <v>464.21109999999999</v>
      </c>
      <c r="M958" s="6" t="s">
        <v>79</v>
      </c>
      <c r="N958">
        <f>Table_Main[[#This Row],[WorkDate]]-Table_Main[[#This Row],[ReqDate]]</f>
        <v>9</v>
      </c>
      <c r="O958">
        <f>VLOOKUP(Table_Main[[#This Row],[Techs]],$AA$2:$AB$4,2,0)</f>
        <v>80</v>
      </c>
      <c r="P958" s="13">
        <f>Table_Main[[#This Row],[LaborHours]]*Table_Main[[#This Row],[LaborRate]]</f>
        <v>140</v>
      </c>
      <c r="Q958" s="14">
        <v>0</v>
      </c>
      <c r="R958" s="14">
        <v>464.21109999999999</v>
      </c>
      <c r="S958" s="13">
        <f>Table_Main[[#This Row],[LaborRate]]+Table_Main[[#This Row],[LaborCost]]</f>
        <v>220</v>
      </c>
      <c r="T958">
        <f>Table_Main[[#This Row],[LaborFee]]+Table_Main[[#This Row],[PartsFee]]</f>
        <v>464.21109999999999</v>
      </c>
      <c r="U958" t="str">
        <f>LEFT(TEXT(Table_Main[[#This Row],[ReqDate]],"dddd"),3)</f>
        <v>Mon</v>
      </c>
      <c r="V958" t="str">
        <f>LEFT(TEXT(Table_Main[[#This Row],[WorkDate]],"dddd"),3)</f>
        <v>Wed</v>
      </c>
    </row>
    <row r="959" spans="1:22" ht="14.25" hidden="1" customHeight="1" x14ac:dyDescent="0.25">
      <c r="A959" s="6" t="s">
        <v>1039</v>
      </c>
      <c r="B959" s="6" t="s">
        <v>94</v>
      </c>
      <c r="C959" s="6" t="s">
        <v>57</v>
      </c>
      <c r="D959" s="6" t="s">
        <v>58</v>
      </c>
      <c r="E959" t="str">
        <f>IF(Table_Main[[#This Row],[Wait]]&lt;=4, "Yes", "No")</f>
        <v>No</v>
      </c>
      <c r="F959" s="9">
        <v>44390</v>
      </c>
      <c r="G959" s="9">
        <v>44397</v>
      </c>
      <c r="H959" s="6">
        <v>1</v>
      </c>
      <c r="I959" t="str">
        <f>IF(Table_Main[[#This Row],[LaborFee]]=0,"Yes", "No")</f>
        <v>No</v>
      </c>
      <c r="J959" t="str">
        <f>IF(Table_Main[[#This Row],[PartsFee]]=0,"Yes", "No")</f>
        <v>No</v>
      </c>
      <c r="K959" s="6">
        <v>0.5</v>
      </c>
      <c r="L959" s="14">
        <v>83.462900000000005</v>
      </c>
      <c r="M959" s="6" t="s">
        <v>79</v>
      </c>
      <c r="N959">
        <f>Table_Main[[#This Row],[WorkDate]]-Table_Main[[#This Row],[ReqDate]]</f>
        <v>7</v>
      </c>
      <c r="O959">
        <f>VLOOKUP(Table_Main[[#This Row],[Techs]],$AA$2:$AB$4,2,0)</f>
        <v>80</v>
      </c>
      <c r="P959" s="13">
        <f>Table_Main[[#This Row],[LaborHours]]*Table_Main[[#This Row],[LaborRate]]</f>
        <v>40</v>
      </c>
      <c r="Q959" s="14">
        <v>40</v>
      </c>
      <c r="R959" s="14">
        <v>83.462900000000005</v>
      </c>
      <c r="S959" s="13">
        <f>Table_Main[[#This Row],[LaborRate]]+Table_Main[[#This Row],[LaborCost]]</f>
        <v>120</v>
      </c>
      <c r="T959">
        <f>Table_Main[[#This Row],[LaborFee]]+Table_Main[[#This Row],[PartsFee]]</f>
        <v>123.4629</v>
      </c>
      <c r="U959" t="str">
        <f>LEFT(TEXT(Table_Main[[#This Row],[ReqDate]],"dddd"),3)</f>
        <v>Tue</v>
      </c>
      <c r="V959" t="str">
        <f>LEFT(TEXT(Table_Main[[#This Row],[WorkDate]],"dddd"),3)</f>
        <v>Tue</v>
      </c>
    </row>
    <row r="960" spans="1:22" ht="14.25" hidden="1" customHeight="1" x14ac:dyDescent="0.25">
      <c r="A960" s="6" t="s">
        <v>1040</v>
      </c>
      <c r="B960" s="6" t="s">
        <v>56</v>
      </c>
      <c r="C960" s="6" t="s">
        <v>227</v>
      </c>
      <c r="D960" s="6" t="s">
        <v>58</v>
      </c>
      <c r="E960" t="str">
        <f>IF(Table_Main[[#This Row],[Wait]]&lt;=4, "Yes", "No")</f>
        <v>No</v>
      </c>
      <c r="F960" s="9">
        <v>44390</v>
      </c>
      <c r="G960" s="9">
        <v>44396</v>
      </c>
      <c r="H960" s="6">
        <v>2</v>
      </c>
      <c r="I960" t="str">
        <f>IF(Table_Main[[#This Row],[LaborFee]]=0,"Yes", "No")</f>
        <v>Yes</v>
      </c>
      <c r="J960" t="str">
        <f>IF(Table_Main[[#This Row],[PartsFee]]=0,"Yes", "No")</f>
        <v>No</v>
      </c>
      <c r="K960" s="6">
        <v>1.75</v>
      </c>
      <c r="L960" s="14">
        <v>58.5</v>
      </c>
      <c r="M960" s="6" t="s">
        <v>59</v>
      </c>
      <c r="N960">
        <f>Table_Main[[#This Row],[WorkDate]]-Table_Main[[#This Row],[ReqDate]]</f>
        <v>6</v>
      </c>
      <c r="O960">
        <f>VLOOKUP(Table_Main[[#This Row],[Techs]],$AA$2:$AB$4,2,0)</f>
        <v>140</v>
      </c>
      <c r="P960" s="13">
        <f>Table_Main[[#This Row],[LaborHours]]*Table_Main[[#This Row],[LaborRate]]</f>
        <v>245</v>
      </c>
      <c r="Q960" s="14">
        <v>0</v>
      </c>
      <c r="R960" s="14">
        <v>58.5</v>
      </c>
      <c r="S960" s="13">
        <f>Table_Main[[#This Row],[LaborRate]]+Table_Main[[#This Row],[LaborCost]]</f>
        <v>385</v>
      </c>
      <c r="T960">
        <f>Table_Main[[#This Row],[LaborFee]]+Table_Main[[#This Row],[PartsFee]]</f>
        <v>58.5</v>
      </c>
      <c r="U960" t="str">
        <f>LEFT(TEXT(Table_Main[[#This Row],[ReqDate]],"dddd"),3)</f>
        <v>Tue</v>
      </c>
      <c r="V960" t="str">
        <f>LEFT(TEXT(Table_Main[[#This Row],[WorkDate]],"dddd"),3)</f>
        <v>Mon</v>
      </c>
    </row>
    <row r="961" spans="1:22" ht="14.25" hidden="1" customHeight="1" x14ac:dyDescent="0.25">
      <c r="A961" s="6" t="s">
        <v>1041</v>
      </c>
      <c r="B961" s="6" t="s">
        <v>61</v>
      </c>
      <c r="C961" s="6" t="s">
        <v>78</v>
      </c>
      <c r="D961" s="6" t="s">
        <v>58</v>
      </c>
      <c r="E961" t="str">
        <f>IF(Table_Main[[#This Row],[Wait]]&lt;=4, "Yes", "No")</f>
        <v>No</v>
      </c>
      <c r="F961" s="9">
        <v>44390</v>
      </c>
      <c r="G961" s="9">
        <v>44396</v>
      </c>
      <c r="H961" s="6">
        <v>1</v>
      </c>
      <c r="I961" t="str">
        <f>IF(Table_Main[[#This Row],[LaborFee]]=0,"Yes", "No")</f>
        <v>Yes</v>
      </c>
      <c r="J961" t="str">
        <f>IF(Table_Main[[#This Row],[PartsFee]]=0,"Yes", "No")</f>
        <v>No</v>
      </c>
      <c r="K961" s="6">
        <v>0.5</v>
      </c>
      <c r="L961" s="14">
        <v>61.180599999999998</v>
      </c>
      <c r="M961" s="6" t="s">
        <v>59</v>
      </c>
      <c r="N961">
        <f>Table_Main[[#This Row],[WorkDate]]-Table_Main[[#This Row],[ReqDate]]</f>
        <v>6</v>
      </c>
      <c r="O961">
        <f>VLOOKUP(Table_Main[[#This Row],[Techs]],$AA$2:$AB$4,2,0)</f>
        <v>80</v>
      </c>
      <c r="P961" s="13">
        <f>Table_Main[[#This Row],[LaborHours]]*Table_Main[[#This Row],[LaborRate]]</f>
        <v>40</v>
      </c>
      <c r="Q961" s="14">
        <v>0</v>
      </c>
      <c r="R961" s="14">
        <v>61.180599999999998</v>
      </c>
      <c r="S961" s="13">
        <f>Table_Main[[#This Row],[LaborRate]]+Table_Main[[#This Row],[LaborCost]]</f>
        <v>120</v>
      </c>
      <c r="T961">
        <f>Table_Main[[#This Row],[LaborFee]]+Table_Main[[#This Row],[PartsFee]]</f>
        <v>61.180599999999998</v>
      </c>
      <c r="U961" t="str">
        <f>LEFT(TEXT(Table_Main[[#This Row],[ReqDate]],"dddd"),3)</f>
        <v>Tue</v>
      </c>
      <c r="V961" t="str">
        <f>LEFT(TEXT(Table_Main[[#This Row],[WorkDate]],"dddd"),3)</f>
        <v>Mon</v>
      </c>
    </row>
    <row r="962" spans="1:22" ht="14.25" hidden="1" customHeight="1" x14ac:dyDescent="0.25">
      <c r="A962" s="6" t="s">
        <v>1042</v>
      </c>
      <c r="B962" s="6" t="s">
        <v>61</v>
      </c>
      <c r="C962" s="6" t="s">
        <v>78</v>
      </c>
      <c r="D962" s="6" t="s">
        <v>58</v>
      </c>
      <c r="E962" t="str">
        <f>IF(Table_Main[[#This Row],[Wait]]&lt;=4, "Yes", "No")</f>
        <v>Yes</v>
      </c>
      <c r="F962" s="9">
        <v>44390</v>
      </c>
      <c r="G962" s="9">
        <v>44392</v>
      </c>
      <c r="H962" s="6">
        <v>1</v>
      </c>
      <c r="I962" t="str">
        <f>IF(Table_Main[[#This Row],[LaborFee]]=0,"Yes", "No")</f>
        <v>Yes</v>
      </c>
      <c r="J962" t="str">
        <f>IF(Table_Main[[#This Row],[PartsFee]]=0,"Yes", "No")</f>
        <v>No</v>
      </c>
      <c r="K962" s="6">
        <v>0.5</v>
      </c>
      <c r="L962" s="14">
        <v>220.72790000000001</v>
      </c>
      <c r="M962" s="6" t="s">
        <v>79</v>
      </c>
      <c r="N962">
        <f>Table_Main[[#This Row],[WorkDate]]-Table_Main[[#This Row],[ReqDate]]</f>
        <v>2</v>
      </c>
      <c r="O962">
        <f>VLOOKUP(Table_Main[[#This Row],[Techs]],$AA$2:$AB$4,2,0)</f>
        <v>80</v>
      </c>
      <c r="P962" s="13">
        <f>Table_Main[[#This Row],[LaborHours]]*Table_Main[[#This Row],[LaborRate]]</f>
        <v>40</v>
      </c>
      <c r="Q962" s="14">
        <v>0</v>
      </c>
      <c r="R962" s="14">
        <v>220.72790000000001</v>
      </c>
      <c r="S962" s="13">
        <f>Table_Main[[#This Row],[LaborRate]]+Table_Main[[#This Row],[LaborCost]]</f>
        <v>120</v>
      </c>
      <c r="T962">
        <f>Table_Main[[#This Row],[LaborFee]]+Table_Main[[#This Row],[PartsFee]]</f>
        <v>220.72790000000001</v>
      </c>
      <c r="U962" t="str">
        <f>LEFT(TEXT(Table_Main[[#This Row],[ReqDate]],"dddd"),3)</f>
        <v>Tue</v>
      </c>
      <c r="V962" t="str">
        <f>LEFT(TEXT(Table_Main[[#This Row],[WorkDate]],"dddd"),3)</f>
        <v>Thu</v>
      </c>
    </row>
    <row r="963" spans="1:22" ht="14.25" hidden="1" customHeight="1" x14ac:dyDescent="0.25">
      <c r="A963" s="6" t="s">
        <v>1043</v>
      </c>
      <c r="B963" s="6" t="s">
        <v>168</v>
      </c>
      <c r="C963" s="6" t="s">
        <v>227</v>
      </c>
      <c r="D963" s="6" t="s">
        <v>63</v>
      </c>
      <c r="E963" t="str">
        <f>IF(Table_Main[[#This Row],[Wait]]&lt;=4, "Yes", "No")</f>
        <v>Yes</v>
      </c>
      <c r="F963" s="9">
        <v>44390</v>
      </c>
      <c r="G963" s="9">
        <v>44392</v>
      </c>
      <c r="H963" s="6">
        <v>2</v>
      </c>
      <c r="I963" t="str">
        <f>IF(Table_Main[[#This Row],[LaborFee]]=0,"Yes", "No")</f>
        <v>Yes</v>
      </c>
      <c r="J963" t="str">
        <f>IF(Table_Main[[#This Row],[PartsFee]]=0,"Yes", "No")</f>
        <v>No</v>
      </c>
      <c r="K963" s="6">
        <v>1.5</v>
      </c>
      <c r="L963" s="14">
        <v>66.864900000000006</v>
      </c>
      <c r="M963" s="6" t="s">
        <v>79</v>
      </c>
      <c r="N963">
        <f>Table_Main[[#This Row],[WorkDate]]-Table_Main[[#This Row],[ReqDate]]</f>
        <v>2</v>
      </c>
      <c r="O963">
        <f>VLOOKUP(Table_Main[[#This Row],[Techs]],$AA$2:$AB$4,2,0)</f>
        <v>140</v>
      </c>
      <c r="P963" s="13">
        <f>Table_Main[[#This Row],[LaborHours]]*Table_Main[[#This Row],[LaborRate]]</f>
        <v>210</v>
      </c>
      <c r="Q963" s="14">
        <v>0</v>
      </c>
      <c r="R963" s="14">
        <v>66.864900000000006</v>
      </c>
      <c r="S963" s="13">
        <f>Table_Main[[#This Row],[LaborRate]]+Table_Main[[#This Row],[LaborCost]]</f>
        <v>350</v>
      </c>
      <c r="T963">
        <f>Table_Main[[#This Row],[LaborFee]]+Table_Main[[#This Row],[PartsFee]]</f>
        <v>66.864900000000006</v>
      </c>
      <c r="U963" t="str">
        <f>LEFT(TEXT(Table_Main[[#This Row],[ReqDate]],"dddd"),3)</f>
        <v>Tue</v>
      </c>
      <c r="V963" t="str">
        <f>LEFT(TEXT(Table_Main[[#This Row],[WorkDate]],"dddd"),3)</f>
        <v>Thu</v>
      </c>
    </row>
    <row r="964" spans="1:22" ht="14.25" hidden="1" customHeight="1" x14ac:dyDescent="0.25">
      <c r="A964" s="6" t="s">
        <v>1044</v>
      </c>
      <c r="B964" s="6" t="s">
        <v>71</v>
      </c>
      <c r="C964" s="6" t="s">
        <v>66</v>
      </c>
      <c r="D964" s="6" t="s">
        <v>63</v>
      </c>
      <c r="E964" t="str">
        <f>IF(Table_Main[[#This Row],[Wait]]&lt;=4, "Yes", "No")</f>
        <v>No</v>
      </c>
      <c r="F964" s="9">
        <v>44391</v>
      </c>
      <c r="G964" s="9">
        <v>44396</v>
      </c>
      <c r="H964" s="6">
        <v>1</v>
      </c>
      <c r="I964" t="str">
        <f>IF(Table_Main[[#This Row],[LaborFee]]=0,"Yes", "No")</f>
        <v>Yes</v>
      </c>
      <c r="J964" t="str">
        <f>IF(Table_Main[[#This Row],[PartsFee]]=0,"Yes", "No")</f>
        <v>No</v>
      </c>
      <c r="K964" s="6">
        <v>0.75</v>
      </c>
      <c r="L964" s="14">
        <v>120</v>
      </c>
      <c r="M964" s="6" t="s">
        <v>68</v>
      </c>
      <c r="N964">
        <f>Table_Main[[#This Row],[WorkDate]]-Table_Main[[#This Row],[ReqDate]]</f>
        <v>5</v>
      </c>
      <c r="O964">
        <f>VLOOKUP(Table_Main[[#This Row],[Techs]],$AA$2:$AB$4,2,0)</f>
        <v>80</v>
      </c>
      <c r="P964" s="13">
        <f>Table_Main[[#This Row],[LaborHours]]*Table_Main[[#This Row],[LaborRate]]</f>
        <v>60</v>
      </c>
      <c r="Q964" s="14">
        <v>0</v>
      </c>
      <c r="R964" s="14">
        <v>120</v>
      </c>
      <c r="S964" s="13">
        <f>Table_Main[[#This Row],[LaborRate]]+Table_Main[[#This Row],[LaborCost]]</f>
        <v>140</v>
      </c>
      <c r="T964">
        <f>Table_Main[[#This Row],[LaborFee]]+Table_Main[[#This Row],[PartsFee]]</f>
        <v>120</v>
      </c>
      <c r="U964" t="str">
        <f>LEFT(TEXT(Table_Main[[#This Row],[ReqDate]],"dddd"),3)</f>
        <v>Wed</v>
      </c>
      <c r="V964" t="str">
        <f>LEFT(TEXT(Table_Main[[#This Row],[WorkDate]],"dddd"),3)</f>
        <v>Mon</v>
      </c>
    </row>
    <row r="965" spans="1:22" ht="14.25" hidden="1" customHeight="1" x14ac:dyDescent="0.25">
      <c r="A965" s="6" t="s">
        <v>1045</v>
      </c>
      <c r="B965" s="6" t="s">
        <v>71</v>
      </c>
      <c r="C965" s="6" t="s">
        <v>66</v>
      </c>
      <c r="D965" s="6" t="s">
        <v>63</v>
      </c>
      <c r="E965" t="str">
        <f>IF(Table_Main[[#This Row],[Wait]]&lt;=4, "Yes", "No")</f>
        <v>No</v>
      </c>
      <c r="F965" s="9">
        <v>44391</v>
      </c>
      <c r="G965" s="9">
        <v>44399</v>
      </c>
      <c r="H965" s="6">
        <v>1</v>
      </c>
      <c r="I965" t="str">
        <f>IF(Table_Main[[#This Row],[LaborFee]]=0,"Yes", "No")</f>
        <v>Yes</v>
      </c>
      <c r="J965" t="str">
        <f>IF(Table_Main[[#This Row],[PartsFee]]=0,"Yes", "No")</f>
        <v>No</v>
      </c>
      <c r="K965" s="6">
        <v>0.75</v>
      </c>
      <c r="L965" s="14">
        <v>120</v>
      </c>
      <c r="M965" s="6" t="s">
        <v>68</v>
      </c>
      <c r="N965">
        <f>Table_Main[[#This Row],[WorkDate]]-Table_Main[[#This Row],[ReqDate]]</f>
        <v>8</v>
      </c>
      <c r="O965">
        <f>VLOOKUP(Table_Main[[#This Row],[Techs]],$AA$2:$AB$4,2,0)</f>
        <v>80</v>
      </c>
      <c r="P965" s="13">
        <f>Table_Main[[#This Row],[LaborHours]]*Table_Main[[#This Row],[LaborRate]]</f>
        <v>60</v>
      </c>
      <c r="Q965" s="14">
        <v>0</v>
      </c>
      <c r="R965" s="14">
        <v>120</v>
      </c>
      <c r="S965" s="13">
        <f>Table_Main[[#This Row],[LaborRate]]+Table_Main[[#This Row],[LaborCost]]</f>
        <v>140</v>
      </c>
      <c r="T965">
        <f>Table_Main[[#This Row],[LaborFee]]+Table_Main[[#This Row],[PartsFee]]</f>
        <v>120</v>
      </c>
      <c r="U965" t="str">
        <f>LEFT(TEXT(Table_Main[[#This Row],[ReqDate]],"dddd"),3)</f>
        <v>Wed</v>
      </c>
      <c r="V965" t="str">
        <f>LEFT(TEXT(Table_Main[[#This Row],[WorkDate]],"dddd"),3)</f>
        <v>Thu</v>
      </c>
    </row>
    <row r="966" spans="1:22" ht="14.25" hidden="1" customHeight="1" x14ac:dyDescent="0.25">
      <c r="A966" s="6" t="s">
        <v>1046</v>
      </c>
      <c r="B966" s="6" t="s">
        <v>71</v>
      </c>
      <c r="C966" s="6" t="s">
        <v>66</v>
      </c>
      <c r="D966" s="6" t="s">
        <v>63</v>
      </c>
      <c r="E966" t="str">
        <f>IF(Table_Main[[#This Row],[Wait]]&lt;=4, "Yes", "No")</f>
        <v>No</v>
      </c>
      <c r="F966" s="9">
        <v>44391</v>
      </c>
      <c r="G966" s="9">
        <v>44399</v>
      </c>
      <c r="H966" s="6">
        <v>1</v>
      </c>
      <c r="I966" t="str">
        <f>IF(Table_Main[[#This Row],[LaborFee]]=0,"Yes", "No")</f>
        <v>Yes</v>
      </c>
      <c r="J966" t="str">
        <f>IF(Table_Main[[#This Row],[PartsFee]]=0,"Yes", "No")</f>
        <v>No</v>
      </c>
      <c r="K966" s="6">
        <v>0.5</v>
      </c>
      <c r="L966" s="14">
        <v>120</v>
      </c>
      <c r="M966" s="6" t="s">
        <v>68</v>
      </c>
      <c r="N966">
        <f>Table_Main[[#This Row],[WorkDate]]-Table_Main[[#This Row],[ReqDate]]</f>
        <v>8</v>
      </c>
      <c r="O966">
        <f>VLOOKUP(Table_Main[[#This Row],[Techs]],$AA$2:$AB$4,2,0)</f>
        <v>80</v>
      </c>
      <c r="P966" s="13">
        <f>Table_Main[[#This Row],[LaborHours]]*Table_Main[[#This Row],[LaborRate]]</f>
        <v>40</v>
      </c>
      <c r="Q966" s="14">
        <v>0</v>
      </c>
      <c r="R966" s="14">
        <v>120</v>
      </c>
      <c r="S966" s="13">
        <f>Table_Main[[#This Row],[LaborRate]]+Table_Main[[#This Row],[LaborCost]]</f>
        <v>120</v>
      </c>
      <c r="T966">
        <f>Table_Main[[#This Row],[LaborFee]]+Table_Main[[#This Row],[PartsFee]]</f>
        <v>120</v>
      </c>
      <c r="U966" t="str">
        <f>LEFT(TEXT(Table_Main[[#This Row],[ReqDate]],"dddd"),3)</f>
        <v>Wed</v>
      </c>
      <c r="V966" t="str">
        <f>LEFT(TEXT(Table_Main[[#This Row],[WorkDate]],"dddd"),3)</f>
        <v>Thu</v>
      </c>
    </row>
    <row r="967" spans="1:22" ht="14.25" hidden="1" customHeight="1" x14ac:dyDescent="0.25">
      <c r="A967" s="6" t="s">
        <v>1047</v>
      </c>
      <c r="B967" s="6" t="s">
        <v>106</v>
      </c>
      <c r="C967" s="6" t="s">
        <v>78</v>
      </c>
      <c r="D967" s="6" t="s">
        <v>58</v>
      </c>
      <c r="E967" t="str">
        <f>IF(Table_Main[[#This Row],[Wait]]&lt;=4, "Yes", "No")</f>
        <v>No</v>
      </c>
      <c r="F967" s="9">
        <v>44391</v>
      </c>
      <c r="G967" s="9">
        <v>44399</v>
      </c>
      <c r="H967" s="6">
        <v>1</v>
      </c>
      <c r="I967" t="str">
        <f>IF(Table_Main[[#This Row],[LaborFee]]=0,"Yes", "No")</f>
        <v>Yes</v>
      </c>
      <c r="J967" t="str">
        <f>IF(Table_Main[[#This Row],[PartsFee]]=0,"Yes", "No")</f>
        <v>No</v>
      </c>
      <c r="K967" s="6">
        <v>1.5</v>
      </c>
      <c r="L967" s="14">
        <v>166.62479999999999</v>
      </c>
      <c r="M967" s="6" t="s">
        <v>79</v>
      </c>
      <c r="N967">
        <f>Table_Main[[#This Row],[WorkDate]]-Table_Main[[#This Row],[ReqDate]]</f>
        <v>8</v>
      </c>
      <c r="O967">
        <f>VLOOKUP(Table_Main[[#This Row],[Techs]],$AA$2:$AB$4,2,0)</f>
        <v>80</v>
      </c>
      <c r="P967" s="13">
        <f>Table_Main[[#This Row],[LaborHours]]*Table_Main[[#This Row],[LaborRate]]</f>
        <v>120</v>
      </c>
      <c r="Q967" s="14">
        <v>0</v>
      </c>
      <c r="R967" s="14">
        <v>166.62479999999999</v>
      </c>
      <c r="S967" s="13">
        <f>Table_Main[[#This Row],[LaborRate]]+Table_Main[[#This Row],[LaborCost]]</f>
        <v>200</v>
      </c>
      <c r="T967">
        <f>Table_Main[[#This Row],[LaborFee]]+Table_Main[[#This Row],[PartsFee]]</f>
        <v>166.62479999999999</v>
      </c>
      <c r="U967" t="str">
        <f>LEFT(TEXT(Table_Main[[#This Row],[ReqDate]],"dddd"),3)</f>
        <v>Wed</v>
      </c>
      <c r="V967" t="str">
        <f>LEFT(TEXT(Table_Main[[#This Row],[WorkDate]],"dddd"),3)</f>
        <v>Thu</v>
      </c>
    </row>
    <row r="968" spans="1:22" ht="14.25" hidden="1" customHeight="1" x14ac:dyDescent="0.25">
      <c r="A968" s="6" t="s">
        <v>1048</v>
      </c>
      <c r="B968" s="6" t="s">
        <v>168</v>
      </c>
      <c r="C968" s="6" t="s">
        <v>227</v>
      </c>
      <c r="D968" s="6" t="s">
        <v>63</v>
      </c>
      <c r="E968" t="str">
        <f>IF(Table_Main[[#This Row],[Wait]]&lt;=4, "Yes", "No")</f>
        <v>No</v>
      </c>
      <c r="F968" s="9">
        <v>44391</v>
      </c>
      <c r="G968" s="9">
        <v>44396</v>
      </c>
      <c r="H968" s="6">
        <v>2</v>
      </c>
      <c r="I968" t="str">
        <f>IF(Table_Main[[#This Row],[LaborFee]]=0,"Yes", "No")</f>
        <v>Yes</v>
      </c>
      <c r="J968" t="str">
        <f>IF(Table_Main[[#This Row],[PartsFee]]=0,"Yes", "No")</f>
        <v>No</v>
      </c>
      <c r="K968" s="6">
        <v>0.75</v>
      </c>
      <c r="L968" s="14">
        <v>336.2636</v>
      </c>
      <c r="M968" s="6" t="s">
        <v>59</v>
      </c>
      <c r="N968">
        <f>Table_Main[[#This Row],[WorkDate]]-Table_Main[[#This Row],[ReqDate]]</f>
        <v>5</v>
      </c>
      <c r="O968">
        <f>VLOOKUP(Table_Main[[#This Row],[Techs]],$AA$2:$AB$4,2,0)</f>
        <v>140</v>
      </c>
      <c r="P968" s="13">
        <f>Table_Main[[#This Row],[LaborHours]]*Table_Main[[#This Row],[LaborRate]]</f>
        <v>105</v>
      </c>
      <c r="Q968" s="14">
        <v>0</v>
      </c>
      <c r="R968" s="14">
        <v>336.2636</v>
      </c>
      <c r="S968" s="13">
        <f>Table_Main[[#This Row],[LaborRate]]+Table_Main[[#This Row],[LaborCost]]</f>
        <v>245</v>
      </c>
      <c r="T968">
        <f>Table_Main[[#This Row],[LaborFee]]+Table_Main[[#This Row],[PartsFee]]</f>
        <v>336.2636</v>
      </c>
      <c r="U968" t="str">
        <f>LEFT(TEXT(Table_Main[[#This Row],[ReqDate]],"dddd"),3)</f>
        <v>Wed</v>
      </c>
      <c r="V968" t="str">
        <f>LEFT(TEXT(Table_Main[[#This Row],[WorkDate]],"dddd"),3)</f>
        <v>Mon</v>
      </c>
    </row>
    <row r="969" spans="1:22" ht="14.25" hidden="1" customHeight="1" x14ac:dyDescent="0.25">
      <c r="A969" s="6" t="s">
        <v>1049</v>
      </c>
      <c r="B969" s="6" t="s">
        <v>71</v>
      </c>
      <c r="C969" s="6" t="s">
        <v>57</v>
      </c>
      <c r="D969" s="6" t="s">
        <v>81</v>
      </c>
      <c r="E969" t="str">
        <f>IF(Table_Main[[#This Row],[Wait]]&lt;=4, "Yes", "No")</f>
        <v>No</v>
      </c>
      <c r="F969" s="9">
        <v>44391</v>
      </c>
      <c r="G969" s="9">
        <v>44396</v>
      </c>
      <c r="H969" s="6">
        <v>2</v>
      </c>
      <c r="I969" t="str">
        <f>IF(Table_Main[[#This Row],[LaborFee]]=0,"Yes", "No")</f>
        <v>Yes</v>
      </c>
      <c r="J969" t="str">
        <f>IF(Table_Main[[#This Row],[PartsFee]]=0,"Yes", "No")</f>
        <v>No</v>
      </c>
      <c r="K969" s="6">
        <v>0.25</v>
      </c>
      <c r="L969" s="14">
        <v>1000.454</v>
      </c>
      <c r="M969" s="6" t="s">
        <v>59</v>
      </c>
      <c r="N969">
        <f>Table_Main[[#This Row],[WorkDate]]-Table_Main[[#This Row],[ReqDate]]</f>
        <v>5</v>
      </c>
      <c r="O969">
        <f>VLOOKUP(Table_Main[[#This Row],[Techs]],$AA$2:$AB$4,2,0)</f>
        <v>140</v>
      </c>
      <c r="P969" s="13">
        <f>Table_Main[[#This Row],[LaborHours]]*Table_Main[[#This Row],[LaborRate]]</f>
        <v>35</v>
      </c>
      <c r="Q969" s="14">
        <v>0</v>
      </c>
      <c r="R969" s="14">
        <v>1000.454</v>
      </c>
      <c r="S969" s="13">
        <f>Table_Main[[#This Row],[LaborRate]]+Table_Main[[#This Row],[LaborCost]]</f>
        <v>175</v>
      </c>
      <c r="T969">
        <f>Table_Main[[#This Row],[LaborFee]]+Table_Main[[#This Row],[PartsFee]]</f>
        <v>1000.454</v>
      </c>
      <c r="U969" t="str">
        <f>LEFT(TEXT(Table_Main[[#This Row],[ReqDate]],"dddd"),3)</f>
        <v>Wed</v>
      </c>
      <c r="V969" t="str">
        <f>LEFT(TEXT(Table_Main[[#This Row],[WorkDate]],"dddd"),3)</f>
        <v>Mon</v>
      </c>
    </row>
    <row r="970" spans="1:22" ht="14.25" hidden="1" customHeight="1" x14ac:dyDescent="0.25">
      <c r="A970" s="6" t="s">
        <v>1050</v>
      </c>
      <c r="B970" s="6" t="s">
        <v>65</v>
      </c>
      <c r="C970" s="6" t="s">
        <v>78</v>
      </c>
      <c r="D970" s="6" t="s">
        <v>194</v>
      </c>
      <c r="E970" t="str">
        <f>IF(Table_Main[[#This Row],[Wait]]&lt;=4, "Yes", "No")</f>
        <v>Yes</v>
      </c>
      <c r="F970" s="9">
        <v>44392</v>
      </c>
      <c r="G970" s="9">
        <v>44392</v>
      </c>
      <c r="H970" s="6">
        <v>1</v>
      </c>
      <c r="I970" t="str">
        <f>IF(Table_Main[[#This Row],[LaborFee]]=0,"Yes", "No")</f>
        <v>No</v>
      </c>
      <c r="J970" t="str">
        <f>IF(Table_Main[[#This Row],[PartsFee]]=0,"Yes", "No")</f>
        <v>No</v>
      </c>
      <c r="K970" s="6">
        <v>1</v>
      </c>
      <c r="L970" s="14">
        <v>310.93439999999998</v>
      </c>
      <c r="M970" s="6" t="s">
        <v>79</v>
      </c>
      <c r="N970">
        <f>Table_Main[[#This Row],[WorkDate]]-Table_Main[[#This Row],[ReqDate]]</f>
        <v>0</v>
      </c>
      <c r="O970">
        <f>VLOOKUP(Table_Main[[#This Row],[Techs]],$AA$2:$AB$4,2,0)</f>
        <v>80</v>
      </c>
      <c r="P970" s="13">
        <f>Table_Main[[#This Row],[LaborHours]]*Table_Main[[#This Row],[LaborRate]]</f>
        <v>80</v>
      </c>
      <c r="Q970" s="14">
        <v>80</v>
      </c>
      <c r="R970" s="14">
        <v>310.93439999999998</v>
      </c>
      <c r="S970" s="13">
        <f>Table_Main[[#This Row],[LaborRate]]+Table_Main[[#This Row],[LaborCost]]</f>
        <v>160</v>
      </c>
      <c r="T970">
        <f>Table_Main[[#This Row],[LaborFee]]+Table_Main[[#This Row],[PartsFee]]</f>
        <v>390.93439999999998</v>
      </c>
      <c r="U970" t="str">
        <f>LEFT(TEXT(Table_Main[[#This Row],[ReqDate]],"dddd"),3)</f>
        <v>Thu</v>
      </c>
      <c r="V970" t="str">
        <f>LEFT(TEXT(Table_Main[[#This Row],[WorkDate]],"dddd"),3)</f>
        <v>Thu</v>
      </c>
    </row>
    <row r="971" spans="1:22" ht="14.25" hidden="1" customHeight="1" x14ac:dyDescent="0.25">
      <c r="A971" s="6" t="s">
        <v>1051</v>
      </c>
      <c r="B971" s="6" t="s">
        <v>168</v>
      </c>
      <c r="C971" s="6" t="s">
        <v>227</v>
      </c>
      <c r="D971" s="6" t="s">
        <v>63</v>
      </c>
      <c r="E971" t="str">
        <f>IF(Table_Main[[#This Row],[Wait]]&lt;=4, "Yes", "No")</f>
        <v>No</v>
      </c>
      <c r="F971" s="9">
        <v>44392</v>
      </c>
      <c r="G971" s="9">
        <v>44399</v>
      </c>
      <c r="H971" s="6">
        <v>2</v>
      </c>
      <c r="I971" t="str">
        <f>IF(Table_Main[[#This Row],[LaborFee]]=0,"Yes", "No")</f>
        <v>Yes</v>
      </c>
      <c r="J971" t="str">
        <f>IF(Table_Main[[#This Row],[PartsFee]]=0,"Yes", "No")</f>
        <v>No</v>
      </c>
      <c r="K971" s="6">
        <v>1.75</v>
      </c>
      <c r="L971" s="14">
        <v>450.2</v>
      </c>
      <c r="M971" s="6" t="s">
        <v>59</v>
      </c>
      <c r="N971">
        <f>Table_Main[[#This Row],[WorkDate]]-Table_Main[[#This Row],[ReqDate]]</f>
        <v>7</v>
      </c>
      <c r="O971">
        <f>VLOOKUP(Table_Main[[#This Row],[Techs]],$AA$2:$AB$4,2,0)</f>
        <v>140</v>
      </c>
      <c r="P971" s="13">
        <f>Table_Main[[#This Row],[LaborHours]]*Table_Main[[#This Row],[LaborRate]]</f>
        <v>245</v>
      </c>
      <c r="Q971" s="14">
        <v>0</v>
      </c>
      <c r="R971" s="14">
        <v>450.2</v>
      </c>
      <c r="S971" s="13">
        <f>Table_Main[[#This Row],[LaborRate]]+Table_Main[[#This Row],[LaborCost]]</f>
        <v>385</v>
      </c>
      <c r="T971">
        <f>Table_Main[[#This Row],[LaborFee]]+Table_Main[[#This Row],[PartsFee]]</f>
        <v>450.2</v>
      </c>
      <c r="U971" t="str">
        <f>LEFT(TEXT(Table_Main[[#This Row],[ReqDate]],"dddd"),3)</f>
        <v>Thu</v>
      </c>
      <c r="V971" t="str">
        <f>LEFT(TEXT(Table_Main[[#This Row],[WorkDate]],"dddd"),3)</f>
        <v>Thu</v>
      </c>
    </row>
    <row r="972" spans="1:22" ht="14.25" hidden="1" customHeight="1" x14ac:dyDescent="0.25">
      <c r="A972" s="6" t="s">
        <v>1052</v>
      </c>
      <c r="B972" s="6" t="s">
        <v>56</v>
      </c>
      <c r="C972" s="6" t="s">
        <v>227</v>
      </c>
      <c r="D972" s="6" t="s">
        <v>63</v>
      </c>
      <c r="E972" t="str">
        <f>IF(Table_Main[[#This Row],[Wait]]&lt;=4, "Yes", "No")</f>
        <v>No</v>
      </c>
      <c r="F972" s="9">
        <v>44392</v>
      </c>
      <c r="G972" s="9">
        <v>44399</v>
      </c>
      <c r="H972" s="6">
        <v>2</v>
      </c>
      <c r="I972" t="str">
        <f>IF(Table_Main[[#This Row],[LaborFee]]=0,"Yes", "No")</f>
        <v>Yes</v>
      </c>
      <c r="J972" t="str">
        <f>IF(Table_Main[[#This Row],[PartsFee]]=0,"Yes", "No")</f>
        <v>No</v>
      </c>
      <c r="K972" s="6">
        <v>1.75</v>
      </c>
      <c r="L972" s="14">
        <v>186</v>
      </c>
      <c r="M972" s="6" t="s">
        <v>59</v>
      </c>
      <c r="N972">
        <f>Table_Main[[#This Row],[WorkDate]]-Table_Main[[#This Row],[ReqDate]]</f>
        <v>7</v>
      </c>
      <c r="O972">
        <f>VLOOKUP(Table_Main[[#This Row],[Techs]],$AA$2:$AB$4,2,0)</f>
        <v>140</v>
      </c>
      <c r="P972" s="13">
        <f>Table_Main[[#This Row],[LaborHours]]*Table_Main[[#This Row],[LaborRate]]</f>
        <v>245</v>
      </c>
      <c r="Q972" s="14">
        <v>0</v>
      </c>
      <c r="R972" s="14">
        <v>186</v>
      </c>
      <c r="S972" s="13">
        <f>Table_Main[[#This Row],[LaborRate]]+Table_Main[[#This Row],[LaborCost]]</f>
        <v>385</v>
      </c>
      <c r="T972">
        <f>Table_Main[[#This Row],[LaborFee]]+Table_Main[[#This Row],[PartsFee]]</f>
        <v>186</v>
      </c>
      <c r="U972" t="str">
        <f>LEFT(TEXT(Table_Main[[#This Row],[ReqDate]],"dddd"),3)</f>
        <v>Thu</v>
      </c>
      <c r="V972" t="str">
        <f>LEFT(TEXT(Table_Main[[#This Row],[WorkDate]],"dddd"),3)</f>
        <v>Thu</v>
      </c>
    </row>
    <row r="973" spans="1:22" ht="14.25" hidden="1" customHeight="1" x14ac:dyDescent="0.25">
      <c r="A973" s="6" t="s">
        <v>1053</v>
      </c>
      <c r="B973" s="6" t="s">
        <v>65</v>
      </c>
      <c r="C973" s="6" t="s">
        <v>57</v>
      </c>
      <c r="D973" s="6" t="s">
        <v>63</v>
      </c>
      <c r="E973" t="str">
        <f>IF(Table_Main[[#This Row],[Wait]]&lt;=4, "Yes", "No")</f>
        <v>No</v>
      </c>
      <c r="F973" s="9">
        <v>44393</v>
      </c>
      <c r="G973" s="9">
        <v>44406</v>
      </c>
      <c r="H973" s="6">
        <v>1</v>
      </c>
      <c r="I973" t="str">
        <f>IF(Table_Main[[#This Row],[LaborFee]]=0,"Yes", "No")</f>
        <v>No</v>
      </c>
      <c r="J973" t="str">
        <f>IF(Table_Main[[#This Row],[PartsFee]]=0,"Yes", "No")</f>
        <v>No</v>
      </c>
      <c r="K973" s="6">
        <v>1.5</v>
      </c>
      <c r="L973" s="14">
        <v>1111.5</v>
      </c>
      <c r="M973" s="6" t="s">
        <v>68</v>
      </c>
      <c r="N973">
        <f>Table_Main[[#This Row],[WorkDate]]-Table_Main[[#This Row],[ReqDate]]</f>
        <v>13</v>
      </c>
      <c r="O973">
        <f>VLOOKUP(Table_Main[[#This Row],[Techs]],$AA$2:$AB$4,2,0)</f>
        <v>80</v>
      </c>
      <c r="P973" s="13">
        <f>Table_Main[[#This Row],[LaborHours]]*Table_Main[[#This Row],[LaborRate]]</f>
        <v>120</v>
      </c>
      <c r="Q973" s="14">
        <v>120</v>
      </c>
      <c r="R973" s="14">
        <v>1111.5</v>
      </c>
      <c r="S973" s="13">
        <f>Table_Main[[#This Row],[LaborRate]]+Table_Main[[#This Row],[LaborCost]]</f>
        <v>200</v>
      </c>
      <c r="T973">
        <f>Table_Main[[#This Row],[LaborFee]]+Table_Main[[#This Row],[PartsFee]]</f>
        <v>1231.5</v>
      </c>
      <c r="U973" t="str">
        <f>LEFT(TEXT(Table_Main[[#This Row],[ReqDate]],"dddd"),3)</f>
        <v>Fri</v>
      </c>
      <c r="V973" t="str">
        <f>LEFT(TEXT(Table_Main[[#This Row],[WorkDate]],"dddd"),3)</f>
        <v>Thu</v>
      </c>
    </row>
    <row r="974" spans="1:22" ht="14.25" hidden="1" customHeight="1" x14ac:dyDescent="0.25">
      <c r="A974" s="6" t="s">
        <v>1054</v>
      </c>
      <c r="B974" s="6" t="s">
        <v>226</v>
      </c>
      <c r="C974" s="6" t="s">
        <v>227</v>
      </c>
      <c r="D974" s="6" t="s">
        <v>81</v>
      </c>
      <c r="E974" t="str">
        <f>IF(Table_Main[[#This Row],[Wait]]&lt;=4, "Yes", "No")</f>
        <v>No</v>
      </c>
      <c r="F974" s="9">
        <v>44393</v>
      </c>
      <c r="G974" s="9">
        <v>44399</v>
      </c>
      <c r="H974" s="6">
        <v>2</v>
      </c>
      <c r="I974" t="str">
        <f>IF(Table_Main[[#This Row],[LaborFee]]=0,"Yes", "No")</f>
        <v>Yes</v>
      </c>
      <c r="J974" t="str">
        <f>IF(Table_Main[[#This Row],[PartsFee]]=0,"Yes", "No")</f>
        <v>No</v>
      </c>
      <c r="K974" s="6">
        <v>0.25</v>
      </c>
      <c r="L974" s="14">
        <v>170</v>
      </c>
      <c r="M974" s="6" t="s">
        <v>59</v>
      </c>
      <c r="N974">
        <f>Table_Main[[#This Row],[WorkDate]]-Table_Main[[#This Row],[ReqDate]]</f>
        <v>6</v>
      </c>
      <c r="O974">
        <f>VLOOKUP(Table_Main[[#This Row],[Techs]],$AA$2:$AB$4,2,0)</f>
        <v>140</v>
      </c>
      <c r="P974" s="13">
        <f>Table_Main[[#This Row],[LaborHours]]*Table_Main[[#This Row],[LaborRate]]</f>
        <v>35</v>
      </c>
      <c r="Q974" s="14">
        <v>0</v>
      </c>
      <c r="R974" s="14">
        <v>170</v>
      </c>
      <c r="S974" s="13">
        <f>Table_Main[[#This Row],[LaborRate]]+Table_Main[[#This Row],[LaborCost]]</f>
        <v>175</v>
      </c>
      <c r="T974">
        <f>Table_Main[[#This Row],[LaborFee]]+Table_Main[[#This Row],[PartsFee]]</f>
        <v>170</v>
      </c>
      <c r="U974" t="str">
        <f>LEFT(TEXT(Table_Main[[#This Row],[ReqDate]],"dddd"),3)</f>
        <v>Fri</v>
      </c>
      <c r="V974" t="str">
        <f>LEFT(TEXT(Table_Main[[#This Row],[WorkDate]],"dddd"),3)</f>
        <v>Thu</v>
      </c>
    </row>
    <row r="975" spans="1:22" ht="14.25" hidden="1" customHeight="1" x14ac:dyDescent="0.25">
      <c r="A975" s="6" t="s">
        <v>1055</v>
      </c>
      <c r="B975" s="6" t="s">
        <v>56</v>
      </c>
      <c r="C975" s="6" t="s">
        <v>227</v>
      </c>
      <c r="D975" s="6" t="s">
        <v>63</v>
      </c>
      <c r="E975" t="str">
        <f>IF(Table_Main[[#This Row],[Wait]]&lt;=4, "Yes", "No")</f>
        <v>No</v>
      </c>
      <c r="F975" s="9">
        <v>44393</v>
      </c>
      <c r="G975" s="9">
        <v>44399</v>
      </c>
      <c r="H975" s="6">
        <v>2</v>
      </c>
      <c r="I975" t="str">
        <f>IF(Table_Main[[#This Row],[LaborFee]]=0,"Yes", "No")</f>
        <v>Yes</v>
      </c>
      <c r="J975" t="str">
        <f>IF(Table_Main[[#This Row],[PartsFee]]=0,"Yes", "No")</f>
        <v>No</v>
      </c>
      <c r="K975" s="6">
        <v>0.5</v>
      </c>
      <c r="L975" s="14">
        <v>180</v>
      </c>
      <c r="M975" s="6" t="s">
        <v>59</v>
      </c>
      <c r="N975">
        <f>Table_Main[[#This Row],[WorkDate]]-Table_Main[[#This Row],[ReqDate]]</f>
        <v>6</v>
      </c>
      <c r="O975">
        <f>VLOOKUP(Table_Main[[#This Row],[Techs]],$AA$2:$AB$4,2,0)</f>
        <v>140</v>
      </c>
      <c r="P975" s="13">
        <f>Table_Main[[#This Row],[LaborHours]]*Table_Main[[#This Row],[LaborRate]]</f>
        <v>70</v>
      </c>
      <c r="Q975" s="14">
        <v>0</v>
      </c>
      <c r="R975" s="14">
        <v>180</v>
      </c>
      <c r="S975" s="13">
        <f>Table_Main[[#This Row],[LaborRate]]+Table_Main[[#This Row],[LaborCost]]</f>
        <v>210</v>
      </c>
      <c r="T975">
        <f>Table_Main[[#This Row],[LaborFee]]+Table_Main[[#This Row],[PartsFee]]</f>
        <v>180</v>
      </c>
      <c r="U975" t="str">
        <f>LEFT(TEXT(Table_Main[[#This Row],[ReqDate]],"dddd"),3)</f>
        <v>Fri</v>
      </c>
      <c r="V975" t="str">
        <f>LEFT(TEXT(Table_Main[[#This Row],[WorkDate]],"dddd"),3)</f>
        <v>Thu</v>
      </c>
    </row>
    <row r="976" spans="1:22" ht="14.25" hidden="1" customHeight="1" x14ac:dyDescent="0.25">
      <c r="A976" s="6" t="s">
        <v>1056</v>
      </c>
      <c r="B976" s="6" t="s">
        <v>71</v>
      </c>
      <c r="C976" s="6" t="s">
        <v>66</v>
      </c>
      <c r="D976" s="6" t="s">
        <v>58</v>
      </c>
      <c r="E976" t="str">
        <f>IF(Table_Main[[#This Row],[Wait]]&lt;=4, "Yes", "No")</f>
        <v>No</v>
      </c>
      <c r="F976" s="9">
        <v>44394</v>
      </c>
      <c r="G976" s="9">
        <v>44403</v>
      </c>
      <c r="H976" s="6">
        <v>1</v>
      </c>
      <c r="I976" t="str">
        <f>IF(Table_Main[[#This Row],[LaborFee]]=0,"Yes", "No")</f>
        <v>No</v>
      </c>
      <c r="J976" t="str">
        <f>IF(Table_Main[[#This Row],[PartsFee]]=0,"Yes", "No")</f>
        <v>No</v>
      </c>
      <c r="K976" s="6">
        <v>0.75</v>
      </c>
      <c r="L976" s="14">
        <v>48</v>
      </c>
      <c r="M976" s="6" t="s">
        <v>79</v>
      </c>
      <c r="N976">
        <f>Table_Main[[#This Row],[WorkDate]]-Table_Main[[#This Row],[ReqDate]]</f>
        <v>9</v>
      </c>
      <c r="O976">
        <f>VLOOKUP(Table_Main[[#This Row],[Techs]],$AA$2:$AB$4,2,0)</f>
        <v>80</v>
      </c>
      <c r="P976" s="13">
        <f>Table_Main[[#This Row],[LaborHours]]*Table_Main[[#This Row],[LaborRate]]</f>
        <v>60</v>
      </c>
      <c r="Q976" s="14">
        <v>60</v>
      </c>
      <c r="R976" s="14">
        <v>48</v>
      </c>
      <c r="S976" s="13">
        <f>Table_Main[[#This Row],[LaborRate]]+Table_Main[[#This Row],[LaborCost]]</f>
        <v>140</v>
      </c>
      <c r="T976">
        <f>Table_Main[[#This Row],[LaborFee]]+Table_Main[[#This Row],[PartsFee]]</f>
        <v>108</v>
      </c>
      <c r="U976" t="str">
        <f>LEFT(TEXT(Table_Main[[#This Row],[ReqDate]],"dddd"),3)</f>
        <v>Sat</v>
      </c>
      <c r="V976" t="str">
        <f>LEFT(TEXT(Table_Main[[#This Row],[WorkDate]],"dddd"),3)</f>
        <v>Mon</v>
      </c>
    </row>
    <row r="977" spans="1:22" ht="14.25" hidden="1" customHeight="1" x14ac:dyDescent="0.25">
      <c r="A977" s="6" t="s">
        <v>1057</v>
      </c>
      <c r="B977" s="6" t="s">
        <v>65</v>
      </c>
      <c r="C977" s="6" t="s">
        <v>78</v>
      </c>
      <c r="D977" s="6" t="s">
        <v>63</v>
      </c>
      <c r="E977" t="str">
        <f>IF(Table_Main[[#This Row],[Wait]]&lt;=4, "Yes", "No")</f>
        <v>No</v>
      </c>
      <c r="F977" s="9">
        <v>44394</v>
      </c>
      <c r="G977" s="9">
        <v>44400</v>
      </c>
      <c r="H977" s="6">
        <v>2</v>
      </c>
      <c r="I977" t="str">
        <f>IF(Table_Main[[#This Row],[LaborFee]]=0,"Yes", "No")</f>
        <v>Yes</v>
      </c>
      <c r="J977" t="str">
        <f>IF(Table_Main[[#This Row],[PartsFee]]=0,"Yes", "No")</f>
        <v>Yes</v>
      </c>
      <c r="K977" s="6">
        <v>1.75</v>
      </c>
      <c r="L977" s="14">
        <v>1019.9758</v>
      </c>
      <c r="M977" s="6" t="s">
        <v>413</v>
      </c>
      <c r="N977">
        <f>Table_Main[[#This Row],[WorkDate]]-Table_Main[[#This Row],[ReqDate]]</f>
        <v>6</v>
      </c>
      <c r="O977">
        <f>VLOOKUP(Table_Main[[#This Row],[Techs]],$AA$2:$AB$4,2,0)</f>
        <v>140</v>
      </c>
      <c r="P977" s="13">
        <f>Table_Main[[#This Row],[LaborHours]]*Table_Main[[#This Row],[LaborRate]]</f>
        <v>245</v>
      </c>
      <c r="Q977" s="14">
        <v>0</v>
      </c>
      <c r="R977" s="14">
        <v>0</v>
      </c>
      <c r="S977" s="13">
        <f>Table_Main[[#This Row],[LaborRate]]+Table_Main[[#This Row],[LaborCost]]</f>
        <v>385</v>
      </c>
      <c r="T977">
        <f>Table_Main[[#This Row],[LaborFee]]+Table_Main[[#This Row],[PartsFee]]</f>
        <v>0</v>
      </c>
      <c r="U977" t="str">
        <f>LEFT(TEXT(Table_Main[[#This Row],[ReqDate]],"dddd"),3)</f>
        <v>Sat</v>
      </c>
      <c r="V977" t="str">
        <f>LEFT(TEXT(Table_Main[[#This Row],[WorkDate]],"dddd"),3)</f>
        <v>Fri</v>
      </c>
    </row>
    <row r="978" spans="1:22" ht="14.25" hidden="1" customHeight="1" x14ac:dyDescent="0.25">
      <c r="A978" s="6" t="s">
        <v>1058</v>
      </c>
      <c r="B978" s="6" t="s">
        <v>94</v>
      </c>
      <c r="C978" s="6" t="s">
        <v>78</v>
      </c>
      <c r="D978" s="6" t="s">
        <v>58</v>
      </c>
      <c r="E978" t="str">
        <f>IF(Table_Main[[#This Row],[Wait]]&lt;=4, "Yes", "No")</f>
        <v>Yes</v>
      </c>
      <c r="F978" s="9">
        <v>44396</v>
      </c>
      <c r="G978" s="9">
        <v>44396</v>
      </c>
      <c r="H978" s="6">
        <v>1</v>
      </c>
      <c r="I978" t="str">
        <f>IF(Table_Main[[#This Row],[LaborFee]]=0,"Yes", "No")</f>
        <v>No</v>
      </c>
      <c r="J978" t="str">
        <f>IF(Table_Main[[#This Row],[PartsFee]]=0,"Yes", "No")</f>
        <v>No</v>
      </c>
      <c r="K978" s="6">
        <v>0.5</v>
      </c>
      <c r="L978" s="14">
        <v>161.79509999999999</v>
      </c>
      <c r="M978" s="6" t="s">
        <v>79</v>
      </c>
      <c r="N978">
        <f>Table_Main[[#This Row],[WorkDate]]-Table_Main[[#This Row],[ReqDate]]</f>
        <v>0</v>
      </c>
      <c r="O978">
        <f>VLOOKUP(Table_Main[[#This Row],[Techs]],$AA$2:$AB$4,2,0)</f>
        <v>80</v>
      </c>
      <c r="P978" s="13">
        <f>Table_Main[[#This Row],[LaborHours]]*Table_Main[[#This Row],[LaborRate]]</f>
        <v>40</v>
      </c>
      <c r="Q978" s="14">
        <v>40</v>
      </c>
      <c r="R978" s="14">
        <v>161.79509999999999</v>
      </c>
      <c r="S978" s="13">
        <f>Table_Main[[#This Row],[LaborRate]]+Table_Main[[#This Row],[LaborCost]]</f>
        <v>120</v>
      </c>
      <c r="T978">
        <f>Table_Main[[#This Row],[LaborFee]]+Table_Main[[#This Row],[PartsFee]]</f>
        <v>201.79509999999999</v>
      </c>
      <c r="U978" t="str">
        <f>LEFT(TEXT(Table_Main[[#This Row],[ReqDate]],"dddd"),3)</f>
        <v>Mon</v>
      </c>
      <c r="V978" t="str">
        <f>LEFT(TEXT(Table_Main[[#This Row],[WorkDate]],"dddd"),3)</f>
        <v>Mon</v>
      </c>
    </row>
    <row r="979" spans="1:22" ht="14.25" hidden="1" customHeight="1" x14ac:dyDescent="0.25">
      <c r="A979" s="6" t="s">
        <v>1059</v>
      </c>
      <c r="B979" s="6" t="s">
        <v>56</v>
      </c>
      <c r="C979" s="6" t="s">
        <v>227</v>
      </c>
      <c r="D979" s="6" t="s">
        <v>58</v>
      </c>
      <c r="E979" t="str">
        <f>IF(Table_Main[[#This Row],[Wait]]&lt;=4, "Yes", "No")</f>
        <v>Yes</v>
      </c>
      <c r="F979" s="9">
        <v>44396</v>
      </c>
      <c r="G979" s="9">
        <v>44400</v>
      </c>
      <c r="H979" s="6">
        <v>2</v>
      </c>
      <c r="I979" t="str">
        <f>IF(Table_Main[[#This Row],[LaborFee]]=0,"Yes", "No")</f>
        <v>Yes</v>
      </c>
      <c r="J979" t="str">
        <f>IF(Table_Main[[#This Row],[PartsFee]]=0,"Yes", "No")</f>
        <v>No</v>
      </c>
      <c r="K979" s="6">
        <v>2</v>
      </c>
      <c r="L979" s="14">
        <v>61.237400000000001</v>
      </c>
      <c r="M979" s="6" t="s">
        <v>79</v>
      </c>
      <c r="N979">
        <f>Table_Main[[#This Row],[WorkDate]]-Table_Main[[#This Row],[ReqDate]]</f>
        <v>4</v>
      </c>
      <c r="O979">
        <f>VLOOKUP(Table_Main[[#This Row],[Techs]],$AA$2:$AB$4,2,0)</f>
        <v>140</v>
      </c>
      <c r="P979" s="13">
        <f>Table_Main[[#This Row],[LaborHours]]*Table_Main[[#This Row],[LaborRate]]</f>
        <v>280</v>
      </c>
      <c r="Q979" s="14">
        <v>0</v>
      </c>
      <c r="R979" s="14">
        <v>61.237400000000001</v>
      </c>
      <c r="S979" s="13">
        <f>Table_Main[[#This Row],[LaborRate]]+Table_Main[[#This Row],[LaborCost]]</f>
        <v>420</v>
      </c>
      <c r="T979">
        <f>Table_Main[[#This Row],[LaborFee]]+Table_Main[[#This Row],[PartsFee]]</f>
        <v>61.237400000000001</v>
      </c>
      <c r="U979" t="str">
        <f>LEFT(TEXT(Table_Main[[#This Row],[ReqDate]],"dddd"),3)</f>
        <v>Mon</v>
      </c>
      <c r="V979" t="str">
        <f>LEFT(TEXT(Table_Main[[#This Row],[WorkDate]],"dddd"),3)</f>
        <v>Fri</v>
      </c>
    </row>
    <row r="980" spans="1:22" ht="14.25" hidden="1" customHeight="1" x14ac:dyDescent="0.25">
      <c r="A980" s="6" t="s">
        <v>1060</v>
      </c>
      <c r="B980" s="6" t="s">
        <v>83</v>
      </c>
      <c r="C980" s="6" t="s">
        <v>57</v>
      </c>
      <c r="D980" s="6" t="s">
        <v>63</v>
      </c>
      <c r="E980" t="str">
        <f>IF(Table_Main[[#This Row],[Wait]]&lt;=4, "Yes", "No")</f>
        <v>No</v>
      </c>
      <c r="F980" s="9">
        <v>44396</v>
      </c>
      <c r="G980" s="9">
        <v>44403</v>
      </c>
      <c r="H980" s="6">
        <v>2</v>
      </c>
      <c r="I980" t="str">
        <f>IF(Table_Main[[#This Row],[LaborFee]]=0,"Yes", "No")</f>
        <v>Yes</v>
      </c>
      <c r="J980" t="str">
        <f>IF(Table_Main[[#This Row],[PartsFee]]=0,"Yes", "No")</f>
        <v>No</v>
      </c>
      <c r="K980" s="6">
        <v>1</v>
      </c>
      <c r="L980" s="14">
        <v>440.03</v>
      </c>
      <c r="M980" s="6" t="s">
        <v>79</v>
      </c>
      <c r="N980">
        <f>Table_Main[[#This Row],[WorkDate]]-Table_Main[[#This Row],[ReqDate]]</f>
        <v>7</v>
      </c>
      <c r="O980">
        <f>VLOOKUP(Table_Main[[#This Row],[Techs]],$AA$2:$AB$4,2,0)</f>
        <v>140</v>
      </c>
      <c r="P980" s="13">
        <f>Table_Main[[#This Row],[LaborHours]]*Table_Main[[#This Row],[LaborRate]]</f>
        <v>140</v>
      </c>
      <c r="Q980" s="14">
        <v>0</v>
      </c>
      <c r="R980" s="14">
        <v>440.03</v>
      </c>
      <c r="S980" s="13">
        <f>Table_Main[[#This Row],[LaborRate]]+Table_Main[[#This Row],[LaborCost]]</f>
        <v>280</v>
      </c>
      <c r="T980">
        <f>Table_Main[[#This Row],[LaborFee]]+Table_Main[[#This Row],[PartsFee]]</f>
        <v>440.03</v>
      </c>
      <c r="U980" t="str">
        <f>LEFT(TEXT(Table_Main[[#This Row],[ReqDate]],"dddd"),3)</f>
        <v>Mon</v>
      </c>
      <c r="V980" t="str">
        <f>LEFT(TEXT(Table_Main[[#This Row],[WorkDate]],"dddd"),3)</f>
        <v>Mon</v>
      </c>
    </row>
    <row r="981" spans="1:22" ht="14.25" hidden="1" customHeight="1" x14ac:dyDescent="0.25">
      <c r="A981" s="6" t="s">
        <v>1061</v>
      </c>
      <c r="B981" s="6" t="s">
        <v>83</v>
      </c>
      <c r="C981" s="6" t="s">
        <v>57</v>
      </c>
      <c r="D981" s="6" t="s">
        <v>81</v>
      </c>
      <c r="E981" t="str">
        <f>IF(Table_Main[[#This Row],[Wait]]&lt;=4, "Yes", "No")</f>
        <v>No</v>
      </c>
      <c r="F981" s="9">
        <v>44396</v>
      </c>
      <c r="G981" s="9">
        <v>44403</v>
      </c>
      <c r="H981" s="6">
        <v>2</v>
      </c>
      <c r="I981" t="str">
        <f>IF(Table_Main[[#This Row],[LaborFee]]=0,"Yes", "No")</f>
        <v>Yes</v>
      </c>
      <c r="J981" t="str">
        <f>IF(Table_Main[[#This Row],[PartsFee]]=0,"Yes", "No")</f>
        <v>No</v>
      </c>
      <c r="K981" s="6">
        <v>0.25</v>
      </c>
      <c r="L981" s="14">
        <v>351</v>
      </c>
      <c r="M981" s="6" t="s">
        <v>59</v>
      </c>
      <c r="N981">
        <f>Table_Main[[#This Row],[WorkDate]]-Table_Main[[#This Row],[ReqDate]]</f>
        <v>7</v>
      </c>
      <c r="O981">
        <f>VLOOKUP(Table_Main[[#This Row],[Techs]],$AA$2:$AB$4,2,0)</f>
        <v>140</v>
      </c>
      <c r="P981" s="13">
        <f>Table_Main[[#This Row],[LaborHours]]*Table_Main[[#This Row],[LaborRate]]</f>
        <v>35</v>
      </c>
      <c r="Q981" s="14">
        <v>0</v>
      </c>
      <c r="R981" s="14">
        <v>351</v>
      </c>
      <c r="S981" s="13">
        <f>Table_Main[[#This Row],[LaborRate]]+Table_Main[[#This Row],[LaborCost]]</f>
        <v>175</v>
      </c>
      <c r="T981">
        <f>Table_Main[[#This Row],[LaborFee]]+Table_Main[[#This Row],[PartsFee]]</f>
        <v>351</v>
      </c>
      <c r="U981" t="str">
        <f>LEFT(TEXT(Table_Main[[#This Row],[ReqDate]],"dddd"),3)</f>
        <v>Mon</v>
      </c>
      <c r="V981" t="str">
        <f>LEFT(TEXT(Table_Main[[#This Row],[WorkDate]],"dddd"),3)</f>
        <v>Mon</v>
      </c>
    </row>
    <row r="982" spans="1:22" ht="14.25" hidden="1" customHeight="1" x14ac:dyDescent="0.25">
      <c r="A982" s="6" t="s">
        <v>1062</v>
      </c>
      <c r="B982" s="6" t="s">
        <v>65</v>
      </c>
      <c r="C982" s="6" t="s">
        <v>57</v>
      </c>
      <c r="D982" s="6" t="s">
        <v>63</v>
      </c>
      <c r="E982" t="str">
        <f>IF(Table_Main[[#This Row],[Wait]]&lt;=4, "Yes", "No")</f>
        <v>No</v>
      </c>
      <c r="F982" s="9">
        <v>44396</v>
      </c>
      <c r="G982" s="9">
        <v>44402</v>
      </c>
      <c r="H982" s="6">
        <v>2</v>
      </c>
      <c r="I982" t="str">
        <f>IF(Table_Main[[#This Row],[LaborFee]]=0,"Yes", "No")</f>
        <v>Yes</v>
      </c>
      <c r="J982" t="str">
        <f>IF(Table_Main[[#This Row],[PartsFee]]=0,"Yes", "No")</f>
        <v>No</v>
      </c>
      <c r="K982" s="6">
        <v>3</v>
      </c>
      <c r="L982" s="14">
        <v>519.01</v>
      </c>
      <c r="M982" s="6" t="s">
        <v>79</v>
      </c>
      <c r="N982">
        <f>Table_Main[[#This Row],[WorkDate]]-Table_Main[[#This Row],[ReqDate]]</f>
        <v>6</v>
      </c>
      <c r="O982">
        <f>VLOOKUP(Table_Main[[#This Row],[Techs]],$AA$2:$AB$4,2,0)</f>
        <v>140</v>
      </c>
      <c r="P982" s="13">
        <f>Table_Main[[#This Row],[LaborHours]]*Table_Main[[#This Row],[LaborRate]]</f>
        <v>420</v>
      </c>
      <c r="Q982" s="14">
        <v>0</v>
      </c>
      <c r="R982" s="14">
        <v>519.01</v>
      </c>
      <c r="S982" s="13">
        <f>Table_Main[[#This Row],[LaborRate]]+Table_Main[[#This Row],[LaborCost]]</f>
        <v>560</v>
      </c>
      <c r="T982">
        <f>Table_Main[[#This Row],[LaborFee]]+Table_Main[[#This Row],[PartsFee]]</f>
        <v>519.01</v>
      </c>
      <c r="U982" t="str">
        <f>LEFT(TEXT(Table_Main[[#This Row],[ReqDate]],"dddd"),3)</f>
        <v>Mon</v>
      </c>
      <c r="V982" t="str">
        <f>LEFT(TEXT(Table_Main[[#This Row],[WorkDate]],"dddd"),3)</f>
        <v>Sun</v>
      </c>
    </row>
    <row r="983" spans="1:22" ht="14.25" hidden="1" customHeight="1" x14ac:dyDescent="0.25">
      <c r="A983" s="6" t="s">
        <v>1063</v>
      </c>
      <c r="B983" s="6" t="s">
        <v>94</v>
      </c>
      <c r="C983" s="6" t="s">
        <v>78</v>
      </c>
      <c r="D983" s="6" t="s">
        <v>58</v>
      </c>
      <c r="E983" t="str">
        <f>IF(Table_Main[[#This Row],[Wait]]&lt;=4, "Yes", "No")</f>
        <v>Yes</v>
      </c>
      <c r="F983" s="9">
        <v>44396</v>
      </c>
      <c r="G983" s="9">
        <v>44400</v>
      </c>
      <c r="H983" s="6">
        <v>2</v>
      </c>
      <c r="I983" t="str">
        <f>IF(Table_Main[[#This Row],[LaborFee]]=0,"Yes", "No")</f>
        <v>Yes</v>
      </c>
      <c r="J983" t="str">
        <f>IF(Table_Main[[#This Row],[PartsFee]]=0,"Yes", "No")</f>
        <v>No</v>
      </c>
      <c r="K983" s="6">
        <v>1.5</v>
      </c>
      <c r="L983" s="14">
        <v>138.08170000000001</v>
      </c>
      <c r="M983" s="6" t="s">
        <v>79</v>
      </c>
      <c r="N983">
        <f>Table_Main[[#This Row],[WorkDate]]-Table_Main[[#This Row],[ReqDate]]</f>
        <v>4</v>
      </c>
      <c r="O983">
        <f>VLOOKUP(Table_Main[[#This Row],[Techs]],$AA$2:$AB$4,2,0)</f>
        <v>140</v>
      </c>
      <c r="P983" s="13">
        <f>Table_Main[[#This Row],[LaborHours]]*Table_Main[[#This Row],[LaborRate]]</f>
        <v>210</v>
      </c>
      <c r="Q983" s="14">
        <v>0</v>
      </c>
      <c r="R983" s="14">
        <v>138.08170000000001</v>
      </c>
      <c r="S983" s="13">
        <f>Table_Main[[#This Row],[LaborRate]]+Table_Main[[#This Row],[LaborCost]]</f>
        <v>350</v>
      </c>
      <c r="T983">
        <f>Table_Main[[#This Row],[LaborFee]]+Table_Main[[#This Row],[PartsFee]]</f>
        <v>138.08170000000001</v>
      </c>
      <c r="U983" t="str">
        <f>LEFT(TEXT(Table_Main[[#This Row],[ReqDate]],"dddd"),3)</f>
        <v>Mon</v>
      </c>
      <c r="V983" t="str">
        <f>LEFT(TEXT(Table_Main[[#This Row],[WorkDate]],"dddd"),3)</f>
        <v>Fri</v>
      </c>
    </row>
    <row r="984" spans="1:22" ht="14.25" hidden="1" customHeight="1" x14ac:dyDescent="0.25">
      <c r="A984" s="6" t="s">
        <v>1064</v>
      </c>
      <c r="B984" s="6" t="s">
        <v>56</v>
      </c>
      <c r="C984" s="6" t="s">
        <v>227</v>
      </c>
      <c r="D984" s="6" t="s">
        <v>63</v>
      </c>
      <c r="E984" t="str">
        <f>IF(Table_Main[[#This Row],[Wait]]&lt;=4, "Yes", "No")</f>
        <v>No</v>
      </c>
      <c r="F984" s="9">
        <v>44396</v>
      </c>
      <c r="G984" s="9">
        <v>44403</v>
      </c>
      <c r="H984" s="6">
        <v>2</v>
      </c>
      <c r="I984" t="str">
        <f>IF(Table_Main[[#This Row],[LaborFee]]=0,"Yes", "No")</f>
        <v>Yes</v>
      </c>
      <c r="J984" t="str">
        <f>IF(Table_Main[[#This Row],[PartsFee]]=0,"Yes", "No")</f>
        <v>No</v>
      </c>
      <c r="K984" s="6">
        <v>0.75</v>
      </c>
      <c r="L984" s="14">
        <v>1073.46</v>
      </c>
      <c r="M984" s="6" t="s">
        <v>59</v>
      </c>
      <c r="N984">
        <f>Table_Main[[#This Row],[WorkDate]]-Table_Main[[#This Row],[ReqDate]]</f>
        <v>7</v>
      </c>
      <c r="O984">
        <f>VLOOKUP(Table_Main[[#This Row],[Techs]],$AA$2:$AB$4,2,0)</f>
        <v>140</v>
      </c>
      <c r="P984" s="13">
        <f>Table_Main[[#This Row],[LaborHours]]*Table_Main[[#This Row],[LaborRate]]</f>
        <v>105</v>
      </c>
      <c r="Q984" s="14">
        <v>0</v>
      </c>
      <c r="R984" s="14">
        <v>1073.46</v>
      </c>
      <c r="S984" s="13">
        <f>Table_Main[[#This Row],[LaborRate]]+Table_Main[[#This Row],[LaborCost]]</f>
        <v>245</v>
      </c>
      <c r="T984">
        <f>Table_Main[[#This Row],[LaborFee]]+Table_Main[[#This Row],[PartsFee]]</f>
        <v>1073.46</v>
      </c>
      <c r="U984" t="str">
        <f>LEFT(TEXT(Table_Main[[#This Row],[ReqDate]],"dddd"),3)</f>
        <v>Mon</v>
      </c>
      <c r="V984" t="str">
        <f>LEFT(TEXT(Table_Main[[#This Row],[WorkDate]],"dddd"),3)</f>
        <v>Mon</v>
      </c>
    </row>
    <row r="985" spans="1:22" ht="14.25" hidden="1" customHeight="1" x14ac:dyDescent="0.25">
      <c r="A985" s="6" t="s">
        <v>1065</v>
      </c>
      <c r="B985" s="6" t="s">
        <v>56</v>
      </c>
      <c r="C985" s="6" t="s">
        <v>227</v>
      </c>
      <c r="D985" s="6" t="s">
        <v>63</v>
      </c>
      <c r="E985" t="str">
        <f>IF(Table_Main[[#This Row],[Wait]]&lt;=4, "Yes", "No")</f>
        <v>No</v>
      </c>
      <c r="F985" s="9">
        <v>44396</v>
      </c>
      <c r="G985" s="9">
        <v>44403</v>
      </c>
      <c r="H985" s="6">
        <v>2</v>
      </c>
      <c r="I985" t="str">
        <f>IF(Table_Main[[#This Row],[LaborFee]]=0,"Yes", "No")</f>
        <v>Yes</v>
      </c>
      <c r="J985" t="str">
        <f>IF(Table_Main[[#This Row],[PartsFee]]=0,"Yes", "No")</f>
        <v>No</v>
      </c>
      <c r="K985" s="6">
        <v>1.75</v>
      </c>
      <c r="L985" s="14">
        <v>48.489800000000002</v>
      </c>
      <c r="M985" s="6" t="s">
        <v>59</v>
      </c>
      <c r="N985">
        <f>Table_Main[[#This Row],[WorkDate]]-Table_Main[[#This Row],[ReqDate]]</f>
        <v>7</v>
      </c>
      <c r="O985">
        <f>VLOOKUP(Table_Main[[#This Row],[Techs]],$AA$2:$AB$4,2,0)</f>
        <v>140</v>
      </c>
      <c r="P985" s="13">
        <f>Table_Main[[#This Row],[LaborHours]]*Table_Main[[#This Row],[LaborRate]]</f>
        <v>245</v>
      </c>
      <c r="Q985" s="14">
        <v>0</v>
      </c>
      <c r="R985" s="14">
        <v>48.489800000000002</v>
      </c>
      <c r="S985" s="13">
        <f>Table_Main[[#This Row],[LaborRate]]+Table_Main[[#This Row],[LaborCost]]</f>
        <v>385</v>
      </c>
      <c r="T985">
        <f>Table_Main[[#This Row],[LaborFee]]+Table_Main[[#This Row],[PartsFee]]</f>
        <v>48.489800000000002</v>
      </c>
      <c r="U985" t="str">
        <f>LEFT(TEXT(Table_Main[[#This Row],[ReqDate]],"dddd"),3)</f>
        <v>Mon</v>
      </c>
      <c r="V985" t="str">
        <f>LEFT(TEXT(Table_Main[[#This Row],[WorkDate]],"dddd"),3)</f>
        <v>Mon</v>
      </c>
    </row>
    <row r="986" spans="1:22" ht="14.25" hidden="1" customHeight="1" x14ac:dyDescent="0.25">
      <c r="A986" s="6" t="s">
        <v>1066</v>
      </c>
      <c r="B986" s="6" t="s">
        <v>83</v>
      </c>
      <c r="C986" s="6" t="s">
        <v>57</v>
      </c>
      <c r="D986" s="6" t="s">
        <v>63</v>
      </c>
      <c r="E986" t="str">
        <f>IF(Table_Main[[#This Row],[Wait]]&lt;=4, "Yes", "No")</f>
        <v>Yes</v>
      </c>
      <c r="F986" s="9">
        <v>44396</v>
      </c>
      <c r="G986" s="9">
        <v>44399</v>
      </c>
      <c r="H986" s="6">
        <v>1</v>
      </c>
      <c r="I986" t="str">
        <f>IF(Table_Main[[#This Row],[LaborFee]]=0,"Yes", "No")</f>
        <v>Yes</v>
      </c>
      <c r="J986" t="str">
        <f>IF(Table_Main[[#This Row],[PartsFee]]=0,"Yes", "No")</f>
        <v>No</v>
      </c>
      <c r="K986" s="6">
        <v>1.75</v>
      </c>
      <c r="L986" s="14">
        <v>45.237400000000001</v>
      </c>
      <c r="M986" s="6" t="s">
        <v>59</v>
      </c>
      <c r="N986">
        <f>Table_Main[[#This Row],[WorkDate]]-Table_Main[[#This Row],[ReqDate]]</f>
        <v>3</v>
      </c>
      <c r="O986">
        <f>VLOOKUP(Table_Main[[#This Row],[Techs]],$AA$2:$AB$4,2,0)</f>
        <v>80</v>
      </c>
      <c r="P986" s="13">
        <f>Table_Main[[#This Row],[LaborHours]]*Table_Main[[#This Row],[LaborRate]]</f>
        <v>140</v>
      </c>
      <c r="Q986" s="14">
        <v>0</v>
      </c>
      <c r="R986" s="14">
        <v>45.237400000000001</v>
      </c>
      <c r="S986" s="13">
        <f>Table_Main[[#This Row],[LaborRate]]+Table_Main[[#This Row],[LaborCost]]</f>
        <v>220</v>
      </c>
      <c r="T986">
        <f>Table_Main[[#This Row],[LaborFee]]+Table_Main[[#This Row],[PartsFee]]</f>
        <v>45.237400000000001</v>
      </c>
      <c r="U986" t="str">
        <f>LEFT(TEXT(Table_Main[[#This Row],[ReqDate]],"dddd"),3)</f>
        <v>Mon</v>
      </c>
      <c r="V986" t="str">
        <f>LEFT(TEXT(Table_Main[[#This Row],[WorkDate]],"dddd"),3)</f>
        <v>Thu</v>
      </c>
    </row>
    <row r="987" spans="1:22" ht="14.25" hidden="1" customHeight="1" x14ac:dyDescent="0.25">
      <c r="A987" s="6" t="s">
        <v>1067</v>
      </c>
      <c r="B987" s="6" t="s">
        <v>56</v>
      </c>
      <c r="C987" s="6" t="s">
        <v>227</v>
      </c>
      <c r="D987" s="6" t="s">
        <v>58</v>
      </c>
      <c r="E987" t="str">
        <f>IF(Table_Main[[#This Row],[Wait]]&lt;=4, "Yes", "No")</f>
        <v>Yes</v>
      </c>
      <c r="F987" s="9">
        <v>44396</v>
      </c>
      <c r="G987" s="9">
        <v>44399</v>
      </c>
      <c r="H987" s="6">
        <v>1</v>
      </c>
      <c r="I987" t="str">
        <f>IF(Table_Main[[#This Row],[LaborFee]]=0,"Yes", "No")</f>
        <v>Yes</v>
      </c>
      <c r="J987" t="str">
        <f>IF(Table_Main[[#This Row],[PartsFee]]=0,"Yes", "No")</f>
        <v>No</v>
      </c>
      <c r="K987" s="6">
        <v>1.75</v>
      </c>
      <c r="L987" s="14">
        <v>288.42</v>
      </c>
      <c r="M987" s="6" t="s">
        <v>79</v>
      </c>
      <c r="N987">
        <f>Table_Main[[#This Row],[WorkDate]]-Table_Main[[#This Row],[ReqDate]]</f>
        <v>3</v>
      </c>
      <c r="O987">
        <f>VLOOKUP(Table_Main[[#This Row],[Techs]],$AA$2:$AB$4,2,0)</f>
        <v>80</v>
      </c>
      <c r="P987" s="13">
        <f>Table_Main[[#This Row],[LaborHours]]*Table_Main[[#This Row],[LaborRate]]</f>
        <v>140</v>
      </c>
      <c r="Q987" s="14">
        <v>0</v>
      </c>
      <c r="R987" s="14">
        <v>288.42</v>
      </c>
      <c r="S987" s="13">
        <f>Table_Main[[#This Row],[LaborRate]]+Table_Main[[#This Row],[LaborCost]]</f>
        <v>220</v>
      </c>
      <c r="T987">
        <f>Table_Main[[#This Row],[LaborFee]]+Table_Main[[#This Row],[PartsFee]]</f>
        <v>288.42</v>
      </c>
      <c r="U987" t="str">
        <f>LEFT(TEXT(Table_Main[[#This Row],[ReqDate]],"dddd"),3)</f>
        <v>Mon</v>
      </c>
      <c r="V987" t="str">
        <f>LEFT(TEXT(Table_Main[[#This Row],[WorkDate]],"dddd"),3)</f>
        <v>Thu</v>
      </c>
    </row>
    <row r="988" spans="1:22" ht="14.25" hidden="1" customHeight="1" x14ac:dyDescent="0.25">
      <c r="A988" s="6" t="s">
        <v>1068</v>
      </c>
      <c r="B988" s="6" t="s">
        <v>65</v>
      </c>
      <c r="C988" s="6" t="s">
        <v>78</v>
      </c>
      <c r="D988" s="6" t="s">
        <v>63</v>
      </c>
      <c r="E988" t="str">
        <f>IF(Table_Main[[#This Row],[Wait]]&lt;=4, "Yes", "No")</f>
        <v>Yes</v>
      </c>
      <c r="F988" s="9">
        <v>44397</v>
      </c>
      <c r="G988" s="9">
        <v>44399</v>
      </c>
      <c r="H988" s="6">
        <v>1</v>
      </c>
      <c r="I988" t="str">
        <f>IF(Table_Main[[#This Row],[LaborFee]]=0,"Yes", "No")</f>
        <v>Yes</v>
      </c>
      <c r="J988" t="str">
        <f>IF(Table_Main[[#This Row],[PartsFee]]=0,"Yes", "No")</f>
        <v>No</v>
      </c>
      <c r="K988" s="6">
        <v>0.5</v>
      </c>
      <c r="L988" s="14">
        <v>38.496899999999997</v>
      </c>
      <c r="M988" s="6" t="s">
        <v>59</v>
      </c>
      <c r="N988">
        <f>Table_Main[[#This Row],[WorkDate]]-Table_Main[[#This Row],[ReqDate]]</f>
        <v>2</v>
      </c>
      <c r="O988">
        <f>VLOOKUP(Table_Main[[#This Row],[Techs]],$AA$2:$AB$4,2,0)</f>
        <v>80</v>
      </c>
      <c r="P988" s="13">
        <f>Table_Main[[#This Row],[LaborHours]]*Table_Main[[#This Row],[LaborRate]]</f>
        <v>40</v>
      </c>
      <c r="Q988" s="14">
        <v>0</v>
      </c>
      <c r="R988" s="14">
        <v>38.496899999999997</v>
      </c>
      <c r="S988" s="13">
        <f>Table_Main[[#This Row],[LaborRate]]+Table_Main[[#This Row],[LaborCost]]</f>
        <v>120</v>
      </c>
      <c r="T988">
        <f>Table_Main[[#This Row],[LaborFee]]+Table_Main[[#This Row],[PartsFee]]</f>
        <v>38.496899999999997</v>
      </c>
      <c r="U988" t="str">
        <f>LEFT(TEXT(Table_Main[[#This Row],[ReqDate]],"dddd"),3)</f>
        <v>Tue</v>
      </c>
      <c r="V988" t="str">
        <f>LEFT(TEXT(Table_Main[[#This Row],[WorkDate]],"dddd"),3)</f>
        <v>Thu</v>
      </c>
    </row>
    <row r="989" spans="1:22" ht="14.25" hidden="1" customHeight="1" x14ac:dyDescent="0.25">
      <c r="A989" s="6" t="s">
        <v>1069</v>
      </c>
      <c r="B989" s="6" t="s">
        <v>61</v>
      </c>
      <c r="C989" s="6" t="s">
        <v>78</v>
      </c>
      <c r="D989" s="6" t="s">
        <v>67</v>
      </c>
      <c r="E989" t="str">
        <f>IF(Table_Main[[#This Row],[Wait]]&lt;=4, "Yes", "No")</f>
        <v>No</v>
      </c>
      <c r="F989" s="9">
        <v>44397</v>
      </c>
      <c r="G989" s="9">
        <v>44406</v>
      </c>
      <c r="H989" s="6">
        <v>1</v>
      </c>
      <c r="I989" t="str">
        <f>IF(Table_Main[[#This Row],[LaborFee]]=0,"Yes", "No")</f>
        <v>Yes</v>
      </c>
      <c r="J989" t="str">
        <f>IF(Table_Main[[#This Row],[PartsFee]]=0,"Yes", "No")</f>
        <v>No</v>
      </c>
      <c r="K989" s="6">
        <v>0.75</v>
      </c>
      <c r="L989" s="14">
        <v>107.99550000000001</v>
      </c>
      <c r="M989" s="6" t="s">
        <v>59</v>
      </c>
      <c r="N989">
        <f>Table_Main[[#This Row],[WorkDate]]-Table_Main[[#This Row],[ReqDate]]</f>
        <v>9</v>
      </c>
      <c r="O989">
        <f>VLOOKUP(Table_Main[[#This Row],[Techs]],$AA$2:$AB$4,2,0)</f>
        <v>80</v>
      </c>
      <c r="P989" s="13">
        <f>Table_Main[[#This Row],[LaborHours]]*Table_Main[[#This Row],[LaborRate]]</f>
        <v>60</v>
      </c>
      <c r="Q989" s="14">
        <v>0</v>
      </c>
      <c r="R989" s="14">
        <v>107.99550000000001</v>
      </c>
      <c r="S989" s="13">
        <f>Table_Main[[#This Row],[LaborRate]]+Table_Main[[#This Row],[LaborCost]]</f>
        <v>140</v>
      </c>
      <c r="T989">
        <f>Table_Main[[#This Row],[LaborFee]]+Table_Main[[#This Row],[PartsFee]]</f>
        <v>107.99550000000001</v>
      </c>
      <c r="U989" t="str">
        <f>LEFT(TEXT(Table_Main[[#This Row],[ReqDate]],"dddd"),3)</f>
        <v>Tue</v>
      </c>
      <c r="V989" t="str">
        <f>LEFT(TEXT(Table_Main[[#This Row],[WorkDate]],"dddd"),3)</f>
        <v>Thu</v>
      </c>
    </row>
    <row r="990" spans="1:22" ht="14.25" hidden="1" customHeight="1" x14ac:dyDescent="0.25">
      <c r="A990" s="6" t="s">
        <v>1070</v>
      </c>
      <c r="B990" s="6" t="s">
        <v>56</v>
      </c>
      <c r="C990" s="6" t="s">
        <v>227</v>
      </c>
      <c r="D990" s="6" t="s">
        <v>58</v>
      </c>
      <c r="E990" t="str">
        <f>IF(Table_Main[[#This Row],[Wait]]&lt;=4, "Yes", "No")</f>
        <v>No</v>
      </c>
      <c r="F990" s="9">
        <v>44397</v>
      </c>
      <c r="G990" s="9">
        <v>44404</v>
      </c>
      <c r="H990" s="6">
        <v>2</v>
      </c>
      <c r="I990" t="str">
        <f>IF(Table_Main[[#This Row],[LaborFee]]=0,"Yes", "No")</f>
        <v>Yes</v>
      </c>
      <c r="J990" t="str">
        <f>IF(Table_Main[[#This Row],[PartsFee]]=0,"Yes", "No")</f>
        <v>No</v>
      </c>
      <c r="K990" s="6">
        <v>1.5</v>
      </c>
      <c r="L990" s="14">
        <v>142.85319999999999</v>
      </c>
      <c r="M990" s="6" t="s">
        <v>59</v>
      </c>
      <c r="N990">
        <f>Table_Main[[#This Row],[WorkDate]]-Table_Main[[#This Row],[ReqDate]]</f>
        <v>7</v>
      </c>
      <c r="O990">
        <f>VLOOKUP(Table_Main[[#This Row],[Techs]],$AA$2:$AB$4,2,0)</f>
        <v>140</v>
      </c>
      <c r="P990" s="13">
        <f>Table_Main[[#This Row],[LaborHours]]*Table_Main[[#This Row],[LaborRate]]</f>
        <v>210</v>
      </c>
      <c r="Q990" s="14">
        <v>0</v>
      </c>
      <c r="R990" s="14">
        <v>142.85319999999999</v>
      </c>
      <c r="S990" s="13">
        <f>Table_Main[[#This Row],[LaborRate]]+Table_Main[[#This Row],[LaborCost]]</f>
        <v>350</v>
      </c>
      <c r="T990">
        <f>Table_Main[[#This Row],[LaborFee]]+Table_Main[[#This Row],[PartsFee]]</f>
        <v>142.85319999999999</v>
      </c>
      <c r="U990" t="str">
        <f>LEFT(TEXT(Table_Main[[#This Row],[ReqDate]],"dddd"),3)</f>
        <v>Tue</v>
      </c>
      <c r="V990" t="str">
        <f>LEFT(TEXT(Table_Main[[#This Row],[WorkDate]],"dddd"),3)</f>
        <v>Tue</v>
      </c>
    </row>
    <row r="991" spans="1:22" ht="14.25" hidden="1" customHeight="1" x14ac:dyDescent="0.25">
      <c r="A991" s="6" t="s">
        <v>1071</v>
      </c>
      <c r="B991" s="6" t="s">
        <v>65</v>
      </c>
      <c r="C991" s="6" t="s">
        <v>66</v>
      </c>
      <c r="D991" s="6" t="s">
        <v>58</v>
      </c>
      <c r="E991" t="str">
        <f>IF(Table_Main[[#This Row],[Wait]]&lt;=4, "Yes", "No")</f>
        <v>No</v>
      </c>
      <c r="F991" s="9">
        <v>44398</v>
      </c>
      <c r="G991" s="9">
        <v>44406</v>
      </c>
      <c r="H991" s="6">
        <v>1</v>
      </c>
      <c r="I991" t="str">
        <f>IF(Table_Main[[#This Row],[LaborFee]]=0,"Yes", "No")</f>
        <v>Yes</v>
      </c>
      <c r="J991" t="str">
        <f>IF(Table_Main[[#This Row],[PartsFee]]=0,"Yes", "No")</f>
        <v>No</v>
      </c>
      <c r="K991" s="6">
        <v>0.5</v>
      </c>
      <c r="L991" s="14">
        <v>85.942099999999996</v>
      </c>
      <c r="M991" s="6" t="s">
        <v>59</v>
      </c>
      <c r="N991">
        <f>Table_Main[[#This Row],[WorkDate]]-Table_Main[[#This Row],[ReqDate]]</f>
        <v>8</v>
      </c>
      <c r="O991">
        <f>VLOOKUP(Table_Main[[#This Row],[Techs]],$AA$2:$AB$4,2,0)</f>
        <v>80</v>
      </c>
      <c r="P991" s="13">
        <f>Table_Main[[#This Row],[LaborHours]]*Table_Main[[#This Row],[LaborRate]]</f>
        <v>40</v>
      </c>
      <c r="Q991" s="14">
        <v>0</v>
      </c>
      <c r="R991" s="14">
        <v>85.942099999999996</v>
      </c>
      <c r="S991" s="13">
        <f>Table_Main[[#This Row],[LaborRate]]+Table_Main[[#This Row],[LaborCost]]</f>
        <v>120</v>
      </c>
      <c r="T991">
        <f>Table_Main[[#This Row],[LaborFee]]+Table_Main[[#This Row],[PartsFee]]</f>
        <v>85.942099999999996</v>
      </c>
      <c r="U991" t="str">
        <f>LEFT(TEXT(Table_Main[[#This Row],[ReqDate]],"dddd"),3)</f>
        <v>Wed</v>
      </c>
      <c r="V991" t="str">
        <f>LEFT(TEXT(Table_Main[[#This Row],[WorkDate]],"dddd"),3)</f>
        <v>Thu</v>
      </c>
    </row>
    <row r="992" spans="1:22" ht="14.25" hidden="1" customHeight="1" x14ac:dyDescent="0.25">
      <c r="A992" s="6" t="s">
        <v>1072</v>
      </c>
      <c r="B992" s="6" t="s">
        <v>56</v>
      </c>
      <c r="C992" s="6" t="s">
        <v>227</v>
      </c>
      <c r="D992" s="6" t="s">
        <v>63</v>
      </c>
      <c r="E992" t="str">
        <f>IF(Table_Main[[#This Row],[Wait]]&lt;=4, "Yes", "No")</f>
        <v>Yes</v>
      </c>
      <c r="F992" s="9">
        <v>44398</v>
      </c>
      <c r="G992" s="9">
        <v>44400</v>
      </c>
      <c r="H992" s="6">
        <v>2</v>
      </c>
      <c r="I992" t="str">
        <f>IF(Table_Main[[#This Row],[LaborFee]]=0,"Yes", "No")</f>
        <v>Yes</v>
      </c>
      <c r="J992" t="str">
        <f>IF(Table_Main[[#This Row],[PartsFee]]=0,"Yes", "No")</f>
        <v>No</v>
      </c>
      <c r="K992" s="6">
        <v>0.25</v>
      </c>
      <c r="L992" s="14">
        <v>21.33</v>
      </c>
      <c r="M992" s="6" t="s">
        <v>59</v>
      </c>
      <c r="N992">
        <f>Table_Main[[#This Row],[WorkDate]]-Table_Main[[#This Row],[ReqDate]]</f>
        <v>2</v>
      </c>
      <c r="O992">
        <f>VLOOKUP(Table_Main[[#This Row],[Techs]],$AA$2:$AB$4,2,0)</f>
        <v>140</v>
      </c>
      <c r="P992" s="13">
        <f>Table_Main[[#This Row],[LaborHours]]*Table_Main[[#This Row],[LaborRate]]</f>
        <v>35</v>
      </c>
      <c r="Q992" s="14">
        <v>0</v>
      </c>
      <c r="R992" s="14">
        <v>21.33</v>
      </c>
      <c r="S992" s="13">
        <f>Table_Main[[#This Row],[LaborRate]]+Table_Main[[#This Row],[LaborCost]]</f>
        <v>175</v>
      </c>
      <c r="T992">
        <f>Table_Main[[#This Row],[LaborFee]]+Table_Main[[#This Row],[PartsFee]]</f>
        <v>21.33</v>
      </c>
      <c r="U992" t="str">
        <f>LEFT(TEXT(Table_Main[[#This Row],[ReqDate]],"dddd"),3)</f>
        <v>Wed</v>
      </c>
      <c r="V992" t="str">
        <f>LEFT(TEXT(Table_Main[[#This Row],[WorkDate]],"dddd"),3)</f>
        <v>Fri</v>
      </c>
    </row>
    <row r="993" spans="1:22" ht="14.25" hidden="1" customHeight="1" x14ac:dyDescent="0.25">
      <c r="A993" s="6" t="s">
        <v>1073</v>
      </c>
      <c r="B993" s="6" t="s">
        <v>71</v>
      </c>
      <c r="C993" s="6" t="s">
        <v>66</v>
      </c>
      <c r="D993" s="6" t="s">
        <v>63</v>
      </c>
      <c r="E993" t="str">
        <f>IF(Table_Main[[#This Row],[Wait]]&lt;=4, "Yes", "No")</f>
        <v>No</v>
      </c>
      <c r="F993" s="9">
        <v>44398</v>
      </c>
      <c r="G993" s="9">
        <v>44406</v>
      </c>
      <c r="H993" s="6">
        <v>2</v>
      </c>
      <c r="I993" t="str">
        <f>IF(Table_Main[[#This Row],[LaborFee]]=0,"Yes", "No")</f>
        <v>Yes</v>
      </c>
      <c r="J993" t="str">
        <f>IF(Table_Main[[#This Row],[PartsFee]]=0,"Yes", "No")</f>
        <v>No</v>
      </c>
      <c r="K993" s="6">
        <v>0.5</v>
      </c>
      <c r="L993" s="14">
        <v>602.66</v>
      </c>
      <c r="M993" s="6" t="s">
        <v>79</v>
      </c>
      <c r="N993">
        <f>Table_Main[[#This Row],[WorkDate]]-Table_Main[[#This Row],[ReqDate]]</f>
        <v>8</v>
      </c>
      <c r="O993">
        <f>VLOOKUP(Table_Main[[#This Row],[Techs]],$AA$2:$AB$4,2,0)</f>
        <v>140</v>
      </c>
      <c r="P993" s="13">
        <f>Table_Main[[#This Row],[LaborHours]]*Table_Main[[#This Row],[LaborRate]]</f>
        <v>70</v>
      </c>
      <c r="Q993" s="14">
        <v>0</v>
      </c>
      <c r="R993" s="14">
        <v>602.66</v>
      </c>
      <c r="S993" s="13">
        <f>Table_Main[[#This Row],[LaborRate]]+Table_Main[[#This Row],[LaborCost]]</f>
        <v>210</v>
      </c>
      <c r="T993">
        <f>Table_Main[[#This Row],[LaborFee]]+Table_Main[[#This Row],[PartsFee]]</f>
        <v>602.66</v>
      </c>
      <c r="U993" t="str">
        <f>LEFT(TEXT(Table_Main[[#This Row],[ReqDate]],"dddd"),3)</f>
        <v>Wed</v>
      </c>
      <c r="V993" t="str">
        <f>LEFT(TEXT(Table_Main[[#This Row],[WorkDate]],"dddd"),3)</f>
        <v>Thu</v>
      </c>
    </row>
    <row r="994" spans="1:22" ht="14.25" hidden="1" customHeight="1" x14ac:dyDescent="0.25">
      <c r="A994" s="6" t="s">
        <v>1074</v>
      </c>
      <c r="B994" s="6" t="s">
        <v>71</v>
      </c>
      <c r="C994" s="6" t="s">
        <v>66</v>
      </c>
      <c r="D994" s="6" t="s">
        <v>58</v>
      </c>
      <c r="E994" t="str">
        <f>IF(Table_Main[[#This Row],[Wait]]&lt;=4, "Yes", "No")</f>
        <v>Yes</v>
      </c>
      <c r="F994" s="9">
        <v>44399</v>
      </c>
      <c r="G994" s="9">
        <v>44400</v>
      </c>
      <c r="H994" s="6">
        <v>2</v>
      </c>
      <c r="I994" t="str">
        <f>IF(Table_Main[[#This Row],[LaborFee]]=0,"Yes", "No")</f>
        <v>Yes</v>
      </c>
      <c r="J994" t="str">
        <f>IF(Table_Main[[#This Row],[PartsFee]]=0,"Yes", "No")</f>
        <v>No</v>
      </c>
      <c r="K994" s="6">
        <v>1.75</v>
      </c>
      <c r="L994" s="14">
        <v>66.8857</v>
      </c>
      <c r="M994" s="6" t="s">
        <v>79</v>
      </c>
      <c r="N994">
        <f>Table_Main[[#This Row],[WorkDate]]-Table_Main[[#This Row],[ReqDate]]</f>
        <v>1</v>
      </c>
      <c r="O994">
        <f>VLOOKUP(Table_Main[[#This Row],[Techs]],$AA$2:$AB$4,2,0)</f>
        <v>140</v>
      </c>
      <c r="P994" s="13">
        <f>Table_Main[[#This Row],[LaborHours]]*Table_Main[[#This Row],[LaborRate]]</f>
        <v>245</v>
      </c>
      <c r="Q994" s="14">
        <v>0</v>
      </c>
      <c r="R994" s="14">
        <v>66.8857</v>
      </c>
      <c r="S994" s="13">
        <f>Table_Main[[#This Row],[LaborRate]]+Table_Main[[#This Row],[LaborCost]]</f>
        <v>385</v>
      </c>
      <c r="T994">
        <f>Table_Main[[#This Row],[LaborFee]]+Table_Main[[#This Row],[PartsFee]]</f>
        <v>66.8857</v>
      </c>
      <c r="U994" t="str">
        <f>LEFT(TEXT(Table_Main[[#This Row],[ReqDate]],"dddd"),3)</f>
        <v>Thu</v>
      </c>
      <c r="V994" t="str">
        <f>LEFT(TEXT(Table_Main[[#This Row],[WorkDate]],"dddd"),3)</f>
        <v>Fri</v>
      </c>
    </row>
    <row r="995" spans="1:22" ht="14.25" hidden="1" customHeight="1" x14ac:dyDescent="0.25">
      <c r="A995" s="6" t="s">
        <v>1075</v>
      </c>
      <c r="B995" s="6" t="s">
        <v>71</v>
      </c>
      <c r="C995" s="6" t="s">
        <v>57</v>
      </c>
      <c r="D995" s="6" t="s">
        <v>81</v>
      </c>
      <c r="E995" t="str">
        <f>IF(Table_Main[[#This Row],[Wait]]&lt;=4, "Yes", "No")</f>
        <v>No</v>
      </c>
      <c r="F995" s="9">
        <v>44399</v>
      </c>
      <c r="G995" s="9">
        <v>44406</v>
      </c>
      <c r="H995" s="6">
        <v>1</v>
      </c>
      <c r="I995" t="str">
        <f>IF(Table_Main[[#This Row],[LaborFee]]=0,"Yes", "No")</f>
        <v>Yes</v>
      </c>
      <c r="J995" t="str">
        <f>IF(Table_Main[[#This Row],[PartsFee]]=0,"Yes", "No")</f>
        <v>No</v>
      </c>
      <c r="K995" s="6">
        <v>0.5</v>
      </c>
      <c r="L995" s="14">
        <v>472.54539999999997</v>
      </c>
      <c r="M995" s="6" t="s">
        <v>59</v>
      </c>
      <c r="N995">
        <f>Table_Main[[#This Row],[WorkDate]]-Table_Main[[#This Row],[ReqDate]]</f>
        <v>7</v>
      </c>
      <c r="O995">
        <f>VLOOKUP(Table_Main[[#This Row],[Techs]],$AA$2:$AB$4,2,0)</f>
        <v>80</v>
      </c>
      <c r="P995" s="13">
        <f>Table_Main[[#This Row],[LaborHours]]*Table_Main[[#This Row],[LaborRate]]</f>
        <v>40</v>
      </c>
      <c r="Q995" s="14">
        <v>0</v>
      </c>
      <c r="R995" s="14">
        <v>472.54539999999997</v>
      </c>
      <c r="S995" s="13">
        <f>Table_Main[[#This Row],[LaborRate]]+Table_Main[[#This Row],[LaborCost]]</f>
        <v>120</v>
      </c>
      <c r="T995">
        <f>Table_Main[[#This Row],[LaborFee]]+Table_Main[[#This Row],[PartsFee]]</f>
        <v>472.54539999999997</v>
      </c>
      <c r="U995" t="str">
        <f>LEFT(TEXT(Table_Main[[#This Row],[ReqDate]],"dddd"),3)</f>
        <v>Thu</v>
      </c>
      <c r="V995" t="str">
        <f>LEFT(TEXT(Table_Main[[#This Row],[WorkDate]],"dddd"),3)</f>
        <v>Thu</v>
      </c>
    </row>
    <row r="996" spans="1:22" ht="14.25" hidden="1" customHeight="1" x14ac:dyDescent="0.25">
      <c r="A996" s="6" t="s">
        <v>1076</v>
      </c>
      <c r="B996" s="6" t="s">
        <v>94</v>
      </c>
      <c r="C996" s="6" t="s">
        <v>66</v>
      </c>
      <c r="D996" s="6" t="s">
        <v>58</v>
      </c>
      <c r="E996" t="str">
        <f>IF(Table_Main[[#This Row],[Wait]]&lt;=4, "Yes", "No")</f>
        <v>Yes</v>
      </c>
      <c r="F996" s="9">
        <v>44399</v>
      </c>
      <c r="G996" s="9">
        <v>44400</v>
      </c>
      <c r="H996" s="6">
        <v>1</v>
      </c>
      <c r="I996" t="str">
        <f>IF(Table_Main[[#This Row],[LaborFee]]=0,"Yes", "No")</f>
        <v>Yes</v>
      </c>
      <c r="J996" t="str">
        <f>IF(Table_Main[[#This Row],[PartsFee]]=0,"Yes", "No")</f>
        <v>No</v>
      </c>
      <c r="K996" s="6">
        <v>0.75</v>
      </c>
      <c r="L996" s="14">
        <v>147.69890000000001</v>
      </c>
      <c r="M996" s="6" t="s">
        <v>79</v>
      </c>
      <c r="N996">
        <f>Table_Main[[#This Row],[WorkDate]]-Table_Main[[#This Row],[ReqDate]]</f>
        <v>1</v>
      </c>
      <c r="O996">
        <f>VLOOKUP(Table_Main[[#This Row],[Techs]],$AA$2:$AB$4,2,0)</f>
        <v>80</v>
      </c>
      <c r="P996" s="13">
        <f>Table_Main[[#This Row],[LaborHours]]*Table_Main[[#This Row],[LaborRate]]</f>
        <v>60</v>
      </c>
      <c r="Q996" s="14">
        <v>0</v>
      </c>
      <c r="R996" s="14">
        <v>147.69890000000001</v>
      </c>
      <c r="S996" s="13">
        <f>Table_Main[[#This Row],[LaborRate]]+Table_Main[[#This Row],[LaborCost]]</f>
        <v>140</v>
      </c>
      <c r="T996">
        <f>Table_Main[[#This Row],[LaborFee]]+Table_Main[[#This Row],[PartsFee]]</f>
        <v>147.69890000000001</v>
      </c>
      <c r="U996" t="str">
        <f>LEFT(TEXT(Table_Main[[#This Row],[ReqDate]],"dddd"),3)</f>
        <v>Thu</v>
      </c>
      <c r="V996" t="str">
        <f>LEFT(TEXT(Table_Main[[#This Row],[WorkDate]],"dddd"),3)</f>
        <v>Fri</v>
      </c>
    </row>
    <row r="997" spans="1:22" ht="14.25" hidden="1" customHeight="1" x14ac:dyDescent="0.25">
      <c r="A997" s="6" t="s">
        <v>1077</v>
      </c>
      <c r="B997" s="6" t="s">
        <v>94</v>
      </c>
      <c r="C997" s="6" t="s">
        <v>78</v>
      </c>
      <c r="D997" s="6" t="s">
        <v>58</v>
      </c>
      <c r="E997" t="str">
        <f>IF(Table_Main[[#This Row],[Wait]]&lt;=4, "Yes", "No")</f>
        <v>Yes</v>
      </c>
      <c r="F997" s="9">
        <v>44399</v>
      </c>
      <c r="G997" s="9">
        <v>44400</v>
      </c>
      <c r="H997" s="6">
        <v>2</v>
      </c>
      <c r="I997" t="str">
        <f>IF(Table_Main[[#This Row],[LaborFee]]=0,"Yes", "No")</f>
        <v>Yes</v>
      </c>
      <c r="J997" t="str">
        <f>IF(Table_Main[[#This Row],[PartsFee]]=0,"Yes", "No")</f>
        <v>No</v>
      </c>
      <c r="K997" s="6">
        <v>0.25</v>
      </c>
      <c r="L997" s="14">
        <v>237.21</v>
      </c>
      <c r="M997" s="6" t="s">
        <v>79</v>
      </c>
      <c r="N997">
        <f>Table_Main[[#This Row],[WorkDate]]-Table_Main[[#This Row],[ReqDate]]</f>
        <v>1</v>
      </c>
      <c r="O997">
        <f>VLOOKUP(Table_Main[[#This Row],[Techs]],$AA$2:$AB$4,2,0)</f>
        <v>140</v>
      </c>
      <c r="P997" s="13">
        <f>Table_Main[[#This Row],[LaborHours]]*Table_Main[[#This Row],[LaborRate]]</f>
        <v>35</v>
      </c>
      <c r="Q997" s="14">
        <v>0</v>
      </c>
      <c r="R997" s="14">
        <v>237.21</v>
      </c>
      <c r="S997" s="13">
        <f>Table_Main[[#This Row],[LaborRate]]+Table_Main[[#This Row],[LaborCost]]</f>
        <v>175</v>
      </c>
      <c r="T997">
        <f>Table_Main[[#This Row],[LaborFee]]+Table_Main[[#This Row],[PartsFee]]</f>
        <v>237.21</v>
      </c>
      <c r="U997" t="str">
        <f>LEFT(TEXT(Table_Main[[#This Row],[ReqDate]],"dddd"),3)</f>
        <v>Thu</v>
      </c>
      <c r="V997" t="str">
        <f>LEFT(TEXT(Table_Main[[#This Row],[WorkDate]],"dddd"),3)</f>
        <v>Fri</v>
      </c>
    </row>
    <row r="998" spans="1:22" ht="14.25" hidden="1" customHeight="1" x14ac:dyDescent="0.25">
      <c r="A998" s="6" t="s">
        <v>1078</v>
      </c>
      <c r="B998" s="6" t="s">
        <v>71</v>
      </c>
      <c r="C998" s="6" t="s">
        <v>66</v>
      </c>
      <c r="D998" s="6" t="s">
        <v>81</v>
      </c>
      <c r="E998" t="str">
        <f>IF(Table_Main[[#This Row],[Wait]]&lt;=4, "Yes", "No")</f>
        <v>No</v>
      </c>
      <c r="F998" s="9">
        <v>44399</v>
      </c>
      <c r="G998" s="9">
        <v>44406</v>
      </c>
      <c r="H998" s="6">
        <v>1</v>
      </c>
      <c r="I998" t="str">
        <f>IF(Table_Main[[#This Row],[LaborFee]]=0,"Yes", "No")</f>
        <v>Yes</v>
      </c>
      <c r="J998" t="str">
        <f>IF(Table_Main[[#This Row],[PartsFee]]=0,"Yes", "No")</f>
        <v>No</v>
      </c>
      <c r="K998" s="6">
        <v>0.5</v>
      </c>
      <c r="L998" s="14">
        <v>128.8115</v>
      </c>
      <c r="M998" s="6" t="s">
        <v>79</v>
      </c>
      <c r="N998">
        <f>Table_Main[[#This Row],[WorkDate]]-Table_Main[[#This Row],[ReqDate]]</f>
        <v>7</v>
      </c>
      <c r="O998">
        <f>VLOOKUP(Table_Main[[#This Row],[Techs]],$AA$2:$AB$4,2,0)</f>
        <v>80</v>
      </c>
      <c r="P998" s="13">
        <f>Table_Main[[#This Row],[LaborHours]]*Table_Main[[#This Row],[LaborRate]]</f>
        <v>40</v>
      </c>
      <c r="Q998" s="14">
        <v>0</v>
      </c>
      <c r="R998" s="14">
        <v>128.8115</v>
      </c>
      <c r="S998" s="13">
        <f>Table_Main[[#This Row],[LaborRate]]+Table_Main[[#This Row],[LaborCost]]</f>
        <v>120</v>
      </c>
      <c r="T998">
        <f>Table_Main[[#This Row],[LaborFee]]+Table_Main[[#This Row],[PartsFee]]</f>
        <v>128.8115</v>
      </c>
      <c r="U998" t="str">
        <f>LEFT(TEXT(Table_Main[[#This Row],[ReqDate]],"dddd"),3)</f>
        <v>Thu</v>
      </c>
      <c r="V998" t="str">
        <f>LEFT(TEXT(Table_Main[[#This Row],[WorkDate]],"dddd"),3)</f>
        <v>Thu</v>
      </c>
    </row>
    <row r="999" spans="1:22" ht="14.25" hidden="1" customHeight="1" x14ac:dyDescent="0.25">
      <c r="A999" s="6" t="s">
        <v>1079</v>
      </c>
      <c r="B999" s="6" t="s">
        <v>65</v>
      </c>
      <c r="C999" s="6" t="s">
        <v>66</v>
      </c>
      <c r="D999" s="6" t="s">
        <v>58</v>
      </c>
      <c r="E999" t="str">
        <f>IF(Table_Main[[#This Row],[Wait]]&lt;=4, "Yes", "No")</f>
        <v>Yes</v>
      </c>
      <c r="F999" s="9">
        <v>44400</v>
      </c>
      <c r="G999" s="9">
        <v>44403</v>
      </c>
      <c r="H999" s="6">
        <v>1</v>
      </c>
      <c r="I999" t="str">
        <f>IF(Table_Main[[#This Row],[LaborFee]]=0,"Yes", "No")</f>
        <v>Yes</v>
      </c>
      <c r="J999" t="str">
        <f>IF(Table_Main[[#This Row],[PartsFee]]=0,"Yes", "No")</f>
        <v>No</v>
      </c>
      <c r="K999" s="6">
        <v>0.25</v>
      </c>
      <c r="L999" s="14">
        <v>84.886200000000002</v>
      </c>
      <c r="M999" s="6" t="s">
        <v>79</v>
      </c>
      <c r="N999">
        <f>Table_Main[[#This Row],[WorkDate]]-Table_Main[[#This Row],[ReqDate]]</f>
        <v>3</v>
      </c>
      <c r="O999">
        <f>VLOOKUP(Table_Main[[#This Row],[Techs]],$AA$2:$AB$4,2,0)</f>
        <v>80</v>
      </c>
      <c r="P999" s="13">
        <f>Table_Main[[#This Row],[LaborHours]]*Table_Main[[#This Row],[LaborRate]]</f>
        <v>20</v>
      </c>
      <c r="Q999" s="14">
        <v>0</v>
      </c>
      <c r="R999" s="14">
        <v>84.886200000000002</v>
      </c>
      <c r="S999" s="13">
        <f>Table_Main[[#This Row],[LaborRate]]+Table_Main[[#This Row],[LaborCost]]</f>
        <v>100</v>
      </c>
      <c r="T999">
        <f>Table_Main[[#This Row],[LaborFee]]+Table_Main[[#This Row],[PartsFee]]</f>
        <v>84.886200000000002</v>
      </c>
      <c r="U999" t="str">
        <f>LEFT(TEXT(Table_Main[[#This Row],[ReqDate]],"dddd"),3)</f>
        <v>Fri</v>
      </c>
      <c r="V999" t="str">
        <f>LEFT(TEXT(Table_Main[[#This Row],[WorkDate]],"dddd"),3)</f>
        <v>Mon</v>
      </c>
    </row>
    <row r="1000" spans="1:22" ht="14.25" hidden="1" customHeight="1" x14ac:dyDescent="0.25">
      <c r="A1000" s="6" t="s">
        <v>1080</v>
      </c>
      <c r="B1000" s="6" t="s">
        <v>226</v>
      </c>
      <c r="C1000" s="6" t="s">
        <v>227</v>
      </c>
      <c r="D1000" s="6" t="s">
        <v>67</v>
      </c>
      <c r="E1000" t="str">
        <f>IF(Table_Main[[#This Row],[Wait]]&lt;=4, "Yes", "No")</f>
        <v>Yes</v>
      </c>
      <c r="F1000" s="9">
        <v>44401</v>
      </c>
      <c r="G1000" s="9">
        <v>44403</v>
      </c>
      <c r="H1000" s="6">
        <v>1</v>
      </c>
      <c r="I1000" t="str">
        <f>IF(Table_Main[[#This Row],[LaborFee]]=0,"Yes", "No")</f>
        <v>Yes</v>
      </c>
      <c r="J1000" t="str">
        <f>IF(Table_Main[[#This Row],[PartsFee]]=0,"Yes", "No")</f>
        <v>No</v>
      </c>
      <c r="K1000" s="6">
        <v>0.25</v>
      </c>
      <c r="L1000" s="14">
        <v>122.31950000000001</v>
      </c>
      <c r="M1000" s="6" t="s">
        <v>59</v>
      </c>
      <c r="N1000">
        <f>Table_Main[[#This Row],[WorkDate]]-Table_Main[[#This Row],[ReqDate]]</f>
        <v>2</v>
      </c>
      <c r="O1000">
        <f>VLOOKUP(Table_Main[[#This Row],[Techs]],$AA$2:$AB$4,2,0)</f>
        <v>80</v>
      </c>
      <c r="P1000" s="13">
        <f>Table_Main[[#This Row],[LaborHours]]*Table_Main[[#This Row],[LaborRate]]</f>
        <v>20</v>
      </c>
      <c r="Q1000" s="14">
        <v>0</v>
      </c>
      <c r="R1000" s="14">
        <v>122.31950000000001</v>
      </c>
      <c r="S1000" s="13">
        <f>Table_Main[[#This Row],[LaborRate]]+Table_Main[[#This Row],[LaborCost]]</f>
        <v>100</v>
      </c>
      <c r="T1000">
        <f>Table_Main[[#This Row],[LaborFee]]+Table_Main[[#This Row],[PartsFee]]</f>
        <v>122.31950000000001</v>
      </c>
      <c r="U1000" t="str">
        <f>LEFT(TEXT(Table_Main[[#This Row],[ReqDate]],"dddd"),3)</f>
        <v>Sat</v>
      </c>
      <c r="V1000" t="str">
        <f>LEFT(TEXT(Table_Main[[#This Row],[WorkDate]],"dddd"),3)</f>
        <v>Mon</v>
      </c>
    </row>
    <row r="1001" spans="1:22" ht="14.25" hidden="1" customHeight="1" x14ac:dyDescent="0.25">
      <c r="A1001" s="6" t="s">
        <v>1081</v>
      </c>
      <c r="B1001" s="6" t="s">
        <v>226</v>
      </c>
      <c r="C1001" s="6" t="s">
        <v>227</v>
      </c>
      <c r="D1001" s="6" t="s">
        <v>58</v>
      </c>
      <c r="E1001" t="str">
        <f>IF(Table_Main[[#This Row],[Wait]]&lt;=4, "Yes", "No")</f>
        <v>Yes</v>
      </c>
      <c r="F1001" s="9">
        <v>44406</v>
      </c>
      <c r="G1001" s="9">
        <v>44408</v>
      </c>
      <c r="H1001" s="6">
        <v>2</v>
      </c>
      <c r="I1001" t="str">
        <f>IF(Table_Main[[#This Row],[LaborFee]]=0,"Yes", "No")</f>
        <v>Yes</v>
      </c>
      <c r="J1001" t="str">
        <f>IF(Table_Main[[#This Row],[PartsFee]]=0,"Yes", "No")</f>
        <v>No</v>
      </c>
      <c r="K1001" s="6">
        <v>1.75</v>
      </c>
      <c r="L1001" s="14">
        <v>210.4494</v>
      </c>
      <c r="M1001" s="6" t="s">
        <v>79</v>
      </c>
      <c r="N1001">
        <f>Table_Main[[#This Row],[WorkDate]]-Table_Main[[#This Row],[ReqDate]]</f>
        <v>2</v>
      </c>
      <c r="O1001">
        <f>VLOOKUP(Table_Main[[#This Row],[Techs]],$AA$2:$AB$4,2,0)</f>
        <v>140</v>
      </c>
      <c r="P1001" s="13">
        <f>Table_Main[[#This Row],[LaborHours]]*Table_Main[[#This Row],[LaborRate]]</f>
        <v>245</v>
      </c>
      <c r="Q1001" s="14">
        <v>0</v>
      </c>
      <c r="R1001" s="14">
        <v>210.4494</v>
      </c>
      <c r="S1001" s="13">
        <f>Table_Main[[#This Row],[LaborRate]]+Table_Main[[#This Row],[LaborCost]]</f>
        <v>385</v>
      </c>
      <c r="T1001">
        <f>Table_Main[[#This Row],[LaborFee]]+Table_Main[[#This Row],[PartsFee]]</f>
        <v>210.4494</v>
      </c>
      <c r="U1001" t="str">
        <f>LEFT(TEXT(Table_Main[[#This Row],[ReqDate]],"dddd"),3)</f>
        <v>Thu</v>
      </c>
      <c r="V1001" t="str">
        <f>LEFT(TEXT(Table_Main[[#This Row],[WorkDate]],"dddd"),3)</f>
        <v>Sat</v>
      </c>
    </row>
  </sheetData>
  <conditionalFormatting sqref="T1:T1048576">
    <cfRule type="aboveAverage" dxfId="44" priority="1"/>
  </conditionalFormatting>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1CFE-F6EF-4A19-8EC0-71C22B7F66EF}">
  <dimension ref="A1:AB1001"/>
  <sheetViews>
    <sheetView zoomScale="70" zoomScaleNormal="70" workbookViewId="0">
      <selection activeCell="Z13" sqref="Z13"/>
    </sheetView>
  </sheetViews>
  <sheetFormatPr defaultColWidth="14.42578125" defaultRowHeight="15" x14ac:dyDescent="0.25"/>
  <cols>
    <col min="1" max="1" width="10.42578125" customWidth="1"/>
    <col min="2" max="2" width="11.5703125" customWidth="1"/>
    <col min="3" max="3" width="13.7109375" customWidth="1"/>
    <col min="4" max="4" width="11.42578125" customWidth="1"/>
    <col min="5" max="5" width="9.140625" bestFit="1" customWidth="1"/>
    <col min="6" max="6" width="13" customWidth="1"/>
    <col min="7" max="7" width="14.7109375" customWidth="1"/>
    <col min="8" max="8" width="9.5703125" customWidth="1"/>
    <col min="9" max="9" width="20.140625" customWidth="1"/>
    <col min="10" max="10" width="19.7109375" customWidth="1"/>
    <col min="11" max="11" width="16.7109375" bestFit="1" customWidth="1"/>
    <col min="13" max="13" width="13.140625" customWidth="1"/>
    <col min="14" max="14" width="8.7109375" customWidth="1"/>
    <col min="15" max="15" width="14.7109375" customWidth="1"/>
    <col min="17" max="17" width="13.5703125" customWidth="1"/>
    <col min="18" max="18" width="13.140625" customWidth="1"/>
    <col min="19" max="19" width="15" customWidth="1"/>
    <col min="20" max="20" width="14.140625" customWidth="1"/>
    <col min="21" max="21" width="11.85546875" customWidth="1"/>
    <col min="22" max="22" width="13.5703125" customWidth="1"/>
    <col min="23" max="25" width="8.7109375" customWidth="1"/>
    <col min="26" max="26" width="15.28515625" bestFit="1" customWidth="1"/>
    <col min="27" max="27" width="8.7109375" customWidth="1"/>
    <col min="28" max="28" width="12.85546875" bestFit="1" customWidth="1"/>
  </cols>
  <sheetData>
    <row r="1" spans="1:28" ht="14.25" customHeight="1" x14ac:dyDescent="0.3">
      <c r="A1" s="4" t="s">
        <v>33</v>
      </c>
      <c r="B1" s="4" t="s">
        <v>34</v>
      </c>
      <c r="C1" s="4" t="s">
        <v>35</v>
      </c>
      <c r="D1" s="4" t="s">
        <v>36</v>
      </c>
      <c r="E1" s="4" t="s">
        <v>37</v>
      </c>
      <c r="F1" s="8" t="s">
        <v>38</v>
      </c>
      <c r="G1" s="8" t="s">
        <v>39</v>
      </c>
      <c r="H1" s="4" t="s">
        <v>40</v>
      </c>
      <c r="I1" s="4" t="s">
        <v>41</v>
      </c>
      <c r="J1" s="4" t="s">
        <v>42</v>
      </c>
      <c r="K1" s="4" t="s">
        <v>43</v>
      </c>
      <c r="L1" s="4" t="s">
        <v>44</v>
      </c>
      <c r="M1" s="4" t="s">
        <v>45</v>
      </c>
      <c r="N1" s="4" t="s">
        <v>46</v>
      </c>
      <c r="O1" s="4" t="s">
        <v>47</v>
      </c>
      <c r="P1" s="4" t="s">
        <v>48</v>
      </c>
      <c r="Q1" s="4" t="s">
        <v>49</v>
      </c>
      <c r="R1" s="4" t="s">
        <v>50</v>
      </c>
      <c r="S1" s="4" t="s">
        <v>51</v>
      </c>
      <c r="T1" s="4" t="s">
        <v>52</v>
      </c>
      <c r="U1" s="4" t="s">
        <v>53</v>
      </c>
      <c r="V1" s="4" t="s">
        <v>54</v>
      </c>
      <c r="AA1" s="5" t="s">
        <v>40</v>
      </c>
      <c r="AB1" s="5" t="s">
        <v>47</v>
      </c>
    </row>
    <row r="2" spans="1:28" ht="14.25" customHeight="1" x14ac:dyDescent="0.25">
      <c r="A2" s="6" t="s">
        <v>55</v>
      </c>
      <c r="B2" s="6" t="s">
        <v>56</v>
      </c>
      <c r="C2" s="6" t="s">
        <v>57</v>
      </c>
      <c r="D2" s="6" t="s">
        <v>58</v>
      </c>
      <c r="E2" t="str">
        <f>IF(Table_New[[#This Row],[Wait]]&lt;=4, "Yes", "No")</f>
        <v>No</v>
      </c>
      <c r="F2" s="9">
        <v>44075</v>
      </c>
      <c r="G2" s="9">
        <v>44089</v>
      </c>
      <c r="H2" s="6">
        <v>2</v>
      </c>
      <c r="I2" t="str">
        <f>IF(Table_New[[#This Row],[LaborFee]]=0,"Yes", "No")</f>
        <v>No</v>
      </c>
      <c r="J2" t="str">
        <f>IF(Table_New[[#This Row],[PartsFee]]=0,"Yes", "No")</f>
        <v>No</v>
      </c>
      <c r="K2" s="6">
        <v>0.5</v>
      </c>
      <c r="L2" s="6">
        <v>360</v>
      </c>
      <c r="M2" s="6" t="s">
        <v>59</v>
      </c>
      <c r="N2">
        <f>Table_New[[#This Row],[WorkDate]]-Table_New[[#This Row],[ReqDate]]</f>
        <v>14</v>
      </c>
      <c r="O2">
        <f>VLOOKUP(Table_New[[#This Row],[Techs]],$AA$2:$AB$4,2,0)</f>
        <v>140</v>
      </c>
      <c r="P2">
        <f>Table_New[[#This Row],[LaborHours]]*Table_New[[#This Row],[LaborRate]]</f>
        <v>70</v>
      </c>
      <c r="Q2" s="6">
        <v>70</v>
      </c>
      <c r="R2" s="6">
        <v>360</v>
      </c>
      <c r="S2">
        <f>Table_New[[#This Row],[LaborRate]]+Table_New[[#This Row],[LaborCost]]</f>
        <v>210</v>
      </c>
      <c r="T2">
        <f>Table_New[[#This Row],[LaborFee]]+Table_New[[#This Row],[PartsFee]]</f>
        <v>430</v>
      </c>
      <c r="U2" t="str">
        <f>LEFT(TEXT(Table_New[[#This Row],[ReqDate]],"dddd"),3)</f>
        <v>Tue</v>
      </c>
      <c r="V2" t="str">
        <f>LEFT(TEXT(Table_New[[#This Row],[WorkDate]],"mmmm"),3)</f>
        <v>Sep</v>
      </c>
      <c r="AA2" s="7">
        <v>1</v>
      </c>
      <c r="AB2" s="7">
        <v>80</v>
      </c>
    </row>
    <row r="3" spans="1:28" ht="14.25" customHeight="1" x14ac:dyDescent="0.25">
      <c r="A3" s="6" t="s">
        <v>60</v>
      </c>
      <c r="B3" s="6" t="s">
        <v>61</v>
      </c>
      <c r="C3" s="6" t="s">
        <v>62</v>
      </c>
      <c r="D3" s="6" t="s">
        <v>63</v>
      </c>
      <c r="E3" t="str">
        <f>IF(Table_New[[#This Row],[Wait]]&lt;=4, "Yes", "No")</f>
        <v>Yes</v>
      </c>
      <c r="F3" s="9">
        <v>44075</v>
      </c>
      <c r="G3" s="9">
        <v>44078</v>
      </c>
      <c r="H3" s="6">
        <v>1</v>
      </c>
      <c r="I3" t="str">
        <f>IF(Table_New[[#This Row],[LaborFee]]=0,"Yes", "No")</f>
        <v>No</v>
      </c>
      <c r="J3" t="str">
        <f>IF(Table_New[[#This Row],[PartsFee]]=0,"Yes", "No")</f>
        <v>No</v>
      </c>
      <c r="K3" s="6">
        <v>0.5</v>
      </c>
      <c r="L3" s="6">
        <v>90.041600000000003</v>
      </c>
      <c r="M3" s="6" t="s">
        <v>59</v>
      </c>
      <c r="N3">
        <f>Table_New[[#This Row],[WorkDate]]-Table_New[[#This Row],[ReqDate]]</f>
        <v>3</v>
      </c>
      <c r="O3">
        <f>VLOOKUP(Table_New[[#This Row],[Techs]],$AA$2:$AB$4,2,0)</f>
        <v>80</v>
      </c>
      <c r="P3">
        <f>Table_New[[#This Row],[LaborHours]]*Table_New[[#This Row],[LaborRate]]</f>
        <v>40</v>
      </c>
      <c r="Q3" s="6">
        <v>40</v>
      </c>
      <c r="R3" s="6">
        <v>90.041600000000003</v>
      </c>
      <c r="S3">
        <f>Table_New[[#This Row],[LaborRate]]+Table_New[[#This Row],[LaborCost]]</f>
        <v>120</v>
      </c>
      <c r="T3">
        <f>Table_New[[#This Row],[LaborFee]]+Table_New[[#This Row],[PartsFee]]</f>
        <v>130.04160000000002</v>
      </c>
      <c r="U3" t="str">
        <f>LEFT(TEXT(Table_New[[#This Row],[ReqDate]],"dddd"),3)</f>
        <v>Tue</v>
      </c>
      <c r="V3" t="str">
        <f>LEFT(TEXT(Table_New[[#This Row],[WorkDate]],"mmmm"),3)</f>
        <v>Sep</v>
      </c>
      <c r="AA3" s="7">
        <v>2</v>
      </c>
      <c r="AB3" s="7">
        <v>140</v>
      </c>
    </row>
    <row r="4" spans="1:28" ht="14.25" customHeight="1" x14ac:dyDescent="0.25">
      <c r="A4" s="6" t="s">
        <v>64</v>
      </c>
      <c r="B4" s="6" t="s">
        <v>65</v>
      </c>
      <c r="C4" s="6" t="s">
        <v>66</v>
      </c>
      <c r="D4" s="6" t="s">
        <v>67</v>
      </c>
      <c r="E4" t="str">
        <f>IF(Table_New[[#This Row],[Wait]]&lt;=4, "Yes", "No")</f>
        <v>No</v>
      </c>
      <c r="F4" s="9">
        <v>44075</v>
      </c>
      <c r="G4" s="9">
        <v>44091</v>
      </c>
      <c r="H4" s="6">
        <v>1</v>
      </c>
      <c r="I4" t="str">
        <f>IF(Table_New[[#This Row],[LaborFee]]=0,"Yes", "No")</f>
        <v>No</v>
      </c>
      <c r="J4" t="str">
        <f>IF(Table_New[[#This Row],[PartsFee]]=0,"Yes", "No")</f>
        <v>No</v>
      </c>
      <c r="K4" s="6">
        <v>0.25</v>
      </c>
      <c r="L4" s="6">
        <v>120</v>
      </c>
      <c r="M4" s="6" t="s">
        <v>68</v>
      </c>
      <c r="N4">
        <f>Table_New[[#This Row],[WorkDate]]-Table_New[[#This Row],[ReqDate]]</f>
        <v>16</v>
      </c>
      <c r="O4">
        <f>VLOOKUP(Table_New[[#This Row],[Techs]],$AA$2:$AB$4,2,0)</f>
        <v>80</v>
      </c>
      <c r="P4">
        <f>Table_New[[#This Row],[LaborHours]]*Table_New[[#This Row],[LaborRate]]</f>
        <v>20</v>
      </c>
      <c r="Q4" s="6">
        <v>20</v>
      </c>
      <c r="R4" s="6">
        <v>120</v>
      </c>
      <c r="S4">
        <f>Table_New[[#This Row],[LaborRate]]+Table_New[[#This Row],[LaborCost]]</f>
        <v>100</v>
      </c>
      <c r="T4">
        <f>Table_New[[#This Row],[LaborFee]]+Table_New[[#This Row],[PartsFee]]</f>
        <v>140</v>
      </c>
      <c r="U4" t="str">
        <f>LEFT(TEXT(Table_New[[#This Row],[ReqDate]],"dddd"),3)</f>
        <v>Tue</v>
      </c>
      <c r="V4" t="str">
        <f>LEFT(TEXT(Table_New[[#This Row],[WorkDate]],"mmmm"),3)</f>
        <v>Sep</v>
      </c>
      <c r="AA4" s="7">
        <v>3</v>
      </c>
      <c r="AB4" s="7">
        <v>195</v>
      </c>
    </row>
    <row r="5" spans="1:28" ht="14.25" customHeight="1" x14ac:dyDescent="0.25">
      <c r="A5" s="6" t="s">
        <v>69</v>
      </c>
      <c r="B5" s="6" t="s">
        <v>61</v>
      </c>
      <c r="C5" s="6" t="s">
        <v>62</v>
      </c>
      <c r="D5" s="6" t="s">
        <v>67</v>
      </c>
      <c r="E5" t="str">
        <f>IF(Table_New[[#This Row],[Wait]]&lt;=4, "Yes", "No")</f>
        <v>No</v>
      </c>
      <c r="F5" s="9">
        <v>44075</v>
      </c>
      <c r="G5" s="9">
        <v>44091</v>
      </c>
      <c r="H5" s="6">
        <v>1</v>
      </c>
      <c r="I5" t="str">
        <f>IF(Table_New[[#This Row],[LaborFee]]=0,"Yes", "No")</f>
        <v>No</v>
      </c>
      <c r="J5" t="str">
        <f>IF(Table_New[[#This Row],[PartsFee]]=0,"Yes", "No")</f>
        <v>No</v>
      </c>
      <c r="K5" s="6">
        <v>0.25</v>
      </c>
      <c r="L5" s="6">
        <v>16.25</v>
      </c>
      <c r="M5" s="6" t="s">
        <v>59</v>
      </c>
      <c r="N5">
        <f>Table_New[[#This Row],[WorkDate]]-Table_New[[#This Row],[ReqDate]]</f>
        <v>16</v>
      </c>
      <c r="O5">
        <f>VLOOKUP(Table_New[[#This Row],[Techs]],$AA$2:$AB$4,2,0)</f>
        <v>80</v>
      </c>
      <c r="P5">
        <f>Table_New[[#This Row],[LaborHours]]*Table_New[[#This Row],[LaborRate]]</f>
        <v>20</v>
      </c>
      <c r="Q5" s="6">
        <v>20</v>
      </c>
      <c r="R5" s="6">
        <v>16.25</v>
      </c>
      <c r="S5">
        <f>Table_New[[#This Row],[LaborRate]]+Table_New[[#This Row],[LaborCost]]</f>
        <v>100</v>
      </c>
      <c r="T5">
        <f>Table_New[[#This Row],[LaborFee]]+Table_New[[#This Row],[PartsFee]]</f>
        <v>36.25</v>
      </c>
      <c r="U5" t="str">
        <f>LEFT(TEXT(Table_New[[#This Row],[ReqDate]],"dddd"),3)</f>
        <v>Tue</v>
      </c>
      <c r="V5" t="str">
        <f>LEFT(TEXT(Table_New[[#This Row],[WorkDate]],"mmmm"),3)</f>
        <v>Sep</v>
      </c>
    </row>
    <row r="6" spans="1:28" ht="14.25" customHeight="1" x14ac:dyDescent="0.25">
      <c r="A6" s="6" t="s">
        <v>70</v>
      </c>
      <c r="B6" s="6" t="s">
        <v>71</v>
      </c>
      <c r="C6" s="6" t="s">
        <v>66</v>
      </c>
      <c r="D6" s="6" t="s">
        <v>67</v>
      </c>
      <c r="E6" t="str">
        <f>IF(Table_New[[#This Row],[Wait]]&lt;=4, "Yes", "No")</f>
        <v>No</v>
      </c>
      <c r="F6" s="9">
        <v>44075</v>
      </c>
      <c r="G6" s="9">
        <v>44091</v>
      </c>
      <c r="H6" s="6">
        <v>1</v>
      </c>
      <c r="I6" t="str">
        <f>IF(Table_New[[#This Row],[LaborFee]]=0,"Yes", "No")</f>
        <v>No</v>
      </c>
      <c r="J6" t="str">
        <f>IF(Table_New[[#This Row],[PartsFee]]=0,"Yes", "No")</f>
        <v>No</v>
      </c>
      <c r="K6" s="6">
        <v>0.25</v>
      </c>
      <c r="L6" s="6">
        <v>45.237400000000001</v>
      </c>
      <c r="M6" s="6" t="s">
        <v>59</v>
      </c>
      <c r="N6">
        <f>Table_New[[#This Row],[WorkDate]]-Table_New[[#This Row],[ReqDate]]</f>
        <v>16</v>
      </c>
      <c r="O6">
        <f>VLOOKUP(Table_New[[#This Row],[Techs]],$AA$2:$AB$4,2,0)</f>
        <v>80</v>
      </c>
      <c r="P6">
        <f>Table_New[[#This Row],[LaborHours]]*Table_New[[#This Row],[LaborRate]]</f>
        <v>20</v>
      </c>
      <c r="Q6" s="6">
        <v>20</v>
      </c>
      <c r="R6" s="6">
        <v>45.237400000000001</v>
      </c>
      <c r="S6">
        <f>Table_New[[#This Row],[LaborRate]]+Table_New[[#This Row],[LaborCost]]</f>
        <v>100</v>
      </c>
      <c r="T6">
        <f>Table_New[[#This Row],[LaborFee]]+Table_New[[#This Row],[PartsFee]]</f>
        <v>65.237400000000008</v>
      </c>
      <c r="U6" t="str">
        <f>LEFT(TEXT(Table_New[[#This Row],[ReqDate]],"dddd"),3)</f>
        <v>Tue</v>
      </c>
      <c r="V6" t="str">
        <f>LEFT(TEXT(Table_New[[#This Row],[WorkDate]],"mmmm"),3)</f>
        <v>Sep</v>
      </c>
    </row>
    <row r="7" spans="1:28" ht="14.25" customHeight="1" x14ac:dyDescent="0.25">
      <c r="A7" s="6" t="s">
        <v>72</v>
      </c>
      <c r="B7" s="6" t="s">
        <v>61</v>
      </c>
      <c r="C7" s="6" t="s">
        <v>62</v>
      </c>
      <c r="D7" s="6" t="s">
        <v>58</v>
      </c>
      <c r="E7" t="str">
        <f>IF(Table_New[[#This Row],[Wait]]&lt;=4, "Yes", "No")</f>
        <v>No</v>
      </c>
      <c r="F7" s="9">
        <v>44075</v>
      </c>
      <c r="G7" s="9">
        <v>44089</v>
      </c>
      <c r="H7" s="6">
        <v>1</v>
      </c>
      <c r="I7" t="str">
        <f>IF(Table_New[[#This Row],[LaborFee]]=0,"Yes", "No")</f>
        <v>No</v>
      </c>
      <c r="J7" t="str">
        <f>IF(Table_New[[#This Row],[PartsFee]]=0,"Yes", "No")</f>
        <v>No</v>
      </c>
      <c r="K7" s="6">
        <v>0.25</v>
      </c>
      <c r="L7" s="6">
        <v>97.626300000000001</v>
      </c>
      <c r="M7" s="6" t="s">
        <v>59</v>
      </c>
      <c r="N7">
        <f>Table_New[[#This Row],[WorkDate]]-Table_New[[#This Row],[ReqDate]]</f>
        <v>14</v>
      </c>
      <c r="O7">
        <f>VLOOKUP(Table_New[[#This Row],[Techs]],$AA$2:$AB$4,2,0)</f>
        <v>80</v>
      </c>
      <c r="P7">
        <f>Table_New[[#This Row],[LaborHours]]*Table_New[[#This Row],[LaborRate]]</f>
        <v>20</v>
      </c>
      <c r="Q7" s="6">
        <v>20</v>
      </c>
      <c r="R7" s="6">
        <v>97.626300000000001</v>
      </c>
      <c r="S7">
        <f>Table_New[[#This Row],[LaborRate]]+Table_New[[#This Row],[LaborCost]]</f>
        <v>100</v>
      </c>
      <c r="T7">
        <f>Table_New[[#This Row],[LaborFee]]+Table_New[[#This Row],[PartsFee]]</f>
        <v>117.6263</v>
      </c>
      <c r="U7" t="str">
        <f>LEFT(TEXT(Table_New[[#This Row],[ReqDate]],"dddd"),3)</f>
        <v>Tue</v>
      </c>
      <c r="V7" t="str">
        <f>LEFT(TEXT(Table_New[[#This Row],[WorkDate]],"mmmm"),3)</f>
        <v>Sep</v>
      </c>
    </row>
    <row r="8" spans="1:28" ht="14.25" customHeight="1" x14ac:dyDescent="0.25">
      <c r="A8" s="6" t="s">
        <v>73</v>
      </c>
      <c r="B8" s="6" t="s">
        <v>65</v>
      </c>
      <c r="C8" s="6" t="s">
        <v>66</v>
      </c>
      <c r="D8" s="6" t="s">
        <v>58</v>
      </c>
      <c r="E8" t="str">
        <f>IF(Table_New[[#This Row],[Wait]]&lt;=4, "Yes", "No")</f>
        <v>No</v>
      </c>
      <c r="F8" s="9">
        <v>44076</v>
      </c>
      <c r="G8" s="9">
        <v>44090</v>
      </c>
      <c r="H8" s="6">
        <v>2</v>
      </c>
      <c r="I8" t="str">
        <f>IF(Table_New[[#This Row],[LaborFee]]=0,"Yes", "No")</f>
        <v>No</v>
      </c>
      <c r="J8" t="str">
        <f>IF(Table_New[[#This Row],[PartsFee]]=0,"Yes", "No")</f>
        <v>No</v>
      </c>
      <c r="K8" s="6">
        <v>0.25</v>
      </c>
      <c r="L8" s="6">
        <v>29.13</v>
      </c>
      <c r="M8" s="6" t="s">
        <v>59</v>
      </c>
      <c r="N8">
        <f>Table_New[[#This Row],[WorkDate]]-Table_New[[#This Row],[ReqDate]]</f>
        <v>14</v>
      </c>
      <c r="O8">
        <f>VLOOKUP(Table_New[[#This Row],[Techs]],$AA$2:$AB$4,2,0)</f>
        <v>140</v>
      </c>
      <c r="P8">
        <f>Table_New[[#This Row],[LaborHours]]*Table_New[[#This Row],[LaborRate]]</f>
        <v>35</v>
      </c>
      <c r="Q8" s="6">
        <v>35</v>
      </c>
      <c r="R8" s="6">
        <v>29.13</v>
      </c>
      <c r="S8">
        <f>Table_New[[#This Row],[LaborRate]]+Table_New[[#This Row],[LaborCost]]</f>
        <v>175</v>
      </c>
      <c r="T8">
        <f>Table_New[[#This Row],[LaborFee]]+Table_New[[#This Row],[PartsFee]]</f>
        <v>64.13</v>
      </c>
      <c r="U8" t="str">
        <f>LEFT(TEXT(Table_New[[#This Row],[ReqDate]],"dddd"),3)</f>
        <v>Wed</v>
      </c>
      <c r="V8" t="str">
        <f>LEFT(TEXT(Table_New[[#This Row],[WorkDate]],"mmmm"),3)</f>
        <v>Sep</v>
      </c>
      <c r="Z8" s="6" t="s">
        <v>41</v>
      </c>
      <c r="AA8" s="6" t="s">
        <v>74</v>
      </c>
    </row>
    <row r="9" spans="1:28" ht="14.25" customHeight="1" x14ac:dyDescent="0.25">
      <c r="A9" s="6" t="s">
        <v>75</v>
      </c>
      <c r="B9" s="6" t="s">
        <v>61</v>
      </c>
      <c r="C9" s="6" t="s">
        <v>62</v>
      </c>
      <c r="D9" s="6" t="s">
        <v>63</v>
      </c>
      <c r="E9" t="str">
        <f>IF(Table_New[[#This Row],[Wait]]&lt;=4, "Yes", "No")</f>
        <v>No</v>
      </c>
      <c r="F9" s="9">
        <v>44076</v>
      </c>
      <c r="G9" s="9">
        <v>44106</v>
      </c>
      <c r="H9" s="6">
        <v>1</v>
      </c>
      <c r="I9" t="str">
        <f>IF(Table_New[[#This Row],[LaborFee]]=0,"Yes", "No")</f>
        <v>No</v>
      </c>
      <c r="J9" t="str">
        <f>IF(Table_New[[#This Row],[PartsFee]]=0,"Yes", "No")</f>
        <v>No</v>
      </c>
      <c r="K9" s="6">
        <v>0.75</v>
      </c>
      <c r="L9" s="6">
        <v>35.1</v>
      </c>
      <c r="M9" s="6" t="s">
        <v>59</v>
      </c>
      <c r="N9">
        <f>Table_New[[#This Row],[WorkDate]]-Table_New[[#This Row],[ReqDate]]</f>
        <v>30</v>
      </c>
      <c r="O9">
        <f>VLOOKUP(Table_New[[#This Row],[Techs]],$AA$2:$AB$4,2,0)</f>
        <v>80</v>
      </c>
      <c r="P9">
        <f>Table_New[[#This Row],[LaborHours]]*Table_New[[#This Row],[LaborRate]]</f>
        <v>60</v>
      </c>
      <c r="Q9" s="6">
        <v>60</v>
      </c>
      <c r="R9" s="6">
        <v>35.1</v>
      </c>
      <c r="S9">
        <f>Table_New[[#This Row],[LaborRate]]+Table_New[[#This Row],[LaborCost]]</f>
        <v>140</v>
      </c>
      <c r="T9">
        <f>Table_New[[#This Row],[LaborFee]]+Table_New[[#This Row],[PartsFee]]</f>
        <v>95.1</v>
      </c>
      <c r="U9" t="str">
        <f>LEFT(TEXT(Table_New[[#This Row],[ReqDate]],"dddd"),3)</f>
        <v>Wed</v>
      </c>
      <c r="V9" t="str">
        <f>LEFT(TEXT(Table_New[[#This Row],[WorkDate]],"mmmm"),3)</f>
        <v>Oct</v>
      </c>
      <c r="Z9" s="6" t="s">
        <v>41</v>
      </c>
      <c r="AA9" s="6" t="s">
        <v>76</v>
      </c>
    </row>
    <row r="10" spans="1:28" ht="14.25" customHeight="1" x14ac:dyDescent="0.25">
      <c r="A10" s="6" t="s">
        <v>77</v>
      </c>
      <c r="B10" s="6" t="s">
        <v>71</v>
      </c>
      <c r="C10" s="6" t="s">
        <v>78</v>
      </c>
      <c r="D10" s="6" t="s">
        <v>67</v>
      </c>
      <c r="E10" t="str">
        <f>IF(Table_New[[#This Row],[Wait]]&lt;=4, "Yes", "No")</f>
        <v>No</v>
      </c>
      <c r="F10" s="9">
        <v>44076</v>
      </c>
      <c r="G10" s="9">
        <v>44105</v>
      </c>
      <c r="H10" s="6">
        <v>1</v>
      </c>
      <c r="I10" t="str">
        <f>IF(Table_New[[#This Row],[LaborFee]]=0,"Yes", "No")</f>
        <v>No</v>
      </c>
      <c r="J10" t="str">
        <f>IF(Table_New[[#This Row],[PartsFee]]=0,"Yes", "No")</f>
        <v>No</v>
      </c>
      <c r="K10" s="6">
        <v>0.25</v>
      </c>
      <c r="L10" s="6">
        <v>76.7</v>
      </c>
      <c r="M10" s="6" t="s">
        <v>79</v>
      </c>
      <c r="N10">
        <f>Table_New[[#This Row],[WorkDate]]-Table_New[[#This Row],[ReqDate]]</f>
        <v>29</v>
      </c>
      <c r="O10">
        <f>VLOOKUP(Table_New[[#This Row],[Techs]],$AA$2:$AB$4,2,0)</f>
        <v>80</v>
      </c>
      <c r="P10">
        <f>Table_New[[#This Row],[LaborHours]]*Table_New[[#This Row],[LaborRate]]</f>
        <v>20</v>
      </c>
      <c r="Q10" s="6">
        <v>20</v>
      </c>
      <c r="R10" s="6">
        <v>76.7</v>
      </c>
      <c r="S10">
        <f>Table_New[[#This Row],[LaborRate]]+Table_New[[#This Row],[LaborCost]]</f>
        <v>100</v>
      </c>
      <c r="T10">
        <f>Table_New[[#This Row],[LaborFee]]+Table_New[[#This Row],[PartsFee]]</f>
        <v>96.7</v>
      </c>
      <c r="U10" t="str">
        <f>LEFT(TEXT(Table_New[[#This Row],[ReqDate]],"dddd"),3)</f>
        <v>Wed</v>
      </c>
      <c r="V10" t="str">
        <f>LEFT(TEXT(Table_New[[#This Row],[WorkDate]],"mmmm"),3)</f>
        <v>Oct</v>
      </c>
    </row>
    <row r="11" spans="1:28" ht="14.25" customHeight="1" x14ac:dyDescent="0.25">
      <c r="A11" s="6" t="s">
        <v>80</v>
      </c>
      <c r="B11" s="6" t="s">
        <v>65</v>
      </c>
      <c r="C11" s="6" t="s">
        <v>57</v>
      </c>
      <c r="D11" s="6" t="s">
        <v>81</v>
      </c>
      <c r="E11" t="str">
        <f>IF(Table_New[[#This Row],[Wait]]&lt;=4, "Yes", "No")</f>
        <v>No</v>
      </c>
      <c r="F11" s="9">
        <v>44076</v>
      </c>
      <c r="G11" s="9">
        <v>44110</v>
      </c>
      <c r="H11" s="6">
        <v>1</v>
      </c>
      <c r="I11" t="str">
        <f>IF(Table_New[[#This Row],[LaborFee]]=0,"Yes", "No")</f>
        <v>No</v>
      </c>
      <c r="J11" t="str">
        <f>IF(Table_New[[#This Row],[PartsFee]]=0,"Yes", "No")</f>
        <v>No</v>
      </c>
      <c r="K11" s="6">
        <v>1.5</v>
      </c>
      <c r="L11" s="6">
        <v>374.07940000000002</v>
      </c>
      <c r="M11" s="6" t="s">
        <v>79</v>
      </c>
      <c r="N11">
        <f>Table_New[[#This Row],[WorkDate]]-Table_New[[#This Row],[ReqDate]]</f>
        <v>34</v>
      </c>
      <c r="O11">
        <f>VLOOKUP(Table_New[[#This Row],[Techs]],$AA$2:$AB$4,2,0)</f>
        <v>80</v>
      </c>
      <c r="P11">
        <f>Table_New[[#This Row],[LaborHours]]*Table_New[[#This Row],[LaborRate]]</f>
        <v>120</v>
      </c>
      <c r="Q11" s="6">
        <v>120</v>
      </c>
      <c r="R11" s="6">
        <v>374.07940000000002</v>
      </c>
      <c r="S11">
        <f>Table_New[[#This Row],[LaborRate]]+Table_New[[#This Row],[LaborCost]]</f>
        <v>200</v>
      </c>
      <c r="T11">
        <f>Table_New[[#This Row],[LaborFee]]+Table_New[[#This Row],[PartsFee]]</f>
        <v>494.07940000000002</v>
      </c>
      <c r="U11" t="str">
        <f>LEFT(TEXT(Table_New[[#This Row],[ReqDate]],"dddd"),3)</f>
        <v>Wed</v>
      </c>
      <c r="V11" t="str">
        <f>LEFT(TEXT(Table_New[[#This Row],[WorkDate]],"mmmm"),3)</f>
        <v>Oct</v>
      </c>
    </row>
    <row r="12" spans="1:28" ht="14.25" customHeight="1" x14ac:dyDescent="0.25">
      <c r="A12" s="6" t="s">
        <v>82</v>
      </c>
      <c r="B12" s="6" t="s">
        <v>83</v>
      </c>
      <c r="C12" s="6" t="s">
        <v>78</v>
      </c>
      <c r="D12" s="6" t="s">
        <v>63</v>
      </c>
      <c r="E12" t="str">
        <f>IF(Table_New[[#This Row],[Wait]]&lt;=4, "Yes", "No")</f>
        <v>No</v>
      </c>
      <c r="F12" s="9">
        <v>44076</v>
      </c>
      <c r="G12" s="9">
        <v>44173</v>
      </c>
      <c r="H12" s="6">
        <v>2</v>
      </c>
      <c r="I12" t="str">
        <f>IF(Table_New[[#This Row],[LaborFee]]=0,"Yes", "No")</f>
        <v>No</v>
      </c>
      <c r="J12" t="str">
        <f>IF(Table_New[[#This Row],[PartsFee]]=0,"Yes", "No")</f>
        <v>No</v>
      </c>
      <c r="K12" s="6">
        <v>4.75</v>
      </c>
      <c r="L12" s="6">
        <v>832.15830000000005</v>
      </c>
      <c r="M12" s="6" t="s">
        <v>59</v>
      </c>
      <c r="N12">
        <f>Table_New[[#This Row],[WorkDate]]-Table_New[[#This Row],[ReqDate]]</f>
        <v>97</v>
      </c>
      <c r="O12">
        <f>VLOOKUP(Table_New[[#This Row],[Techs]],$AA$2:$AB$4,2,0)</f>
        <v>140</v>
      </c>
      <c r="P12">
        <f>Table_New[[#This Row],[LaborHours]]*Table_New[[#This Row],[LaborRate]]</f>
        <v>665</v>
      </c>
      <c r="Q12" s="6">
        <v>665</v>
      </c>
      <c r="R12" s="6">
        <v>832.15830000000005</v>
      </c>
      <c r="S12">
        <f>Table_New[[#This Row],[LaborRate]]+Table_New[[#This Row],[LaborCost]]</f>
        <v>805</v>
      </c>
      <c r="T12">
        <f>Table_New[[#This Row],[LaborFee]]+Table_New[[#This Row],[PartsFee]]</f>
        <v>1497.1583000000001</v>
      </c>
      <c r="U12" t="str">
        <f>LEFT(TEXT(Table_New[[#This Row],[ReqDate]],"dddd"),3)</f>
        <v>Wed</v>
      </c>
      <c r="V12" t="str">
        <f>LEFT(TEXT(Table_New[[#This Row],[WorkDate]],"mmmm"),3)</f>
        <v>Dec</v>
      </c>
    </row>
    <row r="13" spans="1:28" ht="14.25" customHeight="1" x14ac:dyDescent="0.25">
      <c r="A13" s="6" t="s">
        <v>84</v>
      </c>
      <c r="B13" s="6" t="s">
        <v>61</v>
      </c>
      <c r="C13" s="6" t="s">
        <v>62</v>
      </c>
      <c r="D13" s="6" t="s">
        <v>67</v>
      </c>
      <c r="E13" t="str">
        <f>IF(Table_New[[#This Row],[Wait]]&lt;=4, "Yes", "No")</f>
        <v>No</v>
      </c>
      <c r="F13" s="9">
        <v>44077</v>
      </c>
      <c r="G13" s="9">
        <v>44097</v>
      </c>
      <c r="H13" s="6">
        <v>1</v>
      </c>
      <c r="I13" t="str">
        <f>IF(Table_New[[#This Row],[LaborFee]]=0,"Yes", "No")</f>
        <v>No</v>
      </c>
      <c r="J13" t="str">
        <f>IF(Table_New[[#This Row],[PartsFee]]=0,"Yes", "No")</f>
        <v>No</v>
      </c>
      <c r="K13" s="6">
        <v>0.25</v>
      </c>
      <c r="L13" s="6">
        <v>70.212999999999994</v>
      </c>
      <c r="M13" s="6" t="s">
        <v>59</v>
      </c>
      <c r="N13">
        <f>Table_New[[#This Row],[WorkDate]]-Table_New[[#This Row],[ReqDate]]</f>
        <v>20</v>
      </c>
      <c r="O13">
        <f>VLOOKUP(Table_New[[#This Row],[Techs]],$AA$2:$AB$4,2,0)</f>
        <v>80</v>
      </c>
      <c r="P13">
        <f>Table_New[[#This Row],[LaborHours]]*Table_New[[#This Row],[LaborRate]]</f>
        <v>20</v>
      </c>
      <c r="Q13" s="6">
        <v>20</v>
      </c>
      <c r="R13" s="6">
        <v>70.212999999999994</v>
      </c>
      <c r="S13">
        <f>Table_New[[#This Row],[LaborRate]]+Table_New[[#This Row],[LaborCost]]</f>
        <v>100</v>
      </c>
      <c r="T13">
        <f>Table_New[[#This Row],[LaborFee]]+Table_New[[#This Row],[PartsFee]]</f>
        <v>90.212999999999994</v>
      </c>
      <c r="U13" t="str">
        <f>LEFT(TEXT(Table_New[[#This Row],[ReqDate]],"dddd"),3)</f>
        <v>Thu</v>
      </c>
      <c r="V13" t="str">
        <f>LEFT(TEXT(Table_New[[#This Row],[WorkDate]],"mmmm"),3)</f>
        <v>Sep</v>
      </c>
    </row>
    <row r="14" spans="1:28" ht="14.25" customHeight="1" x14ac:dyDescent="0.25">
      <c r="A14" s="6" t="s">
        <v>85</v>
      </c>
      <c r="B14" s="6" t="s">
        <v>83</v>
      </c>
      <c r="C14" s="6" t="s">
        <v>78</v>
      </c>
      <c r="D14" s="6" t="s">
        <v>58</v>
      </c>
      <c r="E14" t="str">
        <f>IF(Table_New[[#This Row],[Wait]]&lt;=4, "Yes", "No")</f>
        <v>No</v>
      </c>
      <c r="F14" s="9">
        <v>44078</v>
      </c>
      <c r="G14" s="9">
        <v>44104</v>
      </c>
      <c r="H14" s="6">
        <v>1</v>
      </c>
      <c r="I14" t="str">
        <f>IF(Table_New[[#This Row],[LaborFee]]=0,"Yes", "No")</f>
        <v>No</v>
      </c>
      <c r="J14" t="str">
        <f>IF(Table_New[[#This Row],[PartsFee]]=0,"Yes", "No")</f>
        <v>No</v>
      </c>
      <c r="K14" s="6">
        <v>0.5</v>
      </c>
      <c r="L14" s="6">
        <v>150</v>
      </c>
      <c r="M14" s="6" t="s">
        <v>68</v>
      </c>
      <c r="N14">
        <f>Table_New[[#This Row],[WorkDate]]-Table_New[[#This Row],[ReqDate]]</f>
        <v>26</v>
      </c>
      <c r="O14">
        <f>VLOOKUP(Table_New[[#This Row],[Techs]],$AA$2:$AB$4,2,0)</f>
        <v>80</v>
      </c>
      <c r="P14">
        <f>Table_New[[#This Row],[LaborHours]]*Table_New[[#This Row],[LaborRate]]</f>
        <v>40</v>
      </c>
      <c r="Q14" s="6">
        <v>40</v>
      </c>
      <c r="R14" s="6">
        <v>150</v>
      </c>
      <c r="S14">
        <f>Table_New[[#This Row],[LaborRate]]+Table_New[[#This Row],[LaborCost]]</f>
        <v>120</v>
      </c>
      <c r="T14">
        <f>Table_New[[#This Row],[LaborFee]]+Table_New[[#This Row],[PartsFee]]</f>
        <v>190</v>
      </c>
      <c r="U14" t="str">
        <f>LEFT(TEXT(Table_New[[#This Row],[ReqDate]],"dddd"),3)</f>
        <v>Fri</v>
      </c>
      <c r="V14" t="str">
        <f>LEFT(TEXT(Table_New[[#This Row],[WorkDate]],"mmmm"),3)</f>
        <v>Sep</v>
      </c>
    </row>
    <row r="15" spans="1:28" ht="14.25" customHeight="1" x14ac:dyDescent="0.25">
      <c r="A15" s="6" t="s">
        <v>86</v>
      </c>
      <c r="B15" s="6" t="s">
        <v>65</v>
      </c>
      <c r="C15" s="6" t="s">
        <v>87</v>
      </c>
      <c r="D15" s="6" t="s">
        <v>58</v>
      </c>
      <c r="E15" t="str">
        <f>IF(Table_New[[#This Row],[Wait]]&lt;=4, "Yes", "No")</f>
        <v>No</v>
      </c>
      <c r="F15" s="9">
        <v>44078</v>
      </c>
      <c r="G15" s="9">
        <v>44128</v>
      </c>
      <c r="H15" s="6">
        <v>2</v>
      </c>
      <c r="I15" t="str">
        <f>IF(Table_New[[#This Row],[LaborFee]]=0,"Yes", "No")</f>
        <v>No</v>
      </c>
      <c r="J15" t="str">
        <f>IF(Table_New[[#This Row],[PartsFee]]=0,"Yes", "No")</f>
        <v>No</v>
      </c>
      <c r="K15" s="6">
        <v>1.5</v>
      </c>
      <c r="L15" s="6">
        <v>275</v>
      </c>
      <c r="M15" s="6" t="s">
        <v>79</v>
      </c>
      <c r="N15">
        <f>Table_New[[#This Row],[WorkDate]]-Table_New[[#This Row],[ReqDate]]</f>
        <v>50</v>
      </c>
      <c r="O15">
        <f>VLOOKUP(Table_New[[#This Row],[Techs]],$AA$2:$AB$4,2,0)</f>
        <v>140</v>
      </c>
      <c r="P15">
        <f>Table_New[[#This Row],[LaborHours]]*Table_New[[#This Row],[LaborRate]]</f>
        <v>210</v>
      </c>
      <c r="Q15" s="6">
        <v>210</v>
      </c>
      <c r="R15" s="6">
        <v>275</v>
      </c>
      <c r="S15">
        <f>Table_New[[#This Row],[LaborRate]]+Table_New[[#This Row],[LaborCost]]</f>
        <v>350</v>
      </c>
      <c r="T15">
        <f>Table_New[[#This Row],[LaborFee]]+Table_New[[#This Row],[PartsFee]]</f>
        <v>485</v>
      </c>
      <c r="U15" t="str">
        <f>LEFT(TEXT(Table_New[[#This Row],[ReqDate]],"dddd"),3)</f>
        <v>Fri</v>
      </c>
      <c r="V15" t="str">
        <f>LEFT(TEXT(Table_New[[#This Row],[WorkDate]],"mmmm"),3)</f>
        <v>Oct</v>
      </c>
    </row>
    <row r="16" spans="1:28" ht="14.25" customHeight="1" x14ac:dyDescent="0.25">
      <c r="A16" s="6" t="s">
        <v>88</v>
      </c>
      <c r="B16" s="6" t="s">
        <v>71</v>
      </c>
      <c r="C16" s="6" t="s">
        <v>57</v>
      </c>
      <c r="D16" s="6" t="s">
        <v>63</v>
      </c>
      <c r="E16" t="str">
        <f>IF(Table_New[[#This Row],[Wait]]&lt;=4, "Yes", "No")</f>
        <v>No</v>
      </c>
      <c r="F16" s="9">
        <v>44078</v>
      </c>
      <c r="G16" s="9">
        <v>44145</v>
      </c>
      <c r="H16" s="6">
        <v>1</v>
      </c>
      <c r="I16" t="str">
        <f>IF(Table_New[[#This Row],[LaborFee]]=0,"Yes", "No")</f>
        <v>No</v>
      </c>
      <c r="J16" t="str">
        <f>IF(Table_New[[#This Row],[PartsFee]]=0,"Yes", "No")</f>
        <v>No</v>
      </c>
      <c r="K16" s="6">
        <v>0.75</v>
      </c>
      <c r="L16" s="6">
        <v>938</v>
      </c>
      <c r="M16" s="6" t="s">
        <v>79</v>
      </c>
      <c r="N16">
        <f>Table_New[[#This Row],[WorkDate]]-Table_New[[#This Row],[ReqDate]]</f>
        <v>67</v>
      </c>
      <c r="O16">
        <f>VLOOKUP(Table_New[[#This Row],[Techs]],$AA$2:$AB$4,2,0)</f>
        <v>80</v>
      </c>
      <c r="P16">
        <f>Table_New[[#This Row],[LaborHours]]*Table_New[[#This Row],[LaborRate]]</f>
        <v>60</v>
      </c>
      <c r="Q16" s="6">
        <v>60</v>
      </c>
      <c r="R16" s="6">
        <v>938</v>
      </c>
      <c r="S16">
        <f>Table_New[[#This Row],[LaborRate]]+Table_New[[#This Row],[LaborCost]]</f>
        <v>140</v>
      </c>
      <c r="T16">
        <f>Table_New[[#This Row],[LaborFee]]+Table_New[[#This Row],[PartsFee]]</f>
        <v>998</v>
      </c>
      <c r="U16" t="str">
        <f>LEFT(TEXT(Table_New[[#This Row],[ReqDate]],"dddd"),3)</f>
        <v>Fri</v>
      </c>
      <c r="V16" t="str">
        <f>LEFT(TEXT(Table_New[[#This Row],[WorkDate]],"mmmm"),3)</f>
        <v>Nov</v>
      </c>
    </row>
    <row r="17" spans="1:22" ht="14.25" customHeight="1" x14ac:dyDescent="0.25">
      <c r="A17" s="6" t="s">
        <v>89</v>
      </c>
      <c r="B17" s="6" t="s">
        <v>61</v>
      </c>
      <c r="C17" s="6" t="s">
        <v>62</v>
      </c>
      <c r="D17" s="6" t="s">
        <v>58</v>
      </c>
      <c r="E17" t="str">
        <f>IF(Table_New[[#This Row],[Wait]]&lt;=4, "Yes", "No")</f>
        <v>No</v>
      </c>
      <c r="F17" s="9">
        <v>44079</v>
      </c>
      <c r="G17" s="9">
        <v>44095</v>
      </c>
      <c r="H17" s="6">
        <v>1</v>
      </c>
      <c r="I17" t="str">
        <f>IF(Table_New[[#This Row],[LaborFee]]=0,"Yes", "No")</f>
        <v>No</v>
      </c>
      <c r="J17" t="str">
        <f>IF(Table_New[[#This Row],[PartsFee]]=0,"Yes", "No")</f>
        <v>No</v>
      </c>
      <c r="K17" s="6">
        <v>0.25</v>
      </c>
      <c r="L17" s="6">
        <v>61.249699999999997</v>
      </c>
      <c r="M17" s="6" t="s">
        <v>59</v>
      </c>
      <c r="N17">
        <f>Table_New[[#This Row],[WorkDate]]-Table_New[[#This Row],[ReqDate]]</f>
        <v>16</v>
      </c>
      <c r="O17">
        <f>VLOOKUP(Table_New[[#This Row],[Techs]],$AA$2:$AB$4,2,0)</f>
        <v>80</v>
      </c>
      <c r="P17">
        <f>Table_New[[#This Row],[LaborHours]]*Table_New[[#This Row],[LaborRate]]</f>
        <v>20</v>
      </c>
      <c r="Q17" s="6">
        <v>20</v>
      </c>
      <c r="R17" s="6">
        <v>61.249699999999997</v>
      </c>
      <c r="S17">
        <f>Table_New[[#This Row],[LaborRate]]+Table_New[[#This Row],[LaborCost]]</f>
        <v>100</v>
      </c>
      <c r="T17">
        <f>Table_New[[#This Row],[LaborFee]]+Table_New[[#This Row],[PartsFee]]</f>
        <v>81.24969999999999</v>
      </c>
      <c r="U17" t="str">
        <f>LEFT(TEXT(Table_New[[#This Row],[ReqDate]],"dddd"),3)</f>
        <v>Sat</v>
      </c>
      <c r="V17" t="str">
        <f>LEFT(TEXT(Table_New[[#This Row],[WorkDate]],"mmmm"),3)</f>
        <v>Sep</v>
      </c>
    </row>
    <row r="18" spans="1:22" ht="14.25" customHeight="1" x14ac:dyDescent="0.25">
      <c r="A18" s="6" t="s">
        <v>90</v>
      </c>
      <c r="B18" s="6" t="s">
        <v>83</v>
      </c>
      <c r="C18" s="6" t="s">
        <v>78</v>
      </c>
      <c r="D18" s="6" t="s">
        <v>58</v>
      </c>
      <c r="E18" t="str">
        <f>IF(Table_New[[#This Row],[Wait]]&lt;=4, "Yes", "No")</f>
        <v>No</v>
      </c>
      <c r="F18" s="9">
        <v>44079</v>
      </c>
      <c r="G18" s="9">
        <v>44096</v>
      </c>
      <c r="H18" s="6">
        <v>1</v>
      </c>
      <c r="I18" t="str">
        <f>IF(Table_New[[#This Row],[LaborFee]]=0,"Yes", "No")</f>
        <v>No</v>
      </c>
      <c r="J18" t="str">
        <f>IF(Table_New[[#This Row],[PartsFee]]=0,"Yes", "No")</f>
        <v>No</v>
      </c>
      <c r="K18" s="6">
        <v>1.5</v>
      </c>
      <c r="L18" s="6">
        <v>48</v>
      </c>
      <c r="M18" s="6" t="s">
        <v>79</v>
      </c>
      <c r="N18">
        <f>Table_New[[#This Row],[WorkDate]]-Table_New[[#This Row],[ReqDate]]</f>
        <v>17</v>
      </c>
      <c r="O18">
        <f>VLOOKUP(Table_New[[#This Row],[Techs]],$AA$2:$AB$4,2,0)</f>
        <v>80</v>
      </c>
      <c r="P18">
        <f>Table_New[[#This Row],[LaborHours]]*Table_New[[#This Row],[LaborRate]]</f>
        <v>120</v>
      </c>
      <c r="Q18" s="6">
        <v>120</v>
      </c>
      <c r="R18" s="6">
        <v>48</v>
      </c>
      <c r="S18">
        <f>Table_New[[#This Row],[LaborRate]]+Table_New[[#This Row],[LaborCost]]</f>
        <v>200</v>
      </c>
      <c r="T18">
        <f>Table_New[[#This Row],[LaborFee]]+Table_New[[#This Row],[PartsFee]]</f>
        <v>168</v>
      </c>
      <c r="U18" t="str">
        <f>LEFT(TEXT(Table_New[[#This Row],[ReqDate]],"dddd"),3)</f>
        <v>Sat</v>
      </c>
      <c r="V18" t="str">
        <f>LEFT(TEXT(Table_New[[#This Row],[WorkDate]],"mmmm"),3)</f>
        <v>Sep</v>
      </c>
    </row>
    <row r="19" spans="1:22" ht="14.25" customHeight="1" x14ac:dyDescent="0.25">
      <c r="A19" s="6" t="s">
        <v>91</v>
      </c>
      <c r="B19" s="6" t="s">
        <v>71</v>
      </c>
      <c r="C19" s="6" t="s">
        <v>78</v>
      </c>
      <c r="D19" s="6" t="s">
        <v>58</v>
      </c>
      <c r="E19" t="str">
        <f>IF(Table_New[[#This Row],[Wait]]&lt;=4, "Yes", "No")</f>
        <v>Yes</v>
      </c>
      <c r="F19" s="9">
        <v>44081</v>
      </c>
      <c r="G19" s="9">
        <v>44084</v>
      </c>
      <c r="H19" s="6">
        <v>2</v>
      </c>
      <c r="I19" t="str">
        <f>IF(Table_New[[#This Row],[LaborFee]]=0,"Yes", "No")</f>
        <v>No</v>
      </c>
      <c r="J19" t="str">
        <f>IF(Table_New[[#This Row],[PartsFee]]=0,"Yes", "No")</f>
        <v>No</v>
      </c>
      <c r="K19" s="6">
        <v>0.25</v>
      </c>
      <c r="L19" s="6">
        <v>204.28399999999999</v>
      </c>
      <c r="M19" s="6" t="s">
        <v>59</v>
      </c>
      <c r="N19">
        <f>Table_New[[#This Row],[WorkDate]]-Table_New[[#This Row],[ReqDate]]</f>
        <v>3</v>
      </c>
      <c r="O19">
        <f>VLOOKUP(Table_New[[#This Row],[Techs]],$AA$2:$AB$4,2,0)</f>
        <v>140</v>
      </c>
      <c r="P19">
        <f>Table_New[[#This Row],[LaborHours]]*Table_New[[#This Row],[LaborRate]]</f>
        <v>35</v>
      </c>
      <c r="Q19" s="6">
        <v>35</v>
      </c>
      <c r="R19" s="6">
        <v>204.28399999999999</v>
      </c>
      <c r="S19">
        <f>Table_New[[#This Row],[LaborRate]]+Table_New[[#This Row],[LaborCost]]</f>
        <v>175</v>
      </c>
      <c r="T19">
        <f>Table_New[[#This Row],[LaborFee]]+Table_New[[#This Row],[PartsFee]]</f>
        <v>239.28399999999999</v>
      </c>
      <c r="U19" t="str">
        <f>LEFT(TEXT(Table_New[[#This Row],[ReqDate]],"dddd"),3)</f>
        <v>Mon</v>
      </c>
      <c r="V19" t="str">
        <f>LEFT(TEXT(Table_New[[#This Row],[WorkDate]],"mmmm"),3)</f>
        <v>Sep</v>
      </c>
    </row>
    <row r="20" spans="1:22" ht="14.25" customHeight="1" x14ac:dyDescent="0.25">
      <c r="A20" s="6" t="s">
        <v>92</v>
      </c>
      <c r="B20" s="6" t="s">
        <v>71</v>
      </c>
      <c r="C20" s="6" t="s">
        <v>66</v>
      </c>
      <c r="D20" s="6" t="s">
        <v>63</v>
      </c>
      <c r="E20" t="str">
        <f>IF(Table_New[[#This Row],[Wait]]&lt;=4, "Yes", "No")</f>
        <v>No</v>
      </c>
      <c r="F20" s="9">
        <v>44082</v>
      </c>
      <c r="G20" s="9">
        <v>44089</v>
      </c>
      <c r="H20" s="6">
        <v>2</v>
      </c>
      <c r="I20" t="str">
        <f>IF(Table_New[[#This Row],[LaborFee]]=0,"Yes", "No")</f>
        <v>No</v>
      </c>
      <c r="J20" t="str">
        <f>IF(Table_New[[#This Row],[PartsFee]]=0,"Yes", "No")</f>
        <v>No</v>
      </c>
      <c r="K20" s="6">
        <v>0.5</v>
      </c>
      <c r="L20" s="6">
        <v>240</v>
      </c>
      <c r="M20" s="6" t="s">
        <v>59</v>
      </c>
      <c r="N20">
        <f>Table_New[[#This Row],[WorkDate]]-Table_New[[#This Row],[ReqDate]]</f>
        <v>7</v>
      </c>
      <c r="O20">
        <f>VLOOKUP(Table_New[[#This Row],[Techs]],$AA$2:$AB$4,2,0)</f>
        <v>140</v>
      </c>
      <c r="P20">
        <f>Table_New[[#This Row],[LaborHours]]*Table_New[[#This Row],[LaborRate]]</f>
        <v>70</v>
      </c>
      <c r="Q20" s="6">
        <v>70</v>
      </c>
      <c r="R20" s="6">
        <v>240</v>
      </c>
      <c r="S20">
        <f>Table_New[[#This Row],[LaborRate]]+Table_New[[#This Row],[LaborCost]]</f>
        <v>210</v>
      </c>
      <c r="T20">
        <f>Table_New[[#This Row],[LaborFee]]+Table_New[[#This Row],[PartsFee]]</f>
        <v>310</v>
      </c>
      <c r="U20" t="str">
        <f>LEFT(TEXT(Table_New[[#This Row],[ReqDate]],"dddd"),3)</f>
        <v>Tue</v>
      </c>
      <c r="V20" t="str">
        <f>LEFT(TEXT(Table_New[[#This Row],[WorkDate]],"mmmm"),3)</f>
        <v>Sep</v>
      </c>
    </row>
    <row r="21" spans="1:22" ht="14.25" customHeight="1" x14ac:dyDescent="0.25">
      <c r="A21" s="6" t="s">
        <v>93</v>
      </c>
      <c r="B21" s="6" t="s">
        <v>94</v>
      </c>
      <c r="C21" s="6" t="s">
        <v>57</v>
      </c>
      <c r="D21" s="6" t="s">
        <v>63</v>
      </c>
      <c r="E21" t="str">
        <f>IF(Table_New[[#This Row],[Wait]]&lt;=4, "Yes", "No")</f>
        <v>No</v>
      </c>
      <c r="F21" s="9">
        <v>44082</v>
      </c>
      <c r="G21" s="9">
        <v>44091</v>
      </c>
      <c r="H21" s="6">
        <v>2</v>
      </c>
      <c r="I21" t="str">
        <f>IF(Table_New[[#This Row],[LaborFee]]=0,"Yes", "No")</f>
        <v>No</v>
      </c>
      <c r="J21" t="str">
        <f>IF(Table_New[[#This Row],[PartsFee]]=0,"Yes", "No")</f>
        <v>No</v>
      </c>
      <c r="K21" s="6">
        <v>0.5</v>
      </c>
      <c r="L21" s="6">
        <v>120</v>
      </c>
      <c r="M21" s="6" t="s">
        <v>59</v>
      </c>
      <c r="N21">
        <f>Table_New[[#This Row],[WorkDate]]-Table_New[[#This Row],[ReqDate]]</f>
        <v>9</v>
      </c>
      <c r="O21">
        <f>VLOOKUP(Table_New[[#This Row],[Techs]],$AA$2:$AB$4,2,0)</f>
        <v>140</v>
      </c>
      <c r="P21">
        <f>Table_New[[#This Row],[LaborHours]]*Table_New[[#This Row],[LaborRate]]</f>
        <v>70</v>
      </c>
      <c r="Q21" s="6">
        <v>70</v>
      </c>
      <c r="R21" s="6">
        <v>120</v>
      </c>
      <c r="S21">
        <f>Table_New[[#This Row],[LaborRate]]+Table_New[[#This Row],[LaborCost]]</f>
        <v>210</v>
      </c>
      <c r="T21">
        <f>Table_New[[#This Row],[LaborFee]]+Table_New[[#This Row],[PartsFee]]</f>
        <v>190</v>
      </c>
      <c r="U21" t="str">
        <f>LEFT(TEXT(Table_New[[#This Row],[ReqDate]],"dddd"),3)</f>
        <v>Tue</v>
      </c>
      <c r="V21" t="str">
        <f>LEFT(TEXT(Table_New[[#This Row],[WorkDate]],"mmmm"),3)</f>
        <v>Sep</v>
      </c>
    </row>
    <row r="22" spans="1:22" ht="14.25" customHeight="1" x14ac:dyDescent="0.25">
      <c r="A22" s="6" t="s">
        <v>95</v>
      </c>
      <c r="B22" s="6" t="s">
        <v>65</v>
      </c>
      <c r="C22" s="6" t="s">
        <v>66</v>
      </c>
      <c r="D22" s="6" t="s">
        <v>81</v>
      </c>
      <c r="E22" t="str">
        <f>IF(Table_New[[#This Row],[Wait]]&lt;=4, "Yes", "No")</f>
        <v>No</v>
      </c>
      <c r="F22" s="9">
        <v>44082</v>
      </c>
      <c r="G22" s="9">
        <v>44095</v>
      </c>
      <c r="H22" s="6">
        <v>1</v>
      </c>
      <c r="I22" t="str">
        <f>IF(Table_New[[#This Row],[LaborFee]]=0,"Yes", "No")</f>
        <v>No</v>
      </c>
      <c r="J22" t="str">
        <f>IF(Table_New[[#This Row],[PartsFee]]=0,"Yes", "No")</f>
        <v>No</v>
      </c>
      <c r="K22" s="6">
        <v>1.75</v>
      </c>
      <c r="L22" s="6">
        <v>475</v>
      </c>
      <c r="M22" s="6" t="s">
        <v>59</v>
      </c>
      <c r="N22">
        <f>Table_New[[#This Row],[WorkDate]]-Table_New[[#This Row],[ReqDate]]</f>
        <v>13</v>
      </c>
      <c r="O22">
        <f>VLOOKUP(Table_New[[#This Row],[Techs]],$AA$2:$AB$4,2,0)</f>
        <v>80</v>
      </c>
      <c r="P22">
        <f>Table_New[[#This Row],[LaborHours]]*Table_New[[#This Row],[LaborRate]]</f>
        <v>140</v>
      </c>
      <c r="Q22" s="6">
        <v>140</v>
      </c>
      <c r="R22" s="6">
        <v>475</v>
      </c>
      <c r="S22">
        <f>Table_New[[#This Row],[LaborRate]]+Table_New[[#This Row],[LaborCost]]</f>
        <v>220</v>
      </c>
      <c r="T22">
        <f>Table_New[[#This Row],[LaborFee]]+Table_New[[#This Row],[PartsFee]]</f>
        <v>615</v>
      </c>
      <c r="U22" t="str">
        <f>LEFT(TEXT(Table_New[[#This Row],[ReqDate]],"dddd"),3)</f>
        <v>Tue</v>
      </c>
      <c r="V22" t="str">
        <f>LEFT(TEXT(Table_New[[#This Row],[WorkDate]],"mmmm"),3)</f>
        <v>Sep</v>
      </c>
    </row>
    <row r="23" spans="1:22" ht="14.25" customHeight="1" x14ac:dyDescent="0.25">
      <c r="A23" s="6" t="s">
        <v>96</v>
      </c>
      <c r="B23" s="6" t="s">
        <v>94</v>
      </c>
      <c r="C23" s="6" t="s">
        <v>57</v>
      </c>
      <c r="D23" s="6" t="s">
        <v>63</v>
      </c>
      <c r="E23" t="str">
        <f>IF(Table_New[[#This Row],[Wait]]&lt;=4, "Yes", "No")</f>
        <v>No</v>
      </c>
      <c r="F23" s="9">
        <v>44082</v>
      </c>
      <c r="G23" s="9">
        <v>44096</v>
      </c>
      <c r="H23" s="6">
        <v>1</v>
      </c>
      <c r="I23" t="str">
        <f>IF(Table_New[[#This Row],[LaborFee]]=0,"Yes", "No")</f>
        <v>No</v>
      </c>
      <c r="J23" t="str">
        <f>IF(Table_New[[#This Row],[PartsFee]]=0,"Yes", "No")</f>
        <v>No</v>
      </c>
      <c r="K23" s="6">
        <v>1.75</v>
      </c>
      <c r="L23" s="6">
        <v>341</v>
      </c>
      <c r="M23" s="6" t="s">
        <v>79</v>
      </c>
      <c r="N23">
        <f>Table_New[[#This Row],[WorkDate]]-Table_New[[#This Row],[ReqDate]]</f>
        <v>14</v>
      </c>
      <c r="O23">
        <f>VLOOKUP(Table_New[[#This Row],[Techs]],$AA$2:$AB$4,2,0)</f>
        <v>80</v>
      </c>
      <c r="P23">
        <f>Table_New[[#This Row],[LaborHours]]*Table_New[[#This Row],[LaborRate]]</f>
        <v>140</v>
      </c>
      <c r="Q23" s="6">
        <v>140</v>
      </c>
      <c r="R23" s="6">
        <v>341</v>
      </c>
      <c r="S23">
        <f>Table_New[[#This Row],[LaborRate]]+Table_New[[#This Row],[LaborCost]]</f>
        <v>220</v>
      </c>
      <c r="T23">
        <f>Table_New[[#This Row],[LaborFee]]+Table_New[[#This Row],[PartsFee]]</f>
        <v>481</v>
      </c>
      <c r="U23" t="str">
        <f>LEFT(TEXT(Table_New[[#This Row],[ReqDate]],"dddd"),3)</f>
        <v>Tue</v>
      </c>
      <c r="V23" t="str">
        <f>LEFT(TEXT(Table_New[[#This Row],[WorkDate]],"mmmm"),3)</f>
        <v>Sep</v>
      </c>
    </row>
    <row r="24" spans="1:22" ht="14.25" customHeight="1" x14ac:dyDescent="0.25">
      <c r="A24" s="6" t="s">
        <v>97</v>
      </c>
      <c r="B24" s="6" t="s">
        <v>71</v>
      </c>
      <c r="C24" s="6" t="s">
        <v>57</v>
      </c>
      <c r="D24" s="6" t="s">
        <v>58</v>
      </c>
      <c r="E24" t="str">
        <f>IF(Table_New[[#This Row],[Wait]]&lt;=4, "Yes", "No")</f>
        <v>No</v>
      </c>
      <c r="F24" s="9">
        <v>44082</v>
      </c>
      <c r="G24" s="9">
        <v>44132</v>
      </c>
      <c r="H24" s="6">
        <v>1</v>
      </c>
      <c r="I24" t="str">
        <f>IF(Table_New[[#This Row],[LaborFee]]=0,"Yes", "No")</f>
        <v>No</v>
      </c>
      <c r="J24" t="str">
        <f>IF(Table_New[[#This Row],[PartsFee]]=0,"Yes", "No")</f>
        <v>No</v>
      </c>
      <c r="K24" s="6">
        <v>0.75</v>
      </c>
      <c r="L24" s="6">
        <v>61.180599999999998</v>
      </c>
      <c r="M24" s="6" t="s">
        <v>79</v>
      </c>
      <c r="N24">
        <f>Table_New[[#This Row],[WorkDate]]-Table_New[[#This Row],[ReqDate]]</f>
        <v>50</v>
      </c>
      <c r="O24">
        <f>VLOOKUP(Table_New[[#This Row],[Techs]],$AA$2:$AB$4,2,0)</f>
        <v>80</v>
      </c>
      <c r="P24">
        <f>Table_New[[#This Row],[LaborHours]]*Table_New[[#This Row],[LaborRate]]</f>
        <v>60</v>
      </c>
      <c r="Q24" s="6">
        <v>60</v>
      </c>
      <c r="R24" s="6">
        <v>61.180599999999998</v>
      </c>
      <c r="S24">
        <f>Table_New[[#This Row],[LaborRate]]+Table_New[[#This Row],[LaborCost]]</f>
        <v>140</v>
      </c>
      <c r="T24">
        <f>Table_New[[#This Row],[LaborFee]]+Table_New[[#This Row],[PartsFee]]</f>
        <v>121.1806</v>
      </c>
      <c r="U24" t="str">
        <f>LEFT(TEXT(Table_New[[#This Row],[ReqDate]],"dddd"),3)</f>
        <v>Tue</v>
      </c>
      <c r="V24" t="str">
        <f>LEFT(TEXT(Table_New[[#This Row],[WorkDate]],"mmmm"),3)</f>
        <v>Oct</v>
      </c>
    </row>
    <row r="25" spans="1:22" ht="14.25" customHeight="1" x14ac:dyDescent="0.25">
      <c r="A25" s="6" t="s">
        <v>98</v>
      </c>
      <c r="B25" s="6" t="s">
        <v>61</v>
      </c>
      <c r="C25" s="6" t="s">
        <v>62</v>
      </c>
      <c r="D25" s="6" t="s">
        <v>63</v>
      </c>
      <c r="E25" t="str">
        <f>IF(Table_New[[#This Row],[Wait]]&lt;=4, "Yes", "No")</f>
        <v>No</v>
      </c>
      <c r="F25" s="9">
        <v>44082</v>
      </c>
      <c r="G25" s="9">
        <v>44152</v>
      </c>
      <c r="H25" s="6">
        <v>1</v>
      </c>
      <c r="I25" t="str">
        <f>IF(Table_New[[#This Row],[LaborFee]]=0,"Yes", "No")</f>
        <v>No</v>
      </c>
      <c r="J25" t="str">
        <f>IF(Table_New[[#This Row],[PartsFee]]=0,"Yes", "No")</f>
        <v>No</v>
      </c>
      <c r="K25" s="6">
        <v>0.5</v>
      </c>
      <c r="L25" s="6">
        <v>155.3931</v>
      </c>
      <c r="M25" s="6" t="s">
        <v>59</v>
      </c>
      <c r="N25">
        <f>Table_New[[#This Row],[WorkDate]]-Table_New[[#This Row],[ReqDate]]</f>
        <v>70</v>
      </c>
      <c r="O25">
        <f>VLOOKUP(Table_New[[#This Row],[Techs]],$AA$2:$AB$4,2,0)</f>
        <v>80</v>
      </c>
      <c r="P25">
        <f>Table_New[[#This Row],[LaborHours]]*Table_New[[#This Row],[LaborRate]]</f>
        <v>40</v>
      </c>
      <c r="Q25" s="6">
        <v>40</v>
      </c>
      <c r="R25" s="6">
        <v>155.3931</v>
      </c>
      <c r="S25">
        <f>Table_New[[#This Row],[LaborRate]]+Table_New[[#This Row],[LaborCost]]</f>
        <v>120</v>
      </c>
      <c r="T25">
        <f>Table_New[[#This Row],[LaborFee]]+Table_New[[#This Row],[PartsFee]]</f>
        <v>195.3931</v>
      </c>
      <c r="U25" t="str">
        <f>LEFT(TEXT(Table_New[[#This Row],[ReqDate]],"dddd"),3)</f>
        <v>Tue</v>
      </c>
      <c r="V25" t="str">
        <f>LEFT(TEXT(Table_New[[#This Row],[WorkDate]],"mmmm"),3)</f>
        <v>Nov</v>
      </c>
    </row>
    <row r="26" spans="1:22" ht="14.25" customHeight="1" x14ac:dyDescent="0.25">
      <c r="A26" s="6" t="s">
        <v>99</v>
      </c>
      <c r="B26" s="6" t="s">
        <v>71</v>
      </c>
      <c r="C26" s="6" t="s">
        <v>87</v>
      </c>
      <c r="D26" s="6" t="s">
        <v>63</v>
      </c>
      <c r="E26" t="str">
        <f>IF(Table_New[[#This Row],[Wait]]&lt;=4, "Yes", "No")</f>
        <v>No</v>
      </c>
      <c r="F26" s="9">
        <v>44083</v>
      </c>
      <c r="G26" s="9">
        <v>44098</v>
      </c>
      <c r="H26" s="6">
        <v>2</v>
      </c>
      <c r="I26" t="str">
        <f>IF(Table_New[[#This Row],[LaborFee]]=0,"Yes", "No")</f>
        <v>No</v>
      </c>
      <c r="J26" t="str">
        <f>IF(Table_New[[#This Row],[PartsFee]]=0,"Yes", "No")</f>
        <v>No</v>
      </c>
      <c r="K26" s="6">
        <v>0.5</v>
      </c>
      <c r="L26" s="6">
        <v>204.28399999999999</v>
      </c>
      <c r="M26" s="6" t="s">
        <v>79</v>
      </c>
      <c r="N26">
        <f>Table_New[[#This Row],[WorkDate]]-Table_New[[#This Row],[ReqDate]]</f>
        <v>15</v>
      </c>
      <c r="O26">
        <f>VLOOKUP(Table_New[[#This Row],[Techs]],$AA$2:$AB$4,2,0)</f>
        <v>140</v>
      </c>
      <c r="P26">
        <f>Table_New[[#This Row],[LaborHours]]*Table_New[[#This Row],[LaborRate]]</f>
        <v>70</v>
      </c>
      <c r="Q26" s="6">
        <v>70</v>
      </c>
      <c r="R26" s="6">
        <v>204.28399999999999</v>
      </c>
      <c r="S26">
        <f>Table_New[[#This Row],[LaborRate]]+Table_New[[#This Row],[LaborCost]]</f>
        <v>210</v>
      </c>
      <c r="T26">
        <f>Table_New[[#This Row],[LaborFee]]+Table_New[[#This Row],[PartsFee]]</f>
        <v>274.28399999999999</v>
      </c>
      <c r="U26" t="str">
        <f>LEFT(TEXT(Table_New[[#This Row],[ReqDate]],"dddd"),3)</f>
        <v>Wed</v>
      </c>
      <c r="V26" t="str">
        <f>LEFT(TEXT(Table_New[[#This Row],[WorkDate]],"mmmm"),3)</f>
        <v>Sep</v>
      </c>
    </row>
    <row r="27" spans="1:22" ht="14.25" customHeight="1" x14ac:dyDescent="0.25">
      <c r="A27" s="6" t="s">
        <v>100</v>
      </c>
      <c r="B27" s="6" t="s">
        <v>61</v>
      </c>
      <c r="C27" s="6" t="s">
        <v>62</v>
      </c>
      <c r="D27" s="6" t="s">
        <v>58</v>
      </c>
      <c r="E27" t="str">
        <f>IF(Table_New[[#This Row],[Wait]]&lt;=4, "Yes", "No")</f>
        <v>No</v>
      </c>
      <c r="F27" s="9">
        <v>44083</v>
      </c>
      <c r="G27" s="9">
        <v>44103</v>
      </c>
      <c r="H27" s="6">
        <v>1</v>
      </c>
      <c r="I27" t="str">
        <f>IF(Table_New[[#This Row],[LaborFee]]=0,"Yes", "No")</f>
        <v>No</v>
      </c>
      <c r="J27" t="str">
        <f>IF(Table_New[[#This Row],[PartsFee]]=0,"Yes", "No")</f>
        <v>No</v>
      </c>
      <c r="K27" s="6">
        <v>0.5</v>
      </c>
      <c r="L27" s="6">
        <v>37.917400000000001</v>
      </c>
      <c r="M27" s="6" t="s">
        <v>59</v>
      </c>
      <c r="N27">
        <f>Table_New[[#This Row],[WorkDate]]-Table_New[[#This Row],[ReqDate]]</f>
        <v>20</v>
      </c>
      <c r="O27">
        <f>VLOOKUP(Table_New[[#This Row],[Techs]],$AA$2:$AB$4,2,0)</f>
        <v>80</v>
      </c>
      <c r="P27">
        <f>Table_New[[#This Row],[LaborHours]]*Table_New[[#This Row],[LaborRate]]</f>
        <v>40</v>
      </c>
      <c r="Q27" s="6">
        <v>40</v>
      </c>
      <c r="R27" s="6">
        <v>37.917400000000001</v>
      </c>
      <c r="S27">
        <f>Table_New[[#This Row],[LaborRate]]+Table_New[[#This Row],[LaborCost]]</f>
        <v>120</v>
      </c>
      <c r="T27">
        <f>Table_New[[#This Row],[LaborFee]]+Table_New[[#This Row],[PartsFee]]</f>
        <v>77.917400000000001</v>
      </c>
      <c r="U27" t="str">
        <f>LEFT(TEXT(Table_New[[#This Row],[ReqDate]],"dddd"),3)</f>
        <v>Wed</v>
      </c>
      <c r="V27" t="str">
        <f>LEFT(TEXT(Table_New[[#This Row],[WorkDate]],"mmmm"),3)</f>
        <v>Sep</v>
      </c>
    </row>
    <row r="28" spans="1:22" ht="14.25" customHeight="1" x14ac:dyDescent="0.25">
      <c r="A28" s="6" t="s">
        <v>101</v>
      </c>
      <c r="B28" s="6" t="s">
        <v>71</v>
      </c>
      <c r="C28" s="6" t="s">
        <v>78</v>
      </c>
      <c r="D28" s="6" t="s">
        <v>67</v>
      </c>
      <c r="E28" t="str">
        <f>IF(Table_New[[#This Row],[Wait]]&lt;=4, "Yes", "No")</f>
        <v>No</v>
      </c>
      <c r="F28" s="9">
        <v>44083</v>
      </c>
      <c r="G28" s="9">
        <v>44103</v>
      </c>
      <c r="H28" s="6">
        <v>1</v>
      </c>
      <c r="I28" t="str">
        <f>IF(Table_New[[#This Row],[LaborFee]]=0,"Yes", "No")</f>
        <v>No</v>
      </c>
      <c r="J28" t="str">
        <f>IF(Table_New[[#This Row],[PartsFee]]=0,"Yes", "No")</f>
        <v>No</v>
      </c>
      <c r="K28" s="6">
        <v>0.25</v>
      </c>
      <c r="L28" s="6">
        <v>88.405699999999996</v>
      </c>
      <c r="M28" s="6" t="s">
        <v>59</v>
      </c>
      <c r="N28">
        <f>Table_New[[#This Row],[WorkDate]]-Table_New[[#This Row],[ReqDate]]</f>
        <v>20</v>
      </c>
      <c r="O28">
        <f>VLOOKUP(Table_New[[#This Row],[Techs]],$AA$2:$AB$4,2,0)</f>
        <v>80</v>
      </c>
      <c r="P28">
        <f>Table_New[[#This Row],[LaborHours]]*Table_New[[#This Row],[LaborRate]]</f>
        <v>20</v>
      </c>
      <c r="Q28" s="6">
        <v>20</v>
      </c>
      <c r="R28" s="6">
        <v>88.405699999999996</v>
      </c>
      <c r="S28">
        <f>Table_New[[#This Row],[LaborRate]]+Table_New[[#This Row],[LaborCost]]</f>
        <v>100</v>
      </c>
      <c r="T28">
        <f>Table_New[[#This Row],[LaborFee]]+Table_New[[#This Row],[PartsFee]]</f>
        <v>108.4057</v>
      </c>
      <c r="U28" t="str">
        <f>LEFT(TEXT(Table_New[[#This Row],[ReqDate]],"dddd"),3)</f>
        <v>Wed</v>
      </c>
      <c r="V28" t="str">
        <f>LEFT(TEXT(Table_New[[#This Row],[WorkDate]],"mmmm"),3)</f>
        <v>Sep</v>
      </c>
    </row>
    <row r="29" spans="1:22" ht="14.25" customHeight="1" x14ac:dyDescent="0.25">
      <c r="A29" s="6" t="s">
        <v>102</v>
      </c>
      <c r="B29" s="6" t="s">
        <v>61</v>
      </c>
      <c r="C29" s="6" t="s">
        <v>62</v>
      </c>
      <c r="D29" s="6" t="s">
        <v>67</v>
      </c>
      <c r="E29" t="str">
        <f>IF(Table_New[[#This Row],[Wait]]&lt;=4, "Yes", "No")</f>
        <v>No</v>
      </c>
      <c r="F29" s="9">
        <v>44083</v>
      </c>
      <c r="G29" s="9">
        <v>44103</v>
      </c>
      <c r="H29" s="6">
        <v>1</v>
      </c>
      <c r="I29" t="str">
        <f>IF(Table_New[[#This Row],[LaborFee]]=0,"Yes", "No")</f>
        <v>No</v>
      </c>
      <c r="J29" t="str">
        <f>IF(Table_New[[#This Row],[PartsFee]]=0,"Yes", "No")</f>
        <v>No</v>
      </c>
      <c r="K29" s="6">
        <v>0.25</v>
      </c>
      <c r="L29" s="6">
        <v>202.28639999999999</v>
      </c>
      <c r="M29" s="6" t="s">
        <v>59</v>
      </c>
      <c r="N29">
        <f>Table_New[[#This Row],[WorkDate]]-Table_New[[#This Row],[ReqDate]]</f>
        <v>20</v>
      </c>
      <c r="O29">
        <f>VLOOKUP(Table_New[[#This Row],[Techs]],$AA$2:$AB$4,2,0)</f>
        <v>80</v>
      </c>
      <c r="P29">
        <f>Table_New[[#This Row],[LaborHours]]*Table_New[[#This Row],[LaborRate]]</f>
        <v>20</v>
      </c>
      <c r="Q29" s="6">
        <v>20</v>
      </c>
      <c r="R29" s="6">
        <v>202.28639999999999</v>
      </c>
      <c r="S29">
        <f>Table_New[[#This Row],[LaborRate]]+Table_New[[#This Row],[LaborCost]]</f>
        <v>100</v>
      </c>
      <c r="T29">
        <f>Table_New[[#This Row],[LaborFee]]+Table_New[[#This Row],[PartsFee]]</f>
        <v>222.28639999999999</v>
      </c>
      <c r="U29" t="str">
        <f>LEFT(TEXT(Table_New[[#This Row],[ReqDate]],"dddd"),3)</f>
        <v>Wed</v>
      </c>
      <c r="V29" t="str">
        <f>LEFT(TEXT(Table_New[[#This Row],[WorkDate]],"mmmm"),3)</f>
        <v>Sep</v>
      </c>
    </row>
    <row r="30" spans="1:22" ht="14.25" customHeight="1" x14ac:dyDescent="0.25">
      <c r="A30" s="6" t="s">
        <v>103</v>
      </c>
      <c r="B30" s="6" t="s">
        <v>83</v>
      </c>
      <c r="C30" s="6" t="s">
        <v>57</v>
      </c>
      <c r="D30" s="6" t="s">
        <v>58</v>
      </c>
      <c r="E30" t="str">
        <f>IF(Table_New[[#This Row],[Wait]]&lt;=4, "Yes", "No")</f>
        <v>No</v>
      </c>
      <c r="F30" s="9">
        <v>44084</v>
      </c>
      <c r="G30" s="9">
        <v>44102</v>
      </c>
      <c r="H30" s="6">
        <v>1</v>
      </c>
      <c r="I30" t="str">
        <f>IF(Table_New[[#This Row],[LaborFee]]=0,"Yes", "No")</f>
        <v>No</v>
      </c>
      <c r="J30" t="str">
        <f>IF(Table_New[[#This Row],[PartsFee]]=0,"Yes", "No")</f>
        <v>No</v>
      </c>
      <c r="K30" s="6">
        <v>0.5</v>
      </c>
      <c r="L30" s="6">
        <v>120</v>
      </c>
      <c r="M30" s="6" t="s">
        <v>68</v>
      </c>
      <c r="N30">
        <f>Table_New[[#This Row],[WorkDate]]-Table_New[[#This Row],[ReqDate]]</f>
        <v>18</v>
      </c>
      <c r="O30">
        <f>VLOOKUP(Table_New[[#This Row],[Techs]],$AA$2:$AB$4,2,0)</f>
        <v>80</v>
      </c>
      <c r="P30">
        <f>Table_New[[#This Row],[LaborHours]]*Table_New[[#This Row],[LaborRate]]</f>
        <v>40</v>
      </c>
      <c r="Q30" s="6">
        <v>40</v>
      </c>
      <c r="R30" s="6">
        <v>120</v>
      </c>
      <c r="S30">
        <f>Table_New[[#This Row],[LaborRate]]+Table_New[[#This Row],[LaborCost]]</f>
        <v>120</v>
      </c>
      <c r="T30">
        <f>Table_New[[#This Row],[LaborFee]]+Table_New[[#This Row],[PartsFee]]</f>
        <v>160</v>
      </c>
      <c r="U30" t="str">
        <f>LEFT(TEXT(Table_New[[#This Row],[ReqDate]],"dddd"),3)</f>
        <v>Thu</v>
      </c>
      <c r="V30" t="str">
        <f>LEFT(TEXT(Table_New[[#This Row],[WorkDate]],"mmmm"),3)</f>
        <v>Sep</v>
      </c>
    </row>
    <row r="31" spans="1:22" ht="14.25" customHeight="1" x14ac:dyDescent="0.25">
      <c r="A31" s="6" t="s">
        <v>104</v>
      </c>
      <c r="B31" s="6" t="s">
        <v>71</v>
      </c>
      <c r="C31" s="6" t="s">
        <v>87</v>
      </c>
      <c r="D31" s="6" t="s">
        <v>67</v>
      </c>
      <c r="E31" t="str">
        <f>IF(Table_New[[#This Row],[Wait]]&lt;=4, "Yes", "No")</f>
        <v>Yes</v>
      </c>
      <c r="F31" s="9">
        <v>44085</v>
      </c>
      <c r="G31" s="9">
        <v>44088</v>
      </c>
      <c r="H31" s="6">
        <v>1</v>
      </c>
      <c r="I31" t="str">
        <f>IF(Table_New[[#This Row],[LaborFee]]=0,"Yes", "No")</f>
        <v>No</v>
      </c>
      <c r="J31" t="str">
        <f>IF(Table_New[[#This Row],[PartsFee]]=0,"Yes", "No")</f>
        <v>No</v>
      </c>
      <c r="K31" s="6">
        <v>0.25</v>
      </c>
      <c r="L31" s="6">
        <v>120</v>
      </c>
      <c r="M31" s="6" t="s">
        <v>59</v>
      </c>
      <c r="N31">
        <f>Table_New[[#This Row],[WorkDate]]-Table_New[[#This Row],[ReqDate]]</f>
        <v>3</v>
      </c>
      <c r="O31">
        <f>VLOOKUP(Table_New[[#This Row],[Techs]],$AA$2:$AB$4,2,0)</f>
        <v>80</v>
      </c>
      <c r="P31">
        <f>Table_New[[#This Row],[LaborHours]]*Table_New[[#This Row],[LaborRate]]</f>
        <v>20</v>
      </c>
      <c r="Q31" s="6">
        <v>20</v>
      </c>
      <c r="R31" s="6">
        <v>120</v>
      </c>
      <c r="S31">
        <f>Table_New[[#This Row],[LaborRate]]+Table_New[[#This Row],[LaborCost]]</f>
        <v>100</v>
      </c>
      <c r="T31">
        <f>Table_New[[#This Row],[LaborFee]]+Table_New[[#This Row],[PartsFee]]</f>
        <v>140</v>
      </c>
      <c r="U31" t="str">
        <f>LEFT(TEXT(Table_New[[#This Row],[ReqDate]],"dddd"),3)</f>
        <v>Fri</v>
      </c>
      <c r="V31" t="str">
        <f>LEFT(TEXT(Table_New[[#This Row],[WorkDate]],"mmmm"),3)</f>
        <v>Sep</v>
      </c>
    </row>
    <row r="32" spans="1:22" ht="14.25" customHeight="1" x14ac:dyDescent="0.25">
      <c r="A32" s="6" t="s">
        <v>105</v>
      </c>
      <c r="B32" s="6" t="s">
        <v>106</v>
      </c>
      <c r="C32" s="6" t="s">
        <v>66</v>
      </c>
      <c r="D32" s="6" t="s">
        <v>63</v>
      </c>
      <c r="E32" t="str">
        <f>IF(Table_New[[#This Row],[Wait]]&lt;=4, "Yes", "No")</f>
        <v>Yes</v>
      </c>
      <c r="F32" s="9">
        <v>44085</v>
      </c>
      <c r="G32" s="9">
        <v>44089</v>
      </c>
      <c r="H32" s="6">
        <v>2</v>
      </c>
      <c r="I32" t="str">
        <f>IF(Table_New[[#This Row],[LaborFee]]=0,"Yes", "No")</f>
        <v>No</v>
      </c>
      <c r="J32" t="str">
        <f>IF(Table_New[[#This Row],[PartsFee]]=0,"Yes", "No")</f>
        <v>No</v>
      </c>
      <c r="K32" s="6">
        <v>0.5</v>
      </c>
      <c r="L32" s="6">
        <v>535.62480000000005</v>
      </c>
      <c r="M32" s="6" t="s">
        <v>79</v>
      </c>
      <c r="N32">
        <f>Table_New[[#This Row],[WorkDate]]-Table_New[[#This Row],[ReqDate]]</f>
        <v>4</v>
      </c>
      <c r="O32">
        <f>VLOOKUP(Table_New[[#This Row],[Techs]],$AA$2:$AB$4,2,0)</f>
        <v>140</v>
      </c>
      <c r="P32">
        <f>Table_New[[#This Row],[LaborHours]]*Table_New[[#This Row],[LaborRate]]</f>
        <v>70</v>
      </c>
      <c r="Q32" s="6">
        <v>70</v>
      </c>
      <c r="R32" s="6">
        <v>535.62480000000005</v>
      </c>
      <c r="S32">
        <f>Table_New[[#This Row],[LaborRate]]+Table_New[[#This Row],[LaborCost]]</f>
        <v>210</v>
      </c>
      <c r="T32">
        <f>Table_New[[#This Row],[LaborFee]]+Table_New[[#This Row],[PartsFee]]</f>
        <v>605.62480000000005</v>
      </c>
      <c r="U32" t="str">
        <f>LEFT(TEXT(Table_New[[#This Row],[ReqDate]],"dddd"),3)</f>
        <v>Fri</v>
      </c>
      <c r="V32" t="str">
        <f>LEFT(TEXT(Table_New[[#This Row],[WorkDate]],"mmmm"),3)</f>
        <v>Sep</v>
      </c>
    </row>
    <row r="33" spans="1:22" ht="14.25" customHeight="1" x14ac:dyDescent="0.25">
      <c r="A33" s="6" t="s">
        <v>107</v>
      </c>
      <c r="B33" s="6" t="s">
        <v>71</v>
      </c>
      <c r="C33" s="6" t="s">
        <v>57</v>
      </c>
      <c r="D33" s="6" t="s">
        <v>58</v>
      </c>
      <c r="E33" t="str">
        <f>IF(Table_New[[#This Row],[Wait]]&lt;=4, "Yes", "No")</f>
        <v>No</v>
      </c>
      <c r="F33" s="9">
        <v>44085</v>
      </c>
      <c r="G33" s="9">
        <v>44097</v>
      </c>
      <c r="H33" s="6">
        <v>2</v>
      </c>
      <c r="I33" t="str">
        <f>IF(Table_New[[#This Row],[LaborFee]]=0,"Yes", "No")</f>
        <v>No</v>
      </c>
      <c r="J33" t="str">
        <f>IF(Table_New[[#This Row],[PartsFee]]=0,"Yes", "No")</f>
        <v>No</v>
      </c>
      <c r="K33" s="6">
        <v>0.25</v>
      </c>
      <c r="L33" s="6">
        <v>24.63</v>
      </c>
      <c r="M33" s="6" t="s">
        <v>59</v>
      </c>
      <c r="N33">
        <f>Table_New[[#This Row],[WorkDate]]-Table_New[[#This Row],[ReqDate]]</f>
        <v>12</v>
      </c>
      <c r="O33">
        <f>VLOOKUP(Table_New[[#This Row],[Techs]],$AA$2:$AB$4,2,0)</f>
        <v>140</v>
      </c>
      <c r="P33">
        <f>Table_New[[#This Row],[LaborHours]]*Table_New[[#This Row],[LaborRate]]</f>
        <v>35</v>
      </c>
      <c r="Q33" s="6">
        <v>35</v>
      </c>
      <c r="R33" s="6">
        <v>24.63</v>
      </c>
      <c r="S33">
        <f>Table_New[[#This Row],[LaborRate]]+Table_New[[#This Row],[LaborCost]]</f>
        <v>175</v>
      </c>
      <c r="T33">
        <f>Table_New[[#This Row],[LaborFee]]+Table_New[[#This Row],[PartsFee]]</f>
        <v>59.629999999999995</v>
      </c>
      <c r="U33" t="str">
        <f>LEFT(TEXT(Table_New[[#This Row],[ReqDate]],"dddd"),3)</f>
        <v>Fri</v>
      </c>
      <c r="V33" t="str">
        <f>LEFT(TEXT(Table_New[[#This Row],[WorkDate]],"mmmm"),3)</f>
        <v>Sep</v>
      </c>
    </row>
    <row r="34" spans="1:22" ht="14.25" customHeight="1" x14ac:dyDescent="0.25">
      <c r="A34" s="6" t="s">
        <v>108</v>
      </c>
      <c r="B34" s="6" t="s">
        <v>71</v>
      </c>
      <c r="C34" s="6" t="s">
        <v>57</v>
      </c>
      <c r="D34" s="6" t="s">
        <v>63</v>
      </c>
      <c r="E34" t="str">
        <f>IF(Table_New[[#This Row],[Wait]]&lt;=4, "Yes", "No")</f>
        <v>No</v>
      </c>
      <c r="F34" s="9">
        <v>44085</v>
      </c>
      <c r="G34" s="9">
        <v>44100</v>
      </c>
      <c r="H34" s="6">
        <v>2</v>
      </c>
      <c r="I34" t="str">
        <f>IF(Table_New[[#This Row],[LaborFee]]=0,"Yes", "No")</f>
        <v>No</v>
      </c>
      <c r="J34" t="str">
        <f>IF(Table_New[[#This Row],[PartsFee]]=0,"Yes", "No")</f>
        <v>No</v>
      </c>
      <c r="K34" s="6">
        <v>0.5</v>
      </c>
      <c r="L34" s="6">
        <v>43.26</v>
      </c>
      <c r="M34" s="6" t="s">
        <v>59</v>
      </c>
      <c r="N34">
        <f>Table_New[[#This Row],[WorkDate]]-Table_New[[#This Row],[ReqDate]]</f>
        <v>15</v>
      </c>
      <c r="O34">
        <f>VLOOKUP(Table_New[[#This Row],[Techs]],$AA$2:$AB$4,2,0)</f>
        <v>140</v>
      </c>
      <c r="P34">
        <f>Table_New[[#This Row],[LaborHours]]*Table_New[[#This Row],[LaborRate]]</f>
        <v>70</v>
      </c>
      <c r="Q34" s="6">
        <v>70</v>
      </c>
      <c r="R34" s="6">
        <v>43.26</v>
      </c>
      <c r="S34">
        <f>Table_New[[#This Row],[LaborRate]]+Table_New[[#This Row],[LaborCost]]</f>
        <v>210</v>
      </c>
      <c r="T34">
        <f>Table_New[[#This Row],[LaborFee]]+Table_New[[#This Row],[PartsFee]]</f>
        <v>113.25999999999999</v>
      </c>
      <c r="U34" t="str">
        <f>LEFT(TEXT(Table_New[[#This Row],[ReqDate]],"dddd"),3)</f>
        <v>Fri</v>
      </c>
      <c r="V34" t="str">
        <f>LEFT(TEXT(Table_New[[#This Row],[WorkDate]],"mmmm"),3)</f>
        <v>Sep</v>
      </c>
    </row>
    <row r="35" spans="1:22" ht="14.25" customHeight="1" x14ac:dyDescent="0.25">
      <c r="A35" s="6" t="s">
        <v>109</v>
      </c>
      <c r="B35" s="6" t="s">
        <v>83</v>
      </c>
      <c r="C35" s="6" t="s">
        <v>57</v>
      </c>
      <c r="D35" s="6" t="s">
        <v>58</v>
      </c>
      <c r="E35" t="str">
        <f>IF(Table_New[[#This Row],[Wait]]&lt;=4, "Yes", "No")</f>
        <v>No</v>
      </c>
      <c r="F35" s="9">
        <v>44085</v>
      </c>
      <c r="G35" s="9">
        <v>44110</v>
      </c>
      <c r="H35" s="6">
        <v>1</v>
      </c>
      <c r="I35" t="str">
        <f>IF(Table_New[[#This Row],[LaborFee]]=0,"Yes", "No")</f>
        <v>No</v>
      </c>
      <c r="J35" t="str">
        <f>IF(Table_New[[#This Row],[PartsFee]]=0,"Yes", "No")</f>
        <v>No</v>
      </c>
      <c r="K35" s="6">
        <v>0.25</v>
      </c>
      <c r="L35" s="6">
        <v>21.33</v>
      </c>
      <c r="M35" s="6" t="s">
        <v>59</v>
      </c>
      <c r="N35">
        <f>Table_New[[#This Row],[WorkDate]]-Table_New[[#This Row],[ReqDate]]</f>
        <v>25</v>
      </c>
      <c r="O35">
        <f>VLOOKUP(Table_New[[#This Row],[Techs]],$AA$2:$AB$4,2,0)</f>
        <v>80</v>
      </c>
      <c r="P35">
        <f>Table_New[[#This Row],[LaborHours]]*Table_New[[#This Row],[LaborRate]]</f>
        <v>20</v>
      </c>
      <c r="Q35" s="6">
        <v>20</v>
      </c>
      <c r="R35" s="6">
        <v>21.33</v>
      </c>
      <c r="S35">
        <f>Table_New[[#This Row],[LaborRate]]+Table_New[[#This Row],[LaborCost]]</f>
        <v>100</v>
      </c>
      <c r="T35">
        <f>Table_New[[#This Row],[LaborFee]]+Table_New[[#This Row],[PartsFee]]</f>
        <v>41.33</v>
      </c>
      <c r="U35" t="str">
        <f>LEFT(TEXT(Table_New[[#This Row],[ReqDate]],"dddd"),3)</f>
        <v>Fri</v>
      </c>
      <c r="V35" t="str">
        <f>LEFT(TEXT(Table_New[[#This Row],[WorkDate]],"mmmm"),3)</f>
        <v>Oct</v>
      </c>
    </row>
    <row r="36" spans="1:22" ht="14.25" customHeight="1" x14ac:dyDescent="0.25">
      <c r="A36" s="6" t="s">
        <v>110</v>
      </c>
      <c r="B36" s="6" t="s">
        <v>83</v>
      </c>
      <c r="C36" s="6" t="s">
        <v>57</v>
      </c>
      <c r="D36" s="6" t="s">
        <v>63</v>
      </c>
      <c r="E36" t="str">
        <f>IF(Table_New[[#This Row],[Wait]]&lt;=4, "Yes", "No")</f>
        <v>No</v>
      </c>
      <c r="F36" s="9">
        <v>44086</v>
      </c>
      <c r="G36" s="9">
        <v>44102</v>
      </c>
      <c r="H36" s="6">
        <v>1</v>
      </c>
      <c r="I36" t="str">
        <f>IF(Table_New[[#This Row],[LaborFee]]=0,"Yes", "No")</f>
        <v>No</v>
      </c>
      <c r="J36" t="str">
        <f>IF(Table_New[[#This Row],[PartsFee]]=0,"Yes", "No")</f>
        <v>No</v>
      </c>
      <c r="K36" s="6">
        <v>1</v>
      </c>
      <c r="L36" s="6">
        <v>0.45600000000000002</v>
      </c>
      <c r="M36" s="6" t="s">
        <v>79</v>
      </c>
      <c r="N36">
        <f>Table_New[[#This Row],[WorkDate]]-Table_New[[#This Row],[ReqDate]]</f>
        <v>16</v>
      </c>
      <c r="O36">
        <f>VLOOKUP(Table_New[[#This Row],[Techs]],$AA$2:$AB$4,2,0)</f>
        <v>80</v>
      </c>
      <c r="P36">
        <f>Table_New[[#This Row],[LaborHours]]*Table_New[[#This Row],[LaborRate]]</f>
        <v>80</v>
      </c>
      <c r="Q36" s="6">
        <v>80</v>
      </c>
      <c r="R36" s="6">
        <v>0.45600000000000002</v>
      </c>
      <c r="S36">
        <f>Table_New[[#This Row],[LaborRate]]+Table_New[[#This Row],[LaborCost]]</f>
        <v>160</v>
      </c>
      <c r="T36">
        <f>Table_New[[#This Row],[LaborFee]]+Table_New[[#This Row],[PartsFee]]</f>
        <v>80.456000000000003</v>
      </c>
      <c r="U36" t="str">
        <f>LEFT(TEXT(Table_New[[#This Row],[ReqDate]],"dddd"),3)</f>
        <v>Sat</v>
      </c>
      <c r="V36" t="str">
        <f>LEFT(TEXT(Table_New[[#This Row],[WorkDate]],"mmmm"),3)</f>
        <v>Sep</v>
      </c>
    </row>
    <row r="37" spans="1:22" ht="14.25" customHeight="1" x14ac:dyDescent="0.25">
      <c r="A37" s="6" t="s">
        <v>111</v>
      </c>
      <c r="B37" s="6" t="s">
        <v>71</v>
      </c>
      <c r="C37" s="6" t="s">
        <v>57</v>
      </c>
      <c r="D37" s="6" t="s">
        <v>58</v>
      </c>
      <c r="E37" t="str">
        <f>IF(Table_New[[#This Row],[Wait]]&lt;=4, "Yes", "No")</f>
        <v>No</v>
      </c>
      <c r="F37" s="9">
        <v>44088</v>
      </c>
      <c r="G37" s="9">
        <v>44098</v>
      </c>
      <c r="H37" s="6">
        <v>2</v>
      </c>
      <c r="I37" t="str">
        <f>IF(Table_New[[#This Row],[LaborFee]]=0,"Yes", "No")</f>
        <v>No</v>
      </c>
      <c r="J37" t="str">
        <f>IF(Table_New[[#This Row],[PartsFee]]=0,"Yes", "No")</f>
        <v>No</v>
      </c>
      <c r="K37" s="6">
        <v>0.25</v>
      </c>
      <c r="L37" s="6">
        <v>126.62309999999999</v>
      </c>
      <c r="M37" s="6" t="s">
        <v>79</v>
      </c>
      <c r="N37">
        <f>Table_New[[#This Row],[WorkDate]]-Table_New[[#This Row],[ReqDate]]</f>
        <v>10</v>
      </c>
      <c r="O37">
        <f>VLOOKUP(Table_New[[#This Row],[Techs]],$AA$2:$AB$4,2,0)</f>
        <v>140</v>
      </c>
      <c r="P37">
        <f>Table_New[[#This Row],[LaborHours]]*Table_New[[#This Row],[LaborRate]]</f>
        <v>35</v>
      </c>
      <c r="Q37" s="6">
        <v>35</v>
      </c>
      <c r="R37" s="6">
        <v>126.62309999999999</v>
      </c>
      <c r="S37">
        <f>Table_New[[#This Row],[LaborRate]]+Table_New[[#This Row],[LaborCost]]</f>
        <v>175</v>
      </c>
      <c r="T37">
        <f>Table_New[[#This Row],[LaborFee]]+Table_New[[#This Row],[PartsFee]]</f>
        <v>161.62309999999999</v>
      </c>
      <c r="U37" t="str">
        <f>LEFT(TEXT(Table_New[[#This Row],[ReqDate]],"dddd"),3)</f>
        <v>Mon</v>
      </c>
      <c r="V37" t="str">
        <f>LEFT(TEXT(Table_New[[#This Row],[WorkDate]],"mmmm"),3)</f>
        <v>Sep</v>
      </c>
    </row>
    <row r="38" spans="1:22" ht="14.25" customHeight="1" x14ac:dyDescent="0.25">
      <c r="A38" s="6" t="s">
        <v>112</v>
      </c>
      <c r="B38" s="6" t="s">
        <v>83</v>
      </c>
      <c r="C38" s="6" t="s">
        <v>57</v>
      </c>
      <c r="D38" s="6" t="s">
        <v>63</v>
      </c>
      <c r="E38" t="str">
        <f>IF(Table_New[[#This Row],[Wait]]&lt;=4, "Yes", "No")</f>
        <v>No</v>
      </c>
      <c r="F38" s="9">
        <v>44088</v>
      </c>
      <c r="G38" s="9">
        <v>44102</v>
      </c>
      <c r="H38" s="6">
        <v>1</v>
      </c>
      <c r="I38" t="str">
        <f>IF(Table_New[[#This Row],[LaborFee]]=0,"Yes", "No")</f>
        <v>No</v>
      </c>
      <c r="J38" t="str">
        <f>IF(Table_New[[#This Row],[PartsFee]]=0,"Yes", "No")</f>
        <v>No</v>
      </c>
      <c r="K38" s="6">
        <v>1.5</v>
      </c>
      <c r="L38" s="6">
        <v>251.0033</v>
      </c>
      <c r="M38" s="6" t="s">
        <v>59</v>
      </c>
      <c r="N38">
        <f>Table_New[[#This Row],[WorkDate]]-Table_New[[#This Row],[ReqDate]]</f>
        <v>14</v>
      </c>
      <c r="O38">
        <f>VLOOKUP(Table_New[[#This Row],[Techs]],$AA$2:$AB$4,2,0)</f>
        <v>80</v>
      </c>
      <c r="P38">
        <f>Table_New[[#This Row],[LaborHours]]*Table_New[[#This Row],[LaborRate]]</f>
        <v>120</v>
      </c>
      <c r="Q38" s="6">
        <v>120</v>
      </c>
      <c r="R38" s="6">
        <v>251.0033</v>
      </c>
      <c r="S38">
        <f>Table_New[[#This Row],[LaborRate]]+Table_New[[#This Row],[LaborCost]]</f>
        <v>200</v>
      </c>
      <c r="T38">
        <f>Table_New[[#This Row],[LaborFee]]+Table_New[[#This Row],[PartsFee]]</f>
        <v>371.00329999999997</v>
      </c>
      <c r="U38" t="str">
        <f>LEFT(TEXT(Table_New[[#This Row],[ReqDate]],"dddd"),3)</f>
        <v>Mon</v>
      </c>
      <c r="V38" t="str">
        <f>LEFT(TEXT(Table_New[[#This Row],[WorkDate]],"mmmm"),3)</f>
        <v>Sep</v>
      </c>
    </row>
    <row r="39" spans="1:22" ht="14.25" customHeight="1" x14ac:dyDescent="0.25">
      <c r="A39" s="6" t="s">
        <v>113</v>
      </c>
      <c r="B39" s="6" t="s">
        <v>94</v>
      </c>
      <c r="C39" s="6" t="s">
        <v>66</v>
      </c>
      <c r="D39" s="6" t="s">
        <v>58</v>
      </c>
      <c r="E39" t="str">
        <f>IF(Table_New[[#This Row],[Wait]]&lt;=4, "Yes", "No")</f>
        <v>No</v>
      </c>
      <c r="F39" s="9">
        <v>44088</v>
      </c>
      <c r="G39" s="9">
        <v>44109</v>
      </c>
      <c r="H39" s="6">
        <v>1</v>
      </c>
      <c r="I39" t="str">
        <f>IF(Table_New[[#This Row],[LaborFee]]=0,"Yes", "No")</f>
        <v>No</v>
      </c>
      <c r="J39" t="str">
        <f>IF(Table_New[[#This Row],[PartsFee]]=0,"Yes", "No")</f>
        <v>No</v>
      </c>
      <c r="K39" s="6">
        <v>0.5</v>
      </c>
      <c r="L39" s="6">
        <v>395.28</v>
      </c>
      <c r="M39" s="6" t="s">
        <v>68</v>
      </c>
      <c r="N39">
        <f>Table_New[[#This Row],[WorkDate]]-Table_New[[#This Row],[ReqDate]]</f>
        <v>21</v>
      </c>
      <c r="O39">
        <f>VLOOKUP(Table_New[[#This Row],[Techs]],$AA$2:$AB$4,2,0)</f>
        <v>80</v>
      </c>
      <c r="P39">
        <f>Table_New[[#This Row],[LaborHours]]*Table_New[[#This Row],[LaborRate]]</f>
        <v>40</v>
      </c>
      <c r="Q39" s="6">
        <v>40</v>
      </c>
      <c r="R39" s="6">
        <v>395.28</v>
      </c>
      <c r="S39">
        <f>Table_New[[#This Row],[LaborRate]]+Table_New[[#This Row],[LaborCost]]</f>
        <v>120</v>
      </c>
      <c r="T39">
        <f>Table_New[[#This Row],[LaborFee]]+Table_New[[#This Row],[PartsFee]]</f>
        <v>435.28</v>
      </c>
      <c r="U39" t="str">
        <f>LEFT(TEXT(Table_New[[#This Row],[ReqDate]],"dddd"),3)</f>
        <v>Mon</v>
      </c>
      <c r="V39" t="str">
        <f>LEFT(TEXT(Table_New[[#This Row],[WorkDate]],"mmmm"),3)</f>
        <v>Oct</v>
      </c>
    </row>
    <row r="40" spans="1:22" ht="14.25" customHeight="1" x14ac:dyDescent="0.25">
      <c r="A40" s="6" t="s">
        <v>114</v>
      </c>
      <c r="B40" s="6" t="s">
        <v>71</v>
      </c>
      <c r="C40" s="6" t="s">
        <v>87</v>
      </c>
      <c r="D40" s="6" t="s">
        <v>67</v>
      </c>
      <c r="E40" t="str">
        <f>IF(Table_New[[#This Row],[Wait]]&lt;=4, "Yes", "No")</f>
        <v>No</v>
      </c>
      <c r="F40" s="9">
        <v>44088</v>
      </c>
      <c r="G40" s="9">
        <v>44111</v>
      </c>
      <c r="H40" s="6">
        <v>1</v>
      </c>
      <c r="I40" t="str">
        <f>IF(Table_New[[#This Row],[LaborFee]]=0,"Yes", "No")</f>
        <v>No</v>
      </c>
      <c r="J40" t="str">
        <f>IF(Table_New[[#This Row],[PartsFee]]=0,"Yes", "No")</f>
        <v>No</v>
      </c>
      <c r="K40" s="6">
        <v>0.25</v>
      </c>
      <c r="L40" s="6">
        <v>36</v>
      </c>
      <c r="M40" s="6" t="s">
        <v>59</v>
      </c>
      <c r="N40">
        <f>Table_New[[#This Row],[WorkDate]]-Table_New[[#This Row],[ReqDate]]</f>
        <v>23</v>
      </c>
      <c r="O40">
        <f>VLOOKUP(Table_New[[#This Row],[Techs]],$AA$2:$AB$4,2,0)</f>
        <v>80</v>
      </c>
      <c r="P40">
        <f>Table_New[[#This Row],[LaborHours]]*Table_New[[#This Row],[LaborRate]]</f>
        <v>20</v>
      </c>
      <c r="Q40" s="6">
        <v>20</v>
      </c>
      <c r="R40" s="6">
        <v>36</v>
      </c>
      <c r="S40">
        <f>Table_New[[#This Row],[LaborRate]]+Table_New[[#This Row],[LaborCost]]</f>
        <v>100</v>
      </c>
      <c r="T40">
        <f>Table_New[[#This Row],[LaborFee]]+Table_New[[#This Row],[PartsFee]]</f>
        <v>56</v>
      </c>
      <c r="U40" t="str">
        <f>LEFT(TEXT(Table_New[[#This Row],[ReqDate]],"dddd"),3)</f>
        <v>Mon</v>
      </c>
      <c r="V40" t="str">
        <f>LEFT(TEXT(Table_New[[#This Row],[WorkDate]],"mmmm"),3)</f>
        <v>Oct</v>
      </c>
    </row>
    <row r="41" spans="1:22" ht="14.25" customHeight="1" x14ac:dyDescent="0.25">
      <c r="A41" s="6" t="s">
        <v>115</v>
      </c>
      <c r="B41" s="6" t="s">
        <v>61</v>
      </c>
      <c r="C41" s="6" t="s">
        <v>62</v>
      </c>
      <c r="D41" s="6" t="s">
        <v>58</v>
      </c>
      <c r="E41" t="str">
        <f>IF(Table_New[[#This Row],[Wait]]&lt;=4, "Yes", "No")</f>
        <v>No</v>
      </c>
      <c r="F41" s="9">
        <v>44088</v>
      </c>
      <c r="G41" s="9">
        <v>44158</v>
      </c>
      <c r="H41" s="6">
        <v>1</v>
      </c>
      <c r="I41" t="str">
        <f>IF(Table_New[[#This Row],[LaborFee]]=0,"Yes", "No")</f>
        <v>No</v>
      </c>
      <c r="J41" t="str">
        <f>IF(Table_New[[#This Row],[PartsFee]]=0,"Yes", "No")</f>
        <v>No</v>
      </c>
      <c r="K41" s="6">
        <v>1.75</v>
      </c>
      <c r="L41" s="6">
        <v>510.67529999999999</v>
      </c>
      <c r="M41" s="6" t="s">
        <v>68</v>
      </c>
      <c r="N41">
        <f>Table_New[[#This Row],[WorkDate]]-Table_New[[#This Row],[ReqDate]]</f>
        <v>70</v>
      </c>
      <c r="O41">
        <f>VLOOKUP(Table_New[[#This Row],[Techs]],$AA$2:$AB$4,2,0)</f>
        <v>80</v>
      </c>
      <c r="P41">
        <f>Table_New[[#This Row],[LaborHours]]*Table_New[[#This Row],[LaborRate]]</f>
        <v>140</v>
      </c>
      <c r="Q41" s="6">
        <v>140</v>
      </c>
      <c r="R41" s="6">
        <v>510.67529999999999</v>
      </c>
      <c r="S41">
        <f>Table_New[[#This Row],[LaborRate]]+Table_New[[#This Row],[LaborCost]]</f>
        <v>220</v>
      </c>
      <c r="T41">
        <f>Table_New[[#This Row],[LaborFee]]+Table_New[[#This Row],[PartsFee]]</f>
        <v>650.67529999999999</v>
      </c>
      <c r="U41" t="str">
        <f>LEFT(TEXT(Table_New[[#This Row],[ReqDate]],"dddd"),3)</f>
        <v>Mon</v>
      </c>
      <c r="V41" t="str">
        <f>LEFT(TEXT(Table_New[[#This Row],[WorkDate]],"mmmm"),3)</f>
        <v>Nov</v>
      </c>
    </row>
    <row r="42" spans="1:22" ht="14.25" customHeight="1" x14ac:dyDescent="0.25">
      <c r="A42" s="6" t="s">
        <v>116</v>
      </c>
      <c r="B42" s="6" t="s">
        <v>71</v>
      </c>
      <c r="C42" s="6" t="s">
        <v>87</v>
      </c>
      <c r="D42" s="6" t="s">
        <v>63</v>
      </c>
      <c r="E42" t="str">
        <f>IF(Table_New[[#This Row],[Wait]]&lt;=4, "Yes", "No")</f>
        <v>No</v>
      </c>
      <c r="F42" s="9">
        <v>44089</v>
      </c>
      <c r="G42" s="9">
        <v>44111</v>
      </c>
      <c r="H42" s="6">
        <v>2</v>
      </c>
      <c r="I42" t="str">
        <f>IF(Table_New[[#This Row],[LaborFee]]=0,"Yes", "No")</f>
        <v>No</v>
      </c>
      <c r="J42" t="str">
        <f>IF(Table_New[[#This Row],[PartsFee]]=0,"Yes", "No")</f>
        <v>No</v>
      </c>
      <c r="K42" s="6">
        <v>0.5</v>
      </c>
      <c r="L42" s="6">
        <v>42.66</v>
      </c>
      <c r="M42" s="6" t="s">
        <v>59</v>
      </c>
      <c r="N42">
        <f>Table_New[[#This Row],[WorkDate]]-Table_New[[#This Row],[ReqDate]]</f>
        <v>22</v>
      </c>
      <c r="O42">
        <f>VLOOKUP(Table_New[[#This Row],[Techs]],$AA$2:$AB$4,2,0)</f>
        <v>140</v>
      </c>
      <c r="P42">
        <f>Table_New[[#This Row],[LaborHours]]*Table_New[[#This Row],[LaborRate]]</f>
        <v>70</v>
      </c>
      <c r="Q42" s="6">
        <v>70</v>
      </c>
      <c r="R42" s="6">
        <v>42.66</v>
      </c>
      <c r="S42">
        <f>Table_New[[#This Row],[LaborRate]]+Table_New[[#This Row],[LaborCost]]</f>
        <v>210</v>
      </c>
      <c r="T42">
        <f>Table_New[[#This Row],[LaborFee]]+Table_New[[#This Row],[PartsFee]]</f>
        <v>112.66</v>
      </c>
      <c r="U42" t="str">
        <f>LEFT(TEXT(Table_New[[#This Row],[ReqDate]],"dddd"),3)</f>
        <v>Tue</v>
      </c>
      <c r="V42" t="str">
        <f>LEFT(TEXT(Table_New[[#This Row],[WorkDate]],"mmmm"),3)</f>
        <v>Oct</v>
      </c>
    </row>
    <row r="43" spans="1:22" ht="14.25" customHeight="1" x14ac:dyDescent="0.25">
      <c r="A43" s="6" t="s">
        <v>117</v>
      </c>
      <c r="B43" s="6" t="s">
        <v>83</v>
      </c>
      <c r="C43" s="6" t="s">
        <v>57</v>
      </c>
      <c r="D43" s="6" t="s">
        <v>63</v>
      </c>
      <c r="E43" t="str">
        <f>IF(Table_New[[#This Row],[Wait]]&lt;=4, "Yes", "No")</f>
        <v>No</v>
      </c>
      <c r="F43" s="9">
        <v>44090</v>
      </c>
      <c r="G43" s="9">
        <v>44102</v>
      </c>
      <c r="H43" s="6">
        <v>1</v>
      </c>
      <c r="I43" t="str">
        <f>IF(Table_New[[#This Row],[LaborFee]]=0,"Yes", "No")</f>
        <v>No</v>
      </c>
      <c r="J43" t="str">
        <f>IF(Table_New[[#This Row],[PartsFee]]=0,"Yes", "No")</f>
        <v>No</v>
      </c>
      <c r="K43" s="6">
        <v>1</v>
      </c>
      <c r="L43" s="6">
        <v>5.4720000000000004</v>
      </c>
      <c r="M43" s="6" t="s">
        <v>79</v>
      </c>
      <c r="N43">
        <f>Table_New[[#This Row],[WorkDate]]-Table_New[[#This Row],[ReqDate]]</f>
        <v>12</v>
      </c>
      <c r="O43">
        <f>VLOOKUP(Table_New[[#This Row],[Techs]],$AA$2:$AB$4,2,0)</f>
        <v>80</v>
      </c>
      <c r="P43">
        <f>Table_New[[#This Row],[LaborHours]]*Table_New[[#This Row],[LaborRate]]</f>
        <v>80</v>
      </c>
      <c r="Q43" s="6">
        <v>80</v>
      </c>
      <c r="R43" s="6">
        <v>5.4720000000000004</v>
      </c>
      <c r="S43">
        <f>Table_New[[#This Row],[LaborRate]]+Table_New[[#This Row],[LaborCost]]</f>
        <v>160</v>
      </c>
      <c r="T43">
        <f>Table_New[[#This Row],[LaborFee]]+Table_New[[#This Row],[PartsFee]]</f>
        <v>85.471999999999994</v>
      </c>
      <c r="U43" t="str">
        <f>LEFT(TEXT(Table_New[[#This Row],[ReqDate]],"dddd"),3)</f>
        <v>Wed</v>
      </c>
      <c r="V43" t="str">
        <f>LEFT(TEXT(Table_New[[#This Row],[WorkDate]],"mmmm"),3)</f>
        <v>Sep</v>
      </c>
    </row>
    <row r="44" spans="1:22" ht="14.25" customHeight="1" x14ac:dyDescent="0.25">
      <c r="A44" s="6" t="s">
        <v>118</v>
      </c>
      <c r="B44" s="6" t="s">
        <v>71</v>
      </c>
      <c r="C44" s="6" t="s">
        <v>57</v>
      </c>
      <c r="D44" s="6" t="s">
        <v>58</v>
      </c>
      <c r="E44" t="str">
        <f>IF(Table_New[[#This Row],[Wait]]&lt;=4, "Yes", "No")</f>
        <v>No</v>
      </c>
      <c r="F44" s="9">
        <v>44090</v>
      </c>
      <c r="G44" s="9">
        <v>44102</v>
      </c>
      <c r="H44" s="6">
        <v>1</v>
      </c>
      <c r="I44" t="str">
        <f>IF(Table_New[[#This Row],[LaborFee]]=0,"Yes", "No")</f>
        <v>No</v>
      </c>
      <c r="J44" t="str">
        <f>IF(Table_New[[#This Row],[PartsFee]]=0,"Yes", "No")</f>
        <v>No</v>
      </c>
      <c r="K44" s="6">
        <v>0.25</v>
      </c>
      <c r="L44" s="6">
        <v>45.237400000000001</v>
      </c>
      <c r="M44" s="6" t="s">
        <v>59</v>
      </c>
      <c r="N44">
        <f>Table_New[[#This Row],[WorkDate]]-Table_New[[#This Row],[ReqDate]]</f>
        <v>12</v>
      </c>
      <c r="O44">
        <f>VLOOKUP(Table_New[[#This Row],[Techs]],$AA$2:$AB$4,2,0)</f>
        <v>80</v>
      </c>
      <c r="P44">
        <f>Table_New[[#This Row],[LaborHours]]*Table_New[[#This Row],[LaborRate]]</f>
        <v>20</v>
      </c>
      <c r="Q44" s="6">
        <v>20</v>
      </c>
      <c r="R44" s="6">
        <v>45.237400000000001</v>
      </c>
      <c r="S44">
        <f>Table_New[[#This Row],[LaborRate]]+Table_New[[#This Row],[LaborCost]]</f>
        <v>100</v>
      </c>
      <c r="T44">
        <f>Table_New[[#This Row],[LaborFee]]+Table_New[[#This Row],[PartsFee]]</f>
        <v>65.237400000000008</v>
      </c>
      <c r="U44" t="str">
        <f>LEFT(TEXT(Table_New[[#This Row],[ReqDate]],"dddd"),3)</f>
        <v>Wed</v>
      </c>
      <c r="V44" t="str">
        <f>LEFT(TEXT(Table_New[[#This Row],[WorkDate]],"mmmm"),3)</f>
        <v>Sep</v>
      </c>
    </row>
    <row r="45" spans="1:22" ht="14.25" customHeight="1" x14ac:dyDescent="0.25">
      <c r="A45" s="6" t="s">
        <v>119</v>
      </c>
      <c r="B45" s="6" t="s">
        <v>71</v>
      </c>
      <c r="C45" s="6" t="s">
        <v>78</v>
      </c>
      <c r="D45" s="6" t="s">
        <v>58</v>
      </c>
      <c r="E45" t="str">
        <f>IF(Table_New[[#This Row],[Wait]]&lt;=4, "Yes", "No")</f>
        <v>No</v>
      </c>
      <c r="F45" s="9">
        <v>44090</v>
      </c>
      <c r="G45" s="9">
        <v>44105</v>
      </c>
      <c r="H45" s="6">
        <v>2</v>
      </c>
      <c r="I45" t="str">
        <f>IF(Table_New[[#This Row],[LaborFee]]=0,"Yes", "No")</f>
        <v>No</v>
      </c>
      <c r="J45" t="str">
        <f>IF(Table_New[[#This Row],[PartsFee]]=0,"Yes", "No")</f>
        <v>No</v>
      </c>
      <c r="K45" s="6">
        <v>0.75</v>
      </c>
      <c r="L45" s="6">
        <v>199.452</v>
      </c>
      <c r="M45" s="6" t="s">
        <v>79</v>
      </c>
      <c r="N45">
        <f>Table_New[[#This Row],[WorkDate]]-Table_New[[#This Row],[ReqDate]]</f>
        <v>15</v>
      </c>
      <c r="O45">
        <f>VLOOKUP(Table_New[[#This Row],[Techs]],$AA$2:$AB$4,2,0)</f>
        <v>140</v>
      </c>
      <c r="P45">
        <f>Table_New[[#This Row],[LaborHours]]*Table_New[[#This Row],[LaborRate]]</f>
        <v>105</v>
      </c>
      <c r="Q45" s="6">
        <v>105</v>
      </c>
      <c r="R45" s="6">
        <v>199.452</v>
      </c>
      <c r="S45">
        <f>Table_New[[#This Row],[LaborRate]]+Table_New[[#This Row],[LaborCost]]</f>
        <v>245</v>
      </c>
      <c r="T45">
        <f>Table_New[[#This Row],[LaborFee]]+Table_New[[#This Row],[PartsFee]]</f>
        <v>304.452</v>
      </c>
      <c r="U45" t="str">
        <f>LEFT(TEXT(Table_New[[#This Row],[ReqDate]],"dddd"),3)</f>
        <v>Wed</v>
      </c>
      <c r="V45" t="str">
        <f>LEFT(TEXT(Table_New[[#This Row],[WorkDate]],"mmmm"),3)</f>
        <v>Oct</v>
      </c>
    </row>
    <row r="46" spans="1:22" ht="14.25" customHeight="1" x14ac:dyDescent="0.25">
      <c r="A46" s="6" t="s">
        <v>120</v>
      </c>
      <c r="B46" s="6" t="s">
        <v>94</v>
      </c>
      <c r="C46" s="6" t="s">
        <v>78</v>
      </c>
      <c r="D46" s="6" t="s">
        <v>58</v>
      </c>
      <c r="E46" t="str">
        <f>IF(Table_New[[#This Row],[Wait]]&lt;=4, "Yes", "No")</f>
        <v>No</v>
      </c>
      <c r="F46" s="9">
        <v>44090</v>
      </c>
      <c r="G46" s="9">
        <v>44109</v>
      </c>
      <c r="H46" s="6">
        <v>2</v>
      </c>
      <c r="I46" t="str">
        <f>IF(Table_New[[#This Row],[LaborFee]]=0,"Yes", "No")</f>
        <v>No</v>
      </c>
      <c r="J46" t="str">
        <f>IF(Table_New[[#This Row],[PartsFee]]=0,"Yes", "No")</f>
        <v>No</v>
      </c>
      <c r="K46" s="6">
        <v>0.5</v>
      </c>
      <c r="L46" s="6">
        <v>144</v>
      </c>
      <c r="M46" s="6" t="s">
        <v>79</v>
      </c>
      <c r="N46">
        <f>Table_New[[#This Row],[WorkDate]]-Table_New[[#This Row],[ReqDate]]</f>
        <v>19</v>
      </c>
      <c r="O46">
        <f>VLOOKUP(Table_New[[#This Row],[Techs]],$AA$2:$AB$4,2,0)</f>
        <v>140</v>
      </c>
      <c r="P46">
        <f>Table_New[[#This Row],[LaborHours]]*Table_New[[#This Row],[LaborRate]]</f>
        <v>70</v>
      </c>
      <c r="Q46" s="6">
        <v>70</v>
      </c>
      <c r="R46" s="6">
        <v>144</v>
      </c>
      <c r="S46">
        <f>Table_New[[#This Row],[LaborRate]]+Table_New[[#This Row],[LaborCost]]</f>
        <v>210</v>
      </c>
      <c r="T46">
        <f>Table_New[[#This Row],[LaborFee]]+Table_New[[#This Row],[PartsFee]]</f>
        <v>214</v>
      </c>
      <c r="U46" t="str">
        <f>LEFT(TEXT(Table_New[[#This Row],[ReqDate]],"dddd"),3)</f>
        <v>Wed</v>
      </c>
      <c r="V46" t="str">
        <f>LEFT(TEXT(Table_New[[#This Row],[WorkDate]],"mmmm"),3)</f>
        <v>Oct</v>
      </c>
    </row>
    <row r="47" spans="1:22" ht="14.25" customHeight="1" x14ac:dyDescent="0.25">
      <c r="A47" s="6" t="s">
        <v>121</v>
      </c>
      <c r="B47" s="6" t="s">
        <v>94</v>
      </c>
      <c r="C47" s="6" t="s">
        <v>78</v>
      </c>
      <c r="D47" s="6" t="s">
        <v>67</v>
      </c>
      <c r="E47" t="str">
        <f>IF(Table_New[[#This Row],[Wait]]&lt;=4, "Yes", "No")</f>
        <v>No</v>
      </c>
      <c r="F47" s="9">
        <v>44091</v>
      </c>
      <c r="G47" s="9">
        <v>44110</v>
      </c>
      <c r="H47" s="6">
        <v>1</v>
      </c>
      <c r="I47" t="str">
        <f>IF(Table_New[[#This Row],[LaborFee]]=0,"Yes", "No")</f>
        <v>No</v>
      </c>
      <c r="J47" t="str">
        <f>IF(Table_New[[#This Row],[PartsFee]]=0,"Yes", "No")</f>
        <v>No</v>
      </c>
      <c r="K47" s="6">
        <v>0.25</v>
      </c>
      <c r="L47" s="6">
        <v>6.2160000000000002</v>
      </c>
      <c r="M47" s="6" t="s">
        <v>79</v>
      </c>
      <c r="N47">
        <f>Table_New[[#This Row],[WorkDate]]-Table_New[[#This Row],[ReqDate]]</f>
        <v>19</v>
      </c>
      <c r="O47">
        <f>VLOOKUP(Table_New[[#This Row],[Techs]],$AA$2:$AB$4,2,0)</f>
        <v>80</v>
      </c>
      <c r="P47">
        <f>Table_New[[#This Row],[LaborHours]]*Table_New[[#This Row],[LaborRate]]</f>
        <v>20</v>
      </c>
      <c r="Q47" s="6">
        <v>20</v>
      </c>
      <c r="R47" s="6">
        <v>6.2160000000000002</v>
      </c>
      <c r="S47">
        <f>Table_New[[#This Row],[LaborRate]]+Table_New[[#This Row],[LaborCost]]</f>
        <v>100</v>
      </c>
      <c r="T47">
        <f>Table_New[[#This Row],[LaborFee]]+Table_New[[#This Row],[PartsFee]]</f>
        <v>26.216000000000001</v>
      </c>
      <c r="U47" t="str">
        <f>LEFT(TEXT(Table_New[[#This Row],[ReqDate]],"dddd"),3)</f>
        <v>Thu</v>
      </c>
      <c r="V47" t="str">
        <f>LEFT(TEXT(Table_New[[#This Row],[WorkDate]],"mmmm"),3)</f>
        <v>Oct</v>
      </c>
    </row>
    <row r="48" spans="1:22" ht="14.25" customHeight="1" x14ac:dyDescent="0.25">
      <c r="A48" s="6" t="s">
        <v>122</v>
      </c>
      <c r="B48" s="6" t="s">
        <v>71</v>
      </c>
      <c r="C48" s="6" t="s">
        <v>87</v>
      </c>
      <c r="D48" s="6" t="s">
        <v>63</v>
      </c>
      <c r="E48" t="str">
        <f>IF(Table_New[[#This Row],[Wait]]&lt;=4, "Yes", "No")</f>
        <v>No</v>
      </c>
      <c r="F48" s="9">
        <v>44091</v>
      </c>
      <c r="G48" s="9">
        <v>44116</v>
      </c>
      <c r="H48" s="6">
        <v>2</v>
      </c>
      <c r="I48" t="str">
        <f>IF(Table_New[[#This Row],[LaborFee]]=0,"Yes", "No")</f>
        <v>No</v>
      </c>
      <c r="J48" t="str">
        <f>IF(Table_New[[#This Row],[PartsFee]]=0,"Yes", "No")</f>
        <v>No</v>
      </c>
      <c r="K48" s="6">
        <v>1</v>
      </c>
      <c r="L48" s="6">
        <v>36</v>
      </c>
      <c r="M48" s="6" t="s">
        <v>59</v>
      </c>
      <c r="N48">
        <f>Table_New[[#This Row],[WorkDate]]-Table_New[[#This Row],[ReqDate]]</f>
        <v>25</v>
      </c>
      <c r="O48">
        <f>VLOOKUP(Table_New[[#This Row],[Techs]],$AA$2:$AB$4,2,0)</f>
        <v>140</v>
      </c>
      <c r="P48">
        <f>Table_New[[#This Row],[LaborHours]]*Table_New[[#This Row],[LaborRate]]</f>
        <v>140</v>
      </c>
      <c r="Q48" s="6">
        <v>140</v>
      </c>
      <c r="R48" s="6">
        <v>36</v>
      </c>
      <c r="S48">
        <f>Table_New[[#This Row],[LaborRate]]+Table_New[[#This Row],[LaborCost]]</f>
        <v>280</v>
      </c>
      <c r="T48">
        <f>Table_New[[#This Row],[LaborFee]]+Table_New[[#This Row],[PartsFee]]</f>
        <v>176</v>
      </c>
      <c r="U48" t="str">
        <f>LEFT(TEXT(Table_New[[#This Row],[ReqDate]],"dddd"),3)</f>
        <v>Thu</v>
      </c>
      <c r="V48" t="str">
        <f>LEFT(TEXT(Table_New[[#This Row],[WorkDate]],"mmmm"),3)</f>
        <v>Oct</v>
      </c>
    </row>
    <row r="49" spans="1:22" ht="14.25" customHeight="1" x14ac:dyDescent="0.25">
      <c r="A49" s="6" t="s">
        <v>123</v>
      </c>
      <c r="B49" s="6" t="s">
        <v>65</v>
      </c>
      <c r="C49" s="6" t="s">
        <v>66</v>
      </c>
      <c r="D49" s="6" t="s">
        <v>58</v>
      </c>
      <c r="E49" t="str">
        <f>IF(Table_New[[#This Row],[Wait]]&lt;=4, "Yes", "No")</f>
        <v>No</v>
      </c>
      <c r="F49" s="9">
        <v>44091</v>
      </c>
      <c r="G49" s="9">
        <v>44116</v>
      </c>
      <c r="H49" s="6">
        <v>2</v>
      </c>
      <c r="I49" t="str">
        <f>IF(Table_New[[#This Row],[LaborFee]]=0,"Yes", "No")</f>
        <v>No</v>
      </c>
      <c r="J49" t="str">
        <f>IF(Table_New[[#This Row],[PartsFee]]=0,"Yes", "No")</f>
        <v>No</v>
      </c>
      <c r="K49" s="6">
        <v>0.75</v>
      </c>
      <c r="L49" s="6">
        <v>40</v>
      </c>
      <c r="M49" s="6" t="s">
        <v>79</v>
      </c>
      <c r="N49">
        <f>Table_New[[#This Row],[WorkDate]]-Table_New[[#This Row],[ReqDate]]</f>
        <v>25</v>
      </c>
      <c r="O49">
        <f>VLOOKUP(Table_New[[#This Row],[Techs]],$AA$2:$AB$4,2,0)</f>
        <v>140</v>
      </c>
      <c r="P49">
        <f>Table_New[[#This Row],[LaborHours]]*Table_New[[#This Row],[LaborRate]]</f>
        <v>105</v>
      </c>
      <c r="Q49" s="6">
        <v>105</v>
      </c>
      <c r="R49" s="6">
        <v>40</v>
      </c>
      <c r="S49">
        <f>Table_New[[#This Row],[LaborRate]]+Table_New[[#This Row],[LaborCost]]</f>
        <v>245</v>
      </c>
      <c r="T49">
        <f>Table_New[[#This Row],[LaborFee]]+Table_New[[#This Row],[PartsFee]]</f>
        <v>145</v>
      </c>
      <c r="U49" t="str">
        <f>LEFT(TEXT(Table_New[[#This Row],[ReqDate]],"dddd"),3)</f>
        <v>Thu</v>
      </c>
      <c r="V49" t="str">
        <f>LEFT(TEXT(Table_New[[#This Row],[WorkDate]],"mmmm"),3)</f>
        <v>Oct</v>
      </c>
    </row>
    <row r="50" spans="1:22" ht="14.25" customHeight="1" x14ac:dyDescent="0.25">
      <c r="A50" s="6" t="s">
        <v>124</v>
      </c>
      <c r="B50" s="6" t="s">
        <v>61</v>
      </c>
      <c r="C50" s="6" t="s">
        <v>62</v>
      </c>
      <c r="D50" s="6" t="s">
        <v>58</v>
      </c>
      <c r="E50" t="str">
        <f>IF(Table_New[[#This Row],[Wait]]&lt;=4, "Yes", "No")</f>
        <v>No</v>
      </c>
      <c r="F50" s="9">
        <v>44091</v>
      </c>
      <c r="G50" s="9">
        <v>44152</v>
      </c>
      <c r="H50" s="6">
        <v>1</v>
      </c>
      <c r="I50" t="str">
        <f>IF(Table_New[[#This Row],[LaborFee]]=0,"Yes", "No")</f>
        <v>No</v>
      </c>
      <c r="J50" t="str">
        <f>IF(Table_New[[#This Row],[PartsFee]]=0,"Yes", "No")</f>
        <v>No</v>
      </c>
      <c r="K50" s="6">
        <v>0.25</v>
      </c>
      <c r="L50" s="6">
        <v>87.581299999999999</v>
      </c>
      <c r="M50" s="6" t="s">
        <v>59</v>
      </c>
      <c r="N50">
        <f>Table_New[[#This Row],[WorkDate]]-Table_New[[#This Row],[ReqDate]]</f>
        <v>61</v>
      </c>
      <c r="O50">
        <f>VLOOKUP(Table_New[[#This Row],[Techs]],$AA$2:$AB$4,2,0)</f>
        <v>80</v>
      </c>
      <c r="P50">
        <f>Table_New[[#This Row],[LaborHours]]*Table_New[[#This Row],[LaborRate]]</f>
        <v>20</v>
      </c>
      <c r="Q50" s="6">
        <v>20</v>
      </c>
      <c r="R50" s="6">
        <v>87.581299999999999</v>
      </c>
      <c r="S50">
        <f>Table_New[[#This Row],[LaborRate]]+Table_New[[#This Row],[LaborCost]]</f>
        <v>100</v>
      </c>
      <c r="T50">
        <f>Table_New[[#This Row],[LaborFee]]+Table_New[[#This Row],[PartsFee]]</f>
        <v>107.5813</v>
      </c>
      <c r="U50" t="str">
        <f>LEFT(TEXT(Table_New[[#This Row],[ReqDate]],"dddd"),3)</f>
        <v>Thu</v>
      </c>
      <c r="V50" t="str">
        <f>LEFT(TEXT(Table_New[[#This Row],[WorkDate]],"mmmm"),3)</f>
        <v>Nov</v>
      </c>
    </row>
    <row r="51" spans="1:22" ht="14.25" customHeight="1" x14ac:dyDescent="0.25">
      <c r="A51" s="6" t="s">
        <v>125</v>
      </c>
      <c r="B51" s="6" t="s">
        <v>83</v>
      </c>
      <c r="C51" s="6" t="s">
        <v>57</v>
      </c>
      <c r="D51" s="6" t="s">
        <v>63</v>
      </c>
      <c r="E51" t="str">
        <f>IF(Table_New[[#This Row],[Wait]]&lt;=4, "Yes", "No")</f>
        <v>No</v>
      </c>
      <c r="F51" s="9">
        <v>44095</v>
      </c>
      <c r="G51" s="9">
        <v>44102</v>
      </c>
      <c r="H51" s="6">
        <v>1</v>
      </c>
      <c r="I51" t="str">
        <f>IF(Table_New[[#This Row],[LaborFee]]=0,"Yes", "No")</f>
        <v>No</v>
      </c>
      <c r="J51" t="str">
        <f>IF(Table_New[[#This Row],[PartsFee]]=0,"Yes", "No")</f>
        <v>No</v>
      </c>
      <c r="K51" s="6">
        <v>0.5</v>
      </c>
      <c r="L51" s="6">
        <v>30</v>
      </c>
      <c r="M51" s="6" t="s">
        <v>79</v>
      </c>
      <c r="N51">
        <f>Table_New[[#This Row],[WorkDate]]-Table_New[[#This Row],[ReqDate]]</f>
        <v>7</v>
      </c>
      <c r="O51">
        <f>VLOOKUP(Table_New[[#This Row],[Techs]],$AA$2:$AB$4,2,0)</f>
        <v>80</v>
      </c>
      <c r="P51">
        <f>Table_New[[#This Row],[LaborHours]]*Table_New[[#This Row],[LaborRate]]</f>
        <v>40</v>
      </c>
      <c r="Q51" s="6">
        <v>40</v>
      </c>
      <c r="R51" s="6">
        <v>30</v>
      </c>
      <c r="S51">
        <f>Table_New[[#This Row],[LaborRate]]+Table_New[[#This Row],[LaborCost]]</f>
        <v>120</v>
      </c>
      <c r="T51">
        <f>Table_New[[#This Row],[LaborFee]]+Table_New[[#This Row],[PartsFee]]</f>
        <v>70</v>
      </c>
      <c r="U51" t="str">
        <f>LEFT(TEXT(Table_New[[#This Row],[ReqDate]],"dddd"),3)</f>
        <v>Mon</v>
      </c>
      <c r="V51" t="str">
        <f>LEFT(TEXT(Table_New[[#This Row],[WorkDate]],"mmmm"),3)</f>
        <v>Sep</v>
      </c>
    </row>
    <row r="52" spans="1:22" ht="14.25" customHeight="1" x14ac:dyDescent="0.25">
      <c r="A52" s="6" t="s">
        <v>126</v>
      </c>
      <c r="B52" s="6" t="s">
        <v>94</v>
      </c>
      <c r="C52" s="6" t="s">
        <v>87</v>
      </c>
      <c r="D52" s="6" t="s">
        <v>67</v>
      </c>
      <c r="E52" t="str">
        <f>IF(Table_New[[#This Row],[Wait]]&lt;=4, "Yes", "No")</f>
        <v>No</v>
      </c>
      <c r="F52" s="9">
        <v>44095</v>
      </c>
      <c r="G52" s="9">
        <v>44123</v>
      </c>
      <c r="H52" s="6">
        <v>1</v>
      </c>
      <c r="I52" t="str">
        <f>IF(Table_New[[#This Row],[LaborFee]]=0,"Yes", "No")</f>
        <v>No</v>
      </c>
      <c r="J52" t="str">
        <f>IF(Table_New[[#This Row],[PartsFee]]=0,"Yes", "No")</f>
        <v>No</v>
      </c>
      <c r="K52" s="6">
        <v>0.25</v>
      </c>
      <c r="L52" s="6">
        <v>144</v>
      </c>
      <c r="M52" s="6" t="s">
        <v>68</v>
      </c>
      <c r="N52">
        <f>Table_New[[#This Row],[WorkDate]]-Table_New[[#This Row],[ReqDate]]</f>
        <v>28</v>
      </c>
      <c r="O52">
        <f>VLOOKUP(Table_New[[#This Row],[Techs]],$AA$2:$AB$4,2,0)</f>
        <v>80</v>
      </c>
      <c r="P52">
        <f>Table_New[[#This Row],[LaborHours]]*Table_New[[#This Row],[LaborRate]]</f>
        <v>20</v>
      </c>
      <c r="Q52" s="6">
        <v>20</v>
      </c>
      <c r="R52" s="6">
        <v>144</v>
      </c>
      <c r="S52">
        <f>Table_New[[#This Row],[LaborRate]]+Table_New[[#This Row],[LaborCost]]</f>
        <v>100</v>
      </c>
      <c r="T52">
        <f>Table_New[[#This Row],[LaborFee]]+Table_New[[#This Row],[PartsFee]]</f>
        <v>164</v>
      </c>
      <c r="U52" t="str">
        <f>LEFT(TEXT(Table_New[[#This Row],[ReqDate]],"dddd"),3)</f>
        <v>Mon</v>
      </c>
      <c r="V52" t="str">
        <f>LEFT(TEXT(Table_New[[#This Row],[WorkDate]],"mmmm"),3)</f>
        <v>Oct</v>
      </c>
    </row>
    <row r="53" spans="1:22" ht="14.25" customHeight="1" x14ac:dyDescent="0.25">
      <c r="A53" s="6" t="s">
        <v>127</v>
      </c>
      <c r="B53" s="6" t="s">
        <v>83</v>
      </c>
      <c r="C53" s="6" t="s">
        <v>57</v>
      </c>
      <c r="D53" s="6" t="s">
        <v>63</v>
      </c>
      <c r="E53" t="str">
        <f>IF(Table_New[[#This Row],[Wait]]&lt;=4, "Yes", "No")</f>
        <v>No</v>
      </c>
      <c r="F53" s="9">
        <v>44095</v>
      </c>
      <c r="G53" s="9">
        <v>44139</v>
      </c>
      <c r="H53" s="6">
        <v>1</v>
      </c>
      <c r="I53" t="str">
        <f>IF(Table_New[[#This Row],[LaborFee]]=0,"Yes", "No")</f>
        <v>No</v>
      </c>
      <c r="J53" t="str">
        <f>IF(Table_New[[#This Row],[PartsFee]]=0,"Yes", "No")</f>
        <v>No</v>
      </c>
      <c r="K53" s="6">
        <v>0.75</v>
      </c>
      <c r="L53" s="6">
        <v>297.51229999999998</v>
      </c>
      <c r="M53" s="6" t="s">
        <v>59</v>
      </c>
      <c r="N53">
        <f>Table_New[[#This Row],[WorkDate]]-Table_New[[#This Row],[ReqDate]]</f>
        <v>44</v>
      </c>
      <c r="O53">
        <f>VLOOKUP(Table_New[[#This Row],[Techs]],$AA$2:$AB$4,2,0)</f>
        <v>80</v>
      </c>
      <c r="P53">
        <f>Table_New[[#This Row],[LaborHours]]*Table_New[[#This Row],[LaborRate]]</f>
        <v>60</v>
      </c>
      <c r="Q53" s="6">
        <v>60</v>
      </c>
      <c r="R53" s="6">
        <v>297.51229999999998</v>
      </c>
      <c r="S53">
        <f>Table_New[[#This Row],[LaborRate]]+Table_New[[#This Row],[LaborCost]]</f>
        <v>140</v>
      </c>
      <c r="T53">
        <f>Table_New[[#This Row],[LaborFee]]+Table_New[[#This Row],[PartsFee]]</f>
        <v>357.51229999999998</v>
      </c>
      <c r="U53" t="str">
        <f>LEFT(TEXT(Table_New[[#This Row],[ReqDate]],"dddd"),3)</f>
        <v>Mon</v>
      </c>
      <c r="V53" t="str">
        <f>LEFT(TEXT(Table_New[[#This Row],[WorkDate]],"mmmm"),3)</f>
        <v>Nov</v>
      </c>
    </row>
    <row r="54" spans="1:22" ht="14.25" customHeight="1" x14ac:dyDescent="0.25">
      <c r="A54" s="6" t="s">
        <v>128</v>
      </c>
      <c r="B54" s="6" t="s">
        <v>83</v>
      </c>
      <c r="C54" s="6" t="s">
        <v>87</v>
      </c>
      <c r="D54" s="6" t="s">
        <v>58</v>
      </c>
      <c r="E54" t="str">
        <f>IF(Table_New[[#This Row],[Wait]]&lt;=4, "Yes", "No")</f>
        <v>No</v>
      </c>
      <c r="F54" s="9">
        <v>44095</v>
      </c>
      <c r="G54" s="9">
        <v>44160</v>
      </c>
      <c r="H54" s="6">
        <v>1</v>
      </c>
      <c r="I54" t="str">
        <f>IF(Table_New[[#This Row],[LaborFee]]=0,"Yes", "No")</f>
        <v>No</v>
      </c>
      <c r="J54" t="str">
        <f>IF(Table_New[[#This Row],[PartsFee]]=0,"Yes", "No")</f>
        <v>No</v>
      </c>
      <c r="K54" s="6">
        <v>0.5</v>
      </c>
      <c r="L54" s="6">
        <v>64.171000000000006</v>
      </c>
      <c r="M54" s="6" t="s">
        <v>68</v>
      </c>
      <c r="N54">
        <f>Table_New[[#This Row],[WorkDate]]-Table_New[[#This Row],[ReqDate]]</f>
        <v>65</v>
      </c>
      <c r="O54">
        <f>VLOOKUP(Table_New[[#This Row],[Techs]],$AA$2:$AB$4,2,0)</f>
        <v>80</v>
      </c>
      <c r="P54">
        <f>Table_New[[#This Row],[LaborHours]]*Table_New[[#This Row],[LaborRate]]</f>
        <v>40</v>
      </c>
      <c r="Q54" s="6">
        <v>40</v>
      </c>
      <c r="R54" s="6">
        <v>64.171000000000006</v>
      </c>
      <c r="S54">
        <f>Table_New[[#This Row],[LaborRate]]+Table_New[[#This Row],[LaborCost]]</f>
        <v>120</v>
      </c>
      <c r="T54">
        <f>Table_New[[#This Row],[LaborFee]]+Table_New[[#This Row],[PartsFee]]</f>
        <v>104.17100000000001</v>
      </c>
      <c r="U54" t="str">
        <f>LEFT(TEXT(Table_New[[#This Row],[ReqDate]],"dddd"),3)</f>
        <v>Mon</v>
      </c>
      <c r="V54" t="str">
        <f>LEFT(TEXT(Table_New[[#This Row],[WorkDate]],"mmmm"),3)</f>
        <v>Nov</v>
      </c>
    </row>
    <row r="55" spans="1:22" ht="14.25" customHeight="1" x14ac:dyDescent="0.25">
      <c r="A55" s="6" t="s">
        <v>129</v>
      </c>
      <c r="B55" s="6" t="s">
        <v>61</v>
      </c>
      <c r="C55" s="6" t="s">
        <v>62</v>
      </c>
      <c r="D55" s="6" t="s">
        <v>67</v>
      </c>
      <c r="E55" t="str">
        <f>IF(Table_New[[#This Row],[Wait]]&lt;=4, "Yes", "No")</f>
        <v>No</v>
      </c>
      <c r="F55" s="9">
        <v>44096</v>
      </c>
      <c r="G55" s="9">
        <v>44105</v>
      </c>
      <c r="H55" s="6">
        <v>1</v>
      </c>
      <c r="I55" t="str">
        <f>IF(Table_New[[#This Row],[LaborFee]]=0,"Yes", "No")</f>
        <v>No</v>
      </c>
      <c r="J55" t="str">
        <f>IF(Table_New[[#This Row],[PartsFee]]=0,"Yes", "No")</f>
        <v>No</v>
      </c>
      <c r="K55" s="6">
        <v>0.25</v>
      </c>
      <c r="L55" s="6">
        <v>20.475000000000001</v>
      </c>
      <c r="M55" s="6" t="s">
        <v>59</v>
      </c>
      <c r="N55">
        <f>Table_New[[#This Row],[WorkDate]]-Table_New[[#This Row],[ReqDate]]</f>
        <v>9</v>
      </c>
      <c r="O55">
        <f>VLOOKUP(Table_New[[#This Row],[Techs]],$AA$2:$AB$4,2,0)</f>
        <v>80</v>
      </c>
      <c r="P55">
        <f>Table_New[[#This Row],[LaborHours]]*Table_New[[#This Row],[LaborRate]]</f>
        <v>20</v>
      </c>
      <c r="Q55" s="6">
        <v>20</v>
      </c>
      <c r="R55" s="6">
        <v>20.475000000000001</v>
      </c>
      <c r="S55">
        <f>Table_New[[#This Row],[LaborRate]]+Table_New[[#This Row],[LaborCost]]</f>
        <v>100</v>
      </c>
      <c r="T55">
        <f>Table_New[[#This Row],[LaborFee]]+Table_New[[#This Row],[PartsFee]]</f>
        <v>40.475000000000001</v>
      </c>
      <c r="U55" t="str">
        <f>LEFT(TEXT(Table_New[[#This Row],[ReqDate]],"dddd"),3)</f>
        <v>Tue</v>
      </c>
      <c r="V55" t="str">
        <f>LEFT(TEXT(Table_New[[#This Row],[WorkDate]],"mmmm"),3)</f>
        <v>Oct</v>
      </c>
    </row>
    <row r="56" spans="1:22" ht="14.25" customHeight="1" x14ac:dyDescent="0.25">
      <c r="A56" s="6" t="s">
        <v>130</v>
      </c>
      <c r="B56" s="6" t="s">
        <v>83</v>
      </c>
      <c r="C56" s="6" t="s">
        <v>57</v>
      </c>
      <c r="D56" s="6" t="s">
        <v>81</v>
      </c>
      <c r="E56" t="str">
        <f>IF(Table_New[[#This Row],[Wait]]&lt;=4, "Yes", "No")</f>
        <v>No</v>
      </c>
      <c r="F56" s="9">
        <v>44097</v>
      </c>
      <c r="G56" s="9">
        <v>44111</v>
      </c>
      <c r="H56" s="6">
        <v>1</v>
      </c>
      <c r="I56" t="str">
        <f>IF(Table_New[[#This Row],[LaborFee]]=0,"Yes", "No")</f>
        <v>No</v>
      </c>
      <c r="J56" t="str">
        <f>IF(Table_New[[#This Row],[PartsFee]]=0,"Yes", "No")</f>
        <v>No</v>
      </c>
      <c r="K56" s="6">
        <v>1</v>
      </c>
      <c r="L56" s="6">
        <v>200</v>
      </c>
      <c r="M56" s="6" t="s">
        <v>79</v>
      </c>
      <c r="N56">
        <f>Table_New[[#This Row],[WorkDate]]-Table_New[[#This Row],[ReqDate]]</f>
        <v>14</v>
      </c>
      <c r="O56">
        <f>VLOOKUP(Table_New[[#This Row],[Techs]],$AA$2:$AB$4,2,0)</f>
        <v>80</v>
      </c>
      <c r="P56">
        <f>Table_New[[#This Row],[LaborHours]]*Table_New[[#This Row],[LaborRate]]</f>
        <v>80</v>
      </c>
      <c r="Q56" s="6">
        <v>80</v>
      </c>
      <c r="R56" s="6">
        <v>200</v>
      </c>
      <c r="S56">
        <f>Table_New[[#This Row],[LaborRate]]+Table_New[[#This Row],[LaborCost]]</f>
        <v>160</v>
      </c>
      <c r="T56">
        <f>Table_New[[#This Row],[LaborFee]]+Table_New[[#This Row],[PartsFee]]</f>
        <v>280</v>
      </c>
      <c r="U56" t="str">
        <f>LEFT(TEXT(Table_New[[#This Row],[ReqDate]],"dddd"),3)</f>
        <v>Wed</v>
      </c>
      <c r="V56" t="str">
        <f>LEFT(TEXT(Table_New[[#This Row],[WorkDate]],"mmmm"),3)</f>
        <v>Oct</v>
      </c>
    </row>
    <row r="57" spans="1:22" ht="14.25" customHeight="1" x14ac:dyDescent="0.25">
      <c r="A57" s="6" t="s">
        <v>131</v>
      </c>
      <c r="B57" s="6" t="s">
        <v>94</v>
      </c>
      <c r="C57" s="6" t="s">
        <v>78</v>
      </c>
      <c r="D57" s="6" t="s">
        <v>81</v>
      </c>
      <c r="E57" t="str">
        <f>IF(Table_New[[#This Row],[Wait]]&lt;=4, "Yes", "No")</f>
        <v>No</v>
      </c>
      <c r="F57" s="9">
        <v>44097</v>
      </c>
      <c r="G57" s="9">
        <v>44119</v>
      </c>
      <c r="H57" s="6">
        <v>1</v>
      </c>
      <c r="I57" t="str">
        <f>IF(Table_New[[#This Row],[LaborFee]]=0,"Yes", "No")</f>
        <v>No</v>
      </c>
      <c r="J57" t="str">
        <f>IF(Table_New[[#This Row],[PartsFee]]=0,"Yes", "No")</f>
        <v>No</v>
      </c>
      <c r="K57" s="6">
        <v>1.5</v>
      </c>
      <c r="L57" s="6">
        <v>123.9555</v>
      </c>
      <c r="M57" s="6" t="s">
        <v>79</v>
      </c>
      <c r="N57">
        <f>Table_New[[#This Row],[WorkDate]]-Table_New[[#This Row],[ReqDate]]</f>
        <v>22</v>
      </c>
      <c r="O57">
        <f>VLOOKUP(Table_New[[#This Row],[Techs]],$AA$2:$AB$4,2,0)</f>
        <v>80</v>
      </c>
      <c r="P57">
        <f>Table_New[[#This Row],[LaborHours]]*Table_New[[#This Row],[LaborRate]]</f>
        <v>120</v>
      </c>
      <c r="Q57" s="6">
        <v>120</v>
      </c>
      <c r="R57" s="6">
        <v>123.9555</v>
      </c>
      <c r="S57">
        <f>Table_New[[#This Row],[LaborRate]]+Table_New[[#This Row],[LaborCost]]</f>
        <v>200</v>
      </c>
      <c r="T57">
        <f>Table_New[[#This Row],[LaborFee]]+Table_New[[#This Row],[PartsFee]]</f>
        <v>243.9555</v>
      </c>
      <c r="U57" t="str">
        <f>LEFT(TEXT(Table_New[[#This Row],[ReqDate]],"dddd"),3)</f>
        <v>Wed</v>
      </c>
      <c r="V57" t="str">
        <f>LEFT(TEXT(Table_New[[#This Row],[WorkDate]],"mmmm"),3)</f>
        <v>Oct</v>
      </c>
    </row>
    <row r="58" spans="1:22" ht="14.25" customHeight="1" x14ac:dyDescent="0.25">
      <c r="A58" s="6" t="s">
        <v>132</v>
      </c>
      <c r="B58" s="6" t="s">
        <v>65</v>
      </c>
      <c r="C58" s="6" t="s">
        <v>66</v>
      </c>
      <c r="D58" s="6" t="s">
        <v>63</v>
      </c>
      <c r="E58" t="str">
        <f>IF(Table_New[[#This Row],[Wait]]&lt;=4, "Yes", "No")</f>
        <v>No</v>
      </c>
      <c r="F58" s="9">
        <v>44097</v>
      </c>
      <c r="G58" s="9">
        <v>44128</v>
      </c>
      <c r="H58" s="6">
        <v>1</v>
      </c>
      <c r="I58" t="str">
        <f>IF(Table_New[[#This Row],[LaborFee]]=0,"Yes", "No")</f>
        <v>No</v>
      </c>
      <c r="J58" t="str">
        <f>IF(Table_New[[#This Row],[PartsFee]]=0,"Yes", "No")</f>
        <v>No</v>
      </c>
      <c r="K58" s="6">
        <v>0.5</v>
      </c>
      <c r="L58" s="6">
        <v>193.88310000000001</v>
      </c>
      <c r="M58" s="6" t="s">
        <v>59</v>
      </c>
      <c r="N58">
        <f>Table_New[[#This Row],[WorkDate]]-Table_New[[#This Row],[ReqDate]]</f>
        <v>31</v>
      </c>
      <c r="O58">
        <f>VLOOKUP(Table_New[[#This Row],[Techs]],$AA$2:$AB$4,2,0)</f>
        <v>80</v>
      </c>
      <c r="P58">
        <f>Table_New[[#This Row],[LaborHours]]*Table_New[[#This Row],[LaborRate]]</f>
        <v>40</v>
      </c>
      <c r="Q58" s="6">
        <v>40</v>
      </c>
      <c r="R58" s="6">
        <v>193.88310000000001</v>
      </c>
      <c r="S58">
        <f>Table_New[[#This Row],[LaborRate]]+Table_New[[#This Row],[LaborCost]]</f>
        <v>120</v>
      </c>
      <c r="T58">
        <f>Table_New[[#This Row],[LaborFee]]+Table_New[[#This Row],[PartsFee]]</f>
        <v>233.88310000000001</v>
      </c>
      <c r="U58" t="str">
        <f>LEFT(TEXT(Table_New[[#This Row],[ReqDate]],"dddd"),3)</f>
        <v>Wed</v>
      </c>
      <c r="V58" t="str">
        <f>LEFT(TEXT(Table_New[[#This Row],[WorkDate]],"mmmm"),3)</f>
        <v>Oct</v>
      </c>
    </row>
    <row r="59" spans="1:22" ht="14.25" customHeight="1" x14ac:dyDescent="0.25">
      <c r="A59" s="6" t="s">
        <v>133</v>
      </c>
      <c r="B59" s="6" t="s">
        <v>94</v>
      </c>
      <c r="C59" s="6" t="s">
        <v>57</v>
      </c>
      <c r="D59" s="6" t="s">
        <v>58</v>
      </c>
      <c r="E59" t="str">
        <f>IF(Table_New[[#This Row],[Wait]]&lt;=4, "Yes", "No")</f>
        <v>No</v>
      </c>
      <c r="F59" s="9">
        <v>44097</v>
      </c>
      <c r="G59" s="9">
        <v>44132</v>
      </c>
      <c r="H59" s="6">
        <v>2</v>
      </c>
      <c r="I59" t="str">
        <f>IF(Table_New[[#This Row],[LaborFee]]=0,"Yes", "No")</f>
        <v>No</v>
      </c>
      <c r="J59" t="str">
        <f>IF(Table_New[[#This Row],[PartsFee]]=0,"Yes", "No")</f>
        <v>No</v>
      </c>
      <c r="K59" s="6">
        <v>0.5</v>
      </c>
      <c r="L59" s="6">
        <v>1.173</v>
      </c>
      <c r="M59" s="6" t="s">
        <v>79</v>
      </c>
      <c r="N59">
        <f>Table_New[[#This Row],[WorkDate]]-Table_New[[#This Row],[ReqDate]]</f>
        <v>35</v>
      </c>
      <c r="O59">
        <f>VLOOKUP(Table_New[[#This Row],[Techs]],$AA$2:$AB$4,2,0)</f>
        <v>140</v>
      </c>
      <c r="P59">
        <f>Table_New[[#This Row],[LaborHours]]*Table_New[[#This Row],[LaborRate]]</f>
        <v>70</v>
      </c>
      <c r="Q59" s="6">
        <v>70</v>
      </c>
      <c r="R59" s="6">
        <v>1.173</v>
      </c>
      <c r="S59">
        <f>Table_New[[#This Row],[LaborRate]]+Table_New[[#This Row],[LaborCost]]</f>
        <v>210</v>
      </c>
      <c r="T59">
        <f>Table_New[[#This Row],[LaborFee]]+Table_New[[#This Row],[PartsFee]]</f>
        <v>71.173000000000002</v>
      </c>
      <c r="U59" t="str">
        <f>LEFT(TEXT(Table_New[[#This Row],[ReqDate]],"dddd"),3)</f>
        <v>Wed</v>
      </c>
      <c r="V59" t="str">
        <f>LEFT(TEXT(Table_New[[#This Row],[WorkDate]],"mmmm"),3)</f>
        <v>Oct</v>
      </c>
    </row>
    <row r="60" spans="1:22" ht="14.25" customHeight="1" x14ac:dyDescent="0.25">
      <c r="A60" s="6" t="s">
        <v>134</v>
      </c>
      <c r="B60" s="6" t="s">
        <v>65</v>
      </c>
      <c r="C60" s="6" t="s">
        <v>87</v>
      </c>
      <c r="D60" s="6" t="s">
        <v>58</v>
      </c>
      <c r="E60" t="str">
        <f>IF(Table_New[[#This Row],[Wait]]&lt;=4, "Yes", "No")</f>
        <v>No</v>
      </c>
      <c r="F60" s="9">
        <v>44098</v>
      </c>
      <c r="G60" s="9">
        <v>44109</v>
      </c>
      <c r="H60" s="6">
        <v>2</v>
      </c>
      <c r="I60" t="str">
        <f>IF(Table_New[[#This Row],[LaborFee]]=0,"Yes", "No")</f>
        <v>No</v>
      </c>
      <c r="J60" t="str">
        <f>IF(Table_New[[#This Row],[PartsFee]]=0,"Yes", "No")</f>
        <v>No</v>
      </c>
      <c r="K60" s="6">
        <v>0.75</v>
      </c>
      <c r="L60" s="6">
        <v>664.78880000000004</v>
      </c>
      <c r="M60" s="6" t="s">
        <v>59</v>
      </c>
      <c r="N60">
        <f>Table_New[[#This Row],[WorkDate]]-Table_New[[#This Row],[ReqDate]]</f>
        <v>11</v>
      </c>
      <c r="O60">
        <f>VLOOKUP(Table_New[[#This Row],[Techs]],$AA$2:$AB$4,2,0)</f>
        <v>140</v>
      </c>
      <c r="P60">
        <f>Table_New[[#This Row],[LaborHours]]*Table_New[[#This Row],[LaborRate]]</f>
        <v>105</v>
      </c>
      <c r="Q60" s="6">
        <v>105</v>
      </c>
      <c r="R60" s="6">
        <v>664.78880000000004</v>
      </c>
      <c r="S60">
        <f>Table_New[[#This Row],[LaborRate]]+Table_New[[#This Row],[LaborCost]]</f>
        <v>245</v>
      </c>
      <c r="T60">
        <f>Table_New[[#This Row],[LaborFee]]+Table_New[[#This Row],[PartsFee]]</f>
        <v>769.78880000000004</v>
      </c>
      <c r="U60" t="str">
        <f>LEFT(TEXT(Table_New[[#This Row],[ReqDate]],"dddd"),3)</f>
        <v>Thu</v>
      </c>
      <c r="V60" t="str">
        <f>LEFT(TEXT(Table_New[[#This Row],[WorkDate]],"mmmm"),3)</f>
        <v>Oct</v>
      </c>
    </row>
    <row r="61" spans="1:22" ht="14.25" customHeight="1" x14ac:dyDescent="0.25">
      <c r="A61" s="6" t="s">
        <v>135</v>
      </c>
      <c r="B61" s="6" t="s">
        <v>71</v>
      </c>
      <c r="C61" s="6" t="s">
        <v>57</v>
      </c>
      <c r="D61" s="6" t="s">
        <v>67</v>
      </c>
      <c r="E61" t="str">
        <f>IF(Table_New[[#This Row],[Wait]]&lt;=4, "Yes", "No")</f>
        <v>No</v>
      </c>
      <c r="F61" s="9">
        <v>44098</v>
      </c>
      <c r="G61" s="9">
        <v>44119</v>
      </c>
      <c r="H61" s="6">
        <v>1</v>
      </c>
      <c r="I61" t="str">
        <f>IF(Table_New[[#This Row],[LaborFee]]=0,"Yes", "No")</f>
        <v>No</v>
      </c>
      <c r="J61" t="str">
        <f>IF(Table_New[[#This Row],[PartsFee]]=0,"Yes", "No")</f>
        <v>No</v>
      </c>
      <c r="K61" s="6">
        <v>0.25</v>
      </c>
      <c r="L61" s="6">
        <v>160</v>
      </c>
      <c r="M61" s="6" t="s">
        <v>59</v>
      </c>
      <c r="N61">
        <f>Table_New[[#This Row],[WorkDate]]-Table_New[[#This Row],[ReqDate]]</f>
        <v>21</v>
      </c>
      <c r="O61">
        <f>VLOOKUP(Table_New[[#This Row],[Techs]],$AA$2:$AB$4,2,0)</f>
        <v>80</v>
      </c>
      <c r="P61">
        <f>Table_New[[#This Row],[LaborHours]]*Table_New[[#This Row],[LaborRate]]</f>
        <v>20</v>
      </c>
      <c r="Q61" s="6">
        <v>20</v>
      </c>
      <c r="R61" s="6">
        <v>160</v>
      </c>
      <c r="S61">
        <f>Table_New[[#This Row],[LaborRate]]+Table_New[[#This Row],[LaborCost]]</f>
        <v>100</v>
      </c>
      <c r="T61">
        <f>Table_New[[#This Row],[LaborFee]]+Table_New[[#This Row],[PartsFee]]</f>
        <v>180</v>
      </c>
      <c r="U61" t="str">
        <f>LEFT(TEXT(Table_New[[#This Row],[ReqDate]],"dddd"),3)</f>
        <v>Thu</v>
      </c>
      <c r="V61" t="str">
        <f>LEFT(TEXT(Table_New[[#This Row],[WorkDate]],"mmmm"),3)</f>
        <v>Oct</v>
      </c>
    </row>
    <row r="62" spans="1:22" ht="14.25" customHeight="1" x14ac:dyDescent="0.25">
      <c r="A62" s="6" t="s">
        <v>136</v>
      </c>
      <c r="B62" s="6" t="s">
        <v>71</v>
      </c>
      <c r="C62" s="6" t="s">
        <v>78</v>
      </c>
      <c r="D62" s="6" t="s">
        <v>63</v>
      </c>
      <c r="E62" t="str">
        <f>IF(Table_New[[#This Row],[Wait]]&lt;=4, "Yes", "No")</f>
        <v>No</v>
      </c>
      <c r="F62" s="9">
        <v>44098</v>
      </c>
      <c r="G62" s="9">
        <v>44140</v>
      </c>
      <c r="H62" s="6">
        <v>2</v>
      </c>
      <c r="I62" t="str">
        <f>IF(Table_New[[#This Row],[LaborFee]]=0,"Yes", "No")</f>
        <v>No</v>
      </c>
      <c r="J62" t="str">
        <f>IF(Table_New[[#This Row],[PartsFee]]=0,"Yes", "No")</f>
        <v>No</v>
      </c>
      <c r="K62" s="6">
        <v>0.75</v>
      </c>
      <c r="L62" s="6">
        <v>159.50489999999999</v>
      </c>
      <c r="M62" s="6" t="s">
        <v>59</v>
      </c>
      <c r="N62">
        <f>Table_New[[#This Row],[WorkDate]]-Table_New[[#This Row],[ReqDate]]</f>
        <v>42</v>
      </c>
      <c r="O62">
        <f>VLOOKUP(Table_New[[#This Row],[Techs]],$AA$2:$AB$4,2,0)</f>
        <v>140</v>
      </c>
      <c r="P62">
        <f>Table_New[[#This Row],[LaborHours]]*Table_New[[#This Row],[LaborRate]]</f>
        <v>105</v>
      </c>
      <c r="Q62" s="6">
        <v>105</v>
      </c>
      <c r="R62" s="6">
        <v>159.50489999999999</v>
      </c>
      <c r="S62">
        <f>Table_New[[#This Row],[LaborRate]]+Table_New[[#This Row],[LaborCost]]</f>
        <v>245</v>
      </c>
      <c r="T62">
        <f>Table_New[[#This Row],[LaborFee]]+Table_New[[#This Row],[PartsFee]]</f>
        <v>264.50490000000002</v>
      </c>
      <c r="U62" t="str">
        <f>LEFT(TEXT(Table_New[[#This Row],[ReqDate]],"dddd"),3)</f>
        <v>Thu</v>
      </c>
      <c r="V62" t="str">
        <f>LEFT(TEXT(Table_New[[#This Row],[WorkDate]],"mmmm"),3)</f>
        <v>Nov</v>
      </c>
    </row>
    <row r="63" spans="1:22" ht="14.25" customHeight="1" x14ac:dyDescent="0.25">
      <c r="A63" s="6" t="s">
        <v>137</v>
      </c>
      <c r="B63" s="6" t="s">
        <v>56</v>
      </c>
      <c r="C63" s="6" t="s">
        <v>66</v>
      </c>
      <c r="D63" s="6" t="s">
        <v>58</v>
      </c>
      <c r="E63" t="str">
        <f>IF(Table_New[[#This Row],[Wait]]&lt;=4, "Yes", "No")</f>
        <v>No</v>
      </c>
      <c r="F63" s="9">
        <v>44098</v>
      </c>
      <c r="G63" s="9">
        <v>44152</v>
      </c>
      <c r="H63" s="6">
        <v>2</v>
      </c>
      <c r="I63" t="str">
        <f>IF(Table_New[[#This Row],[LaborFee]]=0,"Yes", "No")</f>
        <v>No</v>
      </c>
      <c r="J63" t="str">
        <f>IF(Table_New[[#This Row],[PartsFee]]=0,"Yes", "No")</f>
        <v>No</v>
      </c>
      <c r="K63" s="6">
        <v>0.75</v>
      </c>
      <c r="L63" s="6">
        <v>169.63499999999999</v>
      </c>
      <c r="M63" s="6" t="s">
        <v>68</v>
      </c>
      <c r="N63">
        <f>Table_New[[#This Row],[WorkDate]]-Table_New[[#This Row],[ReqDate]]</f>
        <v>54</v>
      </c>
      <c r="O63">
        <f>VLOOKUP(Table_New[[#This Row],[Techs]],$AA$2:$AB$4,2,0)</f>
        <v>140</v>
      </c>
      <c r="P63">
        <f>Table_New[[#This Row],[LaborHours]]*Table_New[[#This Row],[LaborRate]]</f>
        <v>105</v>
      </c>
      <c r="Q63" s="6">
        <v>105</v>
      </c>
      <c r="R63" s="6">
        <v>169.63499999999999</v>
      </c>
      <c r="S63">
        <f>Table_New[[#This Row],[LaborRate]]+Table_New[[#This Row],[LaborCost]]</f>
        <v>245</v>
      </c>
      <c r="T63">
        <f>Table_New[[#This Row],[LaborFee]]+Table_New[[#This Row],[PartsFee]]</f>
        <v>274.63499999999999</v>
      </c>
      <c r="U63" t="str">
        <f>LEFT(TEXT(Table_New[[#This Row],[ReqDate]],"dddd"),3)</f>
        <v>Thu</v>
      </c>
      <c r="V63" t="str">
        <f>LEFT(TEXT(Table_New[[#This Row],[WorkDate]],"mmmm"),3)</f>
        <v>Nov</v>
      </c>
    </row>
    <row r="64" spans="1:22" ht="14.25" customHeight="1" x14ac:dyDescent="0.25">
      <c r="A64" s="6" t="s">
        <v>138</v>
      </c>
      <c r="B64" s="6" t="s">
        <v>106</v>
      </c>
      <c r="C64" s="6" t="s">
        <v>78</v>
      </c>
      <c r="D64" s="6" t="s">
        <v>63</v>
      </c>
      <c r="E64" t="str">
        <f>IF(Table_New[[#This Row],[Wait]]&lt;=4, "Yes", "No")</f>
        <v>Yes</v>
      </c>
      <c r="F64" s="9">
        <v>44102</v>
      </c>
      <c r="G64" s="9">
        <v>44104</v>
      </c>
      <c r="H64" s="6">
        <v>2</v>
      </c>
      <c r="I64" t="str">
        <f>IF(Table_New[[#This Row],[LaborFee]]=0,"Yes", "No")</f>
        <v>No</v>
      </c>
      <c r="J64" t="str">
        <f>IF(Table_New[[#This Row],[PartsFee]]=0,"Yes", "No")</f>
        <v>No</v>
      </c>
      <c r="K64" s="6">
        <v>0.5</v>
      </c>
      <c r="L64" s="6">
        <v>202.86</v>
      </c>
      <c r="M64" s="6" t="s">
        <v>59</v>
      </c>
      <c r="N64">
        <f>Table_New[[#This Row],[WorkDate]]-Table_New[[#This Row],[ReqDate]]</f>
        <v>2</v>
      </c>
      <c r="O64">
        <f>VLOOKUP(Table_New[[#This Row],[Techs]],$AA$2:$AB$4,2,0)</f>
        <v>140</v>
      </c>
      <c r="P64">
        <f>Table_New[[#This Row],[LaborHours]]*Table_New[[#This Row],[LaborRate]]</f>
        <v>70</v>
      </c>
      <c r="Q64" s="6">
        <v>70</v>
      </c>
      <c r="R64" s="6">
        <v>202.86</v>
      </c>
      <c r="S64">
        <f>Table_New[[#This Row],[LaborRate]]+Table_New[[#This Row],[LaborCost]]</f>
        <v>210</v>
      </c>
      <c r="T64">
        <f>Table_New[[#This Row],[LaborFee]]+Table_New[[#This Row],[PartsFee]]</f>
        <v>272.86</v>
      </c>
      <c r="U64" t="str">
        <f>LEFT(TEXT(Table_New[[#This Row],[ReqDate]],"dddd"),3)</f>
        <v>Mon</v>
      </c>
      <c r="V64" t="str">
        <f>LEFT(TEXT(Table_New[[#This Row],[WorkDate]],"mmmm"),3)</f>
        <v>Sep</v>
      </c>
    </row>
    <row r="65" spans="1:22" ht="14.25" customHeight="1" x14ac:dyDescent="0.25">
      <c r="A65" s="6" t="s">
        <v>139</v>
      </c>
      <c r="B65" s="6" t="s">
        <v>61</v>
      </c>
      <c r="C65" s="6" t="s">
        <v>62</v>
      </c>
      <c r="D65" s="6" t="s">
        <v>58</v>
      </c>
      <c r="E65" t="str">
        <f>IF(Table_New[[#This Row],[Wait]]&lt;=4, "Yes", "No")</f>
        <v>No</v>
      </c>
      <c r="F65" s="9">
        <v>44102</v>
      </c>
      <c r="G65" s="9">
        <v>44111</v>
      </c>
      <c r="H65" s="6">
        <v>1</v>
      </c>
      <c r="I65" t="str">
        <f>IF(Table_New[[#This Row],[LaborFee]]=0,"Yes", "No")</f>
        <v>No</v>
      </c>
      <c r="J65" t="str">
        <f>IF(Table_New[[#This Row],[PartsFee]]=0,"Yes", "No")</f>
        <v>No</v>
      </c>
      <c r="K65" s="6">
        <v>0.5</v>
      </c>
      <c r="L65" s="6">
        <v>10.53</v>
      </c>
      <c r="M65" s="6" t="s">
        <v>68</v>
      </c>
      <c r="N65">
        <f>Table_New[[#This Row],[WorkDate]]-Table_New[[#This Row],[ReqDate]]</f>
        <v>9</v>
      </c>
      <c r="O65">
        <f>VLOOKUP(Table_New[[#This Row],[Techs]],$AA$2:$AB$4,2,0)</f>
        <v>80</v>
      </c>
      <c r="P65">
        <f>Table_New[[#This Row],[LaborHours]]*Table_New[[#This Row],[LaborRate]]</f>
        <v>40</v>
      </c>
      <c r="Q65" s="6">
        <v>40</v>
      </c>
      <c r="R65" s="6">
        <v>10.53</v>
      </c>
      <c r="S65">
        <f>Table_New[[#This Row],[LaborRate]]+Table_New[[#This Row],[LaborCost]]</f>
        <v>120</v>
      </c>
      <c r="T65">
        <f>Table_New[[#This Row],[LaborFee]]+Table_New[[#This Row],[PartsFee]]</f>
        <v>50.53</v>
      </c>
      <c r="U65" t="str">
        <f>LEFT(TEXT(Table_New[[#This Row],[ReqDate]],"dddd"),3)</f>
        <v>Mon</v>
      </c>
      <c r="V65" t="str">
        <f>LEFT(TEXT(Table_New[[#This Row],[WorkDate]],"mmmm"),3)</f>
        <v>Oct</v>
      </c>
    </row>
    <row r="66" spans="1:22" ht="14.25" customHeight="1" x14ac:dyDescent="0.25">
      <c r="A66" s="6" t="s">
        <v>140</v>
      </c>
      <c r="B66" s="6" t="s">
        <v>65</v>
      </c>
      <c r="C66" s="6" t="s">
        <v>87</v>
      </c>
      <c r="D66" s="6" t="s">
        <v>63</v>
      </c>
      <c r="E66" t="str">
        <f>IF(Table_New[[#This Row],[Wait]]&lt;=4, "Yes", "No")</f>
        <v>No</v>
      </c>
      <c r="F66" s="9">
        <v>44102</v>
      </c>
      <c r="G66" s="9">
        <v>44131</v>
      </c>
      <c r="H66" s="6">
        <v>2</v>
      </c>
      <c r="I66" t="str">
        <f>IF(Table_New[[#This Row],[LaborFee]]=0,"Yes", "No")</f>
        <v>No</v>
      </c>
      <c r="J66" t="str">
        <f>IF(Table_New[[#This Row],[PartsFee]]=0,"Yes", "No")</f>
        <v>No</v>
      </c>
      <c r="K66" s="6">
        <v>0.75</v>
      </c>
      <c r="L66" s="6">
        <v>1.8240000000000001</v>
      </c>
      <c r="M66" s="6" t="s">
        <v>79</v>
      </c>
      <c r="N66">
        <f>Table_New[[#This Row],[WorkDate]]-Table_New[[#This Row],[ReqDate]]</f>
        <v>29</v>
      </c>
      <c r="O66">
        <f>VLOOKUP(Table_New[[#This Row],[Techs]],$AA$2:$AB$4,2,0)</f>
        <v>140</v>
      </c>
      <c r="P66">
        <f>Table_New[[#This Row],[LaborHours]]*Table_New[[#This Row],[LaborRate]]</f>
        <v>105</v>
      </c>
      <c r="Q66" s="6">
        <v>105</v>
      </c>
      <c r="R66" s="6">
        <v>1.8240000000000001</v>
      </c>
      <c r="S66">
        <f>Table_New[[#This Row],[LaborRate]]+Table_New[[#This Row],[LaborCost]]</f>
        <v>245</v>
      </c>
      <c r="T66">
        <f>Table_New[[#This Row],[LaborFee]]+Table_New[[#This Row],[PartsFee]]</f>
        <v>106.824</v>
      </c>
      <c r="U66" t="str">
        <f>LEFT(TEXT(Table_New[[#This Row],[ReqDate]],"dddd"),3)</f>
        <v>Mon</v>
      </c>
      <c r="V66" t="str">
        <f>LEFT(TEXT(Table_New[[#This Row],[WorkDate]],"mmmm"),3)</f>
        <v>Oct</v>
      </c>
    </row>
    <row r="67" spans="1:22" ht="14.25" customHeight="1" x14ac:dyDescent="0.25">
      <c r="A67" s="6" t="s">
        <v>141</v>
      </c>
      <c r="B67" s="6" t="s">
        <v>61</v>
      </c>
      <c r="C67" s="6" t="s">
        <v>57</v>
      </c>
      <c r="D67" s="6" t="s">
        <v>58</v>
      </c>
      <c r="E67" t="str">
        <f>IF(Table_New[[#This Row],[Wait]]&lt;=4, "Yes", "No")</f>
        <v>No</v>
      </c>
      <c r="F67" s="9">
        <v>44103</v>
      </c>
      <c r="G67" s="9">
        <v>44112</v>
      </c>
      <c r="H67" s="6">
        <v>2</v>
      </c>
      <c r="I67" t="str">
        <f>IF(Table_New[[#This Row],[LaborFee]]=0,"Yes", "No")</f>
        <v>No</v>
      </c>
      <c r="J67" t="str">
        <f>IF(Table_New[[#This Row],[PartsFee]]=0,"Yes", "No")</f>
        <v>No</v>
      </c>
      <c r="K67" s="6">
        <v>0.5</v>
      </c>
      <c r="L67" s="6">
        <v>54.124600000000001</v>
      </c>
      <c r="M67" s="6" t="s">
        <v>59</v>
      </c>
      <c r="N67">
        <f>Table_New[[#This Row],[WorkDate]]-Table_New[[#This Row],[ReqDate]]</f>
        <v>9</v>
      </c>
      <c r="O67">
        <f>VLOOKUP(Table_New[[#This Row],[Techs]],$AA$2:$AB$4,2,0)</f>
        <v>140</v>
      </c>
      <c r="P67">
        <f>Table_New[[#This Row],[LaborHours]]*Table_New[[#This Row],[LaborRate]]</f>
        <v>70</v>
      </c>
      <c r="Q67" s="6">
        <v>70</v>
      </c>
      <c r="R67" s="6">
        <v>54.124600000000001</v>
      </c>
      <c r="S67">
        <f>Table_New[[#This Row],[LaborRate]]+Table_New[[#This Row],[LaborCost]]</f>
        <v>210</v>
      </c>
      <c r="T67">
        <f>Table_New[[#This Row],[LaborFee]]+Table_New[[#This Row],[PartsFee]]</f>
        <v>124.1246</v>
      </c>
      <c r="U67" t="str">
        <f>LEFT(TEXT(Table_New[[#This Row],[ReqDate]],"dddd"),3)</f>
        <v>Tue</v>
      </c>
      <c r="V67" t="str">
        <f>LEFT(TEXT(Table_New[[#This Row],[WorkDate]],"mmmm"),3)</f>
        <v>Oct</v>
      </c>
    </row>
    <row r="68" spans="1:22" ht="14.25" customHeight="1" x14ac:dyDescent="0.25">
      <c r="A68" s="6" t="s">
        <v>142</v>
      </c>
      <c r="B68" s="6" t="s">
        <v>71</v>
      </c>
      <c r="C68" s="6" t="s">
        <v>87</v>
      </c>
      <c r="D68" s="6" t="s">
        <v>67</v>
      </c>
      <c r="E68" t="str">
        <f>IF(Table_New[[#This Row],[Wait]]&lt;=4, "Yes", "No")</f>
        <v>No</v>
      </c>
      <c r="F68" s="9">
        <v>44103</v>
      </c>
      <c r="G68" s="9">
        <v>44125</v>
      </c>
      <c r="H68" s="6">
        <v>2</v>
      </c>
      <c r="I68" t="str">
        <f>IF(Table_New[[#This Row],[LaborFee]]=0,"Yes", "No")</f>
        <v>No</v>
      </c>
      <c r="J68" t="str">
        <f>IF(Table_New[[#This Row],[PartsFee]]=0,"Yes", "No")</f>
        <v>No</v>
      </c>
      <c r="K68" s="6">
        <v>0.25</v>
      </c>
      <c r="L68" s="6">
        <v>367.71109999999999</v>
      </c>
      <c r="M68" s="6" t="s">
        <v>59</v>
      </c>
      <c r="N68">
        <f>Table_New[[#This Row],[WorkDate]]-Table_New[[#This Row],[ReqDate]]</f>
        <v>22</v>
      </c>
      <c r="O68">
        <f>VLOOKUP(Table_New[[#This Row],[Techs]],$AA$2:$AB$4,2,0)</f>
        <v>140</v>
      </c>
      <c r="P68">
        <f>Table_New[[#This Row],[LaborHours]]*Table_New[[#This Row],[LaborRate]]</f>
        <v>35</v>
      </c>
      <c r="Q68" s="6">
        <v>35</v>
      </c>
      <c r="R68" s="6">
        <v>367.71109999999999</v>
      </c>
      <c r="S68">
        <f>Table_New[[#This Row],[LaborRate]]+Table_New[[#This Row],[LaborCost]]</f>
        <v>175</v>
      </c>
      <c r="T68">
        <f>Table_New[[#This Row],[LaborFee]]+Table_New[[#This Row],[PartsFee]]</f>
        <v>402.71109999999999</v>
      </c>
      <c r="U68" t="str">
        <f>LEFT(TEXT(Table_New[[#This Row],[ReqDate]],"dddd"),3)</f>
        <v>Tue</v>
      </c>
      <c r="V68" t="str">
        <f>LEFT(TEXT(Table_New[[#This Row],[WorkDate]],"mmmm"),3)</f>
        <v>Oct</v>
      </c>
    </row>
    <row r="69" spans="1:22" ht="14.25" customHeight="1" x14ac:dyDescent="0.25">
      <c r="A69" s="6" t="s">
        <v>143</v>
      </c>
      <c r="B69" s="6" t="s">
        <v>83</v>
      </c>
      <c r="C69" s="6" t="s">
        <v>62</v>
      </c>
      <c r="D69" s="6" t="s">
        <v>58</v>
      </c>
      <c r="E69" t="str">
        <f>IF(Table_New[[#This Row],[Wait]]&lt;=4, "Yes", "No")</f>
        <v>No</v>
      </c>
      <c r="F69" s="9">
        <v>44103</v>
      </c>
      <c r="G69" s="9">
        <v>44123</v>
      </c>
      <c r="H69" s="6">
        <v>1</v>
      </c>
      <c r="I69" t="str">
        <f>IF(Table_New[[#This Row],[LaborFee]]=0,"Yes", "No")</f>
        <v>No</v>
      </c>
      <c r="J69" t="str">
        <f>IF(Table_New[[#This Row],[PartsFee]]=0,"Yes", "No")</f>
        <v>No</v>
      </c>
      <c r="K69" s="6">
        <v>1.5</v>
      </c>
      <c r="L69" s="6">
        <v>139.035</v>
      </c>
      <c r="M69" s="6" t="s">
        <v>59</v>
      </c>
      <c r="N69">
        <f>Table_New[[#This Row],[WorkDate]]-Table_New[[#This Row],[ReqDate]]</f>
        <v>20</v>
      </c>
      <c r="O69">
        <f>VLOOKUP(Table_New[[#This Row],[Techs]],$AA$2:$AB$4,2,0)</f>
        <v>80</v>
      </c>
      <c r="P69">
        <f>Table_New[[#This Row],[LaborHours]]*Table_New[[#This Row],[LaborRate]]</f>
        <v>120</v>
      </c>
      <c r="Q69" s="6">
        <v>120</v>
      </c>
      <c r="R69" s="6">
        <v>139.035</v>
      </c>
      <c r="S69">
        <f>Table_New[[#This Row],[LaborRate]]+Table_New[[#This Row],[LaborCost]]</f>
        <v>200</v>
      </c>
      <c r="T69">
        <f>Table_New[[#This Row],[LaborFee]]+Table_New[[#This Row],[PartsFee]]</f>
        <v>259.03499999999997</v>
      </c>
      <c r="U69" t="str">
        <f>LEFT(TEXT(Table_New[[#This Row],[ReqDate]],"dddd"),3)</f>
        <v>Tue</v>
      </c>
      <c r="V69" t="str">
        <f>LEFT(TEXT(Table_New[[#This Row],[WorkDate]],"mmmm"),3)</f>
        <v>Oct</v>
      </c>
    </row>
    <row r="70" spans="1:22" ht="14.25" customHeight="1" x14ac:dyDescent="0.25">
      <c r="A70" s="6" t="s">
        <v>144</v>
      </c>
      <c r="B70" s="6" t="s">
        <v>83</v>
      </c>
      <c r="C70" s="6" t="s">
        <v>57</v>
      </c>
      <c r="D70" s="6" t="s">
        <v>63</v>
      </c>
      <c r="E70" t="str">
        <f>IF(Table_New[[#This Row],[Wait]]&lt;=4, "Yes", "No")</f>
        <v>No</v>
      </c>
      <c r="F70" s="9">
        <v>44103</v>
      </c>
      <c r="G70" s="9">
        <v>44131</v>
      </c>
      <c r="H70" s="6">
        <v>1</v>
      </c>
      <c r="I70" t="str">
        <f>IF(Table_New[[#This Row],[LaborFee]]=0,"Yes", "No")</f>
        <v>No</v>
      </c>
      <c r="J70" t="str">
        <f>IF(Table_New[[#This Row],[PartsFee]]=0,"Yes", "No")</f>
        <v>No</v>
      </c>
      <c r="K70" s="6">
        <v>0.5</v>
      </c>
      <c r="L70" s="6">
        <v>50.317</v>
      </c>
      <c r="M70" s="6" t="s">
        <v>68</v>
      </c>
      <c r="N70">
        <f>Table_New[[#This Row],[WorkDate]]-Table_New[[#This Row],[ReqDate]]</f>
        <v>28</v>
      </c>
      <c r="O70">
        <f>VLOOKUP(Table_New[[#This Row],[Techs]],$AA$2:$AB$4,2,0)</f>
        <v>80</v>
      </c>
      <c r="P70">
        <f>Table_New[[#This Row],[LaborHours]]*Table_New[[#This Row],[LaborRate]]</f>
        <v>40</v>
      </c>
      <c r="Q70" s="6">
        <v>40</v>
      </c>
      <c r="R70" s="6">
        <v>50.317</v>
      </c>
      <c r="S70">
        <f>Table_New[[#This Row],[LaborRate]]+Table_New[[#This Row],[LaborCost]]</f>
        <v>120</v>
      </c>
      <c r="T70">
        <f>Table_New[[#This Row],[LaborFee]]+Table_New[[#This Row],[PartsFee]]</f>
        <v>90.317000000000007</v>
      </c>
      <c r="U70" t="str">
        <f>LEFT(TEXT(Table_New[[#This Row],[ReqDate]],"dddd"),3)</f>
        <v>Tue</v>
      </c>
      <c r="V70" t="str">
        <f>LEFT(TEXT(Table_New[[#This Row],[WorkDate]],"mmmm"),3)</f>
        <v>Oct</v>
      </c>
    </row>
    <row r="71" spans="1:22" ht="14.25" customHeight="1" x14ac:dyDescent="0.25">
      <c r="A71" s="6" t="s">
        <v>145</v>
      </c>
      <c r="B71" s="6" t="s">
        <v>65</v>
      </c>
      <c r="C71" s="6" t="s">
        <v>78</v>
      </c>
      <c r="D71" s="6" t="s">
        <v>81</v>
      </c>
      <c r="E71" t="str">
        <f>IF(Table_New[[#This Row],[Wait]]&lt;=4, "Yes", "No")</f>
        <v>No</v>
      </c>
      <c r="F71" s="9">
        <v>44103</v>
      </c>
      <c r="G71" s="9">
        <v>44159</v>
      </c>
      <c r="H71" s="6">
        <v>1</v>
      </c>
      <c r="I71" t="str">
        <f>IF(Table_New[[#This Row],[LaborFee]]=0,"Yes", "No")</f>
        <v>No</v>
      </c>
      <c r="J71" t="str">
        <f>IF(Table_New[[#This Row],[PartsFee]]=0,"Yes", "No")</f>
        <v>No</v>
      </c>
      <c r="K71" s="6">
        <v>1</v>
      </c>
      <c r="L71" s="6">
        <v>122.4273</v>
      </c>
      <c r="M71" s="6" t="s">
        <v>79</v>
      </c>
      <c r="N71">
        <f>Table_New[[#This Row],[WorkDate]]-Table_New[[#This Row],[ReqDate]]</f>
        <v>56</v>
      </c>
      <c r="O71">
        <f>VLOOKUP(Table_New[[#This Row],[Techs]],$AA$2:$AB$4,2,0)</f>
        <v>80</v>
      </c>
      <c r="P71">
        <f>Table_New[[#This Row],[LaborHours]]*Table_New[[#This Row],[LaborRate]]</f>
        <v>80</v>
      </c>
      <c r="Q71" s="6">
        <v>80</v>
      </c>
      <c r="R71" s="6">
        <v>122.4273</v>
      </c>
      <c r="S71">
        <f>Table_New[[#This Row],[LaborRate]]+Table_New[[#This Row],[LaborCost]]</f>
        <v>160</v>
      </c>
      <c r="T71">
        <f>Table_New[[#This Row],[LaborFee]]+Table_New[[#This Row],[PartsFee]]</f>
        <v>202.4273</v>
      </c>
      <c r="U71" t="str">
        <f>LEFT(TEXT(Table_New[[#This Row],[ReqDate]],"dddd"),3)</f>
        <v>Tue</v>
      </c>
      <c r="V71" t="str">
        <f>LEFT(TEXT(Table_New[[#This Row],[WorkDate]],"mmmm"),3)</f>
        <v>Nov</v>
      </c>
    </row>
    <row r="72" spans="1:22" ht="14.25" customHeight="1" x14ac:dyDescent="0.25">
      <c r="A72" s="6" t="s">
        <v>146</v>
      </c>
      <c r="B72" s="6" t="s">
        <v>83</v>
      </c>
      <c r="C72" s="6" t="s">
        <v>57</v>
      </c>
      <c r="D72" s="6" t="s">
        <v>58</v>
      </c>
      <c r="E72" t="str">
        <f>IF(Table_New[[#This Row],[Wait]]&lt;=4, "Yes", "No")</f>
        <v>No</v>
      </c>
      <c r="F72" s="9">
        <v>44103</v>
      </c>
      <c r="G72" s="9">
        <v>44167</v>
      </c>
      <c r="H72" s="6">
        <v>1</v>
      </c>
      <c r="I72" t="str">
        <f>IF(Table_New[[#This Row],[LaborFee]]=0,"Yes", "No")</f>
        <v>No</v>
      </c>
      <c r="J72" t="str">
        <f>IF(Table_New[[#This Row],[PartsFee]]=0,"Yes", "No")</f>
        <v>No</v>
      </c>
      <c r="K72" s="6">
        <v>1</v>
      </c>
      <c r="L72" s="6">
        <v>78.5535</v>
      </c>
      <c r="M72" s="6" t="s">
        <v>68</v>
      </c>
      <c r="N72">
        <f>Table_New[[#This Row],[WorkDate]]-Table_New[[#This Row],[ReqDate]]</f>
        <v>64</v>
      </c>
      <c r="O72">
        <f>VLOOKUP(Table_New[[#This Row],[Techs]],$AA$2:$AB$4,2,0)</f>
        <v>80</v>
      </c>
      <c r="P72">
        <f>Table_New[[#This Row],[LaborHours]]*Table_New[[#This Row],[LaborRate]]</f>
        <v>80</v>
      </c>
      <c r="Q72" s="6">
        <v>80</v>
      </c>
      <c r="R72" s="6">
        <v>78.5535</v>
      </c>
      <c r="S72">
        <f>Table_New[[#This Row],[LaborRate]]+Table_New[[#This Row],[LaborCost]]</f>
        <v>160</v>
      </c>
      <c r="T72">
        <f>Table_New[[#This Row],[LaborFee]]+Table_New[[#This Row],[PartsFee]]</f>
        <v>158.55349999999999</v>
      </c>
      <c r="U72" t="str">
        <f>LEFT(TEXT(Table_New[[#This Row],[ReqDate]],"dddd"),3)</f>
        <v>Tue</v>
      </c>
      <c r="V72" t="str">
        <f>LEFT(TEXT(Table_New[[#This Row],[WorkDate]],"mmmm"),3)</f>
        <v>Dec</v>
      </c>
    </row>
    <row r="73" spans="1:22" ht="14.25" customHeight="1" x14ac:dyDescent="0.25">
      <c r="A73" s="6" t="s">
        <v>147</v>
      </c>
      <c r="B73" s="6" t="s">
        <v>71</v>
      </c>
      <c r="C73" s="6" t="s">
        <v>57</v>
      </c>
      <c r="D73" s="6" t="s">
        <v>67</v>
      </c>
      <c r="E73" t="str">
        <f>IF(Table_New[[#This Row],[Wait]]&lt;=4, "Yes", "No")</f>
        <v>No</v>
      </c>
      <c r="F73" s="9">
        <v>44104</v>
      </c>
      <c r="G73" s="9">
        <v>44111</v>
      </c>
      <c r="H73" s="6">
        <v>1</v>
      </c>
      <c r="I73" t="str">
        <f>IF(Table_New[[#This Row],[LaborFee]]=0,"Yes", "No")</f>
        <v>No</v>
      </c>
      <c r="J73" t="str">
        <f>IF(Table_New[[#This Row],[PartsFee]]=0,"Yes", "No")</f>
        <v>No</v>
      </c>
      <c r="K73" s="6">
        <v>0.25</v>
      </c>
      <c r="L73" s="6">
        <v>239.1001</v>
      </c>
      <c r="M73" s="6" t="s">
        <v>59</v>
      </c>
      <c r="N73">
        <f>Table_New[[#This Row],[WorkDate]]-Table_New[[#This Row],[ReqDate]]</f>
        <v>7</v>
      </c>
      <c r="O73">
        <f>VLOOKUP(Table_New[[#This Row],[Techs]],$AA$2:$AB$4,2,0)</f>
        <v>80</v>
      </c>
      <c r="P73">
        <f>Table_New[[#This Row],[LaborHours]]*Table_New[[#This Row],[LaborRate]]</f>
        <v>20</v>
      </c>
      <c r="Q73" s="6">
        <v>20</v>
      </c>
      <c r="R73" s="6">
        <v>239.1001</v>
      </c>
      <c r="S73">
        <f>Table_New[[#This Row],[LaborRate]]+Table_New[[#This Row],[LaborCost]]</f>
        <v>100</v>
      </c>
      <c r="T73">
        <f>Table_New[[#This Row],[LaborFee]]+Table_New[[#This Row],[PartsFee]]</f>
        <v>259.1001</v>
      </c>
      <c r="U73" t="str">
        <f>LEFT(TEXT(Table_New[[#This Row],[ReqDate]],"dddd"),3)</f>
        <v>Wed</v>
      </c>
      <c r="V73" t="str">
        <f>LEFT(TEXT(Table_New[[#This Row],[WorkDate]],"mmmm"),3)</f>
        <v>Oct</v>
      </c>
    </row>
    <row r="74" spans="1:22" ht="14.25" customHeight="1" x14ac:dyDescent="0.25">
      <c r="A74" s="6" t="s">
        <v>148</v>
      </c>
      <c r="B74" s="6" t="s">
        <v>65</v>
      </c>
      <c r="C74" s="6" t="s">
        <v>66</v>
      </c>
      <c r="D74" s="6" t="s">
        <v>63</v>
      </c>
      <c r="E74" t="str">
        <f>IF(Table_New[[#This Row],[Wait]]&lt;=4, "Yes", "No")</f>
        <v>No</v>
      </c>
      <c r="F74" s="9">
        <v>44104</v>
      </c>
      <c r="G74" s="9">
        <v>44123</v>
      </c>
      <c r="H74" s="6">
        <v>1</v>
      </c>
      <c r="I74" t="str">
        <f>IF(Table_New[[#This Row],[LaborFee]]=0,"Yes", "No")</f>
        <v>No</v>
      </c>
      <c r="J74" t="str">
        <f>IF(Table_New[[#This Row],[PartsFee]]=0,"Yes", "No")</f>
        <v>No</v>
      </c>
      <c r="K74" s="6">
        <v>0.5</v>
      </c>
      <c r="L74" s="6">
        <v>61.180599999999998</v>
      </c>
      <c r="M74" s="6" t="s">
        <v>79</v>
      </c>
      <c r="N74">
        <f>Table_New[[#This Row],[WorkDate]]-Table_New[[#This Row],[ReqDate]]</f>
        <v>19</v>
      </c>
      <c r="O74">
        <f>VLOOKUP(Table_New[[#This Row],[Techs]],$AA$2:$AB$4,2,0)</f>
        <v>80</v>
      </c>
      <c r="P74">
        <f>Table_New[[#This Row],[LaborHours]]*Table_New[[#This Row],[LaborRate]]</f>
        <v>40</v>
      </c>
      <c r="Q74" s="6">
        <v>40</v>
      </c>
      <c r="R74" s="6">
        <v>61.180599999999998</v>
      </c>
      <c r="S74">
        <f>Table_New[[#This Row],[LaborRate]]+Table_New[[#This Row],[LaborCost]]</f>
        <v>120</v>
      </c>
      <c r="T74">
        <f>Table_New[[#This Row],[LaborFee]]+Table_New[[#This Row],[PartsFee]]</f>
        <v>101.1806</v>
      </c>
      <c r="U74" t="str">
        <f>LEFT(TEXT(Table_New[[#This Row],[ReqDate]],"dddd"),3)</f>
        <v>Wed</v>
      </c>
      <c r="V74" t="str">
        <f>LEFT(TEXT(Table_New[[#This Row],[WorkDate]],"mmmm"),3)</f>
        <v>Oct</v>
      </c>
    </row>
    <row r="75" spans="1:22" ht="14.25" customHeight="1" x14ac:dyDescent="0.25">
      <c r="A75" s="6" t="s">
        <v>149</v>
      </c>
      <c r="B75" s="6" t="s">
        <v>71</v>
      </c>
      <c r="C75" s="6" t="s">
        <v>66</v>
      </c>
      <c r="D75" s="6" t="s">
        <v>81</v>
      </c>
      <c r="E75" t="str">
        <f>IF(Table_New[[#This Row],[Wait]]&lt;=4, "Yes", "No")</f>
        <v>No</v>
      </c>
      <c r="F75" s="9">
        <v>44104</v>
      </c>
      <c r="G75" s="9">
        <v>44153</v>
      </c>
      <c r="H75" s="6">
        <v>2</v>
      </c>
      <c r="I75" t="str">
        <f>IF(Table_New[[#This Row],[LaborFee]]=0,"Yes", "No")</f>
        <v>No</v>
      </c>
      <c r="J75" t="str">
        <f>IF(Table_New[[#This Row],[PartsFee]]=0,"Yes", "No")</f>
        <v>No</v>
      </c>
      <c r="K75" s="6">
        <v>2.25</v>
      </c>
      <c r="L75" s="6">
        <v>800.71119999999996</v>
      </c>
      <c r="M75" s="6" t="s">
        <v>59</v>
      </c>
      <c r="N75">
        <f>Table_New[[#This Row],[WorkDate]]-Table_New[[#This Row],[ReqDate]]</f>
        <v>49</v>
      </c>
      <c r="O75">
        <f>VLOOKUP(Table_New[[#This Row],[Techs]],$AA$2:$AB$4,2,0)</f>
        <v>140</v>
      </c>
      <c r="P75">
        <f>Table_New[[#This Row],[LaborHours]]*Table_New[[#This Row],[LaborRate]]</f>
        <v>315</v>
      </c>
      <c r="Q75" s="6">
        <v>315</v>
      </c>
      <c r="R75" s="6">
        <v>800.71119999999996</v>
      </c>
      <c r="S75">
        <f>Table_New[[#This Row],[LaborRate]]+Table_New[[#This Row],[LaborCost]]</f>
        <v>455</v>
      </c>
      <c r="T75">
        <f>Table_New[[#This Row],[LaborFee]]+Table_New[[#This Row],[PartsFee]]</f>
        <v>1115.7112</v>
      </c>
      <c r="U75" t="str">
        <f>LEFT(TEXT(Table_New[[#This Row],[ReqDate]],"dddd"),3)</f>
        <v>Wed</v>
      </c>
      <c r="V75" t="str">
        <f>LEFT(TEXT(Table_New[[#This Row],[WorkDate]],"mmmm"),3)</f>
        <v>Nov</v>
      </c>
    </row>
    <row r="76" spans="1:22" ht="14.25" customHeight="1" x14ac:dyDescent="0.25">
      <c r="A76" s="6" t="s">
        <v>150</v>
      </c>
      <c r="B76" s="6" t="s">
        <v>71</v>
      </c>
      <c r="C76" s="6" t="s">
        <v>57</v>
      </c>
      <c r="D76" s="6" t="s">
        <v>58</v>
      </c>
      <c r="E76" t="str">
        <f>IF(Table_New[[#This Row],[Wait]]&lt;=4, "Yes", "No")</f>
        <v>No</v>
      </c>
      <c r="F76" s="9">
        <v>44105</v>
      </c>
      <c r="G76" s="9">
        <v>44130</v>
      </c>
      <c r="H76" s="6">
        <v>1</v>
      </c>
      <c r="I76" t="str">
        <f>IF(Table_New[[#This Row],[LaborFee]]=0,"Yes", "No")</f>
        <v>No</v>
      </c>
      <c r="J76" t="str">
        <f>IF(Table_New[[#This Row],[PartsFee]]=0,"Yes", "No")</f>
        <v>No</v>
      </c>
      <c r="K76" s="6">
        <v>0.25</v>
      </c>
      <c r="L76" s="6">
        <v>19.196999999999999</v>
      </c>
      <c r="M76" s="6" t="s">
        <v>59</v>
      </c>
      <c r="N76">
        <f>Table_New[[#This Row],[WorkDate]]-Table_New[[#This Row],[ReqDate]]</f>
        <v>25</v>
      </c>
      <c r="O76">
        <f>VLOOKUP(Table_New[[#This Row],[Techs]],$AA$2:$AB$4,2,0)</f>
        <v>80</v>
      </c>
      <c r="P76">
        <f>Table_New[[#This Row],[LaborHours]]*Table_New[[#This Row],[LaborRate]]</f>
        <v>20</v>
      </c>
      <c r="Q76" s="6">
        <v>20</v>
      </c>
      <c r="R76" s="6">
        <v>19.196999999999999</v>
      </c>
      <c r="S76">
        <f>Table_New[[#This Row],[LaborRate]]+Table_New[[#This Row],[LaborCost]]</f>
        <v>100</v>
      </c>
      <c r="T76">
        <f>Table_New[[#This Row],[LaborFee]]+Table_New[[#This Row],[PartsFee]]</f>
        <v>39.197000000000003</v>
      </c>
      <c r="U76" t="str">
        <f>LEFT(TEXT(Table_New[[#This Row],[ReqDate]],"dddd"),3)</f>
        <v>Thu</v>
      </c>
      <c r="V76" t="str">
        <f>LEFT(TEXT(Table_New[[#This Row],[WorkDate]],"mmmm"),3)</f>
        <v>Oct</v>
      </c>
    </row>
    <row r="77" spans="1:22" ht="14.25" customHeight="1" x14ac:dyDescent="0.25">
      <c r="A77" s="6" t="s">
        <v>151</v>
      </c>
      <c r="B77" s="6" t="s">
        <v>61</v>
      </c>
      <c r="C77" s="6" t="s">
        <v>62</v>
      </c>
      <c r="D77" s="6" t="s">
        <v>58</v>
      </c>
      <c r="E77" t="str">
        <f>IF(Table_New[[#This Row],[Wait]]&lt;=4, "Yes", "No")</f>
        <v>No</v>
      </c>
      <c r="F77" s="9">
        <v>44109</v>
      </c>
      <c r="G77" s="9">
        <v>44117</v>
      </c>
      <c r="H77" s="6">
        <v>1</v>
      </c>
      <c r="I77" t="str">
        <f>IF(Table_New[[#This Row],[LaborFee]]=0,"Yes", "No")</f>
        <v>No</v>
      </c>
      <c r="J77" t="str">
        <f>IF(Table_New[[#This Row],[PartsFee]]=0,"Yes", "No")</f>
        <v>No</v>
      </c>
      <c r="K77" s="6">
        <v>0.25</v>
      </c>
      <c r="L77" s="6">
        <v>19.5</v>
      </c>
      <c r="M77" s="6" t="s">
        <v>59</v>
      </c>
      <c r="N77">
        <f>Table_New[[#This Row],[WorkDate]]-Table_New[[#This Row],[ReqDate]]</f>
        <v>8</v>
      </c>
      <c r="O77">
        <f>VLOOKUP(Table_New[[#This Row],[Techs]],$AA$2:$AB$4,2,0)</f>
        <v>80</v>
      </c>
      <c r="P77">
        <f>Table_New[[#This Row],[LaborHours]]*Table_New[[#This Row],[LaborRate]]</f>
        <v>20</v>
      </c>
      <c r="Q77" s="6">
        <v>20</v>
      </c>
      <c r="R77" s="6">
        <v>19.5</v>
      </c>
      <c r="S77">
        <f>Table_New[[#This Row],[LaborRate]]+Table_New[[#This Row],[LaborCost]]</f>
        <v>100</v>
      </c>
      <c r="T77">
        <f>Table_New[[#This Row],[LaborFee]]+Table_New[[#This Row],[PartsFee]]</f>
        <v>39.5</v>
      </c>
      <c r="U77" t="str">
        <f>LEFT(TEXT(Table_New[[#This Row],[ReqDate]],"dddd"),3)</f>
        <v>Mon</v>
      </c>
      <c r="V77" t="str">
        <f>LEFT(TEXT(Table_New[[#This Row],[WorkDate]],"mmmm"),3)</f>
        <v>Oct</v>
      </c>
    </row>
    <row r="78" spans="1:22" ht="14.25" customHeight="1" x14ac:dyDescent="0.25">
      <c r="A78" s="6" t="s">
        <v>152</v>
      </c>
      <c r="B78" s="6" t="s">
        <v>61</v>
      </c>
      <c r="C78" s="6" t="s">
        <v>62</v>
      </c>
      <c r="D78" s="6" t="s">
        <v>67</v>
      </c>
      <c r="E78" t="str">
        <f>IF(Table_New[[#This Row],[Wait]]&lt;=4, "Yes", "No")</f>
        <v>No</v>
      </c>
      <c r="F78" s="9">
        <v>44109</v>
      </c>
      <c r="G78" s="9">
        <v>44117</v>
      </c>
      <c r="H78" s="6">
        <v>1</v>
      </c>
      <c r="I78" t="str">
        <f>IF(Table_New[[#This Row],[LaborFee]]=0,"Yes", "No")</f>
        <v>No</v>
      </c>
      <c r="J78" t="str">
        <f>IF(Table_New[[#This Row],[PartsFee]]=0,"Yes", "No")</f>
        <v>No</v>
      </c>
      <c r="K78" s="6">
        <v>0.25</v>
      </c>
      <c r="L78" s="6">
        <v>22.425000000000001</v>
      </c>
      <c r="M78" s="6" t="s">
        <v>59</v>
      </c>
      <c r="N78">
        <f>Table_New[[#This Row],[WorkDate]]-Table_New[[#This Row],[ReqDate]]</f>
        <v>8</v>
      </c>
      <c r="O78">
        <f>VLOOKUP(Table_New[[#This Row],[Techs]],$AA$2:$AB$4,2,0)</f>
        <v>80</v>
      </c>
      <c r="P78">
        <f>Table_New[[#This Row],[LaborHours]]*Table_New[[#This Row],[LaborRate]]</f>
        <v>20</v>
      </c>
      <c r="Q78" s="6">
        <v>20</v>
      </c>
      <c r="R78" s="6">
        <v>22.425000000000001</v>
      </c>
      <c r="S78">
        <f>Table_New[[#This Row],[LaborRate]]+Table_New[[#This Row],[LaborCost]]</f>
        <v>100</v>
      </c>
      <c r="T78">
        <f>Table_New[[#This Row],[LaborFee]]+Table_New[[#This Row],[PartsFee]]</f>
        <v>42.424999999999997</v>
      </c>
      <c r="U78" t="str">
        <f>LEFT(TEXT(Table_New[[#This Row],[ReqDate]],"dddd"),3)</f>
        <v>Mon</v>
      </c>
      <c r="V78" t="str">
        <f>LEFT(TEXT(Table_New[[#This Row],[WorkDate]],"mmmm"),3)</f>
        <v>Oct</v>
      </c>
    </row>
    <row r="79" spans="1:22" ht="14.25" customHeight="1" x14ac:dyDescent="0.25">
      <c r="A79" s="6" t="s">
        <v>153</v>
      </c>
      <c r="B79" s="6" t="s">
        <v>83</v>
      </c>
      <c r="C79" s="6" t="s">
        <v>78</v>
      </c>
      <c r="D79" s="6" t="s">
        <v>58</v>
      </c>
      <c r="E79" t="str">
        <f>IF(Table_New[[#This Row],[Wait]]&lt;=4, "Yes", "No")</f>
        <v>No</v>
      </c>
      <c r="F79" s="9">
        <v>44109</v>
      </c>
      <c r="G79" s="9">
        <v>44117</v>
      </c>
      <c r="H79" s="6">
        <v>1</v>
      </c>
      <c r="I79" t="str">
        <f>IF(Table_New[[#This Row],[LaborFee]]=0,"Yes", "No")</f>
        <v>No</v>
      </c>
      <c r="J79" t="str">
        <f>IF(Table_New[[#This Row],[PartsFee]]=0,"Yes", "No")</f>
        <v>No</v>
      </c>
      <c r="K79" s="6">
        <v>0.5</v>
      </c>
      <c r="L79" s="6">
        <v>26.582599999999999</v>
      </c>
      <c r="M79" s="6" t="s">
        <v>59</v>
      </c>
      <c r="N79">
        <f>Table_New[[#This Row],[WorkDate]]-Table_New[[#This Row],[ReqDate]]</f>
        <v>8</v>
      </c>
      <c r="O79">
        <f>VLOOKUP(Table_New[[#This Row],[Techs]],$AA$2:$AB$4,2,0)</f>
        <v>80</v>
      </c>
      <c r="P79">
        <f>Table_New[[#This Row],[LaborHours]]*Table_New[[#This Row],[LaborRate]]</f>
        <v>40</v>
      </c>
      <c r="Q79" s="6">
        <v>40</v>
      </c>
      <c r="R79" s="6">
        <v>26.582599999999999</v>
      </c>
      <c r="S79">
        <f>Table_New[[#This Row],[LaborRate]]+Table_New[[#This Row],[LaborCost]]</f>
        <v>120</v>
      </c>
      <c r="T79">
        <f>Table_New[[#This Row],[LaborFee]]+Table_New[[#This Row],[PartsFee]]</f>
        <v>66.582599999999999</v>
      </c>
      <c r="U79" t="str">
        <f>LEFT(TEXT(Table_New[[#This Row],[ReqDate]],"dddd"),3)</f>
        <v>Mon</v>
      </c>
      <c r="V79" t="str">
        <f>LEFT(TEXT(Table_New[[#This Row],[WorkDate]],"mmmm"),3)</f>
        <v>Oct</v>
      </c>
    </row>
    <row r="80" spans="1:22" ht="14.25" customHeight="1" x14ac:dyDescent="0.25">
      <c r="A80" s="6" t="s">
        <v>154</v>
      </c>
      <c r="B80" s="6" t="s">
        <v>65</v>
      </c>
      <c r="C80" s="6" t="s">
        <v>66</v>
      </c>
      <c r="D80" s="6" t="s">
        <v>58</v>
      </c>
      <c r="E80" t="str">
        <f>IF(Table_New[[#This Row],[Wait]]&lt;=4, "Yes", "No")</f>
        <v>No</v>
      </c>
      <c r="F80" s="9">
        <v>44109</v>
      </c>
      <c r="G80" s="9">
        <v>44128</v>
      </c>
      <c r="H80" s="6">
        <v>1</v>
      </c>
      <c r="I80" t="str">
        <f>IF(Table_New[[#This Row],[LaborFee]]=0,"Yes", "No")</f>
        <v>No</v>
      </c>
      <c r="J80" t="str">
        <f>IF(Table_New[[#This Row],[PartsFee]]=0,"Yes", "No")</f>
        <v>No</v>
      </c>
      <c r="K80" s="6">
        <v>0.5</v>
      </c>
      <c r="L80" s="6">
        <v>288.20800000000003</v>
      </c>
      <c r="M80" s="6" t="s">
        <v>79</v>
      </c>
      <c r="N80">
        <f>Table_New[[#This Row],[WorkDate]]-Table_New[[#This Row],[ReqDate]]</f>
        <v>19</v>
      </c>
      <c r="O80">
        <f>VLOOKUP(Table_New[[#This Row],[Techs]],$AA$2:$AB$4,2,0)</f>
        <v>80</v>
      </c>
      <c r="P80">
        <f>Table_New[[#This Row],[LaborHours]]*Table_New[[#This Row],[LaborRate]]</f>
        <v>40</v>
      </c>
      <c r="Q80" s="6">
        <v>40</v>
      </c>
      <c r="R80" s="6">
        <v>288.20800000000003</v>
      </c>
      <c r="S80">
        <f>Table_New[[#This Row],[LaborRate]]+Table_New[[#This Row],[LaborCost]]</f>
        <v>120</v>
      </c>
      <c r="T80">
        <f>Table_New[[#This Row],[LaborFee]]+Table_New[[#This Row],[PartsFee]]</f>
        <v>328.20800000000003</v>
      </c>
      <c r="U80" t="str">
        <f>LEFT(TEXT(Table_New[[#This Row],[ReqDate]],"dddd"),3)</f>
        <v>Mon</v>
      </c>
      <c r="V80" t="str">
        <f>LEFT(TEXT(Table_New[[#This Row],[WorkDate]],"mmmm"),3)</f>
        <v>Oct</v>
      </c>
    </row>
    <row r="81" spans="1:22" ht="14.25" customHeight="1" x14ac:dyDescent="0.25">
      <c r="A81" s="6" t="s">
        <v>155</v>
      </c>
      <c r="B81" s="6" t="s">
        <v>61</v>
      </c>
      <c r="C81" s="6" t="s">
        <v>62</v>
      </c>
      <c r="D81" s="6" t="s">
        <v>63</v>
      </c>
      <c r="E81" t="str">
        <f>IF(Table_New[[#This Row],[Wait]]&lt;=4, "Yes", "No")</f>
        <v>No</v>
      </c>
      <c r="F81" s="9">
        <v>44109</v>
      </c>
      <c r="G81" s="9">
        <v>44123</v>
      </c>
      <c r="H81" s="6">
        <v>1</v>
      </c>
      <c r="I81" t="str">
        <f>IF(Table_New[[#This Row],[LaborFee]]=0,"Yes", "No")</f>
        <v>No</v>
      </c>
      <c r="J81" t="str">
        <f>IF(Table_New[[#This Row],[PartsFee]]=0,"Yes", "No")</f>
        <v>No</v>
      </c>
      <c r="K81" s="6">
        <v>0.5</v>
      </c>
      <c r="L81" s="6">
        <v>54.236800000000002</v>
      </c>
      <c r="M81" s="6" t="s">
        <v>59</v>
      </c>
      <c r="N81">
        <f>Table_New[[#This Row],[WorkDate]]-Table_New[[#This Row],[ReqDate]]</f>
        <v>14</v>
      </c>
      <c r="O81">
        <f>VLOOKUP(Table_New[[#This Row],[Techs]],$AA$2:$AB$4,2,0)</f>
        <v>80</v>
      </c>
      <c r="P81">
        <f>Table_New[[#This Row],[LaborHours]]*Table_New[[#This Row],[LaborRate]]</f>
        <v>40</v>
      </c>
      <c r="Q81" s="6">
        <v>40</v>
      </c>
      <c r="R81" s="6">
        <v>54.236800000000002</v>
      </c>
      <c r="S81">
        <f>Table_New[[#This Row],[LaborRate]]+Table_New[[#This Row],[LaborCost]]</f>
        <v>120</v>
      </c>
      <c r="T81">
        <f>Table_New[[#This Row],[LaborFee]]+Table_New[[#This Row],[PartsFee]]</f>
        <v>94.236800000000002</v>
      </c>
      <c r="U81" t="str">
        <f>LEFT(TEXT(Table_New[[#This Row],[ReqDate]],"dddd"),3)</f>
        <v>Mon</v>
      </c>
      <c r="V81" t="str">
        <f>LEFT(TEXT(Table_New[[#This Row],[WorkDate]],"mmmm"),3)</f>
        <v>Oct</v>
      </c>
    </row>
    <row r="82" spans="1:22" ht="14.25" customHeight="1" x14ac:dyDescent="0.25">
      <c r="A82" s="6" t="s">
        <v>156</v>
      </c>
      <c r="B82" s="6" t="s">
        <v>83</v>
      </c>
      <c r="C82" s="6" t="s">
        <v>62</v>
      </c>
      <c r="D82" s="6" t="s">
        <v>58</v>
      </c>
      <c r="E82" t="str">
        <f>IF(Table_New[[#This Row],[Wait]]&lt;=4, "Yes", "No")</f>
        <v>No</v>
      </c>
      <c r="F82" s="9">
        <v>44110</v>
      </c>
      <c r="G82" s="9">
        <v>44123</v>
      </c>
      <c r="H82" s="6">
        <v>1</v>
      </c>
      <c r="I82" t="str">
        <f>IF(Table_New[[#This Row],[LaborFee]]=0,"Yes", "No")</f>
        <v>No</v>
      </c>
      <c r="J82" t="str">
        <f>IF(Table_New[[#This Row],[PartsFee]]=0,"Yes", "No")</f>
        <v>No</v>
      </c>
      <c r="K82" s="6">
        <v>0.25</v>
      </c>
      <c r="L82" s="6">
        <v>332.39699999999999</v>
      </c>
      <c r="M82" s="6" t="s">
        <v>68</v>
      </c>
      <c r="N82">
        <f>Table_New[[#This Row],[WorkDate]]-Table_New[[#This Row],[ReqDate]]</f>
        <v>13</v>
      </c>
      <c r="O82">
        <f>VLOOKUP(Table_New[[#This Row],[Techs]],$AA$2:$AB$4,2,0)</f>
        <v>80</v>
      </c>
      <c r="P82">
        <f>Table_New[[#This Row],[LaborHours]]*Table_New[[#This Row],[LaborRate]]</f>
        <v>20</v>
      </c>
      <c r="Q82" s="6">
        <v>20</v>
      </c>
      <c r="R82" s="6">
        <v>332.39699999999999</v>
      </c>
      <c r="S82">
        <f>Table_New[[#This Row],[LaborRate]]+Table_New[[#This Row],[LaborCost]]</f>
        <v>100</v>
      </c>
      <c r="T82">
        <f>Table_New[[#This Row],[LaborFee]]+Table_New[[#This Row],[PartsFee]]</f>
        <v>352.39699999999999</v>
      </c>
      <c r="U82" t="str">
        <f>LEFT(TEXT(Table_New[[#This Row],[ReqDate]],"dddd"),3)</f>
        <v>Tue</v>
      </c>
      <c r="V82" t="str">
        <f>LEFT(TEXT(Table_New[[#This Row],[WorkDate]],"mmmm"),3)</f>
        <v>Oct</v>
      </c>
    </row>
    <row r="83" spans="1:22" ht="14.25" customHeight="1" x14ac:dyDescent="0.25">
      <c r="A83" s="6" t="s">
        <v>157</v>
      </c>
      <c r="B83" s="6" t="s">
        <v>71</v>
      </c>
      <c r="C83" s="6" t="s">
        <v>57</v>
      </c>
      <c r="D83" s="6" t="s">
        <v>58</v>
      </c>
      <c r="E83" t="str">
        <f>IF(Table_New[[#This Row],[Wait]]&lt;=4, "Yes", "No")</f>
        <v>No</v>
      </c>
      <c r="F83" s="9">
        <v>44110</v>
      </c>
      <c r="G83" s="9">
        <v>44127</v>
      </c>
      <c r="H83" s="6">
        <v>2</v>
      </c>
      <c r="I83" t="str">
        <f>IF(Table_New[[#This Row],[LaborFee]]=0,"Yes", "No")</f>
        <v>No</v>
      </c>
      <c r="J83" t="str">
        <f>IF(Table_New[[#This Row],[PartsFee]]=0,"Yes", "No")</f>
        <v>No</v>
      </c>
      <c r="K83" s="6">
        <v>0.75</v>
      </c>
      <c r="L83" s="6">
        <v>124.1649</v>
      </c>
      <c r="M83" s="6" t="s">
        <v>79</v>
      </c>
      <c r="N83">
        <f>Table_New[[#This Row],[WorkDate]]-Table_New[[#This Row],[ReqDate]]</f>
        <v>17</v>
      </c>
      <c r="O83">
        <f>VLOOKUP(Table_New[[#This Row],[Techs]],$AA$2:$AB$4,2,0)</f>
        <v>140</v>
      </c>
      <c r="P83">
        <f>Table_New[[#This Row],[LaborHours]]*Table_New[[#This Row],[LaborRate]]</f>
        <v>105</v>
      </c>
      <c r="Q83" s="6">
        <v>105</v>
      </c>
      <c r="R83" s="6">
        <v>124.1649</v>
      </c>
      <c r="S83">
        <f>Table_New[[#This Row],[LaborRate]]+Table_New[[#This Row],[LaborCost]]</f>
        <v>245</v>
      </c>
      <c r="T83">
        <f>Table_New[[#This Row],[LaborFee]]+Table_New[[#This Row],[PartsFee]]</f>
        <v>229.16489999999999</v>
      </c>
      <c r="U83" t="str">
        <f>LEFT(TEXT(Table_New[[#This Row],[ReqDate]],"dddd"),3)</f>
        <v>Tue</v>
      </c>
      <c r="V83" t="str">
        <f>LEFT(TEXT(Table_New[[#This Row],[WorkDate]],"mmmm"),3)</f>
        <v>Oct</v>
      </c>
    </row>
    <row r="84" spans="1:22" ht="14.25" customHeight="1" x14ac:dyDescent="0.25">
      <c r="A84" s="6" t="s">
        <v>158</v>
      </c>
      <c r="B84" s="6" t="s">
        <v>65</v>
      </c>
      <c r="C84" s="6" t="s">
        <v>78</v>
      </c>
      <c r="D84" s="6" t="s">
        <v>67</v>
      </c>
      <c r="E84" t="str">
        <f>IF(Table_New[[#This Row],[Wait]]&lt;=4, "Yes", "No")</f>
        <v>No</v>
      </c>
      <c r="F84" s="9">
        <v>44110</v>
      </c>
      <c r="G84" s="9">
        <v>44130</v>
      </c>
      <c r="H84" s="6">
        <v>1</v>
      </c>
      <c r="I84" t="str">
        <f>IF(Table_New[[#This Row],[LaborFee]]=0,"Yes", "No")</f>
        <v>No</v>
      </c>
      <c r="J84" t="str">
        <f>IF(Table_New[[#This Row],[PartsFee]]=0,"Yes", "No")</f>
        <v>No</v>
      </c>
      <c r="K84" s="6">
        <v>0.25</v>
      </c>
      <c r="L84" s="6">
        <v>21.63</v>
      </c>
      <c r="M84" s="6" t="s">
        <v>59</v>
      </c>
      <c r="N84">
        <f>Table_New[[#This Row],[WorkDate]]-Table_New[[#This Row],[ReqDate]]</f>
        <v>20</v>
      </c>
      <c r="O84">
        <f>VLOOKUP(Table_New[[#This Row],[Techs]],$AA$2:$AB$4,2,0)</f>
        <v>80</v>
      </c>
      <c r="P84">
        <f>Table_New[[#This Row],[LaborHours]]*Table_New[[#This Row],[LaborRate]]</f>
        <v>20</v>
      </c>
      <c r="Q84" s="6">
        <v>20</v>
      </c>
      <c r="R84" s="6">
        <v>21.63</v>
      </c>
      <c r="S84">
        <f>Table_New[[#This Row],[LaborRate]]+Table_New[[#This Row],[LaborCost]]</f>
        <v>100</v>
      </c>
      <c r="T84">
        <f>Table_New[[#This Row],[LaborFee]]+Table_New[[#This Row],[PartsFee]]</f>
        <v>41.629999999999995</v>
      </c>
      <c r="U84" t="str">
        <f>LEFT(TEXT(Table_New[[#This Row],[ReqDate]],"dddd"),3)</f>
        <v>Tue</v>
      </c>
      <c r="V84" t="str">
        <f>LEFT(TEXT(Table_New[[#This Row],[WorkDate]],"mmmm"),3)</f>
        <v>Oct</v>
      </c>
    </row>
    <row r="85" spans="1:22" ht="14.25" customHeight="1" x14ac:dyDescent="0.25">
      <c r="A85" s="6" t="s">
        <v>159</v>
      </c>
      <c r="B85" s="6" t="s">
        <v>71</v>
      </c>
      <c r="C85" s="6" t="s">
        <v>57</v>
      </c>
      <c r="D85" s="6" t="s">
        <v>58</v>
      </c>
      <c r="E85" t="str">
        <f>IF(Table_New[[#This Row],[Wait]]&lt;=4, "Yes", "No")</f>
        <v>No</v>
      </c>
      <c r="F85" s="9">
        <v>44111</v>
      </c>
      <c r="G85" s="9">
        <v>44123</v>
      </c>
      <c r="H85" s="6">
        <v>2</v>
      </c>
      <c r="I85" t="str">
        <f>IF(Table_New[[#This Row],[LaborFee]]=0,"Yes", "No")</f>
        <v>No</v>
      </c>
      <c r="J85" t="str">
        <f>IF(Table_New[[#This Row],[PartsFee]]=0,"Yes", "No")</f>
        <v>Yes</v>
      </c>
      <c r="K85" s="6">
        <v>0.25</v>
      </c>
      <c r="L85" s="6">
        <v>33</v>
      </c>
      <c r="M85" s="6" t="s">
        <v>79</v>
      </c>
      <c r="N85">
        <f>Table_New[[#This Row],[WorkDate]]-Table_New[[#This Row],[ReqDate]]</f>
        <v>12</v>
      </c>
      <c r="O85">
        <f>VLOOKUP(Table_New[[#This Row],[Techs]],$AA$2:$AB$4,2,0)</f>
        <v>140</v>
      </c>
      <c r="P85">
        <f>Table_New[[#This Row],[LaborHours]]*Table_New[[#This Row],[LaborRate]]</f>
        <v>35</v>
      </c>
      <c r="Q85" s="6">
        <v>35</v>
      </c>
      <c r="R85" s="6">
        <v>0</v>
      </c>
      <c r="S85">
        <f>Table_New[[#This Row],[LaborRate]]+Table_New[[#This Row],[LaborCost]]</f>
        <v>175</v>
      </c>
      <c r="T85">
        <f>Table_New[[#This Row],[LaborFee]]+Table_New[[#This Row],[PartsFee]]</f>
        <v>35</v>
      </c>
      <c r="U85" t="str">
        <f>LEFT(TEXT(Table_New[[#This Row],[ReqDate]],"dddd"),3)</f>
        <v>Wed</v>
      </c>
      <c r="V85" t="str">
        <f>LEFT(TEXT(Table_New[[#This Row],[WorkDate]],"mmmm"),3)</f>
        <v>Oct</v>
      </c>
    </row>
    <row r="86" spans="1:22" ht="14.25" customHeight="1" x14ac:dyDescent="0.25">
      <c r="A86" s="6" t="s">
        <v>160</v>
      </c>
      <c r="B86" s="6" t="s">
        <v>71</v>
      </c>
      <c r="C86" s="6" t="s">
        <v>57</v>
      </c>
      <c r="D86" s="6" t="s">
        <v>58</v>
      </c>
      <c r="E86" t="str">
        <f>IF(Table_New[[#This Row],[Wait]]&lt;=4, "Yes", "No")</f>
        <v>No</v>
      </c>
      <c r="F86" s="9">
        <v>44111</v>
      </c>
      <c r="G86" s="9">
        <v>44123</v>
      </c>
      <c r="H86" s="6">
        <v>2</v>
      </c>
      <c r="I86" t="str">
        <f>IF(Table_New[[#This Row],[LaborFee]]=0,"Yes", "No")</f>
        <v>No</v>
      </c>
      <c r="J86" t="str">
        <f>IF(Table_New[[#This Row],[PartsFee]]=0,"Yes", "No")</f>
        <v>No</v>
      </c>
      <c r="K86" s="6">
        <v>0.5</v>
      </c>
      <c r="L86" s="6">
        <v>154.5</v>
      </c>
      <c r="M86" s="6" t="s">
        <v>79</v>
      </c>
      <c r="N86">
        <f>Table_New[[#This Row],[WorkDate]]-Table_New[[#This Row],[ReqDate]]</f>
        <v>12</v>
      </c>
      <c r="O86">
        <f>VLOOKUP(Table_New[[#This Row],[Techs]],$AA$2:$AB$4,2,0)</f>
        <v>140</v>
      </c>
      <c r="P86">
        <f>Table_New[[#This Row],[LaborHours]]*Table_New[[#This Row],[LaborRate]]</f>
        <v>70</v>
      </c>
      <c r="Q86" s="6">
        <v>70</v>
      </c>
      <c r="R86" s="6">
        <v>154.5</v>
      </c>
      <c r="S86">
        <f>Table_New[[#This Row],[LaborRate]]+Table_New[[#This Row],[LaborCost]]</f>
        <v>210</v>
      </c>
      <c r="T86">
        <f>Table_New[[#This Row],[LaborFee]]+Table_New[[#This Row],[PartsFee]]</f>
        <v>224.5</v>
      </c>
      <c r="U86" t="str">
        <f>LEFT(TEXT(Table_New[[#This Row],[ReqDate]],"dddd"),3)</f>
        <v>Wed</v>
      </c>
      <c r="V86" t="str">
        <f>LEFT(TEXT(Table_New[[#This Row],[WorkDate]],"mmmm"),3)</f>
        <v>Oct</v>
      </c>
    </row>
    <row r="87" spans="1:22" ht="14.25" customHeight="1" x14ac:dyDescent="0.25">
      <c r="A87" s="6" t="s">
        <v>161</v>
      </c>
      <c r="B87" s="6" t="s">
        <v>61</v>
      </c>
      <c r="C87" s="6" t="s">
        <v>62</v>
      </c>
      <c r="D87" s="6" t="s">
        <v>81</v>
      </c>
      <c r="E87" t="str">
        <f>IF(Table_New[[#This Row],[Wait]]&lt;=4, "Yes", "No")</f>
        <v>No</v>
      </c>
      <c r="F87" s="9">
        <v>44111</v>
      </c>
      <c r="G87" s="9">
        <v>44124</v>
      </c>
      <c r="H87" s="6">
        <v>1</v>
      </c>
      <c r="I87" t="str">
        <f>IF(Table_New[[#This Row],[LaborFee]]=0,"Yes", "No")</f>
        <v>No</v>
      </c>
      <c r="J87" t="str">
        <f>IF(Table_New[[#This Row],[PartsFee]]=0,"Yes", "No")</f>
        <v>No</v>
      </c>
      <c r="K87" s="6">
        <v>1</v>
      </c>
      <c r="L87" s="6">
        <v>48.75</v>
      </c>
      <c r="M87" s="6" t="s">
        <v>59</v>
      </c>
      <c r="N87">
        <f>Table_New[[#This Row],[WorkDate]]-Table_New[[#This Row],[ReqDate]]</f>
        <v>13</v>
      </c>
      <c r="O87">
        <f>VLOOKUP(Table_New[[#This Row],[Techs]],$AA$2:$AB$4,2,0)</f>
        <v>80</v>
      </c>
      <c r="P87">
        <f>Table_New[[#This Row],[LaborHours]]*Table_New[[#This Row],[LaborRate]]</f>
        <v>80</v>
      </c>
      <c r="Q87" s="6">
        <v>80</v>
      </c>
      <c r="R87" s="6">
        <v>48.75</v>
      </c>
      <c r="S87">
        <f>Table_New[[#This Row],[LaborRate]]+Table_New[[#This Row],[LaborCost]]</f>
        <v>160</v>
      </c>
      <c r="T87">
        <f>Table_New[[#This Row],[LaborFee]]+Table_New[[#This Row],[PartsFee]]</f>
        <v>128.75</v>
      </c>
      <c r="U87" t="str">
        <f>LEFT(TEXT(Table_New[[#This Row],[ReqDate]],"dddd"),3)</f>
        <v>Wed</v>
      </c>
      <c r="V87" t="str">
        <f>LEFT(TEXT(Table_New[[#This Row],[WorkDate]],"mmmm"),3)</f>
        <v>Oct</v>
      </c>
    </row>
    <row r="88" spans="1:22" ht="14.25" customHeight="1" x14ac:dyDescent="0.25">
      <c r="A88" s="6" t="s">
        <v>162</v>
      </c>
      <c r="B88" s="6" t="s">
        <v>61</v>
      </c>
      <c r="C88" s="6" t="s">
        <v>62</v>
      </c>
      <c r="D88" s="6" t="s">
        <v>67</v>
      </c>
      <c r="E88" t="str">
        <f>IF(Table_New[[#This Row],[Wait]]&lt;=4, "Yes", "No")</f>
        <v>No</v>
      </c>
      <c r="F88" s="9">
        <v>44112</v>
      </c>
      <c r="G88" s="9">
        <v>44124</v>
      </c>
      <c r="H88" s="6">
        <v>1</v>
      </c>
      <c r="I88" t="str">
        <f>IF(Table_New[[#This Row],[LaborFee]]=0,"Yes", "No")</f>
        <v>No</v>
      </c>
      <c r="J88" t="str">
        <f>IF(Table_New[[#This Row],[PartsFee]]=0,"Yes", "No")</f>
        <v>No</v>
      </c>
      <c r="K88" s="6">
        <v>0.25</v>
      </c>
      <c r="L88" s="6">
        <v>76.1678</v>
      </c>
      <c r="M88" s="6" t="s">
        <v>59</v>
      </c>
      <c r="N88">
        <f>Table_New[[#This Row],[WorkDate]]-Table_New[[#This Row],[ReqDate]]</f>
        <v>12</v>
      </c>
      <c r="O88">
        <f>VLOOKUP(Table_New[[#This Row],[Techs]],$AA$2:$AB$4,2,0)</f>
        <v>80</v>
      </c>
      <c r="P88">
        <f>Table_New[[#This Row],[LaborHours]]*Table_New[[#This Row],[LaborRate]]</f>
        <v>20</v>
      </c>
      <c r="Q88" s="6">
        <v>20</v>
      </c>
      <c r="R88" s="6">
        <v>76.1678</v>
      </c>
      <c r="S88">
        <f>Table_New[[#This Row],[LaborRate]]+Table_New[[#This Row],[LaborCost]]</f>
        <v>100</v>
      </c>
      <c r="T88">
        <f>Table_New[[#This Row],[LaborFee]]+Table_New[[#This Row],[PartsFee]]</f>
        <v>96.1678</v>
      </c>
      <c r="U88" t="str">
        <f>LEFT(TEXT(Table_New[[#This Row],[ReqDate]],"dddd"),3)</f>
        <v>Thu</v>
      </c>
      <c r="V88" t="str">
        <f>LEFT(TEXT(Table_New[[#This Row],[WorkDate]],"mmmm"),3)</f>
        <v>Oct</v>
      </c>
    </row>
    <row r="89" spans="1:22" ht="14.25" customHeight="1" x14ac:dyDescent="0.25">
      <c r="A89" s="6" t="s">
        <v>163</v>
      </c>
      <c r="B89" s="6" t="s">
        <v>71</v>
      </c>
      <c r="C89" s="6" t="s">
        <v>57</v>
      </c>
      <c r="D89" s="6" t="s">
        <v>63</v>
      </c>
      <c r="E89" t="str">
        <f>IF(Table_New[[#This Row],[Wait]]&lt;=4, "Yes", "No")</f>
        <v>No</v>
      </c>
      <c r="F89" s="9">
        <v>44112</v>
      </c>
      <c r="G89" s="9">
        <v>44142</v>
      </c>
      <c r="H89" s="6">
        <v>1</v>
      </c>
      <c r="I89" t="str">
        <f>IF(Table_New[[#This Row],[LaborFee]]=0,"Yes", "No")</f>
        <v>No</v>
      </c>
      <c r="J89" t="str">
        <f>IF(Table_New[[#This Row],[PartsFee]]=0,"Yes", "No")</f>
        <v>No</v>
      </c>
      <c r="K89" s="6">
        <v>0.75</v>
      </c>
      <c r="L89" s="6">
        <v>117</v>
      </c>
      <c r="M89" s="6" t="s">
        <v>79</v>
      </c>
      <c r="N89">
        <f>Table_New[[#This Row],[WorkDate]]-Table_New[[#This Row],[ReqDate]]</f>
        <v>30</v>
      </c>
      <c r="O89">
        <f>VLOOKUP(Table_New[[#This Row],[Techs]],$AA$2:$AB$4,2,0)</f>
        <v>80</v>
      </c>
      <c r="P89">
        <f>Table_New[[#This Row],[LaborHours]]*Table_New[[#This Row],[LaborRate]]</f>
        <v>60</v>
      </c>
      <c r="Q89" s="6">
        <v>60</v>
      </c>
      <c r="R89" s="6">
        <v>117</v>
      </c>
      <c r="S89">
        <f>Table_New[[#This Row],[LaborRate]]+Table_New[[#This Row],[LaborCost]]</f>
        <v>140</v>
      </c>
      <c r="T89">
        <f>Table_New[[#This Row],[LaborFee]]+Table_New[[#This Row],[PartsFee]]</f>
        <v>177</v>
      </c>
      <c r="U89" t="str">
        <f>LEFT(TEXT(Table_New[[#This Row],[ReqDate]],"dddd"),3)</f>
        <v>Thu</v>
      </c>
      <c r="V89" t="str">
        <f>LEFT(TEXT(Table_New[[#This Row],[WorkDate]],"mmmm"),3)</f>
        <v>Nov</v>
      </c>
    </row>
    <row r="90" spans="1:22" ht="14.25" customHeight="1" x14ac:dyDescent="0.25">
      <c r="A90" s="6" t="s">
        <v>164</v>
      </c>
      <c r="B90" s="6" t="s">
        <v>71</v>
      </c>
      <c r="C90" s="6" t="s">
        <v>66</v>
      </c>
      <c r="D90" s="6" t="s">
        <v>81</v>
      </c>
      <c r="E90" t="str">
        <f>IF(Table_New[[#This Row],[Wait]]&lt;=4, "Yes", "No")</f>
        <v>No</v>
      </c>
      <c r="F90" s="9">
        <v>44112</v>
      </c>
      <c r="G90" s="9">
        <v>44145</v>
      </c>
      <c r="H90" s="6">
        <v>2</v>
      </c>
      <c r="I90" t="str">
        <f>IF(Table_New[[#This Row],[LaborFee]]=0,"Yes", "No")</f>
        <v>No</v>
      </c>
      <c r="J90" t="str">
        <f>IF(Table_New[[#This Row],[PartsFee]]=0,"Yes", "No")</f>
        <v>No</v>
      </c>
      <c r="K90" s="6">
        <v>1.5</v>
      </c>
      <c r="L90" s="6">
        <v>1575.9739999999999</v>
      </c>
      <c r="M90" s="6" t="s">
        <v>79</v>
      </c>
      <c r="N90">
        <f>Table_New[[#This Row],[WorkDate]]-Table_New[[#This Row],[ReqDate]]</f>
        <v>33</v>
      </c>
      <c r="O90">
        <f>VLOOKUP(Table_New[[#This Row],[Techs]],$AA$2:$AB$4,2,0)</f>
        <v>140</v>
      </c>
      <c r="P90">
        <f>Table_New[[#This Row],[LaborHours]]*Table_New[[#This Row],[LaborRate]]</f>
        <v>210</v>
      </c>
      <c r="Q90" s="6">
        <v>210</v>
      </c>
      <c r="R90" s="6">
        <v>1575.9739999999999</v>
      </c>
      <c r="S90">
        <f>Table_New[[#This Row],[LaborRate]]+Table_New[[#This Row],[LaborCost]]</f>
        <v>350</v>
      </c>
      <c r="T90">
        <f>Table_New[[#This Row],[LaborFee]]+Table_New[[#This Row],[PartsFee]]</f>
        <v>1785.9739999999999</v>
      </c>
      <c r="U90" t="str">
        <f>LEFT(TEXT(Table_New[[#This Row],[ReqDate]],"dddd"),3)</f>
        <v>Thu</v>
      </c>
      <c r="V90" t="str">
        <f>LEFT(TEXT(Table_New[[#This Row],[WorkDate]],"mmmm"),3)</f>
        <v>Nov</v>
      </c>
    </row>
    <row r="91" spans="1:22" ht="14.25" customHeight="1" x14ac:dyDescent="0.25">
      <c r="A91" s="6" t="s">
        <v>165</v>
      </c>
      <c r="B91" s="6" t="s">
        <v>83</v>
      </c>
      <c r="C91" s="6" t="s">
        <v>57</v>
      </c>
      <c r="D91" s="6" t="s">
        <v>63</v>
      </c>
      <c r="E91" t="str">
        <f>IF(Table_New[[#This Row],[Wait]]&lt;=4, "Yes", "No")</f>
        <v>No</v>
      </c>
      <c r="F91" s="9">
        <v>44112</v>
      </c>
      <c r="G91" s="9">
        <v>44153</v>
      </c>
      <c r="H91" s="6">
        <v>1</v>
      </c>
      <c r="I91" t="str">
        <f>IF(Table_New[[#This Row],[LaborFee]]=0,"Yes", "No")</f>
        <v>No</v>
      </c>
      <c r="J91" t="str">
        <f>IF(Table_New[[#This Row],[PartsFee]]=0,"Yes", "No")</f>
        <v>No</v>
      </c>
      <c r="K91" s="6">
        <v>0.5</v>
      </c>
      <c r="L91" s="6">
        <v>21.33</v>
      </c>
      <c r="M91" s="6" t="s">
        <v>68</v>
      </c>
      <c r="N91">
        <f>Table_New[[#This Row],[WorkDate]]-Table_New[[#This Row],[ReqDate]]</f>
        <v>41</v>
      </c>
      <c r="O91">
        <f>VLOOKUP(Table_New[[#This Row],[Techs]],$AA$2:$AB$4,2,0)</f>
        <v>80</v>
      </c>
      <c r="P91">
        <f>Table_New[[#This Row],[LaborHours]]*Table_New[[#This Row],[LaborRate]]</f>
        <v>40</v>
      </c>
      <c r="Q91" s="6">
        <v>40</v>
      </c>
      <c r="R91" s="6">
        <v>21.33</v>
      </c>
      <c r="S91">
        <f>Table_New[[#This Row],[LaborRate]]+Table_New[[#This Row],[LaborCost]]</f>
        <v>120</v>
      </c>
      <c r="T91">
        <f>Table_New[[#This Row],[LaborFee]]+Table_New[[#This Row],[PartsFee]]</f>
        <v>61.33</v>
      </c>
      <c r="U91" t="str">
        <f>LEFT(TEXT(Table_New[[#This Row],[ReqDate]],"dddd"),3)</f>
        <v>Thu</v>
      </c>
      <c r="V91" t="str">
        <f>LEFT(TEXT(Table_New[[#This Row],[WorkDate]],"mmmm"),3)</f>
        <v>Nov</v>
      </c>
    </row>
    <row r="92" spans="1:22" ht="14.25" customHeight="1" x14ac:dyDescent="0.25">
      <c r="A92" s="6" t="s">
        <v>166</v>
      </c>
      <c r="B92" s="6" t="s">
        <v>94</v>
      </c>
      <c r="C92" s="6" t="s">
        <v>87</v>
      </c>
      <c r="D92" s="6" t="s">
        <v>63</v>
      </c>
      <c r="E92" t="str">
        <f>IF(Table_New[[#This Row],[Wait]]&lt;=4, "Yes", "No")</f>
        <v>No</v>
      </c>
      <c r="F92" s="9">
        <v>44112</v>
      </c>
      <c r="G92" s="9">
        <v>44165</v>
      </c>
      <c r="H92" s="6">
        <v>1</v>
      </c>
      <c r="I92" t="str">
        <f>IF(Table_New[[#This Row],[LaborFee]]=0,"Yes", "No")</f>
        <v>No</v>
      </c>
      <c r="J92" t="str">
        <f>IF(Table_New[[#This Row],[PartsFee]]=0,"Yes", "No")</f>
        <v>No</v>
      </c>
      <c r="K92" s="6">
        <v>0.5</v>
      </c>
      <c r="L92" s="6">
        <v>74.785899999999998</v>
      </c>
      <c r="M92" s="6" t="s">
        <v>59</v>
      </c>
      <c r="N92">
        <f>Table_New[[#This Row],[WorkDate]]-Table_New[[#This Row],[ReqDate]]</f>
        <v>53</v>
      </c>
      <c r="O92">
        <f>VLOOKUP(Table_New[[#This Row],[Techs]],$AA$2:$AB$4,2,0)</f>
        <v>80</v>
      </c>
      <c r="P92">
        <f>Table_New[[#This Row],[LaborHours]]*Table_New[[#This Row],[LaborRate]]</f>
        <v>40</v>
      </c>
      <c r="Q92" s="6">
        <v>40</v>
      </c>
      <c r="R92" s="6">
        <v>74.785899999999998</v>
      </c>
      <c r="S92">
        <f>Table_New[[#This Row],[LaborRate]]+Table_New[[#This Row],[LaborCost]]</f>
        <v>120</v>
      </c>
      <c r="T92">
        <f>Table_New[[#This Row],[LaborFee]]+Table_New[[#This Row],[PartsFee]]</f>
        <v>114.7859</v>
      </c>
      <c r="U92" t="str">
        <f>LEFT(TEXT(Table_New[[#This Row],[ReqDate]],"dddd"),3)</f>
        <v>Thu</v>
      </c>
      <c r="V92" t="str">
        <f>LEFT(TEXT(Table_New[[#This Row],[WorkDate]],"mmmm"),3)</f>
        <v>Nov</v>
      </c>
    </row>
    <row r="93" spans="1:22" ht="14.25" customHeight="1" x14ac:dyDescent="0.25">
      <c r="A93" s="6" t="s">
        <v>167</v>
      </c>
      <c r="B93" s="6" t="s">
        <v>168</v>
      </c>
      <c r="C93" s="6" t="s">
        <v>87</v>
      </c>
      <c r="D93" s="6" t="s">
        <v>81</v>
      </c>
      <c r="E93" t="str">
        <f>IF(Table_New[[#This Row],[Wait]]&lt;=4, "Yes", "No")</f>
        <v>No</v>
      </c>
      <c r="F93" s="9">
        <v>44112</v>
      </c>
      <c r="G93" s="9">
        <v>44166</v>
      </c>
      <c r="H93" s="6">
        <v>2</v>
      </c>
      <c r="I93" t="str">
        <f>IF(Table_New[[#This Row],[LaborFee]]=0,"Yes", "No")</f>
        <v>No</v>
      </c>
      <c r="J93" t="str">
        <f>IF(Table_New[[#This Row],[PartsFee]]=0,"Yes", "No")</f>
        <v>No</v>
      </c>
      <c r="K93" s="6">
        <v>4.75</v>
      </c>
      <c r="L93" s="6">
        <v>1123.9716000000001</v>
      </c>
      <c r="M93" s="6" t="s">
        <v>79</v>
      </c>
      <c r="N93">
        <f>Table_New[[#This Row],[WorkDate]]-Table_New[[#This Row],[ReqDate]]</f>
        <v>54</v>
      </c>
      <c r="O93">
        <f>VLOOKUP(Table_New[[#This Row],[Techs]],$AA$2:$AB$4,2,0)</f>
        <v>140</v>
      </c>
      <c r="P93">
        <f>Table_New[[#This Row],[LaborHours]]*Table_New[[#This Row],[LaborRate]]</f>
        <v>665</v>
      </c>
      <c r="Q93" s="6">
        <v>665</v>
      </c>
      <c r="R93" s="6">
        <v>1123.9716000000001</v>
      </c>
      <c r="S93">
        <f>Table_New[[#This Row],[LaborRate]]+Table_New[[#This Row],[LaborCost]]</f>
        <v>805</v>
      </c>
      <c r="T93">
        <f>Table_New[[#This Row],[LaborFee]]+Table_New[[#This Row],[PartsFee]]</f>
        <v>1788.9716000000001</v>
      </c>
      <c r="U93" t="str">
        <f>LEFT(TEXT(Table_New[[#This Row],[ReqDate]],"dddd"),3)</f>
        <v>Thu</v>
      </c>
      <c r="V93" t="str">
        <f>LEFT(TEXT(Table_New[[#This Row],[WorkDate]],"mmmm"),3)</f>
        <v>Dec</v>
      </c>
    </row>
    <row r="94" spans="1:22" ht="14.25" customHeight="1" x14ac:dyDescent="0.25">
      <c r="A94" s="6" t="s">
        <v>169</v>
      </c>
      <c r="B94" s="6" t="s">
        <v>65</v>
      </c>
      <c r="C94" s="6" t="s">
        <v>78</v>
      </c>
      <c r="D94" s="6" t="s">
        <v>58</v>
      </c>
      <c r="E94" t="str">
        <f>IF(Table_New[[#This Row],[Wait]]&lt;=4, "Yes", "No")</f>
        <v>No</v>
      </c>
      <c r="F94" s="9">
        <v>44116</v>
      </c>
      <c r="G94" s="9">
        <v>44130</v>
      </c>
      <c r="H94" s="6">
        <v>2</v>
      </c>
      <c r="I94" t="str">
        <f>IF(Table_New[[#This Row],[LaborFee]]=0,"Yes", "No")</f>
        <v>No</v>
      </c>
      <c r="J94" t="str">
        <f>IF(Table_New[[#This Row],[PartsFee]]=0,"Yes", "No")</f>
        <v>No</v>
      </c>
      <c r="K94" s="6">
        <v>1</v>
      </c>
      <c r="L94" s="6">
        <v>128.9796</v>
      </c>
      <c r="M94" s="6" t="s">
        <v>59</v>
      </c>
      <c r="N94">
        <f>Table_New[[#This Row],[WorkDate]]-Table_New[[#This Row],[ReqDate]]</f>
        <v>14</v>
      </c>
      <c r="O94">
        <f>VLOOKUP(Table_New[[#This Row],[Techs]],$AA$2:$AB$4,2,0)</f>
        <v>140</v>
      </c>
      <c r="P94">
        <f>Table_New[[#This Row],[LaborHours]]*Table_New[[#This Row],[LaborRate]]</f>
        <v>140</v>
      </c>
      <c r="Q94" s="6">
        <v>140</v>
      </c>
      <c r="R94" s="6">
        <v>128.9796</v>
      </c>
      <c r="S94">
        <f>Table_New[[#This Row],[LaborRate]]+Table_New[[#This Row],[LaborCost]]</f>
        <v>280</v>
      </c>
      <c r="T94">
        <f>Table_New[[#This Row],[LaborFee]]+Table_New[[#This Row],[PartsFee]]</f>
        <v>268.9796</v>
      </c>
      <c r="U94" t="str">
        <f>LEFT(TEXT(Table_New[[#This Row],[ReqDate]],"dddd"),3)</f>
        <v>Mon</v>
      </c>
      <c r="V94" t="str">
        <f>LEFT(TEXT(Table_New[[#This Row],[WorkDate]],"mmmm"),3)</f>
        <v>Oct</v>
      </c>
    </row>
    <row r="95" spans="1:22" ht="14.25" customHeight="1" x14ac:dyDescent="0.25">
      <c r="A95" s="6" t="s">
        <v>170</v>
      </c>
      <c r="B95" s="6" t="s">
        <v>83</v>
      </c>
      <c r="C95" s="6" t="s">
        <v>57</v>
      </c>
      <c r="D95" s="6" t="s">
        <v>63</v>
      </c>
      <c r="E95" t="str">
        <f>IF(Table_New[[#This Row],[Wait]]&lt;=4, "Yes", "No")</f>
        <v>No</v>
      </c>
      <c r="F95" s="9">
        <v>44116</v>
      </c>
      <c r="G95" s="9">
        <v>44139</v>
      </c>
      <c r="H95" s="6">
        <v>1</v>
      </c>
      <c r="I95" t="str">
        <f>IF(Table_New[[#This Row],[LaborFee]]=0,"Yes", "No")</f>
        <v>No</v>
      </c>
      <c r="J95" t="str">
        <f>IF(Table_New[[#This Row],[PartsFee]]=0,"Yes", "No")</f>
        <v>No</v>
      </c>
      <c r="K95" s="6">
        <v>0.5</v>
      </c>
      <c r="L95" s="6">
        <v>144</v>
      </c>
      <c r="M95" s="6" t="s">
        <v>68</v>
      </c>
      <c r="N95">
        <f>Table_New[[#This Row],[WorkDate]]-Table_New[[#This Row],[ReqDate]]</f>
        <v>23</v>
      </c>
      <c r="O95">
        <f>VLOOKUP(Table_New[[#This Row],[Techs]],$AA$2:$AB$4,2,0)</f>
        <v>80</v>
      </c>
      <c r="P95">
        <f>Table_New[[#This Row],[LaborHours]]*Table_New[[#This Row],[LaborRate]]</f>
        <v>40</v>
      </c>
      <c r="Q95" s="6">
        <v>40</v>
      </c>
      <c r="R95" s="6">
        <v>144</v>
      </c>
      <c r="S95">
        <f>Table_New[[#This Row],[LaborRate]]+Table_New[[#This Row],[LaborCost]]</f>
        <v>120</v>
      </c>
      <c r="T95">
        <f>Table_New[[#This Row],[LaborFee]]+Table_New[[#This Row],[PartsFee]]</f>
        <v>184</v>
      </c>
      <c r="U95" t="str">
        <f>LEFT(TEXT(Table_New[[#This Row],[ReqDate]],"dddd"),3)</f>
        <v>Mon</v>
      </c>
      <c r="V95" t="str">
        <f>LEFT(TEXT(Table_New[[#This Row],[WorkDate]],"mmmm"),3)</f>
        <v>Nov</v>
      </c>
    </row>
    <row r="96" spans="1:22" ht="14.25" customHeight="1" x14ac:dyDescent="0.25">
      <c r="A96" s="6" t="s">
        <v>171</v>
      </c>
      <c r="B96" s="6" t="s">
        <v>65</v>
      </c>
      <c r="C96" s="6" t="s">
        <v>87</v>
      </c>
      <c r="D96" s="6" t="s">
        <v>58</v>
      </c>
      <c r="E96" t="str">
        <f>IF(Table_New[[#This Row],[Wait]]&lt;=4, "Yes", "No")</f>
        <v>No</v>
      </c>
      <c r="F96" s="9">
        <v>44116</v>
      </c>
      <c r="G96" s="9">
        <v>44140</v>
      </c>
      <c r="H96" s="6">
        <v>2</v>
      </c>
      <c r="I96" t="str">
        <f>IF(Table_New[[#This Row],[LaborFee]]=0,"Yes", "No")</f>
        <v>No</v>
      </c>
      <c r="J96" t="str">
        <f>IF(Table_New[[#This Row],[PartsFee]]=0,"Yes", "No")</f>
        <v>No</v>
      </c>
      <c r="K96" s="6">
        <v>1</v>
      </c>
      <c r="L96" s="6">
        <v>1211.8269</v>
      </c>
      <c r="M96" s="6" t="s">
        <v>59</v>
      </c>
      <c r="N96">
        <f>Table_New[[#This Row],[WorkDate]]-Table_New[[#This Row],[ReqDate]]</f>
        <v>24</v>
      </c>
      <c r="O96">
        <f>VLOOKUP(Table_New[[#This Row],[Techs]],$AA$2:$AB$4,2,0)</f>
        <v>140</v>
      </c>
      <c r="P96">
        <f>Table_New[[#This Row],[LaborHours]]*Table_New[[#This Row],[LaborRate]]</f>
        <v>140</v>
      </c>
      <c r="Q96" s="6">
        <v>140</v>
      </c>
      <c r="R96" s="6">
        <v>1211.8269</v>
      </c>
      <c r="S96">
        <f>Table_New[[#This Row],[LaborRate]]+Table_New[[#This Row],[LaborCost]]</f>
        <v>280</v>
      </c>
      <c r="T96">
        <f>Table_New[[#This Row],[LaborFee]]+Table_New[[#This Row],[PartsFee]]</f>
        <v>1351.8269</v>
      </c>
      <c r="U96" t="str">
        <f>LEFT(TEXT(Table_New[[#This Row],[ReqDate]],"dddd"),3)</f>
        <v>Mon</v>
      </c>
      <c r="V96" t="str">
        <f>LEFT(TEXT(Table_New[[#This Row],[WorkDate]],"mmmm"),3)</f>
        <v>Nov</v>
      </c>
    </row>
    <row r="97" spans="1:22" ht="14.25" customHeight="1" x14ac:dyDescent="0.25">
      <c r="A97" s="6" t="s">
        <v>172</v>
      </c>
      <c r="B97" s="6" t="s">
        <v>61</v>
      </c>
      <c r="C97" s="6" t="s">
        <v>87</v>
      </c>
      <c r="D97" s="6" t="s">
        <v>63</v>
      </c>
      <c r="E97" t="str">
        <f>IF(Table_New[[#This Row],[Wait]]&lt;=4, "Yes", "No")</f>
        <v>No</v>
      </c>
      <c r="F97" s="9">
        <v>44116</v>
      </c>
      <c r="G97" s="9">
        <v>44153</v>
      </c>
      <c r="H97" s="6">
        <v>1</v>
      </c>
      <c r="I97" t="str">
        <f>IF(Table_New[[#This Row],[LaborFee]]=0,"Yes", "No")</f>
        <v>No</v>
      </c>
      <c r="J97" t="str">
        <f>IF(Table_New[[#This Row],[PartsFee]]=0,"Yes", "No")</f>
        <v>No</v>
      </c>
      <c r="K97" s="6">
        <v>0.5</v>
      </c>
      <c r="L97" s="6">
        <v>54.124600000000001</v>
      </c>
      <c r="M97" s="6" t="s">
        <v>59</v>
      </c>
      <c r="N97">
        <f>Table_New[[#This Row],[WorkDate]]-Table_New[[#This Row],[ReqDate]]</f>
        <v>37</v>
      </c>
      <c r="O97">
        <f>VLOOKUP(Table_New[[#This Row],[Techs]],$AA$2:$AB$4,2,0)</f>
        <v>80</v>
      </c>
      <c r="P97">
        <f>Table_New[[#This Row],[LaborHours]]*Table_New[[#This Row],[LaborRate]]</f>
        <v>40</v>
      </c>
      <c r="Q97" s="6">
        <v>40</v>
      </c>
      <c r="R97" s="6">
        <v>54.124600000000001</v>
      </c>
      <c r="S97">
        <f>Table_New[[#This Row],[LaborRate]]+Table_New[[#This Row],[LaborCost]]</f>
        <v>120</v>
      </c>
      <c r="T97">
        <f>Table_New[[#This Row],[LaborFee]]+Table_New[[#This Row],[PartsFee]]</f>
        <v>94.124600000000001</v>
      </c>
      <c r="U97" t="str">
        <f>LEFT(TEXT(Table_New[[#This Row],[ReqDate]],"dddd"),3)</f>
        <v>Mon</v>
      </c>
      <c r="V97" t="str">
        <f>LEFT(TEXT(Table_New[[#This Row],[WorkDate]],"mmmm"),3)</f>
        <v>Nov</v>
      </c>
    </row>
    <row r="98" spans="1:22" ht="14.25" customHeight="1" x14ac:dyDescent="0.25">
      <c r="A98" s="6" t="s">
        <v>173</v>
      </c>
      <c r="B98" s="6" t="s">
        <v>71</v>
      </c>
      <c r="C98" s="6" t="s">
        <v>87</v>
      </c>
      <c r="D98" s="6" t="s">
        <v>58</v>
      </c>
      <c r="E98" t="str">
        <f>IF(Table_New[[#This Row],[Wait]]&lt;=4, "Yes", "No")</f>
        <v>No</v>
      </c>
      <c r="F98" s="9">
        <v>44116</v>
      </c>
      <c r="G98" s="9">
        <v>44154</v>
      </c>
      <c r="H98" s="6">
        <v>1</v>
      </c>
      <c r="I98" t="str">
        <f>IF(Table_New[[#This Row],[LaborFee]]=0,"Yes", "No")</f>
        <v>No</v>
      </c>
      <c r="J98" t="str">
        <f>IF(Table_New[[#This Row],[PartsFee]]=0,"Yes", "No")</f>
        <v>No</v>
      </c>
      <c r="K98" s="6">
        <v>0.5</v>
      </c>
      <c r="L98" s="6">
        <v>55.935699999999997</v>
      </c>
      <c r="M98" s="6" t="s">
        <v>79</v>
      </c>
      <c r="N98">
        <f>Table_New[[#This Row],[WorkDate]]-Table_New[[#This Row],[ReqDate]]</f>
        <v>38</v>
      </c>
      <c r="O98">
        <f>VLOOKUP(Table_New[[#This Row],[Techs]],$AA$2:$AB$4,2,0)</f>
        <v>80</v>
      </c>
      <c r="P98">
        <f>Table_New[[#This Row],[LaborHours]]*Table_New[[#This Row],[LaborRate]]</f>
        <v>40</v>
      </c>
      <c r="Q98" s="6">
        <v>40</v>
      </c>
      <c r="R98" s="6">
        <v>55.935699999999997</v>
      </c>
      <c r="S98">
        <f>Table_New[[#This Row],[LaborRate]]+Table_New[[#This Row],[LaborCost]]</f>
        <v>120</v>
      </c>
      <c r="T98">
        <f>Table_New[[#This Row],[LaborFee]]+Table_New[[#This Row],[PartsFee]]</f>
        <v>95.935699999999997</v>
      </c>
      <c r="U98" t="str">
        <f>LEFT(TEXT(Table_New[[#This Row],[ReqDate]],"dddd"),3)</f>
        <v>Mon</v>
      </c>
      <c r="V98" t="str">
        <f>LEFT(TEXT(Table_New[[#This Row],[WorkDate]],"mmmm"),3)</f>
        <v>Nov</v>
      </c>
    </row>
    <row r="99" spans="1:22" ht="14.25" customHeight="1" x14ac:dyDescent="0.25">
      <c r="A99" s="6" t="s">
        <v>174</v>
      </c>
      <c r="B99" s="6" t="s">
        <v>94</v>
      </c>
      <c r="C99" s="6" t="s">
        <v>87</v>
      </c>
      <c r="D99" s="6" t="s">
        <v>58</v>
      </c>
      <c r="E99" t="str">
        <f>IF(Table_New[[#This Row],[Wait]]&lt;=4, "Yes", "No")</f>
        <v>No</v>
      </c>
      <c r="F99" s="9">
        <v>44117</v>
      </c>
      <c r="G99" s="9">
        <v>44131</v>
      </c>
      <c r="H99" s="6">
        <v>1</v>
      </c>
      <c r="I99" t="str">
        <f>IF(Table_New[[#This Row],[LaborFee]]=0,"Yes", "No")</f>
        <v>No</v>
      </c>
      <c r="J99" t="str">
        <f>IF(Table_New[[#This Row],[PartsFee]]=0,"Yes", "No")</f>
        <v>No</v>
      </c>
      <c r="K99" s="6">
        <v>0.5</v>
      </c>
      <c r="L99" s="6">
        <v>11.06</v>
      </c>
      <c r="M99" s="6" t="s">
        <v>68</v>
      </c>
      <c r="N99">
        <f>Table_New[[#This Row],[WorkDate]]-Table_New[[#This Row],[ReqDate]]</f>
        <v>14</v>
      </c>
      <c r="O99">
        <f>VLOOKUP(Table_New[[#This Row],[Techs]],$AA$2:$AB$4,2,0)</f>
        <v>80</v>
      </c>
      <c r="P99">
        <f>Table_New[[#This Row],[LaborHours]]*Table_New[[#This Row],[LaborRate]]</f>
        <v>40</v>
      </c>
      <c r="Q99" s="6">
        <v>40</v>
      </c>
      <c r="R99" s="6">
        <v>11.06</v>
      </c>
      <c r="S99">
        <f>Table_New[[#This Row],[LaborRate]]+Table_New[[#This Row],[LaborCost]]</f>
        <v>120</v>
      </c>
      <c r="T99">
        <f>Table_New[[#This Row],[LaborFee]]+Table_New[[#This Row],[PartsFee]]</f>
        <v>51.06</v>
      </c>
      <c r="U99" t="str">
        <f>LEFT(TEXT(Table_New[[#This Row],[ReqDate]],"dddd"),3)</f>
        <v>Tue</v>
      </c>
      <c r="V99" t="str">
        <f>LEFT(TEXT(Table_New[[#This Row],[WorkDate]],"mmmm"),3)</f>
        <v>Oct</v>
      </c>
    </row>
    <row r="100" spans="1:22" ht="14.25" customHeight="1" x14ac:dyDescent="0.25">
      <c r="A100" s="6" t="s">
        <v>175</v>
      </c>
      <c r="B100" s="6" t="s">
        <v>83</v>
      </c>
      <c r="C100" s="6" t="s">
        <v>57</v>
      </c>
      <c r="D100" s="6" t="s">
        <v>81</v>
      </c>
      <c r="E100" t="str">
        <f>IF(Table_New[[#This Row],[Wait]]&lt;=4, "Yes", "No")</f>
        <v>No</v>
      </c>
      <c r="F100" s="9">
        <v>44117</v>
      </c>
      <c r="G100" s="9">
        <v>44131</v>
      </c>
      <c r="H100" s="6">
        <v>1</v>
      </c>
      <c r="I100" t="str">
        <f>IF(Table_New[[#This Row],[LaborFee]]=0,"Yes", "No")</f>
        <v>No</v>
      </c>
      <c r="J100" t="str">
        <f>IF(Table_New[[#This Row],[PartsFee]]=0,"Yes", "No")</f>
        <v>No</v>
      </c>
      <c r="K100" s="6">
        <v>2</v>
      </c>
      <c r="L100" s="6">
        <v>77.165099999999995</v>
      </c>
      <c r="M100" s="6" t="s">
        <v>59</v>
      </c>
      <c r="N100">
        <f>Table_New[[#This Row],[WorkDate]]-Table_New[[#This Row],[ReqDate]]</f>
        <v>14</v>
      </c>
      <c r="O100">
        <f>VLOOKUP(Table_New[[#This Row],[Techs]],$AA$2:$AB$4,2,0)</f>
        <v>80</v>
      </c>
      <c r="P100">
        <f>Table_New[[#This Row],[LaborHours]]*Table_New[[#This Row],[LaborRate]]</f>
        <v>160</v>
      </c>
      <c r="Q100" s="6">
        <v>160</v>
      </c>
      <c r="R100" s="6">
        <v>77.165099999999995</v>
      </c>
      <c r="S100">
        <f>Table_New[[#This Row],[LaborRate]]+Table_New[[#This Row],[LaborCost]]</f>
        <v>240</v>
      </c>
      <c r="T100">
        <f>Table_New[[#This Row],[LaborFee]]+Table_New[[#This Row],[PartsFee]]</f>
        <v>237.1651</v>
      </c>
      <c r="U100" t="str">
        <f>LEFT(TEXT(Table_New[[#This Row],[ReqDate]],"dddd"),3)</f>
        <v>Tue</v>
      </c>
      <c r="V100" t="str">
        <f>LEFT(TEXT(Table_New[[#This Row],[WorkDate]],"mmmm"),3)</f>
        <v>Oct</v>
      </c>
    </row>
    <row r="101" spans="1:22" ht="14.25" customHeight="1" x14ac:dyDescent="0.25">
      <c r="A101" s="6" t="s">
        <v>176</v>
      </c>
      <c r="B101" s="6" t="s">
        <v>71</v>
      </c>
      <c r="C101" s="6" t="s">
        <v>57</v>
      </c>
      <c r="D101" s="6" t="s">
        <v>58</v>
      </c>
      <c r="E101" t="str">
        <f>IF(Table_New[[#This Row],[Wait]]&lt;=4, "Yes", "No")</f>
        <v>No</v>
      </c>
      <c r="F101" s="9">
        <v>44118</v>
      </c>
      <c r="G101" s="9">
        <v>44123</v>
      </c>
      <c r="H101" s="6">
        <v>2</v>
      </c>
      <c r="I101" t="str">
        <f>IF(Table_New[[#This Row],[LaborFee]]=0,"Yes", "No")</f>
        <v>No</v>
      </c>
      <c r="J101" t="str">
        <f>IF(Table_New[[#This Row],[PartsFee]]=0,"Yes", "No")</f>
        <v>No</v>
      </c>
      <c r="K101" s="6">
        <v>0.5</v>
      </c>
      <c r="L101" s="6">
        <v>66.158000000000001</v>
      </c>
      <c r="M101" s="6" t="s">
        <v>59</v>
      </c>
      <c r="N101">
        <f>Table_New[[#This Row],[WorkDate]]-Table_New[[#This Row],[ReqDate]]</f>
        <v>5</v>
      </c>
      <c r="O101">
        <f>VLOOKUP(Table_New[[#This Row],[Techs]],$AA$2:$AB$4,2,0)</f>
        <v>140</v>
      </c>
      <c r="P101">
        <f>Table_New[[#This Row],[LaborHours]]*Table_New[[#This Row],[LaborRate]]</f>
        <v>70</v>
      </c>
      <c r="Q101" s="6">
        <v>70</v>
      </c>
      <c r="R101" s="6">
        <v>66.158000000000001</v>
      </c>
      <c r="S101">
        <f>Table_New[[#This Row],[LaborRate]]+Table_New[[#This Row],[LaborCost]]</f>
        <v>210</v>
      </c>
      <c r="T101">
        <f>Table_New[[#This Row],[LaborFee]]+Table_New[[#This Row],[PartsFee]]</f>
        <v>136.15800000000002</v>
      </c>
      <c r="U101" t="str">
        <f>LEFT(TEXT(Table_New[[#This Row],[ReqDate]],"dddd"),3)</f>
        <v>Wed</v>
      </c>
      <c r="V101" t="str">
        <f>LEFT(TEXT(Table_New[[#This Row],[WorkDate]],"mmmm"),3)</f>
        <v>Oct</v>
      </c>
    </row>
    <row r="102" spans="1:22" ht="14.25" customHeight="1" x14ac:dyDescent="0.25">
      <c r="A102" s="6" t="s">
        <v>177</v>
      </c>
      <c r="B102" s="6" t="s">
        <v>106</v>
      </c>
      <c r="C102" s="6" t="s">
        <v>87</v>
      </c>
      <c r="D102" s="6" t="s">
        <v>67</v>
      </c>
      <c r="E102" t="str">
        <f>IF(Table_New[[#This Row],[Wait]]&lt;=4, "Yes", "No")</f>
        <v>No</v>
      </c>
      <c r="F102" s="9">
        <v>44118</v>
      </c>
      <c r="G102" s="9">
        <v>44131</v>
      </c>
      <c r="H102" s="6">
        <v>1</v>
      </c>
      <c r="I102" t="str">
        <f>IF(Table_New[[#This Row],[LaborFee]]=0,"Yes", "No")</f>
        <v>No</v>
      </c>
      <c r="J102" t="str">
        <f>IF(Table_New[[#This Row],[PartsFee]]=0,"Yes", "No")</f>
        <v>No</v>
      </c>
      <c r="K102" s="6">
        <v>0.25</v>
      </c>
      <c r="L102" s="6">
        <v>27.953900000000001</v>
      </c>
      <c r="M102" s="6" t="s">
        <v>59</v>
      </c>
      <c r="N102">
        <f>Table_New[[#This Row],[WorkDate]]-Table_New[[#This Row],[ReqDate]]</f>
        <v>13</v>
      </c>
      <c r="O102">
        <f>VLOOKUP(Table_New[[#This Row],[Techs]],$AA$2:$AB$4,2,0)</f>
        <v>80</v>
      </c>
      <c r="P102">
        <f>Table_New[[#This Row],[LaborHours]]*Table_New[[#This Row],[LaborRate]]</f>
        <v>20</v>
      </c>
      <c r="Q102" s="6">
        <v>20</v>
      </c>
      <c r="R102" s="6">
        <v>27.953900000000001</v>
      </c>
      <c r="S102">
        <f>Table_New[[#This Row],[LaborRate]]+Table_New[[#This Row],[LaborCost]]</f>
        <v>100</v>
      </c>
      <c r="T102">
        <f>Table_New[[#This Row],[LaborFee]]+Table_New[[#This Row],[PartsFee]]</f>
        <v>47.953900000000004</v>
      </c>
      <c r="U102" t="str">
        <f>LEFT(TEXT(Table_New[[#This Row],[ReqDate]],"dddd"),3)</f>
        <v>Wed</v>
      </c>
      <c r="V102" t="str">
        <f>LEFT(TEXT(Table_New[[#This Row],[WorkDate]],"mmmm"),3)</f>
        <v>Oct</v>
      </c>
    </row>
    <row r="103" spans="1:22" ht="14.25" customHeight="1" x14ac:dyDescent="0.25">
      <c r="A103" s="6" t="s">
        <v>178</v>
      </c>
      <c r="B103" s="6" t="s">
        <v>83</v>
      </c>
      <c r="C103" s="6" t="s">
        <v>57</v>
      </c>
      <c r="D103" s="6" t="s">
        <v>58</v>
      </c>
      <c r="E103" t="str">
        <f>IF(Table_New[[#This Row],[Wait]]&lt;=4, "Yes", "No")</f>
        <v>No</v>
      </c>
      <c r="F103" s="9">
        <v>44118</v>
      </c>
      <c r="G103" s="9">
        <v>44131</v>
      </c>
      <c r="H103" s="6">
        <v>1</v>
      </c>
      <c r="I103" t="str">
        <f>IF(Table_New[[#This Row],[LaborFee]]=0,"Yes", "No")</f>
        <v>No</v>
      </c>
      <c r="J103" t="str">
        <f>IF(Table_New[[#This Row],[PartsFee]]=0,"Yes", "No")</f>
        <v>No</v>
      </c>
      <c r="K103" s="6">
        <v>1</v>
      </c>
      <c r="L103" s="6">
        <v>216.3125</v>
      </c>
      <c r="M103" s="6" t="s">
        <v>79</v>
      </c>
      <c r="N103">
        <f>Table_New[[#This Row],[WorkDate]]-Table_New[[#This Row],[ReqDate]]</f>
        <v>13</v>
      </c>
      <c r="O103">
        <f>VLOOKUP(Table_New[[#This Row],[Techs]],$AA$2:$AB$4,2,0)</f>
        <v>80</v>
      </c>
      <c r="P103">
        <f>Table_New[[#This Row],[LaborHours]]*Table_New[[#This Row],[LaborRate]]</f>
        <v>80</v>
      </c>
      <c r="Q103" s="6">
        <v>80</v>
      </c>
      <c r="R103" s="6">
        <v>216.3125</v>
      </c>
      <c r="S103">
        <f>Table_New[[#This Row],[LaborRate]]+Table_New[[#This Row],[LaborCost]]</f>
        <v>160</v>
      </c>
      <c r="T103">
        <f>Table_New[[#This Row],[LaborFee]]+Table_New[[#This Row],[PartsFee]]</f>
        <v>296.3125</v>
      </c>
      <c r="U103" t="str">
        <f>LEFT(TEXT(Table_New[[#This Row],[ReqDate]],"dddd"),3)</f>
        <v>Wed</v>
      </c>
      <c r="V103" t="str">
        <f>LEFT(TEXT(Table_New[[#This Row],[WorkDate]],"mmmm"),3)</f>
        <v>Oct</v>
      </c>
    </row>
    <row r="104" spans="1:22" ht="14.25" customHeight="1" x14ac:dyDescent="0.25">
      <c r="A104" s="6" t="s">
        <v>179</v>
      </c>
      <c r="B104" s="6" t="s">
        <v>65</v>
      </c>
      <c r="C104" s="6" t="s">
        <v>78</v>
      </c>
      <c r="D104" s="6" t="s">
        <v>81</v>
      </c>
      <c r="E104" t="str">
        <f>IF(Table_New[[#This Row],[Wait]]&lt;=4, "Yes", "No")</f>
        <v>No</v>
      </c>
      <c r="F104" s="9">
        <v>44118</v>
      </c>
      <c r="G104" s="9">
        <v>44138</v>
      </c>
      <c r="H104" s="6">
        <v>2</v>
      </c>
      <c r="I104" t="str">
        <f>IF(Table_New[[#This Row],[LaborFee]]=0,"Yes", "No")</f>
        <v>No</v>
      </c>
      <c r="J104" t="str">
        <f>IF(Table_New[[#This Row],[PartsFee]]=0,"Yes", "No")</f>
        <v>No</v>
      </c>
      <c r="K104" s="6">
        <v>2</v>
      </c>
      <c r="L104" s="6">
        <v>619.51329999999996</v>
      </c>
      <c r="M104" s="6" t="s">
        <v>68</v>
      </c>
      <c r="N104">
        <f>Table_New[[#This Row],[WorkDate]]-Table_New[[#This Row],[ReqDate]]</f>
        <v>20</v>
      </c>
      <c r="O104">
        <f>VLOOKUP(Table_New[[#This Row],[Techs]],$AA$2:$AB$4,2,0)</f>
        <v>140</v>
      </c>
      <c r="P104">
        <f>Table_New[[#This Row],[LaborHours]]*Table_New[[#This Row],[LaborRate]]</f>
        <v>280</v>
      </c>
      <c r="Q104" s="6">
        <v>280</v>
      </c>
      <c r="R104" s="6">
        <v>619.51329999999996</v>
      </c>
      <c r="S104">
        <f>Table_New[[#This Row],[LaborRate]]+Table_New[[#This Row],[LaborCost]]</f>
        <v>420</v>
      </c>
      <c r="T104">
        <f>Table_New[[#This Row],[LaborFee]]+Table_New[[#This Row],[PartsFee]]</f>
        <v>899.51329999999996</v>
      </c>
      <c r="U104" t="str">
        <f>LEFT(TEXT(Table_New[[#This Row],[ReqDate]],"dddd"),3)</f>
        <v>Wed</v>
      </c>
      <c r="V104" t="str">
        <f>LEFT(TEXT(Table_New[[#This Row],[WorkDate]],"mmmm"),3)</f>
        <v>Nov</v>
      </c>
    </row>
    <row r="105" spans="1:22" ht="14.25" customHeight="1" x14ac:dyDescent="0.25">
      <c r="A105" s="6" t="s">
        <v>180</v>
      </c>
      <c r="B105" s="6" t="s">
        <v>83</v>
      </c>
      <c r="C105" s="6" t="s">
        <v>87</v>
      </c>
      <c r="D105" s="6" t="s">
        <v>63</v>
      </c>
      <c r="E105" t="str">
        <f>IF(Table_New[[#This Row],[Wait]]&lt;=4, "Yes", "No")</f>
        <v>No</v>
      </c>
      <c r="F105" s="9">
        <v>44118</v>
      </c>
      <c r="G105" s="9">
        <v>44145</v>
      </c>
      <c r="H105" s="6">
        <v>1</v>
      </c>
      <c r="I105" t="str">
        <f>IF(Table_New[[#This Row],[LaborFee]]=0,"Yes", "No")</f>
        <v>No</v>
      </c>
      <c r="J105" t="str">
        <f>IF(Table_New[[#This Row],[PartsFee]]=0,"Yes", "No")</f>
        <v>No</v>
      </c>
      <c r="K105" s="6">
        <v>0.5</v>
      </c>
      <c r="L105" s="6">
        <v>3.12</v>
      </c>
      <c r="M105" s="6" t="s">
        <v>79</v>
      </c>
      <c r="N105">
        <f>Table_New[[#This Row],[WorkDate]]-Table_New[[#This Row],[ReqDate]]</f>
        <v>27</v>
      </c>
      <c r="O105">
        <f>VLOOKUP(Table_New[[#This Row],[Techs]],$AA$2:$AB$4,2,0)</f>
        <v>80</v>
      </c>
      <c r="P105">
        <f>Table_New[[#This Row],[LaborHours]]*Table_New[[#This Row],[LaborRate]]</f>
        <v>40</v>
      </c>
      <c r="Q105" s="6">
        <v>40</v>
      </c>
      <c r="R105" s="6">
        <v>3.12</v>
      </c>
      <c r="S105">
        <f>Table_New[[#This Row],[LaborRate]]+Table_New[[#This Row],[LaborCost]]</f>
        <v>120</v>
      </c>
      <c r="T105">
        <f>Table_New[[#This Row],[LaborFee]]+Table_New[[#This Row],[PartsFee]]</f>
        <v>43.12</v>
      </c>
      <c r="U105" t="str">
        <f>LEFT(TEXT(Table_New[[#This Row],[ReqDate]],"dddd"),3)</f>
        <v>Wed</v>
      </c>
      <c r="V105" t="str">
        <f>LEFT(TEXT(Table_New[[#This Row],[WorkDate]],"mmmm"),3)</f>
        <v>Nov</v>
      </c>
    </row>
    <row r="106" spans="1:22" ht="14.25" customHeight="1" x14ac:dyDescent="0.25">
      <c r="A106" s="6" t="s">
        <v>181</v>
      </c>
      <c r="B106" s="6" t="s">
        <v>65</v>
      </c>
      <c r="C106" s="6" t="s">
        <v>87</v>
      </c>
      <c r="D106" s="6" t="s">
        <v>58</v>
      </c>
      <c r="E106" t="str">
        <f>IF(Table_New[[#This Row],[Wait]]&lt;=4, "Yes", "No")</f>
        <v>No</v>
      </c>
      <c r="F106" s="9">
        <v>44119</v>
      </c>
      <c r="G106" s="9">
        <v>44126</v>
      </c>
      <c r="H106" s="6">
        <v>1</v>
      </c>
      <c r="I106" t="str">
        <f>IF(Table_New[[#This Row],[LaborFee]]=0,"Yes", "No")</f>
        <v>No</v>
      </c>
      <c r="J106" t="str">
        <f>IF(Table_New[[#This Row],[PartsFee]]=0,"Yes", "No")</f>
        <v>No</v>
      </c>
      <c r="K106" s="6">
        <v>0.75</v>
      </c>
      <c r="L106" s="6">
        <v>163.26</v>
      </c>
      <c r="M106" s="6" t="s">
        <v>59</v>
      </c>
      <c r="N106">
        <f>Table_New[[#This Row],[WorkDate]]-Table_New[[#This Row],[ReqDate]]</f>
        <v>7</v>
      </c>
      <c r="O106">
        <f>VLOOKUP(Table_New[[#This Row],[Techs]],$AA$2:$AB$4,2,0)</f>
        <v>80</v>
      </c>
      <c r="P106">
        <f>Table_New[[#This Row],[LaborHours]]*Table_New[[#This Row],[LaborRate]]</f>
        <v>60</v>
      </c>
      <c r="Q106" s="6">
        <v>60</v>
      </c>
      <c r="R106" s="6">
        <v>163.26</v>
      </c>
      <c r="S106">
        <f>Table_New[[#This Row],[LaborRate]]+Table_New[[#This Row],[LaborCost]]</f>
        <v>140</v>
      </c>
      <c r="T106">
        <f>Table_New[[#This Row],[LaborFee]]+Table_New[[#This Row],[PartsFee]]</f>
        <v>223.26</v>
      </c>
      <c r="U106" t="str">
        <f>LEFT(TEXT(Table_New[[#This Row],[ReqDate]],"dddd"),3)</f>
        <v>Thu</v>
      </c>
      <c r="V106" t="str">
        <f>LEFT(TEXT(Table_New[[#This Row],[WorkDate]],"mmmm"),3)</f>
        <v>Oct</v>
      </c>
    </row>
    <row r="107" spans="1:22" ht="14.25" customHeight="1" x14ac:dyDescent="0.25">
      <c r="A107" s="6" t="s">
        <v>182</v>
      </c>
      <c r="B107" s="6" t="s">
        <v>61</v>
      </c>
      <c r="C107" s="6" t="s">
        <v>62</v>
      </c>
      <c r="D107" s="6" t="s">
        <v>67</v>
      </c>
      <c r="E107" t="str">
        <f>IF(Table_New[[#This Row],[Wait]]&lt;=4, "Yes", "No")</f>
        <v>No</v>
      </c>
      <c r="F107" s="9">
        <v>44119</v>
      </c>
      <c r="G107" s="9">
        <v>44132</v>
      </c>
      <c r="H107" s="6">
        <v>1</v>
      </c>
      <c r="I107" t="str">
        <f>IF(Table_New[[#This Row],[LaborFee]]=0,"Yes", "No")</f>
        <v>No</v>
      </c>
      <c r="J107" t="str">
        <f>IF(Table_New[[#This Row],[PartsFee]]=0,"Yes", "No")</f>
        <v>No</v>
      </c>
      <c r="K107" s="6">
        <v>0.25</v>
      </c>
      <c r="L107" s="6">
        <v>65.251599999999996</v>
      </c>
      <c r="M107" s="6" t="s">
        <v>59</v>
      </c>
      <c r="N107">
        <f>Table_New[[#This Row],[WorkDate]]-Table_New[[#This Row],[ReqDate]]</f>
        <v>13</v>
      </c>
      <c r="O107">
        <f>VLOOKUP(Table_New[[#This Row],[Techs]],$AA$2:$AB$4,2,0)</f>
        <v>80</v>
      </c>
      <c r="P107">
        <f>Table_New[[#This Row],[LaborHours]]*Table_New[[#This Row],[LaborRate]]</f>
        <v>20</v>
      </c>
      <c r="Q107" s="6">
        <v>20</v>
      </c>
      <c r="R107" s="6">
        <v>65.251599999999996</v>
      </c>
      <c r="S107">
        <f>Table_New[[#This Row],[LaborRate]]+Table_New[[#This Row],[LaborCost]]</f>
        <v>100</v>
      </c>
      <c r="T107">
        <f>Table_New[[#This Row],[LaborFee]]+Table_New[[#This Row],[PartsFee]]</f>
        <v>85.251599999999996</v>
      </c>
      <c r="U107" t="str">
        <f>LEFT(TEXT(Table_New[[#This Row],[ReqDate]],"dddd"),3)</f>
        <v>Thu</v>
      </c>
      <c r="V107" t="str">
        <f>LEFT(TEXT(Table_New[[#This Row],[WorkDate]],"mmmm"),3)</f>
        <v>Oct</v>
      </c>
    </row>
    <row r="108" spans="1:22" ht="14.25" customHeight="1" x14ac:dyDescent="0.25">
      <c r="A108" s="6" t="s">
        <v>183</v>
      </c>
      <c r="B108" s="6" t="s">
        <v>83</v>
      </c>
      <c r="C108" s="6" t="s">
        <v>87</v>
      </c>
      <c r="D108" s="6" t="s">
        <v>67</v>
      </c>
      <c r="E108" t="str">
        <f>IF(Table_New[[#This Row],[Wait]]&lt;=4, "Yes", "No")</f>
        <v>No</v>
      </c>
      <c r="F108" s="9">
        <v>44119</v>
      </c>
      <c r="G108" s="9">
        <v>44145</v>
      </c>
      <c r="H108" s="6">
        <v>1</v>
      </c>
      <c r="I108" t="str">
        <f>IF(Table_New[[#This Row],[LaborFee]]=0,"Yes", "No")</f>
        <v>No</v>
      </c>
      <c r="J108" t="str">
        <f>IF(Table_New[[#This Row],[PartsFee]]=0,"Yes", "No")</f>
        <v>No</v>
      </c>
      <c r="K108" s="6">
        <v>0.25</v>
      </c>
      <c r="L108" s="6">
        <v>30</v>
      </c>
      <c r="M108" s="6" t="s">
        <v>68</v>
      </c>
      <c r="N108">
        <f>Table_New[[#This Row],[WorkDate]]-Table_New[[#This Row],[ReqDate]]</f>
        <v>26</v>
      </c>
      <c r="O108">
        <f>VLOOKUP(Table_New[[#This Row],[Techs]],$AA$2:$AB$4,2,0)</f>
        <v>80</v>
      </c>
      <c r="P108">
        <f>Table_New[[#This Row],[LaborHours]]*Table_New[[#This Row],[LaborRate]]</f>
        <v>20</v>
      </c>
      <c r="Q108" s="6">
        <v>20</v>
      </c>
      <c r="R108" s="6">
        <v>30</v>
      </c>
      <c r="S108">
        <f>Table_New[[#This Row],[LaborRate]]+Table_New[[#This Row],[LaborCost]]</f>
        <v>100</v>
      </c>
      <c r="T108">
        <f>Table_New[[#This Row],[LaborFee]]+Table_New[[#This Row],[PartsFee]]</f>
        <v>50</v>
      </c>
      <c r="U108" t="str">
        <f>LEFT(TEXT(Table_New[[#This Row],[ReqDate]],"dddd"),3)</f>
        <v>Thu</v>
      </c>
      <c r="V108" t="str">
        <f>LEFT(TEXT(Table_New[[#This Row],[WorkDate]],"mmmm"),3)</f>
        <v>Nov</v>
      </c>
    </row>
    <row r="109" spans="1:22" ht="14.25" customHeight="1" x14ac:dyDescent="0.25">
      <c r="A109" s="6" t="s">
        <v>184</v>
      </c>
      <c r="B109" s="6" t="s">
        <v>83</v>
      </c>
      <c r="C109" s="6" t="s">
        <v>87</v>
      </c>
      <c r="D109" s="6" t="s">
        <v>63</v>
      </c>
      <c r="E109" t="str">
        <f>IF(Table_New[[#This Row],[Wait]]&lt;=4, "Yes", "No")</f>
        <v>No</v>
      </c>
      <c r="F109" s="9">
        <v>44119</v>
      </c>
      <c r="G109" s="9">
        <v>44145</v>
      </c>
      <c r="H109" s="6">
        <v>1</v>
      </c>
      <c r="I109" t="str">
        <f>IF(Table_New[[#This Row],[LaborFee]]=0,"Yes", "No")</f>
        <v>No</v>
      </c>
      <c r="J109" t="str">
        <f>IF(Table_New[[#This Row],[PartsFee]]=0,"Yes", "No")</f>
        <v>No</v>
      </c>
      <c r="K109" s="6">
        <v>0.5</v>
      </c>
      <c r="L109" s="6">
        <v>105.8442</v>
      </c>
      <c r="M109" s="6" t="s">
        <v>59</v>
      </c>
      <c r="N109">
        <f>Table_New[[#This Row],[WorkDate]]-Table_New[[#This Row],[ReqDate]]</f>
        <v>26</v>
      </c>
      <c r="O109">
        <f>VLOOKUP(Table_New[[#This Row],[Techs]],$AA$2:$AB$4,2,0)</f>
        <v>80</v>
      </c>
      <c r="P109">
        <f>Table_New[[#This Row],[LaborHours]]*Table_New[[#This Row],[LaborRate]]</f>
        <v>40</v>
      </c>
      <c r="Q109" s="6">
        <v>40</v>
      </c>
      <c r="R109" s="6">
        <v>105.8442</v>
      </c>
      <c r="S109">
        <f>Table_New[[#This Row],[LaborRate]]+Table_New[[#This Row],[LaborCost]]</f>
        <v>120</v>
      </c>
      <c r="T109">
        <f>Table_New[[#This Row],[LaborFee]]+Table_New[[#This Row],[PartsFee]]</f>
        <v>145.8442</v>
      </c>
      <c r="U109" t="str">
        <f>LEFT(TEXT(Table_New[[#This Row],[ReqDate]],"dddd"),3)</f>
        <v>Thu</v>
      </c>
      <c r="V109" t="str">
        <f>LEFT(TEXT(Table_New[[#This Row],[WorkDate]],"mmmm"),3)</f>
        <v>Nov</v>
      </c>
    </row>
    <row r="110" spans="1:22" ht="14.25" customHeight="1" x14ac:dyDescent="0.25">
      <c r="A110" s="6" t="s">
        <v>185</v>
      </c>
      <c r="B110" s="6" t="s">
        <v>71</v>
      </c>
      <c r="C110" s="6" t="s">
        <v>78</v>
      </c>
      <c r="D110" s="6" t="s">
        <v>63</v>
      </c>
      <c r="E110" t="str">
        <f>IF(Table_New[[#This Row],[Wait]]&lt;=4, "Yes", "No")</f>
        <v>No</v>
      </c>
      <c r="F110" s="9">
        <v>44123</v>
      </c>
      <c r="G110" s="9">
        <v>44140</v>
      </c>
      <c r="H110" s="6">
        <v>2</v>
      </c>
      <c r="I110" t="str">
        <f>IF(Table_New[[#This Row],[LaborFee]]=0,"Yes", "No")</f>
        <v>No</v>
      </c>
      <c r="J110" t="str">
        <f>IF(Table_New[[#This Row],[PartsFee]]=0,"Yes", "No")</f>
        <v>No</v>
      </c>
      <c r="K110" s="6">
        <v>1</v>
      </c>
      <c r="L110" s="6">
        <v>547.08590000000004</v>
      </c>
      <c r="M110" s="6" t="s">
        <v>79</v>
      </c>
      <c r="N110">
        <f>Table_New[[#This Row],[WorkDate]]-Table_New[[#This Row],[ReqDate]]</f>
        <v>17</v>
      </c>
      <c r="O110">
        <f>VLOOKUP(Table_New[[#This Row],[Techs]],$AA$2:$AB$4,2,0)</f>
        <v>140</v>
      </c>
      <c r="P110">
        <f>Table_New[[#This Row],[LaborHours]]*Table_New[[#This Row],[LaborRate]]</f>
        <v>140</v>
      </c>
      <c r="Q110" s="6">
        <v>140</v>
      </c>
      <c r="R110" s="6">
        <v>547.08590000000004</v>
      </c>
      <c r="S110">
        <f>Table_New[[#This Row],[LaborRate]]+Table_New[[#This Row],[LaborCost]]</f>
        <v>280</v>
      </c>
      <c r="T110">
        <f>Table_New[[#This Row],[LaborFee]]+Table_New[[#This Row],[PartsFee]]</f>
        <v>687.08590000000004</v>
      </c>
      <c r="U110" t="str">
        <f>LEFT(TEXT(Table_New[[#This Row],[ReqDate]],"dddd"),3)</f>
        <v>Mon</v>
      </c>
      <c r="V110" t="str">
        <f>LEFT(TEXT(Table_New[[#This Row],[WorkDate]],"mmmm"),3)</f>
        <v>Nov</v>
      </c>
    </row>
    <row r="111" spans="1:22" ht="14.25" customHeight="1" x14ac:dyDescent="0.25">
      <c r="A111" s="6" t="s">
        <v>186</v>
      </c>
      <c r="B111" s="6" t="s">
        <v>83</v>
      </c>
      <c r="C111" s="6" t="s">
        <v>87</v>
      </c>
      <c r="D111" s="6" t="s">
        <v>63</v>
      </c>
      <c r="E111" t="str">
        <f>IF(Table_New[[#This Row],[Wait]]&lt;=4, "Yes", "No")</f>
        <v>No</v>
      </c>
      <c r="F111" s="9">
        <v>44123</v>
      </c>
      <c r="G111" s="9">
        <v>44160</v>
      </c>
      <c r="H111" s="6">
        <v>1</v>
      </c>
      <c r="I111" t="str">
        <f>IF(Table_New[[#This Row],[LaborFee]]=0,"Yes", "No")</f>
        <v>No</v>
      </c>
      <c r="J111" t="str">
        <f>IF(Table_New[[#This Row],[PartsFee]]=0,"Yes", "No")</f>
        <v>No</v>
      </c>
      <c r="K111" s="6">
        <v>1</v>
      </c>
      <c r="L111" s="6">
        <v>120</v>
      </c>
      <c r="M111" s="6" t="s">
        <v>68</v>
      </c>
      <c r="N111">
        <f>Table_New[[#This Row],[WorkDate]]-Table_New[[#This Row],[ReqDate]]</f>
        <v>37</v>
      </c>
      <c r="O111">
        <f>VLOOKUP(Table_New[[#This Row],[Techs]],$AA$2:$AB$4,2,0)</f>
        <v>80</v>
      </c>
      <c r="P111">
        <f>Table_New[[#This Row],[LaborHours]]*Table_New[[#This Row],[LaborRate]]</f>
        <v>80</v>
      </c>
      <c r="Q111" s="6">
        <v>80</v>
      </c>
      <c r="R111" s="6">
        <v>120</v>
      </c>
      <c r="S111">
        <f>Table_New[[#This Row],[LaborRate]]+Table_New[[#This Row],[LaborCost]]</f>
        <v>160</v>
      </c>
      <c r="T111">
        <f>Table_New[[#This Row],[LaborFee]]+Table_New[[#This Row],[PartsFee]]</f>
        <v>200</v>
      </c>
      <c r="U111" t="str">
        <f>LEFT(TEXT(Table_New[[#This Row],[ReqDate]],"dddd"),3)</f>
        <v>Mon</v>
      </c>
      <c r="V111" t="str">
        <f>LEFT(TEXT(Table_New[[#This Row],[WorkDate]],"mmmm"),3)</f>
        <v>Nov</v>
      </c>
    </row>
    <row r="112" spans="1:22" ht="14.25" customHeight="1" x14ac:dyDescent="0.25">
      <c r="A112" s="6" t="s">
        <v>187</v>
      </c>
      <c r="B112" s="6" t="s">
        <v>71</v>
      </c>
      <c r="C112" s="6" t="s">
        <v>57</v>
      </c>
      <c r="D112" s="6" t="s">
        <v>58</v>
      </c>
      <c r="E112" t="str">
        <f>IF(Table_New[[#This Row],[Wait]]&lt;=4, "Yes", "No")</f>
        <v>No</v>
      </c>
      <c r="F112" s="9">
        <v>44124</v>
      </c>
      <c r="G112" s="9">
        <v>44134</v>
      </c>
      <c r="H112" s="6">
        <v>1</v>
      </c>
      <c r="I112" t="str">
        <f>IF(Table_New[[#This Row],[LaborFee]]=0,"Yes", "No")</f>
        <v>No</v>
      </c>
      <c r="J112" t="str">
        <f>IF(Table_New[[#This Row],[PartsFee]]=0,"Yes", "No")</f>
        <v>No</v>
      </c>
      <c r="K112" s="6">
        <v>0.25</v>
      </c>
      <c r="L112" s="6">
        <v>30</v>
      </c>
      <c r="M112" s="6" t="s">
        <v>59</v>
      </c>
      <c r="N112">
        <f>Table_New[[#This Row],[WorkDate]]-Table_New[[#This Row],[ReqDate]]</f>
        <v>10</v>
      </c>
      <c r="O112">
        <f>VLOOKUP(Table_New[[#This Row],[Techs]],$AA$2:$AB$4,2,0)</f>
        <v>80</v>
      </c>
      <c r="P112">
        <f>Table_New[[#This Row],[LaborHours]]*Table_New[[#This Row],[LaborRate]]</f>
        <v>20</v>
      </c>
      <c r="Q112" s="6">
        <v>20</v>
      </c>
      <c r="R112" s="6">
        <v>30</v>
      </c>
      <c r="S112">
        <f>Table_New[[#This Row],[LaborRate]]+Table_New[[#This Row],[LaborCost]]</f>
        <v>100</v>
      </c>
      <c r="T112">
        <f>Table_New[[#This Row],[LaborFee]]+Table_New[[#This Row],[PartsFee]]</f>
        <v>50</v>
      </c>
      <c r="U112" t="str">
        <f>LEFT(TEXT(Table_New[[#This Row],[ReqDate]],"dddd"),3)</f>
        <v>Tue</v>
      </c>
      <c r="V112" t="str">
        <f>LEFT(TEXT(Table_New[[#This Row],[WorkDate]],"mmmm"),3)</f>
        <v>Oct</v>
      </c>
    </row>
    <row r="113" spans="1:22" ht="14.25" customHeight="1" x14ac:dyDescent="0.25">
      <c r="A113" s="6" t="s">
        <v>188</v>
      </c>
      <c r="B113" s="6" t="s">
        <v>65</v>
      </c>
      <c r="C113" s="6" t="s">
        <v>66</v>
      </c>
      <c r="D113" s="6" t="s">
        <v>67</v>
      </c>
      <c r="E113" t="str">
        <f>IF(Table_New[[#This Row],[Wait]]&lt;=4, "Yes", "No")</f>
        <v>No</v>
      </c>
      <c r="F113" s="9">
        <v>44124</v>
      </c>
      <c r="G113" s="9">
        <v>44159</v>
      </c>
      <c r="H113" s="6">
        <v>1</v>
      </c>
      <c r="I113" t="str">
        <f>IF(Table_New[[#This Row],[LaborFee]]=0,"Yes", "No")</f>
        <v>No</v>
      </c>
      <c r="J113" t="str">
        <f>IF(Table_New[[#This Row],[PartsFee]]=0,"Yes", "No")</f>
        <v>No</v>
      </c>
      <c r="K113" s="6">
        <v>0.25</v>
      </c>
      <c r="L113" s="6">
        <v>27.63</v>
      </c>
      <c r="M113" s="6" t="s">
        <v>59</v>
      </c>
      <c r="N113">
        <f>Table_New[[#This Row],[WorkDate]]-Table_New[[#This Row],[ReqDate]]</f>
        <v>35</v>
      </c>
      <c r="O113">
        <f>VLOOKUP(Table_New[[#This Row],[Techs]],$AA$2:$AB$4,2,0)</f>
        <v>80</v>
      </c>
      <c r="P113">
        <f>Table_New[[#This Row],[LaborHours]]*Table_New[[#This Row],[LaborRate]]</f>
        <v>20</v>
      </c>
      <c r="Q113" s="6">
        <v>20</v>
      </c>
      <c r="R113" s="6">
        <v>27.63</v>
      </c>
      <c r="S113">
        <f>Table_New[[#This Row],[LaborRate]]+Table_New[[#This Row],[LaborCost]]</f>
        <v>100</v>
      </c>
      <c r="T113">
        <f>Table_New[[#This Row],[LaborFee]]+Table_New[[#This Row],[PartsFee]]</f>
        <v>47.629999999999995</v>
      </c>
      <c r="U113" t="str">
        <f>LEFT(TEXT(Table_New[[#This Row],[ReqDate]],"dddd"),3)</f>
        <v>Tue</v>
      </c>
      <c r="V113" t="str">
        <f>LEFT(TEXT(Table_New[[#This Row],[WorkDate]],"mmmm"),3)</f>
        <v>Nov</v>
      </c>
    </row>
    <row r="114" spans="1:22" ht="14.25" customHeight="1" x14ac:dyDescent="0.25">
      <c r="A114" s="6" t="s">
        <v>189</v>
      </c>
      <c r="B114" s="6" t="s">
        <v>65</v>
      </c>
      <c r="C114" s="6" t="s">
        <v>78</v>
      </c>
      <c r="D114" s="6" t="s">
        <v>58</v>
      </c>
      <c r="E114" t="str">
        <f>IF(Table_New[[#This Row],[Wait]]&lt;=4, "Yes", "No")</f>
        <v>No</v>
      </c>
      <c r="F114" s="9">
        <v>44125</v>
      </c>
      <c r="G114" s="9">
        <v>44141</v>
      </c>
      <c r="H114" s="6">
        <v>1</v>
      </c>
      <c r="I114" t="str">
        <f>IF(Table_New[[#This Row],[LaborFee]]=0,"Yes", "No")</f>
        <v>No</v>
      </c>
      <c r="J114" t="str">
        <f>IF(Table_New[[#This Row],[PartsFee]]=0,"Yes", "No")</f>
        <v>No</v>
      </c>
      <c r="K114" s="6">
        <v>0.25</v>
      </c>
      <c r="L114" s="6">
        <v>250.42240000000001</v>
      </c>
      <c r="M114" s="6" t="s">
        <v>59</v>
      </c>
      <c r="N114">
        <f>Table_New[[#This Row],[WorkDate]]-Table_New[[#This Row],[ReqDate]]</f>
        <v>16</v>
      </c>
      <c r="O114">
        <f>VLOOKUP(Table_New[[#This Row],[Techs]],$AA$2:$AB$4,2,0)</f>
        <v>80</v>
      </c>
      <c r="P114">
        <f>Table_New[[#This Row],[LaborHours]]*Table_New[[#This Row],[LaborRate]]</f>
        <v>20</v>
      </c>
      <c r="Q114" s="6">
        <v>20</v>
      </c>
      <c r="R114" s="6">
        <v>250.42240000000001</v>
      </c>
      <c r="S114">
        <f>Table_New[[#This Row],[LaborRate]]+Table_New[[#This Row],[LaborCost]]</f>
        <v>100</v>
      </c>
      <c r="T114">
        <f>Table_New[[#This Row],[LaborFee]]+Table_New[[#This Row],[PartsFee]]</f>
        <v>270.42240000000004</v>
      </c>
      <c r="U114" t="str">
        <f>LEFT(TEXT(Table_New[[#This Row],[ReqDate]],"dddd"),3)</f>
        <v>Wed</v>
      </c>
      <c r="V114" t="str">
        <f>LEFT(TEXT(Table_New[[#This Row],[WorkDate]],"mmmm"),3)</f>
        <v>Nov</v>
      </c>
    </row>
    <row r="115" spans="1:22" ht="14.25" customHeight="1" x14ac:dyDescent="0.25">
      <c r="A115" s="6" t="s">
        <v>190</v>
      </c>
      <c r="B115" s="6" t="s">
        <v>71</v>
      </c>
      <c r="C115" s="6" t="s">
        <v>87</v>
      </c>
      <c r="D115" s="6" t="s">
        <v>58</v>
      </c>
      <c r="E115" t="str">
        <f>IF(Table_New[[#This Row],[Wait]]&lt;=4, "Yes", "No")</f>
        <v>No</v>
      </c>
      <c r="F115" s="9">
        <v>44125</v>
      </c>
      <c r="G115" s="9">
        <v>44140</v>
      </c>
      <c r="H115" s="6">
        <v>2</v>
      </c>
      <c r="I115" t="str">
        <f>IF(Table_New[[#This Row],[LaborFee]]=0,"Yes", "No")</f>
        <v>No</v>
      </c>
      <c r="J115" t="str">
        <f>IF(Table_New[[#This Row],[PartsFee]]=0,"Yes", "No")</f>
        <v>No</v>
      </c>
      <c r="K115" s="6">
        <v>0.25</v>
      </c>
      <c r="L115" s="6">
        <v>38.698399999999999</v>
      </c>
      <c r="M115" s="6" t="s">
        <v>79</v>
      </c>
      <c r="N115">
        <f>Table_New[[#This Row],[WorkDate]]-Table_New[[#This Row],[ReqDate]]</f>
        <v>15</v>
      </c>
      <c r="O115">
        <f>VLOOKUP(Table_New[[#This Row],[Techs]],$AA$2:$AB$4,2,0)</f>
        <v>140</v>
      </c>
      <c r="P115">
        <f>Table_New[[#This Row],[LaborHours]]*Table_New[[#This Row],[LaborRate]]</f>
        <v>35</v>
      </c>
      <c r="Q115" s="6">
        <v>35</v>
      </c>
      <c r="R115" s="6">
        <v>38.698399999999999</v>
      </c>
      <c r="S115">
        <f>Table_New[[#This Row],[LaborRate]]+Table_New[[#This Row],[LaborCost]]</f>
        <v>175</v>
      </c>
      <c r="T115">
        <f>Table_New[[#This Row],[LaborFee]]+Table_New[[#This Row],[PartsFee]]</f>
        <v>73.698399999999992</v>
      </c>
      <c r="U115" t="str">
        <f>LEFT(TEXT(Table_New[[#This Row],[ReqDate]],"dddd"),3)</f>
        <v>Wed</v>
      </c>
      <c r="V115" t="str">
        <f>LEFT(TEXT(Table_New[[#This Row],[WorkDate]],"mmmm"),3)</f>
        <v>Nov</v>
      </c>
    </row>
    <row r="116" spans="1:22" ht="14.25" customHeight="1" x14ac:dyDescent="0.25">
      <c r="A116" s="6" t="s">
        <v>191</v>
      </c>
      <c r="B116" s="6" t="s">
        <v>71</v>
      </c>
      <c r="C116" s="6" t="s">
        <v>66</v>
      </c>
      <c r="D116" s="6" t="s">
        <v>58</v>
      </c>
      <c r="E116" t="str">
        <f>IF(Table_New[[#This Row],[Wait]]&lt;=4, "Yes", "No")</f>
        <v>No</v>
      </c>
      <c r="F116" s="9">
        <v>44125</v>
      </c>
      <c r="G116" s="9">
        <v>44145</v>
      </c>
      <c r="H116" s="6">
        <v>2</v>
      </c>
      <c r="I116" t="str">
        <f>IF(Table_New[[#This Row],[LaborFee]]=0,"Yes", "No")</f>
        <v>No</v>
      </c>
      <c r="J116" t="str">
        <f>IF(Table_New[[#This Row],[PartsFee]]=0,"Yes", "No")</f>
        <v>No</v>
      </c>
      <c r="K116" s="6">
        <v>0.25</v>
      </c>
      <c r="L116" s="6">
        <v>33</v>
      </c>
      <c r="M116" s="6" t="s">
        <v>59</v>
      </c>
      <c r="N116">
        <f>Table_New[[#This Row],[WorkDate]]-Table_New[[#This Row],[ReqDate]]</f>
        <v>20</v>
      </c>
      <c r="O116">
        <f>VLOOKUP(Table_New[[#This Row],[Techs]],$AA$2:$AB$4,2,0)</f>
        <v>140</v>
      </c>
      <c r="P116">
        <f>Table_New[[#This Row],[LaborHours]]*Table_New[[#This Row],[LaborRate]]</f>
        <v>35</v>
      </c>
      <c r="Q116" s="6">
        <v>35</v>
      </c>
      <c r="R116" s="6">
        <v>33</v>
      </c>
      <c r="S116">
        <f>Table_New[[#This Row],[LaborRate]]+Table_New[[#This Row],[LaborCost]]</f>
        <v>175</v>
      </c>
      <c r="T116">
        <f>Table_New[[#This Row],[LaborFee]]+Table_New[[#This Row],[PartsFee]]</f>
        <v>68</v>
      </c>
      <c r="U116" t="str">
        <f>LEFT(TEXT(Table_New[[#This Row],[ReqDate]],"dddd"),3)</f>
        <v>Wed</v>
      </c>
      <c r="V116" t="str">
        <f>LEFT(TEXT(Table_New[[#This Row],[WorkDate]],"mmmm"),3)</f>
        <v>Nov</v>
      </c>
    </row>
    <row r="117" spans="1:22" ht="14.25" customHeight="1" x14ac:dyDescent="0.25">
      <c r="A117" s="6" t="s">
        <v>192</v>
      </c>
      <c r="B117" s="6" t="s">
        <v>83</v>
      </c>
      <c r="C117" s="6" t="s">
        <v>87</v>
      </c>
      <c r="D117" s="6" t="s">
        <v>58</v>
      </c>
      <c r="E117" t="str">
        <f>IF(Table_New[[#This Row],[Wait]]&lt;=4, "Yes", "No")</f>
        <v>No</v>
      </c>
      <c r="F117" s="9">
        <v>44125</v>
      </c>
      <c r="G117" s="9">
        <v>44145</v>
      </c>
      <c r="H117" s="6">
        <v>1</v>
      </c>
      <c r="I117" t="str">
        <f>IF(Table_New[[#This Row],[LaborFee]]=0,"Yes", "No")</f>
        <v>No</v>
      </c>
      <c r="J117" t="str">
        <f>IF(Table_New[[#This Row],[PartsFee]]=0,"Yes", "No")</f>
        <v>No</v>
      </c>
      <c r="K117" s="6">
        <v>0.75</v>
      </c>
      <c r="L117" s="6">
        <v>126</v>
      </c>
      <c r="M117" s="6" t="s">
        <v>68</v>
      </c>
      <c r="N117">
        <f>Table_New[[#This Row],[WorkDate]]-Table_New[[#This Row],[ReqDate]]</f>
        <v>20</v>
      </c>
      <c r="O117">
        <f>VLOOKUP(Table_New[[#This Row],[Techs]],$AA$2:$AB$4,2,0)</f>
        <v>80</v>
      </c>
      <c r="P117">
        <f>Table_New[[#This Row],[LaborHours]]*Table_New[[#This Row],[LaborRate]]</f>
        <v>60</v>
      </c>
      <c r="Q117" s="6">
        <v>60</v>
      </c>
      <c r="R117" s="6">
        <v>126</v>
      </c>
      <c r="S117">
        <f>Table_New[[#This Row],[LaborRate]]+Table_New[[#This Row],[LaborCost]]</f>
        <v>140</v>
      </c>
      <c r="T117">
        <f>Table_New[[#This Row],[LaborFee]]+Table_New[[#This Row],[PartsFee]]</f>
        <v>186</v>
      </c>
      <c r="U117" t="str">
        <f>LEFT(TEXT(Table_New[[#This Row],[ReqDate]],"dddd"),3)</f>
        <v>Wed</v>
      </c>
      <c r="V117" t="str">
        <f>LEFT(TEXT(Table_New[[#This Row],[WorkDate]],"mmmm"),3)</f>
        <v>Nov</v>
      </c>
    </row>
    <row r="118" spans="1:22" ht="14.25" customHeight="1" x14ac:dyDescent="0.25">
      <c r="A118" s="6" t="s">
        <v>193</v>
      </c>
      <c r="B118" s="6" t="s">
        <v>65</v>
      </c>
      <c r="C118" s="6" t="s">
        <v>87</v>
      </c>
      <c r="D118" s="6" t="s">
        <v>194</v>
      </c>
      <c r="E118" t="str">
        <f>IF(Table_New[[#This Row],[Wait]]&lt;=4, "Yes", "No")</f>
        <v>No</v>
      </c>
      <c r="F118" s="9">
        <v>44125</v>
      </c>
      <c r="G118" s="9">
        <v>44221</v>
      </c>
      <c r="H118" s="6">
        <v>2</v>
      </c>
      <c r="I118" t="str">
        <f>IF(Table_New[[#This Row],[LaborFee]]=0,"Yes", "No")</f>
        <v>No</v>
      </c>
      <c r="J118" t="str">
        <f>IF(Table_New[[#This Row],[PartsFee]]=0,"Yes", "No")</f>
        <v>No</v>
      </c>
      <c r="K118" s="6">
        <v>8.25</v>
      </c>
      <c r="L118" s="6">
        <v>4946</v>
      </c>
      <c r="M118" s="6" t="s">
        <v>59</v>
      </c>
      <c r="N118">
        <f>Table_New[[#This Row],[WorkDate]]-Table_New[[#This Row],[ReqDate]]</f>
        <v>96</v>
      </c>
      <c r="O118">
        <f>VLOOKUP(Table_New[[#This Row],[Techs]],$AA$2:$AB$4,2,0)</f>
        <v>140</v>
      </c>
      <c r="P118">
        <f>Table_New[[#This Row],[LaborHours]]*Table_New[[#This Row],[LaborRate]]</f>
        <v>1155</v>
      </c>
      <c r="Q118" s="6">
        <v>1155</v>
      </c>
      <c r="R118" s="6">
        <v>4946</v>
      </c>
      <c r="S118">
        <f>Table_New[[#This Row],[LaborRate]]+Table_New[[#This Row],[LaborCost]]</f>
        <v>1295</v>
      </c>
      <c r="T118">
        <f>Table_New[[#This Row],[LaborFee]]+Table_New[[#This Row],[PartsFee]]</f>
        <v>6101</v>
      </c>
      <c r="U118" t="str">
        <f>LEFT(TEXT(Table_New[[#This Row],[ReqDate]],"dddd"),3)</f>
        <v>Wed</v>
      </c>
      <c r="V118" t="str">
        <f>LEFT(TEXT(Table_New[[#This Row],[WorkDate]],"mmmm"),3)</f>
        <v>Jan</v>
      </c>
    </row>
    <row r="119" spans="1:22" ht="14.25" customHeight="1" x14ac:dyDescent="0.25">
      <c r="A119" s="6" t="s">
        <v>195</v>
      </c>
      <c r="B119" s="6" t="s">
        <v>94</v>
      </c>
      <c r="C119" s="6" t="s">
        <v>87</v>
      </c>
      <c r="D119" s="6" t="s">
        <v>63</v>
      </c>
      <c r="E119" t="str">
        <f>IF(Table_New[[#This Row],[Wait]]&lt;=4, "Yes", "No")</f>
        <v>No</v>
      </c>
      <c r="F119" s="9">
        <v>44126</v>
      </c>
      <c r="G119" s="9">
        <v>44133</v>
      </c>
      <c r="H119" s="6">
        <v>1</v>
      </c>
      <c r="I119" t="str">
        <f>IF(Table_New[[#This Row],[LaborFee]]=0,"Yes", "No")</f>
        <v>No</v>
      </c>
      <c r="J119" t="str">
        <f>IF(Table_New[[#This Row],[PartsFee]]=0,"Yes", "No")</f>
        <v>No</v>
      </c>
      <c r="K119" s="6">
        <v>0.5</v>
      </c>
      <c r="L119" s="6">
        <v>33.544699999999999</v>
      </c>
      <c r="M119" s="6" t="s">
        <v>68</v>
      </c>
      <c r="N119">
        <f>Table_New[[#This Row],[WorkDate]]-Table_New[[#This Row],[ReqDate]]</f>
        <v>7</v>
      </c>
      <c r="O119">
        <f>VLOOKUP(Table_New[[#This Row],[Techs]],$AA$2:$AB$4,2,0)</f>
        <v>80</v>
      </c>
      <c r="P119">
        <f>Table_New[[#This Row],[LaborHours]]*Table_New[[#This Row],[LaborRate]]</f>
        <v>40</v>
      </c>
      <c r="Q119" s="6">
        <v>40</v>
      </c>
      <c r="R119" s="6">
        <v>33.544699999999999</v>
      </c>
      <c r="S119">
        <f>Table_New[[#This Row],[LaborRate]]+Table_New[[#This Row],[LaborCost]]</f>
        <v>120</v>
      </c>
      <c r="T119">
        <f>Table_New[[#This Row],[LaborFee]]+Table_New[[#This Row],[PartsFee]]</f>
        <v>73.544700000000006</v>
      </c>
      <c r="U119" t="str">
        <f>LEFT(TEXT(Table_New[[#This Row],[ReqDate]],"dddd"),3)</f>
        <v>Thu</v>
      </c>
      <c r="V119" t="str">
        <f>LEFT(TEXT(Table_New[[#This Row],[WorkDate]],"mmmm"),3)</f>
        <v>Oct</v>
      </c>
    </row>
    <row r="120" spans="1:22" ht="14.25" customHeight="1" x14ac:dyDescent="0.25">
      <c r="A120" s="6" t="s">
        <v>196</v>
      </c>
      <c r="B120" s="6" t="s">
        <v>65</v>
      </c>
      <c r="C120" s="6" t="s">
        <v>78</v>
      </c>
      <c r="D120" s="6" t="s">
        <v>58</v>
      </c>
      <c r="E120" t="str">
        <f>IF(Table_New[[#This Row],[Wait]]&lt;=4, "Yes", "No")</f>
        <v>No</v>
      </c>
      <c r="F120" s="9">
        <v>44128</v>
      </c>
      <c r="G120" s="9">
        <v>44141</v>
      </c>
      <c r="H120" s="6">
        <v>2</v>
      </c>
      <c r="I120" t="str">
        <f>IF(Table_New[[#This Row],[LaborFee]]=0,"Yes", "No")</f>
        <v>No</v>
      </c>
      <c r="J120" t="str">
        <f>IF(Table_New[[#This Row],[PartsFee]]=0,"Yes", "No")</f>
        <v>No</v>
      </c>
      <c r="K120" s="6">
        <v>0.25</v>
      </c>
      <c r="L120" s="6">
        <v>25</v>
      </c>
      <c r="M120" s="6" t="s">
        <v>59</v>
      </c>
      <c r="N120">
        <f>Table_New[[#This Row],[WorkDate]]-Table_New[[#This Row],[ReqDate]]</f>
        <v>13</v>
      </c>
      <c r="O120">
        <f>VLOOKUP(Table_New[[#This Row],[Techs]],$AA$2:$AB$4,2,0)</f>
        <v>140</v>
      </c>
      <c r="P120">
        <f>Table_New[[#This Row],[LaborHours]]*Table_New[[#This Row],[LaborRate]]</f>
        <v>35</v>
      </c>
      <c r="Q120" s="6">
        <v>35</v>
      </c>
      <c r="R120" s="6">
        <v>25</v>
      </c>
      <c r="S120">
        <f>Table_New[[#This Row],[LaborRate]]+Table_New[[#This Row],[LaborCost]]</f>
        <v>175</v>
      </c>
      <c r="T120">
        <f>Table_New[[#This Row],[LaborFee]]+Table_New[[#This Row],[PartsFee]]</f>
        <v>60</v>
      </c>
      <c r="U120" t="str">
        <f>LEFT(TEXT(Table_New[[#This Row],[ReqDate]],"dddd"),3)</f>
        <v>Sat</v>
      </c>
      <c r="V120" t="str">
        <f>LEFT(TEXT(Table_New[[#This Row],[WorkDate]],"mmmm"),3)</f>
        <v>Nov</v>
      </c>
    </row>
    <row r="121" spans="1:22" ht="14.25" customHeight="1" x14ac:dyDescent="0.25">
      <c r="A121" s="6" t="s">
        <v>197</v>
      </c>
      <c r="B121" s="6" t="s">
        <v>83</v>
      </c>
      <c r="C121" s="6" t="s">
        <v>57</v>
      </c>
      <c r="D121" s="6" t="s">
        <v>58</v>
      </c>
      <c r="E121" t="str">
        <f>IF(Table_New[[#This Row],[Wait]]&lt;=4, "Yes", "No")</f>
        <v>No</v>
      </c>
      <c r="F121" s="9">
        <v>44128</v>
      </c>
      <c r="G121" s="9">
        <v>44159</v>
      </c>
      <c r="H121" s="6">
        <v>1</v>
      </c>
      <c r="I121" t="str">
        <f>IF(Table_New[[#This Row],[LaborFee]]=0,"Yes", "No")</f>
        <v>No</v>
      </c>
      <c r="J121" t="str">
        <f>IF(Table_New[[#This Row],[PartsFee]]=0,"Yes", "No")</f>
        <v>No</v>
      </c>
      <c r="K121" s="6">
        <v>0.5</v>
      </c>
      <c r="L121" s="6">
        <v>28.5868</v>
      </c>
      <c r="M121" s="6" t="s">
        <v>59</v>
      </c>
      <c r="N121">
        <f>Table_New[[#This Row],[WorkDate]]-Table_New[[#This Row],[ReqDate]]</f>
        <v>31</v>
      </c>
      <c r="O121">
        <f>VLOOKUP(Table_New[[#This Row],[Techs]],$AA$2:$AB$4,2,0)</f>
        <v>80</v>
      </c>
      <c r="P121">
        <f>Table_New[[#This Row],[LaborHours]]*Table_New[[#This Row],[LaborRate]]</f>
        <v>40</v>
      </c>
      <c r="Q121" s="6">
        <v>40</v>
      </c>
      <c r="R121" s="6">
        <v>28.5868</v>
      </c>
      <c r="S121">
        <f>Table_New[[#This Row],[LaborRate]]+Table_New[[#This Row],[LaborCost]]</f>
        <v>120</v>
      </c>
      <c r="T121">
        <f>Table_New[[#This Row],[LaborFee]]+Table_New[[#This Row],[PartsFee]]</f>
        <v>68.586799999999997</v>
      </c>
      <c r="U121" t="str">
        <f>LEFT(TEXT(Table_New[[#This Row],[ReqDate]],"dddd"),3)</f>
        <v>Sat</v>
      </c>
      <c r="V121" t="str">
        <f>LEFT(TEXT(Table_New[[#This Row],[WorkDate]],"mmmm"),3)</f>
        <v>Nov</v>
      </c>
    </row>
    <row r="122" spans="1:22" ht="14.25" customHeight="1" x14ac:dyDescent="0.25">
      <c r="A122" s="6" t="s">
        <v>198</v>
      </c>
      <c r="B122" s="6" t="s">
        <v>83</v>
      </c>
      <c r="C122" s="6" t="s">
        <v>78</v>
      </c>
      <c r="D122" s="6" t="s">
        <v>63</v>
      </c>
      <c r="E122" t="str">
        <f>IF(Table_New[[#This Row],[Wait]]&lt;=4, "Yes", "No")</f>
        <v>No</v>
      </c>
      <c r="F122" s="9">
        <v>44128</v>
      </c>
      <c r="G122" s="9">
        <v>44179</v>
      </c>
      <c r="H122" s="6">
        <v>2</v>
      </c>
      <c r="I122" t="str">
        <f>IF(Table_New[[#This Row],[LaborFee]]=0,"Yes", "No")</f>
        <v>No</v>
      </c>
      <c r="J122" t="str">
        <f>IF(Table_New[[#This Row],[PartsFee]]=0,"Yes", "No")</f>
        <v>No</v>
      </c>
      <c r="K122" s="6">
        <v>2.5</v>
      </c>
      <c r="L122" s="6">
        <v>213.48050000000001</v>
      </c>
      <c r="M122" s="6" t="s">
        <v>59</v>
      </c>
      <c r="N122">
        <f>Table_New[[#This Row],[WorkDate]]-Table_New[[#This Row],[ReqDate]]</f>
        <v>51</v>
      </c>
      <c r="O122">
        <f>VLOOKUP(Table_New[[#This Row],[Techs]],$AA$2:$AB$4,2,0)</f>
        <v>140</v>
      </c>
      <c r="P122">
        <f>Table_New[[#This Row],[LaborHours]]*Table_New[[#This Row],[LaborRate]]</f>
        <v>350</v>
      </c>
      <c r="Q122" s="6">
        <v>350</v>
      </c>
      <c r="R122" s="6">
        <v>213.48050000000001</v>
      </c>
      <c r="S122">
        <f>Table_New[[#This Row],[LaborRate]]+Table_New[[#This Row],[LaborCost]]</f>
        <v>490</v>
      </c>
      <c r="T122">
        <f>Table_New[[#This Row],[LaborFee]]+Table_New[[#This Row],[PartsFee]]</f>
        <v>563.48050000000001</v>
      </c>
      <c r="U122" t="str">
        <f>LEFT(TEXT(Table_New[[#This Row],[ReqDate]],"dddd"),3)</f>
        <v>Sat</v>
      </c>
      <c r="V122" t="str">
        <f>LEFT(TEXT(Table_New[[#This Row],[WorkDate]],"mmmm"),3)</f>
        <v>Dec</v>
      </c>
    </row>
    <row r="123" spans="1:22" ht="14.25" customHeight="1" x14ac:dyDescent="0.25">
      <c r="A123" s="6" t="s">
        <v>199</v>
      </c>
      <c r="B123" s="6" t="s">
        <v>83</v>
      </c>
      <c r="C123" s="6" t="s">
        <v>57</v>
      </c>
      <c r="D123" s="6" t="s">
        <v>58</v>
      </c>
      <c r="E123" t="str">
        <f>IF(Table_New[[#This Row],[Wait]]&lt;=4, "Yes", "No")</f>
        <v>Yes</v>
      </c>
      <c r="F123" s="9">
        <v>44130</v>
      </c>
      <c r="G123" s="9">
        <v>44131</v>
      </c>
      <c r="H123" s="6">
        <v>1</v>
      </c>
      <c r="I123" t="str">
        <f>IF(Table_New[[#This Row],[LaborFee]]=0,"Yes", "No")</f>
        <v>No</v>
      </c>
      <c r="J123" t="str">
        <f>IF(Table_New[[#This Row],[PartsFee]]=0,"Yes", "No")</f>
        <v>No</v>
      </c>
      <c r="K123" s="6">
        <v>0.5</v>
      </c>
      <c r="L123" s="6">
        <v>83.441299999999998</v>
      </c>
      <c r="M123" s="6" t="s">
        <v>59</v>
      </c>
      <c r="N123">
        <f>Table_New[[#This Row],[WorkDate]]-Table_New[[#This Row],[ReqDate]]</f>
        <v>1</v>
      </c>
      <c r="O123">
        <f>VLOOKUP(Table_New[[#This Row],[Techs]],$AA$2:$AB$4,2,0)</f>
        <v>80</v>
      </c>
      <c r="P123">
        <f>Table_New[[#This Row],[LaborHours]]*Table_New[[#This Row],[LaborRate]]</f>
        <v>40</v>
      </c>
      <c r="Q123" s="6">
        <v>40</v>
      </c>
      <c r="R123" s="6">
        <v>83.441299999999998</v>
      </c>
      <c r="S123">
        <f>Table_New[[#This Row],[LaborRate]]+Table_New[[#This Row],[LaborCost]]</f>
        <v>120</v>
      </c>
      <c r="T123">
        <f>Table_New[[#This Row],[LaborFee]]+Table_New[[#This Row],[PartsFee]]</f>
        <v>123.4413</v>
      </c>
      <c r="U123" t="str">
        <f>LEFT(TEXT(Table_New[[#This Row],[ReqDate]],"dddd"),3)</f>
        <v>Mon</v>
      </c>
      <c r="V123" t="str">
        <f>LEFT(TEXT(Table_New[[#This Row],[WorkDate]],"mmmm"),3)</f>
        <v>Oct</v>
      </c>
    </row>
    <row r="124" spans="1:22" ht="14.25" customHeight="1" x14ac:dyDescent="0.25">
      <c r="A124" s="6" t="s">
        <v>200</v>
      </c>
      <c r="B124" s="6" t="s">
        <v>94</v>
      </c>
      <c r="C124" s="6" t="s">
        <v>57</v>
      </c>
      <c r="D124" s="6" t="s">
        <v>81</v>
      </c>
      <c r="E124" t="str">
        <f>IF(Table_New[[#This Row],[Wait]]&lt;=4, "Yes", "No")</f>
        <v>No</v>
      </c>
      <c r="F124" s="9">
        <v>44130</v>
      </c>
      <c r="G124" s="9">
        <v>44152</v>
      </c>
      <c r="H124" s="6">
        <v>2</v>
      </c>
      <c r="I124" t="str">
        <f>IF(Table_New[[#This Row],[LaborFee]]=0,"Yes", "No")</f>
        <v>No</v>
      </c>
      <c r="J124" t="str">
        <f>IF(Table_New[[#This Row],[PartsFee]]=0,"Yes", "No")</f>
        <v>No</v>
      </c>
      <c r="K124" s="6">
        <v>1</v>
      </c>
      <c r="L124" s="6">
        <v>25</v>
      </c>
      <c r="M124" s="6" t="s">
        <v>79</v>
      </c>
      <c r="N124">
        <f>Table_New[[#This Row],[WorkDate]]-Table_New[[#This Row],[ReqDate]]</f>
        <v>22</v>
      </c>
      <c r="O124">
        <f>VLOOKUP(Table_New[[#This Row],[Techs]],$AA$2:$AB$4,2,0)</f>
        <v>140</v>
      </c>
      <c r="P124">
        <f>Table_New[[#This Row],[LaborHours]]*Table_New[[#This Row],[LaborRate]]</f>
        <v>140</v>
      </c>
      <c r="Q124" s="6">
        <v>140</v>
      </c>
      <c r="R124" s="6">
        <v>25</v>
      </c>
      <c r="S124">
        <f>Table_New[[#This Row],[LaborRate]]+Table_New[[#This Row],[LaborCost]]</f>
        <v>280</v>
      </c>
      <c r="T124">
        <f>Table_New[[#This Row],[LaborFee]]+Table_New[[#This Row],[PartsFee]]</f>
        <v>165</v>
      </c>
      <c r="U124" t="str">
        <f>LEFT(TEXT(Table_New[[#This Row],[ReqDate]],"dddd"),3)</f>
        <v>Mon</v>
      </c>
      <c r="V124" t="str">
        <f>LEFT(TEXT(Table_New[[#This Row],[WorkDate]],"mmmm"),3)</f>
        <v>Nov</v>
      </c>
    </row>
    <row r="125" spans="1:22" ht="14.25" customHeight="1" x14ac:dyDescent="0.25">
      <c r="A125" s="6" t="s">
        <v>201</v>
      </c>
      <c r="B125" s="6" t="s">
        <v>61</v>
      </c>
      <c r="C125" s="6" t="s">
        <v>62</v>
      </c>
      <c r="D125" s="6" t="s">
        <v>58</v>
      </c>
      <c r="E125" t="str">
        <f>IF(Table_New[[#This Row],[Wait]]&lt;=4, "Yes", "No")</f>
        <v>No</v>
      </c>
      <c r="F125" s="9">
        <v>44131</v>
      </c>
      <c r="G125" s="9">
        <v>44152</v>
      </c>
      <c r="H125" s="6">
        <v>1</v>
      </c>
      <c r="I125" t="str">
        <f>IF(Table_New[[#This Row],[LaborFee]]=0,"Yes", "No")</f>
        <v>No</v>
      </c>
      <c r="J125" t="str">
        <f>IF(Table_New[[#This Row],[PartsFee]]=0,"Yes", "No")</f>
        <v>No</v>
      </c>
      <c r="K125" s="6">
        <v>0.25</v>
      </c>
      <c r="L125" s="6">
        <v>67.961500000000001</v>
      </c>
      <c r="M125" s="6" t="s">
        <v>59</v>
      </c>
      <c r="N125">
        <f>Table_New[[#This Row],[WorkDate]]-Table_New[[#This Row],[ReqDate]]</f>
        <v>21</v>
      </c>
      <c r="O125">
        <f>VLOOKUP(Table_New[[#This Row],[Techs]],$AA$2:$AB$4,2,0)</f>
        <v>80</v>
      </c>
      <c r="P125">
        <f>Table_New[[#This Row],[LaborHours]]*Table_New[[#This Row],[LaborRate]]</f>
        <v>20</v>
      </c>
      <c r="Q125" s="6">
        <v>20</v>
      </c>
      <c r="R125" s="6">
        <v>67.961500000000001</v>
      </c>
      <c r="S125">
        <f>Table_New[[#This Row],[LaborRate]]+Table_New[[#This Row],[LaborCost]]</f>
        <v>100</v>
      </c>
      <c r="T125">
        <f>Table_New[[#This Row],[LaborFee]]+Table_New[[#This Row],[PartsFee]]</f>
        <v>87.961500000000001</v>
      </c>
      <c r="U125" t="str">
        <f>LEFT(TEXT(Table_New[[#This Row],[ReqDate]],"dddd"),3)</f>
        <v>Tue</v>
      </c>
      <c r="V125" t="str">
        <f>LEFT(TEXT(Table_New[[#This Row],[WorkDate]],"mmmm"),3)</f>
        <v>Nov</v>
      </c>
    </row>
    <row r="126" spans="1:22" ht="14.25" customHeight="1" x14ac:dyDescent="0.25">
      <c r="A126" s="6" t="s">
        <v>202</v>
      </c>
      <c r="B126" s="6" t="s">
        <v>83</v>
      </c>
      <c r="C126" s="6" t="s">
        <v>57</v>
      </c>
      <c r="D126" s="6" t="s">
        <v>63</v>
      </c>
      <c r="E126" t="str">
        <f>IF(Table_New[[#This Row],[Wait]]&lt;=4, "Yes", "No")</f>
        <v>No</v>
      </c>
      <c r="F126" s="9">
        <v>44131</v>
      </c>
      <c r="G126" s="9">
        <v>44181</v>
      </c>
      <c r="H126" s="6">
        <v>1</v>
      </c>
      <c r="I126" t="str">
        <f>IF(Table_New[[#This Row],[LaborFee]]=0,"Yes", "No")</f>
        <v>No</v>
      </c>
      <c r="J126" t="str">
        <f>IF(Table_New[[#This Row],[PartsFee]]=0,"Yes", "No")</f>
        <v>No</v>
      </c>
      <c r="K126" s="6">
        <v>0.5</v>
      </c>
      <c r="L126" s="6">
        <v>172.02</v>
      </c>
      <c r="M126" s="6" t="s">
        <v>68</v>
      </c>
      <c r="N126">
        <f>Table_New[[#This Row],[WorkDate]]-Table_New[[#This Row],[ReqDate]]</f>
        <v>50</v>
      </c>
      <c r="O126">
        <f>VLOOKUP(Table_New[[#This Row],[Techs]],$AA$2:$AB$4,2,0)</f>
        <v>80</v>
      </c>
      <c r="P126">
        <f>Table_New[[#This Row],[LaborHours]]*Table_New[[#This Row],[LaborRate]]</f>
        <v>40</v>
      </c>
      <c r="Q126" s="6">
        <v>40</v>
      </c>
      <c r="R126" s="6">
        <v>172.02</v>
      </c>
      <c r="S126">
        <f>Table_New[[#This Row],[LaborRate]]+Table_New[[#This Row],[LaborCost]]</f>
        <v>120</v>
      </c>
      <c r="T126">
        <f>Table_New[[#This Row],[LaborFee]]+Table_New[[#This Row],[PartsFee]]</f>
        <v>212.02</v>
      </c>
      <c r="U126" t="str">
        <f>LEFT(TEXT(Table_New[[#This Row],[ReqDate]],"dddd"),3)</f>
        <v>Tue</v>
      </c>
      <c r="V126" t="str">
        <f>LEFT(TEXT(Table_New[[#This Row],[WorkDate]],"mmmm"),3)</f>
        <v>Dec</v>
      </c>
    </row>
    <row r="127" spans="1:22" ht="14.25" customHeight="1" x14ac:dyDescent="0.25">
      <c r="A127" s="6" t="s">
        <v>203</v>
      </c>
      <c r="B127" s="6" t="s">
        <v>61</v>
      </c>
      <c r="C127" s="6" t="s">
        <v>62</v>
      </c>
      <c r="D127" s="6" t="s">
        <v>58</v>
      </c>
      <c r="E127" t="str">
        <f>IF(Table_New[[#This Row],[Wait]]&lt;=4, "Yes", "No")</f>
        <v>No</v>
      </c>
      <c r="F127" s="9">
        <v>44131</v>
      </c>
      <c r="G127" s="9">
        <v>44212</v>
      </c>
      <c r="H127" s="6">
        <v>1</v>
      </c>
      <c r="I127" t="str">
        <f>IF(Table_New[[#This Row],[LaborFee]]=0,"Yes", "No")</f>
        <v>No</v>
      </c>
      <c r="J127" t="str">
        <f>IF(Table_New[[#This Row],[PartsFee]]=0,"Yes", "No")</f>
        <v>No</v>
      </c>
      <c r="K127" s="6">
        <v>0.5</v>
      </c>
      <c r="L127" s="6">
        <v>102.22320000000001</v>
      </c>
      <c r="M127" s="6" t="s">
        <v>68</v>
      </c>
      <c r="N127">
        <f>Table_New[[#This Row],[WorkDate]]-Table_New[[#This Row],[ReqDate]]</f>
        <v>81</v>
      </c>
      <c r="O127">
        <f>VLOOKUP(Table_New[[#This Row],[Techs]],$AA$2:$AB$4,2,0)</f>
        <v>80</v>
      </c>
      <c r="P127">
        <f>Table_New[[#This Row],[LaborHours]]*Table_New[[#This Row],[LaborRate]]</f>
        <v>40</v>
      </c>
      <c r="Q127" s="6">
        <v>40</v>
      </c>
      <c r="R127" s="6">
        <v>102.22320000000001</v>
      </c>
      <c r="S127">
        <f>Table_New[[#This Row],[LaborRate]]+Table_New[[#This Row],[LaborCost]]</f>
        <v>120</v>
      </c>
      <c r="T127">
        <f>Table_New[[#This Row],[LaborFee]]+Table_New[[#This Row],[PartsFee]]</f>
        <v>142.22320000000002</v>
      </c>
      <c r="U127" t="str">
        <f>LEFT(TEXT(Table_New[[#This Row],[ReqDate]],"dddd"),3)</f>
        <v>Tue</v>
      </c>
      <c r="V127" t="str">
        <f>LEFT(TEXT(Table_New[[#This Row],[WorkDate]],"mmmm"),3)</f>
        <v>Jan</v>
      </c>
    </row>
    <row r="128" spans="1:22" ht="14.25" customHeight="1" x14ac:dyDescent="0.25">
      <c r="A128" s="6" t="s">
        <v>204</v>
      </c>
      <c r="B128" s="6" t="s">
        <v>61</v>
      </c>
      <c r="C128" s="6" t="s">
        <v>62</v>
      </c>
      <c r="D128" s="6" t="s">
        <v>63</v>
      </c>
      <c r="E128" t="str">
        <f>IF(Table_New[[#This Row],[Wait]]&lt;=4, "Yes", "No")</f>
        <v>No</v>
      </c>
      <c r="F128" s="9">
        <v>44132</v>
      </c>
      <c r="G128" s="9">
        <v>44165</v>
      </c>
      <c r="H128" s="6">
        <v>1</v>
      </c>
      <c r="I128" t="str">
        <f>IF(Table_New[[#This Row],[LaborFee]]=0,"Yes", "No")</f>
        <v>No</v>
      </c>
      <c r="J128" t="str">
        <f>IF(Table_New[[#This Row],[PartsFee]]=0,"Yes", "No")</f>
        <v>No</v>
      </c>
      <c r="K128" s="6">
        <v>0.5</v>
      </c>
      <c r="L128" s="6">
        <v>373.55279999999999</v>
      </c>
      <c r="M128" s="6" t="s">
        <v>59</v>
      </c>
      <c r="N128">
        <f>Table_New[[#This Row],[WorkDate]]-Table_New[[#This Row],[ReqDate]]</f>
        <v>33</v>
      </c>
      <c r="O128">
        <f>VLOOKUP(Table_New[[#This Row],[Techs]],$AA$2:$AB$4,2,0)</f>
        <v>80</v>
      </c>
      <c r="P128">
        <f>Table_New[[#This Row],[LaborHours]]*Table_New[[#This Row],[LaborRate]]</f>
        <v>40</v>
      </c>
      <c r="Q128" s="6">
        <v>40</v>
      </c>
      <c r="R128" s="6">
        <v>373.55279999999999</v>
      </c>
      <c r="S128">
        <f>Table_New[[#This Row],[LaborRate]]+Table_New[[#This Row],[LaborCost]]</f>
        <v>120</v>
      </c>
      <c r="T128">
        <f>Table_New[[#This Row],[LaborFee]]+Table_New[[#This Row],[PartsFee]]</f>
        <v>413.55279999999999</v>
      </c>
      <c r="U128" t="str">
        <f>LEFT(TEXT(Table_New[[#This Row],[ReqDate]],"dddd"),3)</f>
        <v>Wed</v>
      </c>
      <c r="V128" t="str">
        <f>LEFT(TEXT(Table_New[[#This Row],[WorkDate]],"mmmm"),3)</f>
        <v>Nov</v>
      </c>
    </row>
    <row r="129" spans="1:22" ht="14.25" customHeight="1" x14ac:dyDescent="0.25">
      <c r="A129" s="6" t="s">
        <v>205</v>
      </c>
      <c r="B129" s="6" t="s">
        <v>61</v>
      </c>
      <c r="C129" s="6" t="s">
        <v>62</v>
      </c>
      <c r="D129" s="6" t="s">
        <v>194</v>
      </c>
      <c r="E129" t="str">
        <f>IF(Table_New[[#This Row],[Wait]]&lt;=4, "Yes", "No")</f>
        <v>No</v>
      </c>
      <c r="F129" s="9">
        <v>44132</v>
      </c>
      <c r="G129" s="9">
        <v>44166</v>
      </c>
      <c r="H129" s="6">
        <v>3</v>
      </c>
      <c r="I129" t="str">
        <f>IF(Table_New[[#This Row],[LaborFee]]=0,"Yes", "No")</f>
        <v>No</v>
      </c>
      <c r="J129" t="str">
        <f>IF(Table_New[[#This Row],[PartsFee]]=0,"Yes", "No")</f>
        <v>No</v>
      </c>
      <c r="K129" s="6">
        <v>2.75</v>
      </c>
      <c r="L129" s="6">
        <v>1249.0878</v>
      </c>
      <c r="M129" s="6" t="s">
        <v>59</v>
      </c>
      <c r="N129">
        <f>Table_New[[#This Row],[WorkDate]]-Table_New[[#This Row],[ReqDate]]</f>
        <v>34</v>
      </c>
      <c r="O129">
        <f>VLOOKUP(Table_New[[#This Row],[Techs]],$AA$2:$AB$4,2,0)</f>
        <v>195</v>
      </c>
      <c r="P129">
        <f>Table_New[[#This Row],[LaborHours]]*Table_New[[#This Row],[LaborRate]]</f>
        <v>536.25</v>
      </c>
      <c r="Q129" s="6">
        <v>536.25</v>
      </c>
      <c r="R129" s="6">
        <v>1249.0878</v>
      </c>
      <c r="S129">
        <f>Table_New[[#This Row],[LaborRate]]+Table_New[[#This Row],[LaborCost]]</f>
        <v>731.25</v>
      </c>
      <c r="T129">
        <f>Table_New[[#This Row],[LaborFee]]+Table_New[[#This Row],[PartsFee]]</f>
        <v>1785.3378</v>
      </c>
      <c r="U129" t="str">
        <f>LEFT(TEXT(Table_New[[#This Row],[ReqDate]],"dddd"),3)</f>
        <v>Wed</v>
      </c>
      <c r="V129" t="str">
        <f>LEFT(TEXT(Table_New[[#This Row],[WorkDate]],"mmmm"),3)</f>
        <v>Dec</v>
      </c>
    </row>
    <row r="130" spans="1:22" ht="14.25" customHeight="1" x14ac:dyDescent="0.25">
      <c r="A130" s="6" t="s">
        <v>206</v>
      </c>
      <c r="B130" s="6" t="s">
        <v>71</v>
      </c>
      <c r="C130" s="6" t="s">
        <v>57</v>
      </c>
      <c r="D130" s="6" t="s">
        <v>67</v>
      </c>
      <c r="E130" t="str">
        <f>IF(Table_New[[#This Row],[Wait]]&lt;=4, "Yes", "No")</f>
        <v>No</v>
      </c>
      <c r="F130" s="9">
        <v>44133</v>
      </c>
      <c r="G130" s="9">
        <v>44141</v>
      </c>
      <c r="H130" s="6">
        <v>1</v>
      </c>
      <c r="I130" t="str">
        <f>IF(Table_New[[#This Row],[LaborFee]]=0,"Yes", "No")</f>
        <v>No</v>
      </c>
      <c r="J130" t="str">
        <f>IF(Table_New[[#This Row],[PartsFee]]=0,"Yes", "No")</f>
        <v>No</v>
      </c>
      <c r="K130" s="6">
        <v>0.25</v>
      </c>
      <c r="L130" s="6">
        <v>240</v>
      </c>
      <c r="M130" s="6" t="s">
        <v>59</v>
      </c>
      <c r="N130">
        <f>Table_New[[#This Row],[WorkDate]]-Table_New[[#This Row],[ReqDate]]</f>
        <v>8</v>
      </c>
      <c r="O130">
        <f>VLOOKUP(Table_New[[#This Row],[Techs]],$AA$2:$AB$4,2,0)</f>
        <v>80</v>
      </c>
      <c r="P130">
        <f>Table_New[[#This Row],[LaborHours]]*Table_New[[#This Row],[LaborRate]]</f>
        <v>20</v>
      </c>
      <c r="Q130" s="6">
        <v>20</v>
      </c>
      <c r="R130" s="6">
        <v>240</v>
      </c>
      <c r="S130">
        <f>Table_New[[#This Row],[LaborRate]]+Table_New[[#This Row],[LaborCost]]</f>
        <v>100</v>
      </c>
      <c r="T130">
        <f>Table_New[[#This Row],[LaborFee]]+Table_New[[#This Row],[PartsFee]]</f>
        <v>260</v>
      </c>
      <c r="U130" t="str">
        <f>LEFT(TEXT(Table_New[[#This Row],[ReqDate]],"dddd"),3)</f>
        <v>Thu</v>
      </c>
      <c r="V130" t="str">
        <f>LEFT(TEXT(Table_New[[#This Row],[WorkDate]],"mmmm"),3)</f>
        <v>Nov</v>
      </c>
    </row>
    <row r="131" spans="1:22" ht="14.25" customHeight="1" x14ac:dyDescent="0.25">
      <c r="A131" s="6" t="s">
        <v>207</v>
      </c>
      <c r="B131" s="6" t="s">
        <v>71</v>
      </c>
      <c r="C131" s="6" t="s">
        <v>66</v>
      </c>
      <c r="D131" s="6" t="s">
        <v>67</v>
      </c>
      <c r="E131" t="str">
        <f>IF(Table_New[[#This Row],[Wait]]&lt;=4, "Yes", "No")</f>
        <v>No</v>
      </c>
      <c r="F131" s="9">
        <v>44133</v>
      </c>
      <c r="G131" s="9">
        <v>44153</v>
      </c>
      <c r="H131" s="6">
        <v>1</v>
      </c>
      <c r="I131" t="str">
        <f>IF(Table_New[[#This Row],[LaborFee]]=0,"Yes", "No")</f>
        <v>No</v>
      </c>
      <c r="J131" t="str">
        <f>IF(Table_New[[#This Row],[PartsFee]]=0,"Yes", "No")</f>
        <v>No</v>
      </c>
      <c r="K131" s="6">
        <v>0.25</v>
      </c>
      <c r="L131" s="6">
        <v>27</v>
      </c>
      <c r="M131" s="6" t="s">
        <v>79</v>
      </c>
      <c r="N131">
        <f>Table_New[[#This Row],[WorkDate]]-Table_New[[#This Row],[ReqDate]]</f>
        <v>20</v>
      </c>
      <c r="O131">
        <f>VLOOKUP(Table_New[[#This Row],[Techs]],$AA$2:$AB$4,2,0)</f>
        <v>80</v>
      </c>
      <c r="P131">
        <f>Table_New[[#This Row],[LaborHours]]*Table_New[[#This Row],[LaborRate]]</f>
        <v>20</v>
      </c>
      <c r="Q131" s="6">
        <v>20</v>
      </c>
      <c r="R131" s="6">
        <v>27</v>
      </c>
      <c r="S131">
        <f>Table_New[[#This Row],[LaborRate]]+Table_New[[#This Row],[LaborCost]]</f>
        <v>100</v>
      </c>
      <c r="T131">
        <f>Table_New[[#This Row],[LaborFee]]+Table_New[[#This Row],[PartsFee]]</f>
        <v>47</v>
      </c>
      <c r="U131" t="str">
        <f>LEFT(TEXT(Table_New[[#This Row],[ReqDate]],"dddd"),3)</f>
        <v>Thu</v>
      </c>
      <c r="V131" t="str">
        <f>LEFT(TEXT(Table_New[[#This Row],[WorkDate]],"mmmm"),3)</f>
        <v>Nov</v>
      </c>
    </row>
    <row r="132" spans="1:22" ht="14.25" customHeight="1" x14ac:dyDescent="0.25">
      <c r="A132" s="6" t="s">
        <v>208</v>
      </c>
      <c r="B132" s="6" t="s">
        <v>83</v>
      </c>
      <c r="C132" s="6" t="s">
        <v>57</v>
      </c>
      <c r="D132" s="6" t="s">
        <v>63</v>
      </c>
      <c r="E132" t="str">
        <f>IF(Table_New[[#This Row],[Wait]]&lt;=4, "Yes", "No")</f>
        <v>Yes</v>
      </c>
      <c r="F132" s="9">
        <v>44137</v>
      </c>
      <c r="G132" s="9">
        <v>44139</v>
      </c>
      <c r="H132" s="6">
        <v>2</v>
      </c>
      <c r="I132" t="str">
        <f>IF(Table_New[[#This Row],[LaborFee]]=0,"Yes", "No")</f>
        <v>No</v>
      </c>
      <c r="J132" t="str">
        <f>IF(Table_New[[#This Row],[PartsFee]]=0,"Yes", "No")</f>
        <v>No</v>
      </c>
      <c r="K132" s="6">
        <v>1</v>
      </c>
      <c r="L132" s="6">
        <v>228.6335</v>
      </c>
      <c r="M132" s="6" t="s">
        <v>79</v>
      </c>
      <c r="N132">
        <f>Table_New[[#This Row],[WorkDate]]-Table_New[[#This Row],[ReqDate]]</f>
        <v>2</v>
      </c>
      <c r="O132">
        <f>VLOOKUP(Table_New[[#This Row],[Techs]],$AA$2:$AB$4,2,0)</f>
        <v>140</v>
      </c>
      <c r="P132">
        <f>Table_New[[#This Row],[LaborHours]]*Table_New[[#This Row],[LaborRate]]</f>
        <v>140</v>
      </c>
      <c r="Q132" s="6">
        <v>140</v>
      </c>
      <c r="R132" s="6">
        <v>228.6335</v>
      </c>
      <c r="S132">
        <f>Table_New[[#This Row],[LaborRate]]+Table_New[[#This Row],[LaborCost]]</f>
        <v>280</v>
      </c>
      <c r="T132">
        <f>Table_New[[#This Row],[LaborFee]]+Table_New[[#This Row],[PartsFee]]</f>
        <v>368.63350000000003</v>
      </c>
      <c r="U132" t="str">
        <f>LEFT(TEXT(Table_New[[#This Row],[ReqDate]],"dddd"),3)</f>
        <v>Mon</v>
      </c>
      <c r="V132" t="str">
        <f>LEFT(TEXT(Table_New[[#This Row],[WorkDate]],"mmmm"),3)</f>
        <v>Nov</v>
      </c>
    </row>
    <row r="133" spans="1:22" ht="14.25" customHeight="1" x14ac:dyDescent="0.25">
      <c r="A133" s="6" t="s">
        <v>209</v>
      </c>
      <c r="B133" s="6" t="s">
        <v>83</v>
      </c>
      <c r="C133" s="6" t="s">
        <v>87</v>
      </c>
      <c r="D133" s="6" t="s">
        <v>58</v>
      </c>
      <c r="E133" t="str">
        <f>IF(Table_New[[#This Row],[Wait]]&lt;=4, "Yes", "No")</f>
        <v>No</v>
      </c>
      <c r="F133" s="9">
        <v>44137</v>
      </c>
      <c r="G133" s="9">
        <v>44160</v>
      </c>
      <c r="H133" s="6">
        <v>1</v>
      </c>
      <c r="I133" t="str">
        <f>IF(Table_New[[#This Row],[LaborFee]]=0,"Yes", "No")</f>
        <v>No</v>
      </c>
      <c r="J133" t="str">
        <f>IF(Table_New[[#This Row],[PartsFee]]=0,"Yes", "No")</f>
        <v>No</v>
      </c>
      <c r="K133" s="6">
        <v>0.5</v>
      </c>
      <c r="L133" s="6">
        <v>26.582599999999999</v>
      </c>
      <c r="M133" s="6" t="s">
        <v>59</v>
      </c>
      <c r="N133">
        <f>Table_New[[#This Row],[WorkDate]]-Table_New[[#This Row],[ReqDate]]</f>
        <v>23</v>
      </c>
      <c r="O133">
        <f>VLOOKUP(Table_New[[#This Row],[Techs]],$AA$2:$AB$4,2,0)</f>
        <v>80</v>
      </c>
      <c r="P133">
        <f>Table_New[[#This Row],[LaborHours]]*Table_New[[#This Row],[LaborRate]]</f>
        <v>40</v>
      </c>
      <c r="Q133" s="6">
        <v>40</v>
      </c>
      <c r="R133" s="6">
        <v>26.582599999999999</v>
      </c>
      <c r="S133">
        <f>Table_New[[#This Row],[LaborRate]]+Table_New[[#This Row],[LaborCost]]</f>
        <v>120</v>
      </c>
      <c r="T133">
        <f>Table_New[[#This Row],[LaborFee]]+Table_New[[#This Row],[PartsFee]]</f>
        <v>66.582599999999999</v>
      </c>
      <c r="U133" t="str">
        <f>LEFT(TEXT(Table_New[[#This Row],[ReqDate]],"dddd"),3)</f>
        <v>Mon</v>
      </c>
      <c r="V133" t="str">
        <f>LEFT(TEXT(Table_New[[#This Row],[WorkDate]],"mmmm"),3)</f>
        <v>Nov</v>
      </c>
    </row>
    <row r="134" spans="1:22" ht="14.25" customHeight="1" x14ac:dyDescent="0.25">
      <c r="A134" s="6" t="s">
        <v>210</v>
      </c>
      <c r="B134" s="6" t="s">
        <v>56</v>
      </c>
      <c r="C134" s="6" t="s">
        <v>87</v>
      </c>
      <c r="D134" s="6" t="s">
        <v>63</v>
      </c>
      <c r="E134" t="str">
        <f>IF(Table_New[[#This Row],[Wait]]&lt;=4, "Yes", "No")</f>
        <v>No</v>
      </c>
      <c r="F134" s="9">
        <v>44137</v>
      </c>
      <c r="G134" s="9">
        <v>44172</v>
      </c>
      <c r="H134" s="6">
        <v>2</v>
      </c>
      <c r="I134" t="str">
        <f>IF(Table_New[[#This Row],[LaborFee]]=0,"Yes", "No")</f>
        <v>No</v>
      </c>
      <c r="J134" t="str">
        <f>IF(Table_New[[#This Row],[PartsFee]]=0,"Yes", "No")</f>
        <v>No</v>
      </c>
      <c r="K134" s="6">
        <v>0.75</v>
      </c>
      <c r="L134" s="6">
        <v>5.71</v>
      </c>
      <c r="M134" s="6" t="s">
        <v>59</v>
      </c>
      <c r="N134">
        <f>Table_New[[#This Row],[WorkDate]]-Table_New[[#This Row],[ReqDate]]</f>
        <v>35</v>
      </c>
      <c r="O134">
        <f>VLOOKUP(Table_New[[#This Row],[Techs]],$AA$2:$AB$4,2,0)</f>
        <v>140</v>
      </c>
      <c r="P134">
        <f>Table_New[[#This Row],[LaborHours]]*Table_New[[#This Row],[LaborRate]]</f>
        <v>105</v>
      </c>
      <c r="Q134" s="6">
        <v>105</v>
      </c>
      <c r="R134" s="6">
        <v>5.71</v>
      </c>
      <c r="S134">
        <f>Table_New[[#This Row],[LaborRate]]+Table_New[[#This Row],[LaborCost]]</f>
        <v>245</v>
      </c>
      <c r="T134">
        <f>Table_New[[#This Row],[LaborFee]]+Table_New[[#This Row],[PartsFee]]</f>
        <v>110.71</v>
      </c>
      <c r="U134" t="str">
        <f>LEFT(TEXT(Table_New[[#This Row],[ReqDate]],"dddd"),3)</f>
        <v>Mon</v>
      </c>
      <c r="V134" t="str">
        <f>LEFT(TEXT(Table_New[[#This Row],[WorkDate]],"mmmm"),3)</f>
        <v>Dec</v>
      </c>
    </row>
    <row r="135" spans="1:22" ht="14.25" customHeight="1" x14ac:dyDescent="0.25">
      <c r="A135" s="6" t="s">
        <v>211</v>
      </c>
      <c r="B135" s="6" t="s">
        <v>65</v>
      </c>
      <c r="C135" s="6" t="s">
        <v>87</v>
      </c>
      <c r="D135" s="6" t="s">
        <v>63</v>
      </c>
      <c r="E135" t="str">
        <f>IF(Table_New[[#This Row],[Wait]]&lt;=4, "Yes", "No")</f>
        <v>No</v>
      </c>
      <c r="F135" s="9">
        <v>44137</v>
      </c>
      <c r="G135" s="9">
        <v>44207</v>
      </c>
      <c r="H135" s="6">
        <v>2</v>
      </c>
      <c r="I135" t="str">
        <f>IF(Table_New[[#This Row],[LaborFee]]=0,"Yes", "No")</f>
        <v>No</v>
      </c>
      <c r="J135" t="str">
        <f>IF(Table_New[[#This Row],[PartsFee]]=0,"Yes", "No")</f>
        <v>No</v>
      </c>
      <c r="K135" s="6">
        <v>0.5</v>
      </c>
      <c r="L135" s="6">
        <v>263.0523</v>
      </c>
      <c r="M135" s="6" t="s">
        <v>79</v>
      </c>
      <c r="N135">
        <f>Table_New[[#This Row],[WorkDate]]-Table_New[[#This Row],[ReqDate]]</f>
        <v>70</v>
      </c>
      <c r="O135">
        <f>VLOOKUP(Table_New[[#This Row],[Techs]],$AA$2:$AB$4,2,0)</f>
        <v>140</v>
      </c>
      <c r="P135">
        <f>Table_New[[#This Row],[LaborHours]]*Table_New[[#This Row],[LaborRate]]</f>
        <v>70</v>
      </c>
      <c r="Q135" s="6">
        <v>70</v>
      </c>
      <c r="R135" s="6">
        <v>263.0523</v>
      </c>
      <c r="S135">
        <f>Table_New[[#This Row],[LaborRate]]+Table_New[[#This Row],[LaborCost]]</f>
        <v>210</v>
      </c>
      <c r="T135">
        <f>Table_New[[#This Row],[LaborFee]]+Table_New[[#This Row],[PartsFee]]</f>
        <v>333.0523</v>
      </c>
      <c r="U135" t="str">
        <f>LEFT(TEXT(Table_New[[#This Row],[ReqDate]],"dddd"),3)</f>
        <v>Mon</v>
      </c>
      <c r="V135" t="str">
        <f>LEFT(TEXT(Table_New[[#This Row],[WorkDate]],"mmmm"),3)</f>
        <v>Jan</v>
      </c>
    </row>
    <row r="136" spans="1:22" ht="14.25" customHeight="1" x14ac:dyDescent="0.25">
      <c r="A136" s="6" t="s">
        <v>212</v>
      </c>
      <c r="B136" s="6" t="s">
        <v>94</v>
      </c>
      <c r="C136" s="6" t="s">
        <v>66</v>
      </c>
      <c r="D136" s="6" t="s">
        <v>63</v>
      </c>
      <c r="E136" t="str">
        <f>IF(Table_New[[#This Row],[Wait]]&lt;=4, "Yes", "No")</f>
        <v>No</v>
      </c>
      <c r="F136" s="9">
        <v>44137</v>
      </c>
      <c r="G136" s="9">
        <v>44301</v>
      </c>
      <c r="H136" s="6">
        <v>2</v>
      </c>
      <c r="I136" t="str">
        <f>IF(Table_New[[#This Row],[LaborFee]]=0,"Yes", "No")</f>
        <v>No</v>
      </c>
      <c r="J136" t="str">
        <f>IF(Table_New[[#This Row],[PartsFee]]=0,"Yes", "No")</f>
        <v>No</v>
      </c>
      <c r="K136" s="6">
        <v>1.75</v>
      </c>
      <c r="L136" s="6">
        <v>8.25</v>
      </c>
      <c r="M136" s="6" t="s">
        <v>59</v>
      </c>
      <c r="N136">
        <f>Table_New[[#This Row],[WorkDate]]-Table_New[[#This Row],[ReqDate]]</f>
        <v>164</v>
      </c>
      <c r="O136">
        <f>VLOOKUP(Table_New[[#This Row],[Techs]],$AA$2:$AB$4,2,0)</f>
        <v>140</v>
      </c>
      <c r="P136">
        <f>Table_New[[#This Row],[LaborHours]]*Table_New[[#This Row],[LaborRate]]</f>
        <v>245</v>
      </c>
      <c r="Q136" s="6">
        <v>245</v>
      </c>
      <c r="R136" s="6">
        <v>8.25</v>
      </c>
      <c r="S136">
        <f>Table_New[[#This Row],[LaborRate]]+Table_New[[#This Row],[LaborCost]]</f>
        <v>385</v>
      </c>
      <c r="T136">
        <f>Table_New[[#This Row],[LaborFee]]+Table_New[[#This Row],[PartsFee]]</f>
        <v>253.25</v>
      </c>
      <c r="U136" t="str">
        <f>LEFT(TEXT(Table_New[[#This Row],[ReqDate]],"dddd"),3)</f>
        <v>Mon</v>
      </c>
      <c r="V136" t="str">
        <f>LEFT(TEXT(Table_New[[#This Row],[WorkDate]],"mmmm"),3)</f>
        <v>Apr</v>
      </c>
    </row>
    <row r="137" spans="1:22" ht="14.25" customHeight="1" x14ac:dyDescent="0.25">
      <c r="A137" s="6" t="s">
        <v>213</v>
      </c>
      <c r="B137" s="6" t="s">
        <v>94</v>
      </c>
      <c r="C137" s="6" t="s">
        <v>57</v>
      </c>
      <c r="D137" s="6" t="s">
        <v>63</v>
      </c>
      <c r="E137" t="str">
        <f>IF(Table_New[[#This Row],[Wait]]&lt;=4, "Yes", "No")</f>
        <v>No</v>
      </c>
      <c r="F137" s="9">
        <v>44138</v>
      </c>
      <c r="G137" s="9">
        <v>44165</v>
      </c>
      <c r="H137" s="6">
        <v>1</v>
      </c>
      <c r="I137" t="str">
        <f>IF(Table_New[[#This Row],[LaborFee]]=0,"Yes", "No")</f>
        <v>No</v>
      </c>
      <c r="J137" t="str">
        <f>IF(Table_New[[#This Row],[PartsFee]]=0,"Yes", "No")</f>
        <v>No</v>
      </c>
      <c r="K137" s="6">
        <v>0.5</v>
      </c>
      <c r="L137" s="6">
        <v>15.63</v>
      </c>
      <c r="M137" s="6" t="s">
        <v>59</v>
      </c>
      <c r="N137">
        <f>Table_New[[#This Row],[WorkDate]]-Table_New[[#This Row],[ReqDate]]</f>
        <v>27</v>
      </c>
      <c r="O137">
        <f>VLOOKUP(Table_New[[#This Row],[Techs]],$AA$2:$AB$4,2,0)</f>
        <v>80</v>
      </c>
      <c r="P137">
        <f>Table_New[[#This Row],[LaborHours]]*Table_New[[#This Row],[LaborRate]]</f>
        <v>40</v>
      </c>
      <c r="Q137" s="6">
        <v>40</v>
      </c>
      <c r="R137" s="6">
        <v>15.63</v>
      </c>
      <c r="S137">
        <f>Table_New[[#This Row],[LaborRate]]+Table_New[[#This Row],[LaborCost]]</f>
        <v>120</v>
      </c>
      <c r="T137">
        <f>Table_New[[#This Row],[LaborFee]]+Table_New[[#This Row],[PartsFee]]</f>
        <v>55.63</v>
      </c>
      <c r="U137" t="str">
        <f>LEFT(TEXT(Table_New[[#This Row],[ReqDate]],"dddd"),3)</f>
        <v>Tue</v>
      </c>
      <c r="V137" t="str">
        <f>LEFT(TEXT(Table_New[[#This Row],[WorkDate]],"mmmm"),3)</f>
        <v>Nov</v>
      </c>
    </row>
    <row r="138" spans="1:22" ht="14.25" customHeight="1" x14ac:dyDescent="0.25">
      <c r="A138" s="6" t="s">
        <v>214</v>
      </c>
      <c r="B138" s="6" t="s">
        <v>65</v>
      </c>
      <c r="C138" s="6" t="s">
        <v>87</v>
      </c>
      <c r="D138" s="6" t="s">
        <v>63</v>
      </c>
      <c r="E138" t="str">
        <f>IF(Table_New[[#This Row],[Wait]]&lt;=4, "Yes", "No")</f>
        <v>No</v>
      </c>
      <c r="F138" s="9">
        <v>44138</v>
      </c>
      <c r="G138" s="9">
        <v>44167</v>
      </c>
      <c r="H138" s="6">
        <v>1</v>
      </c>
      <c r="I138" t="str">
        <f>IF(Table_New[[#This Row],[LaborFee]]=0,"Yes", "No")</f>
        <v>No</v>
      </c>
      <c r="J138" t="str">
        <f>IF(Table_New[[#This Row],[PartsFee]]=0,"Yes", "No")</f>
        <v>No</v>
      </c>
      <c r="K138" s="6">
        <v>0.5</v>
      </c>
      <c r="L138" s="6">
        <v>15.63</v>
      </c>
      <c r="M138" s="6" t="s">
        <v>59</v>
      </c>
      <c r="N138">
        <f>Table_New[[#This Row],[WorkDate]]-Table_New[[#This Row],[ReqDate]]</f>
        <v>29</v>
      </c>
      <c r="O138">
        <f>VLOOKUP(Table_New[[#This Row],[Techs]],$AA$2:$AB$4,2,0)</f>
        <v>80</v>
      </c>
      <c r="P138">
        <f>Table_New[[#This Row],[LaborHours]]*Table_New[[#This Row],[LaborRate]]</f>
        <v>40</v>
      </c>
      <c r="Q138" s="6">
        <v>40</v>
      </c>
      <c r="R138" s="6">
        <v>15.63</v>
      </c>
      <c r="S138">
        <f>Table_New[[#This Row],[LaborRate]]+Table_New[[#This Row],[LaborCost]]</f>
        <v>120</v>
      </c>
      <c r="T138">
        <f>Table_New[[#This Row],[LaborFee]]+Table_New[[#This Row],[PartsFee]]</f>
        <v>55.63</v>
      </c>
      <c r="U138" t="str">
        <f>LEFT(TEXT(Table_New[[#This Row],[ReqDate]],"dddd"),3)</f>
        <v>Tue</v>
      </c>
      <c r="V138" t="str">
        <f>LEFT(TEXT(Table_New[[#This Row],[WorkDate]],"mmmm"),3)</f>
        <v>Dec</v>
      </c>
    </row>
    <row r="139" spans="1:22" ht="14.25" customHeight="1" x14ac:dyDescent="0.25">
      <c r="A139" s="6" t="s">
        <v>215</v>
      </c>
      <c r="B139" s="6" t="s">
        <v>94</v>
      </c>
      <c r="C139" s="6" t="s">
        <v>78</v>
      </c>
      <c r="D139" s="6" t="s">
        <v>58</v>
      </c>
      <c r="E139" t="str">
        <f>IF(Table_New[[#This Row],[Wait]]&lt;=4, "Yes", "No")</f>
        <v>No</v>
      </c>
      <c r="F139" s="9">
        <v>44138</v>
      </c>
      <c r="G139" s="9">
        <v>44173</v>
      </c>
      <c r="H139" s="6">
        <v>1</v>
      </c>
      <c r="I139" t="str">
        <f>IF(Table_New[[#This Row],[LaborFee]]=0,"Yes", "No")</f>
        <v>No</v>
      </c>
      <c r="J139" t="str">
        <f>IF(Table_New[[#This Row],[PartsFee]]=0,"Yes", "No")</f>
        <v>No</v>
      </c>
      <c r="K139" s="6">
        <v>0.75</v>
      </c>
      <c r="L139" s="6">
        <v>28.5</v>
      </c>
      <c r="M139" s="6" t="s">
        <v>79</v>
      </c>
      <c r="N139">
        <f>Table_New[[#This Row],[WorkDate]]-Table_New[[#This Row],[ReqDate]]</f>
        <v>35</v>
      </c>
      <c r="O139">
        <f>VLOOKUP(Table_New[[#This Row],[Techs]],$AA$2:$AB$4,2,0)</f>
        <v>80</v>
      </c>
      <c r="P139">
        <f>Table_New[[#This Row],[LaborHours]]*Table_New[[#This Row],[LaborRate]]</f>
        <v>60</v>
      </c>
      <c r="Q139" s="6">
        <v>60</v>
      </c>
      <c r="R139" s="6">
        <v>28.5</v>
      </c>
      <c r="S139">
        <f>Table_New[[#This Row],[LaborRate]]+Table_New[[#This Row],[LaborCost]]</f>
        <v>140</v>
      </c>
      <c r="T139">
        <f>Table_New[[#This Row],[LaborFee]]+Table_New[[#This Row],[PartsFee]]</f>
        <v>88.5</v>
      </c>
      <c r="U139" t="str">
        <f>LEFT(TEXT(Table_New[[#This Row],[ReqDate]],"dddd"),3)</f>
        <v>Tue</v>
      </c>
      <c r="V139" t="str">
        <f>LEFT(TEXT(Table_New[[#This Row],[WorkDate]],"mmmm"),3)</f>
        <v>Dec</v>
      </c>
    </row>
    <row r="140" spans="1:22" ht="14.25" customHeight="1" x14ac:dyDescent="0.25">
      <c r="A140" s="6" t="s">
        <v>216</v>
      </c>
      <c r="B140" s="6" t="s">
        <v>83</v>
      </c>
      <c r="C140" s="6" t="s">
        <v>57</v>
      </c>
      <c r="D140" s="6" t="s">
        <v>63</v>
      </c>
      <c r="E140" t="str">
        <f>IF(Table_New[[#This Row],[Wait]]&lt;=4, "Yes", "No")</f>
        <v>No</v>
      </c>
      <c r="F140" s="9">
        <v>44139</v>
      </c>
      <c r="G140" s="9">
        <v>44144</v>
      </c>
      <c r="H140" s="6">
        <v>1</v>
      </c>
      <c r="I140" t="str">
        <f>IF(Table_New[[#This Row],[LaborFee]]=0,"Yes", "No")</f>
        <v>No</v>
      </c>
      <c r="J140" t="str">
        <f>IF(Table_New[[#This Row],[PartsFee]]=0,"Yes", "No")</f>
        <v>No</v>
      </c>
      <c r="K140" s="6">
        <v>0.5</v>
      </c>
      <c r="L140" s="6">
        <v>748.44</v>
      </c>
      <c r="M140" s="6" t="s">
        <v>59</v>
      </c>
      <c r="N140">
        <f>Table_New[[#This Row],[WorkDate]]-Table_New[[#This Row],[ReqDate]]</f>
        <v>5</v>
      </c>
      <c r="O140">
        <f>VLOOKUP(Table_New[[#This Row],[Techs]],$AA$2:$AB$4,2,0)</f>
        <v>80</v>
      </c>
      <c r="P140">
        <f>Table_New[[#This Row],[LaborHours]]*Table_New[[#This Row],[LaborRate]]</f>
        <v>40</v>
      </c>
      <c r="Q140" s="6">
        <v>40</v>
      </c>
      <c r="R140" s="6">
        <v>748.44</v>
      </c>
      <c r="S140">
        <f>Table_New[[#This Row],[LaborRate]]+Table_New[[#This Row],[LaborCost]]</f>
        <v>120</v>
      </c>
      <c r="T140">
        <f>Table_New[[#This Row],[LaborFee]]+Table_New[[#This Row],[PartsFee]]</f>
        <v>788.44</v>
      </c>
      <c r="U140" t="str">
        <f>LEFT(TEXT(Table_New[[#This Row],[ReqDate]],"dddd"),3)</f>
        <v>Wed</v>
      </c>
      <c r="V140" t="str">
        <f>LEFT(TEXT(Table_New[[#This Row],[WorkDate]],"mmmm"),3)</f>
        <v>Nov</v>
      </c>
    </row>
    <row r="141" spans="1:22" ht="14.25" customHeight="1" x14ac:dyDescent="0.25">
      <c r="A141" s="6" t="s">
        <v>217</v>
      </c>
      <c r="B141" s="6" t="s">
        <v>83</v>
      </c>
      <c r="C141" s="6" t="s">
        <v>87</v>
      </c>
      <c r="D141" s="6" t="s">
        <v>194</v>
      </c>
      <c r="E141" t="str">
        <f>IF(Table_New[[#This Row],[Wait]]&lt;=4, "Yes", "No")</f>
        <v>No</v>
      </c>
      <c r="F141" s="9">
        <v>44139</v>
      </c>
      <c r="G141" s="9">
        <v>44152</v>
      </c>
      <c r="H141" s="6">
        <v>1</v>
      </c>
      <c r="I141" t="str">
        <f>IF(Table_New[[#This Row],[LaborFee]]=0,"Yes", "No")</f>
        <v>No</v>
      </c>
      <c r="J141" t="str">
        <f>IF(Table_New[[#This Row],[PartsFee]]=0,"Yes", "No")</f>
        <v>No</v>
      </c>
      <c r="K141" s="6">
        <v>1</v>
      </c>
      <c r="L141" s="6">
        <v>86.356300000000005</v>
      </c>
      <c r="M141" s="6" t="s">
        <v>68</v>
      </c>
      <c r="N141">
        <f>Table_New[[#This Row],[WorkDate]]-Table_New[[#This Row],[ReqDate]]</f>
        <v>13</v>
      </c>
      <c r="O141">
        <f>VLOOKUP(Table_New[[#This Row],[Techs]],$AA$2:$AB$4,2,0)</f>
        <v>80</v>
      </c>
      <c r="P141">
        <f>Table_New[[#This Row],[LaborHours]]*Table_New[[#This Row],[LaborRate]]</f>
        <v>80</v>
      </c>
      <c r="Q141" s="6">
        <v>80</v>
      </c>
      <c r="R141" s="6">
        <v>86.356300000000005</v>
      </c>
      <c r="S141">
        <f>Table_New[[#This Row],[LaborRate]]+Table_New[[#This Row],[LaborCost]]</f>
        <v>160</v>
      </c>
      <c r="T141">
        <f>Table_New[[#This Row],[LaborFee]]+Table_New[[#This Row],[PartsFee]]</f>
        <v>166.3563</v>
      </c>
      <c r="U141" t="str">
        <f>LEFT(TEXT(Table_New[[#This Row],[ReqDate]],"dddd"),3)</f>
        <v>Wed</v>
      </c>
      <c r="V141" t="str">
        <f>LEFT(TEXT(Table_New[[#This Row],[WorkDate]],"mmmm"),3)</f>
        <v>Nov</v>
      </c>
    </row>
    <row r="142" spans="1:22" ht="14.25" customHeight="1" x14ac:dyDescent="0.25">
      <c r="A142" s="6" t="s">
        <v>218</v>
      </c>
      <c r="B142" s="6" t="s">
        <v>56</v>
      </c>
      <c r="C142" s="6" t="s">
        <v>66</v>
      </c>
      <c r="D142" s="6" t="s">
        <v>67</v>
      </c>
      <c r="E142" t="str">
        <f>IF(Table_New[[#This Row],[Wait]]&lt;=4, "Yes", "No")</f>
        <v>No</v>
      </c>
      <c r="F142" s="9">
        <v>44139</v>
      </c>
      <c r="G142" s="9">
        <v>44152</v>
      </c>
      <c r="H142" s="6">
        <v>1</v>
      </c>
      <c r="I142" t="str">
        <f>IF(Table_New[[#This Row],[LaborFee]]=0,"Yes", "No")</f>
        <v>No</v>
      </c>
      <c r="J142" t="str">
        <f>IF(Table_New[[#This Row],[PartsFee]]=0,"Yes", "No")</f>
        <v>No</v>
      </c>
      <c r="K142" s="6">
        <v>0.25</v>
      </c>
      <c r="L142" s="6">
        <v>107.99550000000001</v>
      </c>
      <c r="M142" s="6" t="s">
        <v>68</v>
      </c>
      <c r="N142">
        <f>Table_New[[#This Row],[WorkDate]]-Table_New[[#This Row],[ReqDate]]</f>
        <v>13</v>
      </c>
      <c r="O142">
        <f>VLOOKUP(Table_New[[#This Row],[Techs]],$AA$2:$AB$4,2,0)</f>
        <v>80</v>
      </c>
      <c r="P142">
        <f>Table_New[[#This Row],[LaborHours]]*Table_New[[#This Row],[LaborRate]]</f>
        <v>20</v>
      </c>
      <c r="Q142" s="6">
        <v>20</v>
      </c>
      <c r="R142" s="6">
        <v>107.99550000000001</v>
      </c>
      <c r="S142">
        <f>Table_New[[#This Row],[LaborRate]]+Table_New[[#This Row],[LaborCost]]</f>
        <v>100</v>
      </c>
      <c r="T142">
        <f>Table_New[[#This Row],[LaborFee]]+Table_New[[#This Row],[PartsFee]]</f>
        <v>127.99550000000001</v>
      </c>
      <c r="U142" t="str">
        <f>LEFT(TEXT(Table_New[[#This Row],[ReqDate]],"dddd"),3)</f>
        <v>Wed</v>
      </c>
      <c r="V142" t="str">
        <f>LEFT(TEXT(Table_New[[#This Row],[WorkDate]],"mmmm"),3)</f>
        <v>Nov</v>
      </c>
    </row>
    <row r="143" spans="1:22" ht="14.25" customHeight="1" x14ac:dyDescent="0.25">
      <c r="A143" s="6" t="s">
        <v>219</v>
      </c>
      <c r="B143" s="6" t="s">
        <v>65</v>
      </c>
      <c r="C143" s="6" t="s">
        <v>66</v>
      </c>
      <c r="D143" s="6" t="s">
        <v>63</v>
      </c>
      <c r="E143" t="str">
        <f>IF(Table_New[[#This Row],[Wait]]&lt;=4, "Yes", "No")</f>
        <v>No</v>
      </c>
      <c r="F143" s="9">
        <v>44139</v>
      </c>
      <c r="G143" s="9">
        <v>44159</v>
      </c>
      <c r="H143" s="6">
        <v>2</v>
      </c>
      <c r="I143" t="str">
        <f>IF(Table_New[[#This Row],[LaborFee]]=0,"Yes", "No")</f>
        <v>No</v>
      </c>
      <c r="J143" t="str">
        <f>IF(Table_New[[#This Row],[PartsFee]]=0,"Yes", "No")</f>
        <v>No</v>
      </c>
      <c r="K143" s="6">
        <v>0.5</v>
      </c>
      <c r="L143" s="6">
        <v>279.31</v>
      </c>
      <c r="M143" s="6" t="s">
        <v>59</v>
      </c>
      <c r="N143">
        <f>Table_New[[#This Row],[WorkDate]]-Table_New[[#This Row],[ReqDate]]</f>
        <v>20</v>
      </c>
      <c r="O143">
        <f>VLOOKUP(Table_New[[#This Row],[Techs]],$AA$2:$AB$4,2,0)</f>
        <v>140</v>
      </c>
      <c r="P143">
        <f>Table_New[[#This Row],[LaborHours]]*Table_New[[#This Row],[LaborRate]]</f>
        <v>70</v>
      </c>
      <c r="Q143" s="6">
        <v>70</v>
      </c>
      <c r="R143" s="6">
        <v>279.31</v>
      </c>
      <c r="S143">
        <f>Table_New[[#This Row],[LaborRate]]+Table_New[[#This Row],[LaborCost]]</f>
        <v>210</v>
      </c>
      <c r="T143">
        <f>Table_New[[#This Row],[LaborFee]]+Table_New[[#This Row],[PartsFee]]</f>
        <v>349.31</v>
      </c>
      <c r="U143" t="str">
        <f>LEFT(TEXT(Table_New[[#This Row],[ReqDate]],"dddd"),3)</f>
        <v>Wed</v>
      </c>
      <c r="V143" t="str">
        <f>LEFT(TEXT(Table_New[[#This Row],[WorkDate]],"mmmm"),3)</f>
        <v>Nov</v>
      </c>
    </row>
    <row r="144" spans="1:22" ht="14.25" customHeight="1" x14ac:dyDescent="0.25">
      <c r="A144" s="6" t="s">
        <v>220</v>
      </c>
      <c r="B144" s="6" t="s">
        <v>83</v>
      </c>
      <c r="C144" s="6" t="s">
        <v>57</v>
      </c>
      <c r="D144" s="6" t="s">
        <v>58</v>
      </c>
      <c r="E144" t="str">
        <f>IF(Table_New[[#This Row],[Wait]]&lt;=4, "Yes", "No")</f>
        <v>No</v>
      </c>
      <c r="F144" s="9">
        <v>44139</v>
      </c>
      <c r="G144" s="9">
        <v>44167</v>
      </c>
      <c r="H144" s="6">
        <v>1</v>
      </c>
      <c r="I144" t="str">
        <f>IF(Table_New[[#This Row],[LaborFee]]=0,"Yes", "No")</f>
        <v>No</v>
      </c>
      <c r="J144" t="str">
        <f>IF(Table_New[[#This Row],[PartsFee]]=0,"Yes", "No")</f>
        <v>No</v>
      </c>
      <c r="K144" s="6">
        <v>0.5</v>
      </c>
      <c r="L144" s="6">
        <v>25.26</v>
      </c>
      <c r="M144" s="6" t="s">
        <v>59</v>
      </c>
      <c r="N144">
        <f>Table_New[[#This Row],[WorkDate]]-Table_New[[#This Row],[ReqDate]]</f>
        <v>28</v>
      </c>
      <c r="O144">
        <f>VLOOKUP(Table_New[[#This Row],[Techs]],$AA$2:$AB$4,2,0)</f>
        <v>80</v>
      </c>
      <c r="P144">
        <f>Table_New[[#This Row],[LaborHours]]*Table_New[[#This Row],[LaborRate]]</f>
        <v>40</v>
      </c>
      <c r="Q144" s="6">
        <v>40</v>
      </c>
      <c r="R144" s="6">
        <v>25.26</v>
      </c>
      <c r="S144">
        <f>Table_New[[#This Row],[LaborRate]]+Table_New[[#This Row],[LaborCost]]</f>
        <v>120</v>
      </c>
      <c r="T144">
        <f>Table_New[[#This Row],[LaborFee]]+Table_New[[#This Row],[PartsFee]]</f>
        <v>65.260000000000005</v>
      </c>
      <c r="U144" t="str">
        <f>LEFT(TEXT(Table_New[[#This Row],[ReqDate]],"dddd"),3)</f>
        <v>Wed</v>
      </c>
      <c r="V144" t="str">
        <f>LEFT(TEXT(Table_New[[#This Row],[WorkDate]],"mmmm"),3)</f>
        <v>Dec</v>
      </c>
    </row>
    <row r="145" spans="1:22" ht="14.25" customHeight="1" x14ac:dyDescent="0.25">
      <c r="A145" s="6" t="s">
        <v>221</v>
      </c>
      <c r="B145" s="6" t="s">
        <v>65</v>
      </c>
      <c r="C145" s="6" t="s">
        <v>66</v>
      </c>
      <c r="D145" s="6" t="s">
        <v>63</v>
      </c>
      <c r="E145" t="str">
        <f>IF(Table_New[[#This Row],[Wait]]&lt;=4, "Yes", "No")</f>
        <v>No</v>
      </c>
      <c r="F145" s="9">
        <v>44140</v>
      </c>
      <c r="G145" s="9">
        <v>44153</v>
      </c>
      <c r="H145" s="6">
        <v>1</v>
      </c>
      <c r="I145" t="str">
        <f>IF(Table_New[[#This Row],[LaborFee]]=0,"Yes", "No")</f>
        <v>No</v>
      </c>
      <c r="J145" t="str">
        <f>IF(Table_New[[#This Row],[PartsFee]]=0,"Yes", "No")</f>
        <v>No</v>
      </c>
      <c r="K145" s="6">
        <v>1</v>
      </c>
      <c r="L145" s="6">
        <v>351.02069999999998</v>
      </c>
      <c r="M145" s="6" t="s">
        <v>79</v>
      </c>
      <c r="N145">
        <f>Table_New[[#This Row],[WorkDate]]-Table_New[[#This Row],[ReqDate]]</f>
        <v>13</v>
      </c>
      <c r="O145">
        <f>VLOOKUP(Table_New[[#This Row],[Techs]],$AA$2:$AB$4,2,0)</f>
        <v>80</v>
      </c>
      <c r="P145">
        <f>Table_New[[#This Row],[LaborHours]]*Table_New[[#This Row],[LaborRate]]</f>
        <v>80</v>
      </c>
      <c r="Q145" s="6">
        <v>80</v>
      </c>
      <c r="R145" s="6">
        <v>351.02069999999998</v>
      </c>
      <c r="S145">
        <f>Table_New[[#This Row],[LaborRate]]+Table_New[[#This Row],[LaborCost]]</f>
        <v>160</v>
      </c>
      <c r="T145">
        <f>Table_New[[#This Row],[LaborFee]]+Table_New[[#This Row],[PartsFee]]</f>
        <v>431.02069999999998</v>
      </c>
      <c r="U145" t="str">
        <f>LEFT(TEXT(Table_New[[#This Row],[ReqDate]],"dddd"),3)</f>
        <v>Thu</v>
      </c>
      <c r="V145" t="str">
        <f>LEFT(TEXT(Table_New[[#This Row],[WorkDate]],"mmmm"),3)</f>
        <v>Nov</v>
      </c>
    </row>
    <row r="146" spans="1:22" ht="14.25" customHeight="1" x14ac:dyDescent="0.25">
      <c r="A146" s="6" t="s">
        <v>222</v>
      </c>
      <c r="B146" s="6" t="s">
        <v>83</v>
      </c>
      <c r="C146" s="6" t="s">
        <v>87</v>
      </c>
      <c r="D146" s="6" t="s">
        <v>63</v>
      </c>
      <c r="E146" t="str">
        <f>IF(Table_New[[#This Row],[Wait]]&lt;=4, "Yes", "No")</f>
        <v>No</v>
      </c>
      <c r="F146" s="9">
        <v>44140</v>
      </c>
      <c r="G146" s="9">
        <v>44160</v>
      </c>
      <c r="H146" s="6">
        <v>1</v>
      </c>
      <c r="I146" t="str">
        <f>IF(Table_New[[#This Row],[LaborFee]]=0,"Yes", "No")</f>
        <v>No</v>
      </c>
      <c r="J146" t="str">
        <f>IF(Table_New[[#This Row],[PartsFee]]=0,"Yes", "No")</f>
        <v>No</v>
      </c>
      <c r="K146" s="6">
        <v>0.5</v>
      </c>
      <c r="L146" s="6">
        <v>27.953900000000001</v>
      </c>
      <c r="M146" s="6" t="s">
        <v>59</v>
      </c>
      <c r="N146">
        <f>Table_New[[#This Row],[WorkDate]]-Table_New[[#This Row],[ReqDate]]</f>
        <v>20</v>
      </c>
      <c r="O146">
        <f>VLOOKUP(Table_New[[#This Row],[Techs]],$AA$2:$AB$4,2,0)</f>
        <v>80</v>
      </c>
      <c r="P146">
        <f>Table_New[[#This Row],[LaborHours]]*Table_New[[#This Row],[LaborRate]]</f>
        <v>40</v>
      </c>
      <c r="Q146" s="6">
        <v>40</v>
      </c>
      <c r="R146" s="6">
        <v>27.953900000000001</v>
      </c>
      <c r="S146">
        <f>Table_New[[#This Row],[LaborRate]]+Table_New[[#This Row],[LaborCost]]</f>
        <v>120</v>
      </c>
      <c r="T146">
        <f>Table_New[[#This Row],[LaborFee]]+Table_New[[#This Row],[PartsFee]]</f>
        <v>67.953900000000004</v>
      </c>
      <c r="U146" t="str">
        <f>LEFT(TEXT(Table_New[[#This Row],[ReqDate]],"dddd"),3)</f>
        <v>Thu</v>
      </c>
      <c r="V146" t="str">
        <f>LEFT(TEXT(Table_New[[#This Row],[WorkDate]],"mmmm"),3)</f>
        <v>Nov</v>
      </c>
    </row>
    <row r="147" spans="1:22" ht="14.25" customHeight="1" x14ac:dyDescent="0.25">
      <c r="A147" s="6" t="s">
        <v>223</v>
      </c>
      <c r="B147" s="6" t="s">
        <v>71</v>
      </c>
      <c r="C147" s="6" t="s">
        <v>78</v>
      </c>
      <c r="D147" s="6" t="s">
        <v>58</v>
      </c>
      <c r="E147" t="str">
        <f>IF(Table_New[[#This Row],[Wait]]&lt;=4, "Yes", "No")</f>
        <v>No</v>
      </c>
      <c r="F147" s="9">
        <v>44142</v>
      </c>
      <c r="G147" s="9">
        <v>44174</v>
      </c>
      <c r="H147" s="6">
        <v>2</v>
      </c>
      <c r="I147" t="str">
        <f>IF(Table_New[[#This Row],[LaborFee]]=0,"Yes", "No")</f>
        <v>No</v>
      </c>
      <c r="J147" t="str">
        <f>IF(Table_New[[#This Row],[PartsFee]]=0,"Yes", "No")</f>
        <v>No</v>
      </c>
      <c r="K147" s="6">
        <v>0.75</v>
      </c>
      <c r="L147" s="6">
        <v>62.13</v>
      </c>
      <c r="M147" s="6" t="s">
        <v>59</v>
      </c>
      <c r="N147">
        <f>Table_New[[#This Row],[WorkDate]]-Table_New[[#This Row],[ReqDate]]</f>
        <v>32</v>
      </c>
      <c r="O147">
        <f>VLOOKUP(Table_New[[#This Row],[Techs]],$AA$2:$AB$4,2,0)</f>
        <v>140</v>
      </c>
      <c r="P147">
        <f>Table_New[[#This Row],[LaborHours]]*Table_New[[#This Row],[LaborRate]]</f>
        <v>105</v>
      </c>
      <c r="Q147" s="6">
        <v>105</v>
      </c>
      <c r="R147" s="6">
        <v>62.13</v>
      </c>
      <c r="S147">
        <f>Table_New[[#This Row],[LaborRate]]+Table_New[[#This Row],[LaborCost]]</f>
        <v>245</v>
      </c>
      <c r="T147">
        <f>Table_New[[#This Row],[LaborFee]]+Table_New[[#This Row],[PartsFee]]</f>
        <v>167.13</v>
      </c>
      <c r="U147" t="str">
        <f>LEFT(TEXT(Table_New[[#This Row],[ReqDate]],"dddd"),3)</f>
        <v>Sat</v>
      </c>
      <c r="V147" t="str">
        <f>LEFT(TEXT(Table_New[[#This Row],[WorkDate]],"mmmm"),3)</f>
        <v>Dec</v>
      </c>
    </row>
    <row r="148" spans="1:22" ht="14.25" customHeight="1" x14ac:dyDescent="0.25">
      <c r="A148" s="6" t="s">
        <v>224</v>
      </c>
      <c r="B148" s="6" t="s">
        <v>61</v>
      </c>
      <c r="C148" s="6" t="s">
        <v>62</v>
      </c>
      <c r="D148" s="6" t="s">
        <v>194</v>
      </c>
      <c r="E148" t="str">
        <f>IF(Table_New[[#This Row],[Wait]]&lt;=4, "Yes", "No")</f>
        <v>No</v>
      </c>
      <c r="F148" s="9">
        <v>44144</v>
      </c>
      <c r="G148" s="9">
        <v>44161</v>
      </c>
      <c r="H148" s="6">
        <v>1</v>
      </c>
      <c r="I148" t="str">
        <f>IF(Table_New[[#This Row],[LaborFee]]=0,"Yes", "No")</f>
        <v>No</v>
      </c>
      <c r="J148" t="str">
        <f>IF(Table_New[[#This Row],[PartsFee]]=0,"Yes", "No")</f>
        <v>No</v>
      </c>
      <c r="K148" s="6">
        <v>7</v>
      </c>
      <c r="L148" s="6">
        <v>3396.25</v>
      </c>
      <c r="M148" s="6" t="s">
        <v>68</v>
      </c>
      <c r="N148">
        <f>Table_New[[#This Row],[WorkDate]]-Table_New[[#This Row],[ReqDate]]</f>
        <v>17</v>
      </c>
      <c r="O148">
        <f>VLOOKUP(Table_New[[#This Row],[Techs]],$AA$2:$AB$4,2,0)</f>
        <v>80</v>
      </c>
      <c r="P148">
        <f>Table_New[[#This Row],[LaborHours]]*Table_New[[#This Row],[LaborRate]]</f>
        <v>560</v>
      </c>
      <c r="Q148" s="6">
        <v>560</v>
      </c>
      <c r="R148" s="6">
        <v>3396.25</v>
      </c>
      <c r="S148">
        <f>Table_New[[#This Row],[LaborRate]]+Table_New[[#This Row],[LaborCost]]</f>
        <v>640</v>
      </c>
      <c r="T148">
        <f>Table_New[[#This Row],[LaborFee]]+Table_New[[#This Row],[PartsFee]]</f>
        <v>3956.25</v>
      </c>
      <c r="U148" t="str">
        <f>LEFT(TEXT(Table_New[[#This Row],[ReqDate]],"dddd"),3)</f>
        <v>Mon</v>
      </c>
      <c r="V148" t="str">
        <f>LEFT(TEXT(Table_New[[#This Row],[WorkDate]],"mmmm"),3)</f>
        <v>Nov</v>
      </c>
    </row>
    <row r="149" spans="1:22" ht="14.25" customHeight="1" x14ac:dyDescent="0.25">
      <c r="A149" s="6" t="s">
        <v>225</v>
      </c>
      <c r="B149" s="6" t="s">
        <v>226</v>
      </c>
      <c r="C149" s="6" t="s">
        <v>227</v>
      </c>
      <c r="D149" s="6" t="s">
        <v>63</v>
      </c>
      <c r="E149" t="str">
        <f>IF(Table_New[[#This Row],[Wait]]&lt;=4, "Yes", "No")</f>
        <v>No</v>
      </c>
      <c r="F149" s="9">
        <v>44144</v>
      </c>
      <c r="G149" s="9">
        <v>44258</v>
      </c>
      <c r="H149" s="6">
        <v>2</v>
      </c>
      <c r="I149" t="str">
        <f>IF(Table_New[[#This Row],[LaborFee]]=0,"Yes", "No")</f>
        <v>No</v>
      </c>
      <c r="J149" t="str">
        <f>IF(Table_New[[#This Row],[PartsFee]]=0,"Yes", "No")</f>
        <v>No</v>
      </c>
      <c r="K149" s="6">
        <v>0.5</v>
      </c>
      <c r="L149" s="6">
        <v>22</v>
      </c>
      <c r="M149" s="6" t="s">
        <v>59</v>
      </c>
      <c r="N149">
        <f>Table_New[[#This Row],[WorkDate]]-Table_New[[#This Row],[ReqDate]]</f>
        <v>114</v>
      </c>
      <c r="O149">
        <f>VLOOKUP(Table_New[[#This Row],[Techs]],$AA$2:$AB$4,2,0)</f>
        <v>140</v>
      </c>
      <c r="P149">
        <f>Table_New[[#This Row],[LaborHours]]*Table_New[[#This Row],[LaborRate]]</f>
        <v>70</v>
      </c>
      <c r="Q149" s="6">
        <v>70</v>
      </c>
      <c r="R149" s="6">
        <v>22</v>
      </c>
      <c r="S149">
        <f>Table_New[[#This Row],[LaborRate]]+Table_New[[#This Row],[LaborCost]]</f>
        <v>210</v>
      </c>
      <c r="T149">
        <f>Table_New[[#This Row],[LaborFee]]+Table_New[[#This Row],[PartsFee]]</f>
        <v>92</v>
      </c>
      <c r="U149" t="str">
        <f>LEFT(TEXT(Table_New[[#This Row],[ReqDate]],"dddd"),3)</f>
        <v>Mon</v>
      </c>
      <c r="V149" t="str">
        <f>LEFT(TEXT(Table_New[[#This Row],[WorkDate]],"mmmm"),3)</f>
        <v>Mar</v>
      </c>
    </row>
    <row r="150" spans="1:22" ht="14.25" customHeight="1" x14ac:dyDescent="0.25">
      <c r="A150" s="6" t="s">
        <v>228</v>
      </c>
      <c r="B150" s="6" t="s">
        <v>83</v>
      </c>
      <c r="C150" s="6" t="s">
        <v>57</v>
      </c>
      <c r="D150" s="6" t="s">
        <v>63</v>
      </c>
      <c r="E150" t="str">
        <f>IF(Table_New[[#This Row],[Wait]]&lt;=4, "Yes", "No")</f>
        <v>No</v>
      </c>
      <c r="F150" s="9">
        <v>44145</v>
      </c>
      <c r="G150" s="9">
        <v>44174</v>
      </c>
      <c r="H150" s="6">
        <v>1</v>
      </c>
      <c r="I150" t="str">
        <f>IF(Table_New[[#This Row],[LaborFee]]=0,"Yes", "No")</f>
        <v>No</v>
      </c>
      <c r="J150" t="str">
        <f>IF(Table_New[[#This Row],[PartsFee]]=0,"Yes", "No")</f>
        <v>No</v>
      </c>
      <c r="K150" s="6">
        <v>0.5</v>
      </c>
      <c r="L150" s="6">
        <v>163.36609999999999</v>
      </c>
      <c r="M150" s="6" t="s">
        <v>68</v>
      </c>
      <c r="N150">
        <f>Table_New[[#This Row],[WorkDate]]-Table_New[[#This Row],[ReqDate]]</f>
        <v>29</v>
      </c>
      <c r="O150">
        <f>VLOOKUP(Table_New[[#This Row],[Techs]],$AA$2:$AB$4,2,0)</f>
        <v>80</v>
      </c>
      <c r="P150">
        <f>Table_New[[#This Row],[LaborHours]]*Table_New[[#This Row],[LaborRate]]</f>
        <v>40</v>
      </c>
      <c r="Q150" s="6">
        <v>40</v>
      </c>
      <c r="R150" s="6">
        <v>163.36609999999999</v>
      </c>
      <c r="S150">
        <f>Table_New[[#This Row],[LaborRate]]+Table_New[[#This Row],[LaborCost]]</f>
        <v>120</v>
      </c>
      <c r="T150">
        <f>Table_New[[#This Row],[LaborFee]]+Table_New[[#This Row],[PartsFee]]</f>
        <v>203.36609999999999</v>
      </c>
      <c r="U150" t="str">
        <f>LEFT(TEXT(Table_New[[#This Row],[ReqDate]],"dddd"),3)</f>
        <v>Tue</v>
      </c>
      <c r="V150" t="str">
        <f>LEFT(TEXT(Table_New[[#This Row],[WorkDate]],"mmmm"),3)</f>
        <v>Dec</v>
      </c>
    </row>
    <row r="151" spans="1:22" ht="14.25" customHeight="1" x14ac:dyDescent="0.25">
      <c r="A151" s="6" t="s">
        <v>229</v>
      </c>
      <c r="B151" s="6" t="s">
        <v>61</v>
      </c>
      <c r="C151" s="6" t="s">
        <v>62</v>
      </c>
      <c r="D151" s="6" t="s">
        <v>58</v>
      </c>
      <c r="E151" t="str">
        <f>IF(Table_New[[#This Row],[Wait]]&lt;=4, "Yes", "No")</f>
        <v>No</v>
      </c>
      <c r="F151" s="9">
        <v>44146</v>
      </c>
      <c r="G151" s="9">
        <v>44160</v>
      </c>
      <c r="H151" s="6">
        <v>1</v>
      </c>
      <c r="I151" t="str">
        <f>IF(Table_New[[#This Row],[LaborFee]]=0,"Yes", "No")</f>
        <v>No</v>
      </c>
      <c r="J151" t="str">
        <f>IF(Table_New[[#This Row],[PartsFee]]=0,"Yes", "No")</f>
        <v>No</v>
      </c>
      <c r="K151" s="6">
        <v>0.25</v>
      </c>
      <c r="L151" s="6">
        <v>25.407900000000001</v>
      </c>
      <c r="M151" s="6" t="s">
        <v>59</v>
      </c>
      <c r="N151">
        <f>Table_New[[#This Row],[WorkDate]]-Table_New[[#This Row],[ReqDate]]</f>
        <v>14</v>
      </c>
      <c r="O151">
        <f>VLOOKUP(Table_New[[#This Row],[Techs]],$AA$2:$AB$4,2,0)</f>
        <v>80</v>
      </c>
      <c r="P151">
        <f>Table_New[[#This Row],[LaborHours]]*Table_New[[#This Row],[LaborRate]]</f>
        <v>20</v>
      </c>
      <c r="Q151" s="6">
        <v>20</v>
      </c>
      <c r="R151" s="6">
        <v>25.407900000000001</v>
      </c>
      <c r="S151">
        <f>Table_New[[#This Row],[LaborRate]]+Table_New[[#This Row],[LaborCost]]</f>
        <v>100</v>
      </c>
      <c r="T151">
        <f>Table_New[[#This Row],[LaborFee]]+Table_New[[#This Row],[PartsFee]]</f>
        <v>45.407899999999998</v>
      </c>
      <c r="U151" t="str">
        <f>LEFT(TEXT(Table_New[[#This Row],[ReqDate]],"dddd"),3)</f>
        <v>Wed</v>
      </c>
      <c r="V151" t="str">
        <f>LEFT(TEXT(Table_New[[#This Row],[WorkDate]],"mmmm"),3)</f>
        <v>Nov</v>
      </c>
    </row>
    <row r="152" spans="1:22" ht="14.25" customHeight="1" x14ac:dyDescent="0.25">
      <c r="A152" s="6" t="s">
        <v>230</v>
      </c>
      <c r="B152" s="6" t="s">
        <v>94</v>
      </c>
      <c r="C152" s="6" t="s">
        <v>66</v>
      </c>
      <c r="D152" s="6" t="s">
        <v>63</v>
      </c>
      <c r="E152" t="str">
        <f>IF(Table_New[[#This Row],[Wait]]&lt;=4, "Yes", "No")</f>
        <v>No</v>
      </c>
      <c r="F152" s="9">
        <v>44146</v>
      </c>
      <c r="G152" s="9">
        <v>44168</v>
      </c>
      <c r="H152" s="6">
        <v>2</v>
      </c>
      <c r="I152" t="str">
        <f>IF(Table_New[[#This Row],[LaborFee]]=0,"Yes", "No")</f>
        <v>No</v>
      </c>
      <c r="J152" t="str">
        <f>IF(Table_New[[#This Row],[PartsFee]]=0,"Yes", "No")</f>
        <v>No</v>
      </c>
      <c r="K152" s="6">
        <v>0.75</v>
      </c>
      <c r="L152" s="6">
        <v>182.7</v>
      </c>
      <c r="M152" s="6" t="s">
        <v>79</v>
      </c>
      <c r="N152">
        <f>Table_New[[#This Row],[WorkDate]]-Table_New[[#This Row],[ReqDate]]</f>
        <v>22</v>
      </c>
      <c r="O152">
        <f>VLOOKUP(Table_New[[#This Row],[Techs]],$AA$2:$AB$4,2,0)</f>
        <v>140</v>
      </c>
      <c r="P152">
        <f>Table_New[[#This Row],[LaborHours]]*Table_New[[#This Row],[LaborRate]]</f>
        <v>105</v>
      </c>
      <c r="Q152" s="6">
        <v>105</v>
      </c>
      <c r="R152" s="6">
        <v>182.7</v>
      </c>
      <c r="S152">
        <f>Table_New[[#This Row],[LaborRate]]+Table_New[[#This Row],[LaborCost]]</f>
        <v>245</v>
      </c>
      <c r="T152">
        <f>Table_New[[#This Row],[LaborFee]]+Table_New[[#This Row],[PartsFee]]</f>
        <v>287.7</v>
      </c>
      <c r="U152" t="str">
        <f>LEFT(TEXT(Table_New[[#This Row],[ReqDate]],"dddd"),3)</f>
        <v>Wed</v>
      </c>
      <c r="V152" t="str">
        <f>LEFT(TEXT(Table_New[[#This Row],[WorkDate]],"mmmm"),3)</f>
        <v>Dec</v>
      </c>
    </row>
    <row r="153" spans="1:22" ht="14.25" customHeight="1" x14ac:dyDescent="0.25">
      <c r="A153" s="6" t="s">
        <v>231</v>
      </c>
      <c r="B153" s="6" t="s">
        <v>94</v>
      </c>
      <c r="C153" s="6" t="s">
        <v>57</v>
      </c>
      <c r="D153" s="6" t="s">
        <v>63</v>
      </c>
      <c r="E153" t="str">
        <f>IF(Table_New[[#This Row],[Wait]]&lt;=4, "Yes", "No")</f>
        <v>No</v>
      </c>
      <c r="F153" s="9">
        <v>44146</v>
      </c>
      <c r="G153" s="9">
        <v>44165</v>
      </c>
      <c r="H153" s="6">
        <v>1</v>
      </c>
      <c r="I153" t="str">
        <f>IF(Table_New[[#This Row],[LaborFee]]=0,"Yes", "No")</f>
        <v>No</v>
      </c>
      <c r="J153" t="str">
        <f>IF(Table_New[[#This Row],[PartsFee]]=0,"Yes", "No")</f>
        <v>No</v>
      </c>
      <c r="K153" s="6">
        <v>0.5</v>
      </c>
      <c r="L153" s="6">
        <v>73.508899999999997</v>
      </c>
      <c r="M153" s="6" t="s">
        <v>79</v>
      </c>
      <c r="N153">
        <f>Table_New[[#This Row],[WorkDate]]-Table_New[[#This Row],[ReqDate]]</f>
        <v>19</v>
      </c>
      <c r="O153">
        <f>VLOOKUP(Table_New[[#This Row],[Techs]],$AA$2:$AB$4,2,0)</f>
        <v>80</v>
      </c>
      <c r="P153">
        <f>Table_New[[#This Row],[LaborHours]]*Table_New[[#This Row],[LaborRate]]</f>
        <v>40</v>
      </c>
      <c r="Q153" s="6">
        <v>40</v>
      </c>
      <c r="R153" s="6">
        <v>73.508899999999997</v>
      </c>
      <c r="S153">
        <f>Table_New[[#This Row],[LaborRate]]+Table_New[[#This Row],[LaborCost]]</f>
        <v>120</v>
      </c>
      <c r="T153">
        <f>Table_New[[#This Row],[LaborFee]]+Table_New[[#This Row],[PartsFee]]</f>
        <v>113.5089</v>
      </c>
      <c r="U153" t="str">
        <f>LEFT(TEXT(Table_New[[#This Row],[ReqDate]],"dddd"),3)</f>
        <v>Wed</v>
      </c>
      <c r="V153" t="str">
        <f>LEFT(TEXT(Table_New[[#This Row],[WorkDate]],"mmmm"),3)</f>
        <v>Nov</v>
      </c>
    </row>
    <row r="154" spans="1:22" ht="14.25" customHeight="1" x14ac:dyDescent="0.25">
      <c r="A154" s="6" t="s">
        <v>232</v>
      </c>
      <c r="B154" s="6" t="s">
        <v>65</v>
      </c>
      <c r="C154" s="6" t="s">
        <v>66</v>
      </c>
      <c r="D154" s="6" t="s">
        <v>63</v>
      </c>
      <c r="E154" t="str">
        <f>IF(Table_New[[#This Row],[Wait]]&lt;=4, "Yes", "No")</f>
        <v>No</v>
      </c>
      <c r="F154" s="9">
        <v>44146</v>
      </c>
      <c r="G154" s="9">
        <v>44166</v>
      </c>
      <c r="H154" s="6">
        <v>2</v>
      </c>
      <c r="I154" t="str">
        <f>IF(Table_New[[#This Row],[LaborFee]]=0,"Yes", "No")</f>
        <v>No</v>
      </c>
      <c r="J154" t="str">
        <f>IF(Table_New[[#This Row],[PartsFee]]=0,"Yes", "No")</f>
        <v>No</v>
      </c>
      <c r="K154" s="6">
        <v>0.5</v>
      </c>
      <c r="L154" s="6">
        <v>115.22490000000001</v>
      </c>
      <c r="M154" s="6" t="s">
        <v>59</v>
      </c>
      <c r="N154">
        <f>Table_New[[#This Row],[WorkDate]]-Table_New[[#This Row],[ReqDate]]</f>
        <v>20</v>
      </c>
      <c r="O154">
        <f>VLOOKUP(Table_New[[#This Row],[Techs]],$AA$2:$AB$4,2,0)</f>
        <v>140</v>
      </c>
      <c r="P154">
        <f>Table_New[[#This Row],[LaborHours]]*Table_New[[#This Row],[LaborRate]]</f>
        <v>70</v>
      </c>
      <c r="Q154" s="6">
        <v>70</v>
      </c>
      <c r="R154" s="6">
        <v>115.22490000000001</v>
      </c>
      <c r="S154">
        <f>Table_New[[#This Row],[LaborRate]]+Table_New[[#This Row],[LaborCost]]</f>
        <v>210</v>
      </c>
      <c r="T154">
        <f>Table_New[[#This Row],[LaborFee]]+Table_New[[#This Row],[PartsFee]]</f>
        <v>185.22489999999999</v>
      </c>
      <c r="U154" t="str">
        <f>LEFT(TEXT(Table_New[[#This Row],[ReqDate]],"dddd"),3)</f>
        <v>Wed</v>
      </c>
      <c r="V154" t="str">
        <f>LEFT(TEXT(Table_New[[#This Row],[WorkDate]],"mmmm"),3)</f>
        <v>Dec</v>
      </c>
    </row>
    <row r="155" spans="1:22" ht="14.25" customHeight="1" x14ac:dyDescent="0.25">
      <c r="A155" s="6" t="s">
        <v>233</v>
      </c>
      <c r="B155" s="6" t="s">
        <v>71</v>
      </c>
      <c r="C155" s="6" t="s">
        <v>66</v>
      </c>
      <c r="D155" s="6" t="s">
        <v>63</v>
      </c>
      <c r="E155" t="str">
        <f>IF(Table_New[[#This Row],[Wait]]&lt;=4, "Yes", "No")</f>
        <v>No</v>
      </c>
      <c r="F155" s="9">
        <v>44147</v>
      </c>
      <c r="G155" s="9">
        <v>44154</v>
      </c>
      <c r="H155" s="6">
        <v>2</v>
      </c>
      <c r="I155" t="str">
        <f>IF(Table_New[[#This Row],[LaborFee]]=0,"Yes", "No")</f>
        <v>No</v>
      </c>
      <c r="J155" t="str">
        <f>IF(Table_New[[#This Row],[PartsFee]]=0,"Yes", "No")</f>
        <v>No</v>
      </c>
      <c r="K155" s="6">
        <v>0.75</v>
      </c>
      <c r="L155" s="6">
        <v>340.45229999999998</v>
      </c>
      <c r="M155" s="6" t="s">
        <v>79</v>
      </c>
      <c r="N155">
        <f>Table_New[[#This Row],[WorkDate]]-Table_New[[#This Row],[ReqDate]]</f>
        <v>7</v>
      </c>
      <c r="O155">
        <f>VLOOKUP(Table_New[[#This Row],[Techs]],$AA$2:$AB$4,2,0)</f>
        <v>140</v>
      </c>
      <c r="P155">
        <f>Table_New[[#This Row],[LaborHours]]*Table_New[[#This Row],[LaborRate]]</f>
        <v>105</v>
      </c>
      <c r="Q155" s="6">
        <v>105</v>
      </c>
      <c r="R155" s="6">
        <v>340.45229999999998</v>
      </c>
      <c r="S155">
        <f>Table_New[[#This Row],[LaborRate]]+Table_New[[#This Row],[LaborCost]]</f>
        <v>245</v>
      </c>
      <c r="T155">
        <f>Table_New[[#This Row],[LaborFee]]+Table_New[[#This Row],[PartsFee]]</f>
        <v>445.45229999999998</v>
      </c>
      <c r="U155" t="str">
        <f>LEFT(TEXT(Table_New[[#This Row],[ReqDate]],"dddd"),3)</f>
        <v>Thu</v>
      </c>
      <c r="V155" t="str">
        <f>LEFT(TEXT(Table_New[[#This Row],[WorkDate]],"mmmm"),3)</f>
        <v>Nov</v>
      </c>
    </row>
    <row r="156" spans="1:22" ht="14.25" customHeight="1" x14ac:dyDescent="0.25">
      <c r="A156" s="6" t="s">
        <v>234</v>
      </c>
      <c r="B156" s="6" t="s">
        <v>83</v>
      </c>
      <c r="C156" s="6" t="s">
        <v>57</v>
      </c>
      <c r="D156" s="6" t="s">
        <v>58</v>
      </c>
      <c r="E156" t="str">
        <f>IF(Table_New[[#This Row],[Wait]]&lt;=4, "Yes", "No")</f>
        <v>No</v>
      </c>
      <c r="F156" s="9">
        <v>44147</v>
      </c>
      <c r="G156" s="9">
        <v>44161</v>
      </c>
      <c r="H156" s="6">
        <v>1</v>
      </c>
      <c r="I156" t="str">
        <f>IF(Table_New[[#This Row],[LaborFee]]=0,"Yes", "No")</f>
        <v>No</v>
      </c>
      <c r="J156" t="str">
        <f>IF(Table_New[[#This Row],[PartsFee]]=0,"Yes", "No")</f>
        <v>No</v>
      </c>
      <c r="K156" s="6">
        <v>0.5</v>
      </c>
      <c r="L156" s="6">
        <v>12</v>
      </c>
      <c r="M156" s="6" t="s">
        <v>59</v>
      </c>
      <c r="N156">
        <f>Table_New[[#This Row],[WorkDate]]-Table_New[[#This Row],[ReqDate]]</f>
        <v>14</v>
      </c>
      <c r="O156">
        <f>VLOOKUP(Table_New[[#This Row],[Techs]],$AA$2:$AB$4,2,0)</f>
        <v>80</v>
      </c>
      <c r="P156">
        <f>Table_New[[#This Row],[LaborHours]]*Table_New[[#This Row],[LaborRate]]</f>
        <v>40</v>
      </c>
      <c r="Q156" s="6">
        <v>40</v>
      </c>
      <c r="R156" s="6">
        <v>12</v>
      </c>
      <c r="S156">
        <f>Table_New[[#This Row],[LaborRate]]+Table_New[[#This Row],[LaborCost]]</f>
        <v>120</v>
      </c>
      <c r="T156">
        <f>Table_New[[#This Row],[LaborFee]]+Table_New[[#This Row],[PartsFee]]</f>
        <v>52</v>
      </c>
      <c r="U156" t="str">
        <f>LEFT(TEXT(Table_New[[#This Row],[ReqDate]],"dddd"),3)</f>
        <v>Thu</v>
      </c>
      <c r="V156" t="str">
        <f>LEFT(TEXT(Table_New[[#This Row],[WorkDate]],"mmmm"),3)</f>
        <v>Nov</v>
      </c>
    </row>
    <row r="157" spans="1:22" ht="14.25" customHeight="1" x14ac:dyDescent="0.25">
      <c r="A157" s="6" t="s">
        <v>235</v>
      </c>
      <c r="B157" s="6" t="s">
        <v>94</v>
      </c>
      <c r="C157" s="6" t="s">
        <v>57</v>
      </c>
      <c r="D157" s="6" t="s">
        <v>63</v>
      </c>
      <c r="E157" t="str">
        <f>IF(Table_New[[#This Row],[Wait]]&lt;=4, "Yes", "No")</f>
        <v>No</v>
      </c>
      <c r="F157" s="9">
        <v>44148</v>
      </c>
      <c r="G157" s="9">
        <v>44159</v>
      </c>
      <c r="H157" s="6">
        <v>1</v>
      </c>
      <c r="I157" t="str">
        <f>IF(Table_New[[#This Row],[LaborFee]]=0,"Yes", "No")</f>
        <v>No</v>
      </c>
      <c r="J157" t="str">
        <f>IF(Table_New[[#This Row],[PartsFee]]=0,"Yes", "No")</f>
        <v>No</v>
      </c>
      <c r="K157" s="6">
        <v>0.5</v>
      </c>
      <c r="L157" s="6">
        <v>36.754399999999997</v>
      </c>
      <c r="M157" s="6" t="s">
        <v>59</v>
      </c>
      <c r="N157">
        <f>Table_New[[#This Row],[WorkDate]]-Table_New[[#This Row],[ReqDate]]</f>
        <v>11</v>
      </c>
      <c r="O157">
        <f>VLOOKUP(Table_New[[#This Row],[Techs]],$AA$2:$AB$4,2,0)</f>
        <v>80</v>
      </c>
      <c r="P157">
        <f>Table_New[[#This Row],[LaborHours]]*Table_New[[#This Row],[LaborRate]]</f>
        <v>40</v>
      </c>
      <c r="Q157" s="6">
        <v>40</v>
      </c>
      <c r="R157" s="6">
        <v>36.754399999999997</v>
      </c>
      <c r="S157">
        <f>Table_New[[#This Row],[LaborRate]]+Table_New[[#This Row],[LaborCost]]</f>
        <v>120</v>
      </c>
      <c r="T157">
        <f>Table_New[[#This Row],[LaborFee]]+Table_New[[#This Row],[PartsFee]]</f>
        <v>76.754400000000004</v>
      </c>
      <c r="U157" t="str">
        <f>LEFT(TEXT(Table_New[[#This Row],[ReqDate]],"dddd"),3)</f>
        <v>Fri</v>
      </c>
      <c r="V157" t="str">
        <f>LEFT(TEXT(Table_New[[#This Row],[WorkDate]],"mmmm"),3)</f>
        <v>Nov</v>
      </c>
    </row>
    <row r="158" spans="1:22" ht="14.25" customHeight="1" x14ac:dyDescent="0.25">
      <c r="A158" s="6" t="s">
        <v>236</v>
      </c>
      <c r="B158" s="6" t="s">
        <v>61</v>
      </c>
      <c r="C158" s="6" t="s">
        <v>62</v>
      </c>
      <c r="D158" s="6" t="s">
        <v>194</v>
      </c>
      <c r="E158" t="str">
        <f>IF(Table_New[[#This Row],[Wait]]&lt;=4, "Yes", "No")</f>
        <v>No</v>
      </c>
      <c r="F158" s="9">
        <v>44149</v>
      </c>
      <c r="G158" s="9">
        <v>44170</v>
      </c>
      <c r="H158" s="6">
        <v>1</v>
      </c>
      <c r="I158" t="str">
        <f>IF(Table_New[[#This Row],[LaborFee]]=0,"Yes", "No")</f>
        <v>No</v>
      </c>
      <c r="J158" t="str">
        <f>IF(Table_New[[#This Row],[PartsFee]]=0,"Yes", "No")</f>
        <v>No</v>
      </c>
      <c r="K158" s="6">
        <v>1.75</v>
      </c>
      <c r="L158" s="6">
        <v>183.95</v>
      </c>
      <c r="M158" s="6" t="s">
        <v>68</v>
      </c>
      <c r="N158">
        <f>Table_New[[#This Row],[WorkDate]]-Table_New[[#This Row],[ReqDate]]</f>
        <v>21</v>
      </c>
      <c r="O158">
        <f>VLOOKUP(Table_New[[#This Row],[Techs]],$AA$2:$AB$4,2,0)</f>
        <v>80</v>
      </c>
      <c r="P158">
        <f>Table_New[[#This Row],[LaborHours]]*Table_New[[#This Row],[LaborRate]]</f>
        <v>140</v>
      </c>
      <c r="Q158" s="6">
        <v>140</v>
      </c>
      <c r="R158" s="6">
        <v>183.95</v>
      </c>
      <c r="S158">
        <f>Table_New[[#This Row],[LaborRate]]+Table_New[[#This Row],[LaborCost]]</f>
        <v>220</v>
      </c>
      <c r="T158">
        <f>Table_New[[#This Row],[LaborFee]]+Table_New[[#This Row],[PartsFee]]</f>
        <v>323.95</v>
      </c>
      <c r="U158" t="str">
        <f>LEFT(TEXT(Table_New[[#This Row],[ReqDate]],"dddd"),3)</f>
        <v>Sat</v>
      </c>
      <c r="V158" t="str">
        <f>LEFT(TEXT(Table_New[[#This Row],[WorkDate]],"mmmm"),3)</f>
        <v>Dec</v>
      </c>
    </row>
    <row r="159" spans="1:22" ht="14.25" customHeight="1" x14ac:dyDescent="0.25">
      <c r="A159" s="6" t="s">
        <v>237</v>
      </c>
      <c r="B159" s="6" t="s">
        <v>83</v>
      </c>
      <c r="C159" s="6" t="s">
        <v>57</v>
      </c>
      <c r="D159" s="6" t="s">
        <v>58</v>
      </c>
      <c r="E159" t="str">
        <f>IF(Table_New[[#This Row],[Wait]]&lt;=4, "Yes", "No")</f>
        <v>No</v>
      </c>
      <c r="F159" s="9">
        <v>44149</v>
      </c>
      <c r="G159" s="9">
        <v>44167</v>
      </c>
      <c r="H159" s="6">
        <v>1</v>
      </c>
      <c r="I159" t="str">
        <f>IF(Table_New[[#This Row],[LaborFee]]=0,"Yes", "No")</f>
        <v>No</v>
      </c>
      <c r="J159" t="str">
        <f>IF(Table_New[[#This Row],[PartsFee]]=0,"Yes", "No")</f>
        <v>No</v>
      </c>
      <c r="K159" s="6">
        <v>0.25</v>
      </c>
      <c r="L159" s="6">
        <v>26.582599999999999</v>
      </c>
      <c r="M159" s="6" t="s">
        <v>68</v>
      </c>
      <c r="N159">
        <f>Table_New[[#This Row],[WorkDate]]-Table_New[[#This Row],[ReqDate]]</f>
        <v>18</v>
      </c>
      <c r="O159">
        <f>VLOOKUP(Table_New[[#This Row],[Techs]],$AA$2:$AB$4,2,0)</f>
        <v>80</v>
      </c>
      <c r="P159">
        <f>Table_New[[#This Row],[LaborHours]]*Table_New[[#This Row],[LaborRate]]</f>
        <v>20</v>
      </c>
      <c r="Q159" s="6">
        <v>20</v>
      </c>
      <c r="R159" s="6">
        <v>26.582599999999999</v>
      </c>
      <c r="S159">
        <f>Table_New[[#This Row],[LaborRate]]+Table_New[[#This Row],[LaborCost]]</f>
        <v>100</v>
      </c>
      <c r="T159">
        <f>Table_New[[#This Row],[LaborFee]]+Table_New[[#This Row],[PartsFee]]</f>
        <v>46.582599999999999</v>
      </c>
      <c r="U159" t="str">
        <f>LEFT(TEXT(Table_New[[#This Row],[ReqDate]],"dddd"),3)</f>
        <v>Sat</v>
      </c>
      <c r="V159" t="str">
        <f>LEFT(TEXT(Table_New[[#This Row],[WorkDate]],"mmmm"),3)</f>
        <v>Dec</v>
      </c>
    </row>
    <row r="160" spans="1:22" ht="14.25" customHeight="1" x14ac:dyDescent="0.25">
      <c r="A160" s="6" t="s">
        <v>238</v>
      </c>
      <c r="B160" s="6" t="s">
        <v>83</v>
      </c>
      <c r="C160" s="6" t="s">
        <v>57</v>
      </c>
      <c r="D160" s="6" t="s">
        <v>58</v>
      </c>
      <c r="E160" t="str">
        <f>IF(Table_New[[#This Row],[Wait]]&lt;=4, "Yes", "No")</f>
        <v>No</v>
      </c>
      <c r="F160" s="9">
        <v>44151</v>
      </c>
      <c r="G160" s="9">
        <v>44167</v>
      </c>
      <c r="H160" s="6">
        <v>1</v>
      </c>
      <c r="I160" t="str">
        <f>IF(Table_New[[#This Row],[LaborFee]]=0,"Yes", "No")</f>
        <v>No</v>
      </c>
      <c r="J160" t="str">
        <f>IF(Table_New[[#This Row],[PartsFee]]=0,"Yes", "No")</f>
        <v>No</v>
      </c>
      <c r="K160" s="6">
        <v>0.5</v>
      </c>
      <c r="L160" s="6">
        <v>13.42</v>
      </c>
      <c r="M160" s="6" t="s">
        <v>79</v>
      </c>
      <c r="N160">
        <f>Table_New[[#This Row],[WorkDate]]-Table_New[[#This Row],[ReqDate]]</f>
        <v>16</v>
      </c>
      <c r="O160">
        <f>VLOOKUP(Table_New[[#This Row],[Techs]],$AA$2:$AB$4,2,0)</f>
        <v>80</v>
      </c>
      <c r="P160">
        <f>Table_New[[#This Row],[LaborHours]]*Table_New[[#This Row],[LaborRate]]</f>
        <v>40</v>
      </c>
      <c r="Q160" s="6">
        <v>40</v>
      </c>
      <c r="R160" s="6">
        <v>13.42</v>
      </c>
      <c r="S160">
        <f>Table_New[[#This Row],[LaborRate]]+Table_New[[#This Row],[LaborCost]]</f>
        <v>120</v>
      </c>
      <c r="T160">
        <f>Table_New[[#This Row],[LaborFee]]+Table_New[[#This Row],[PartsFee]]</f>
        <v>53.42</v>
      </c>
      <c r="U160" t="str">
        <f>LEFT(TEXT(Table_New[[#This Row],[ReqDate]],"dddd"),3)</f>
        <v>Mon</v>
      </c>
      <c r="V160" t="str">
        <f>LEFT(TEXT(Table_New[[#This Row],[WorkDate]],"mmmm"),3)</f>
        <v>Dec</v>
      </c>
    </row>
    <row r="161" spans="1:22" ht="14.25" customHeight="1" x14ac:dyDescent="0.25">
      <c r="A161" s="6" t="s">
        <v>239</v>
      </c>
      <c r="B161" s="6" t="s">
        <v>83</v>
      </c>
      <c r="C161" s="6" t="s">
        <v>57</v>
      </c>
      <c r="D161" s="6" t="s">
        <v>194</v>
      </c>
      <c r="E161" t="str">
        <f>IF(Table_New[[#This Row],[Wait]]&lt;=4, "Yes", "No")</f>
        <v>No</v>
      </c>
      <c r="F161" s="9">
        <v>44151</v>
      </c>
      <c r="G161" s="9">
        <v>44168</v>
      </c>
      <c r="H161" s="6">
        <v>1</v>
      </c>
      <c r="I161" t="str">
        <f>IF(Table_New[[#This Row],[LaborFee]]=0,"Yes", "No")</f>
        <v>No</v>
      </c>
      <c r="J161" t="str">
        <f>IF(Table_New[[#This Row],[PartsFee]]=0,"Yes", "No")</f>
        <v>No</v>
      </c>
      <c r="K161" s="6">
        <v>1</v>
      </c>
      <c r="L161" s="6">
        <v>324</v>
      </c>
      <c r="M161" s="6" t="s">
        <v>68</v>
      </c>
      <c r="N161">
        <f>Table_New[[#This Row],[WorkDate]]-Table_New[[#This Row],[ReqDate]]</f>
        <v>17</v>
      </c>
      <c r="O161">
        <f>VLOOKUP(Table_New[[#This Row],[Techs]],$AA$2:$AB$4,2,0)</f>
        <v>80</v>
      </c>
      <c r="P161">
        <f>Table_New[[#This Row],[LaborHours]]*Table_New[[#This Row],[LaborRate]]</f>
        <v>80</v>
      </c>
      <c r="Q161" s="6">
        <v>80</v>
      </c>
      <c r="R161" s="6">
        <v>324</v>
      </c>
      <c r="S161">
        <f>Table_New[[#This Row],[LaborRate]]+Table_New[[#This Row],[LaborCost]]</f>
        <v>160</v>
      </c>
      <c r="T161">
        <f>Table_New[[#This Row],[LaborFee]]+Table_New[[#This Row],[PartsFee]]</f>
        <v>404</v>
      </c>
      <c r="U161" t="str">
        <f>LEFT(TEXT(Table_New[[#This Row],[ReqDate]],"dddd"),3)</f>
        <v>Mon</v>
      </c>
      <c r="V161" t="str">
        <f>LEFT(TEXT(Table_New[[#This Row],[WorkDate]],"mmmm"),3)</f>
        <v>Dec</v>
      </c>
    </row>
    <row r="162" spans="1:22" ht="14.25" customHeight="1" x14ac:dyDescent="0.25">
      <c r="A162" s="6" t="s">
        <v>240</v>
      </c>
      <c r="B162" s="6" t="s">
        <v>94</v>
      </c>
      <c r="C162" s="6" t="s">
        <v>57</v>
      </c>
      <c r="D162" s="6" t="s">
        <v>63</v>
      </c>
      <c r="E162" t="str">
        <f>IF(Table_New[[#This Row],[Wait]]&lt;=4, "Yes", "No")</f>
        <v>No</v>
      </c>
      <c r="F162" s="9">
        <v>44152</v>
      </c>
      <c r="G162" s="9">
        <v>44174</v>
      </c>
      <c r="H162" s="6">
        <v>2</v>
      </c>
      <c r="I162" t="str">
        <f>IF(Table_New[[#This Row],[LaborFee]]=0,"Yes", "No")</f>
        <v>No</v>
      </c>
      <c r="J162" t="str">
        <f>IF(Table_New[[#This Row],[PartsFee]]=0,"Yes", "No")</f>
        <v>No</v>
      </c>
      <c r="K162" s="6">
        <v>0.5</v>
      </c>
      <c r="L162" s="6">
        <v>504.21269999999998</v>
      </c>
      <c r="M162" s="6" t="s">
        <v>79</v>
      </c>
      <c r="N162">
        <f>Table_New[[#This Row],[WorkDate]]-Table_New[[#This Row],[ReqDate]]</f>
        <v>22</v>
      </c>
      <c r="O162">
        <f>VLOOKUP(Table_New[[#This Row],[Techs]],$AA$2:$AB$4,2,0)</f>
        <v>140</v>
      </c>
      <c r="P162">
        <f>Table_New[[#This Row],[LaborHours]]*Table_New[[#This Row],[LaborRate]]</f>
        <v>70</v>
      </c>
      <c r="Q162" s="6">
        <v>70</v>
      </c>
      <c r="R162" s="6">
        <v>504.21269999999998</v>
      </c>
      <c r="S162">
        <f>Table_New[[#This Row],[LaborRate]]+Table_New[[#This Row],[LaborCost]]</f>
        <v>210</v>
      </c>
      <c r="T162">
        <f>Table_New[[#This Row],[LaborFee]]+Table_New[[#This Row],[PartsFee]]</f>
        <v>574.21270000000004</v>
      </c>
      <c r="U162" t="str">
        <f>LEFT(TEXT(Table_New[[#This Row],[ReqDate]],"dddd"),3)</f>
        <v>Tue</v>
      </c>
      <c r="V162" t="str">
        <f>LEFT(TEXT(Table_New[[#This Row],[WorkDate]],"mmmm"),3)</f>
        <v>Dec</v>
      </c>
    </row>
    <row r="163" spans="1:22" ht="14.25" customHeight="1" x14ac:dyDescent="0.25">
      <c r="A163" s="6" t="s">
        <v>241</v>
      </c>
      <c r="B163" s="6" t="s">
        <v>65</v>
      </c>
      <c r="C163" s="6" t="s">
        <v>57</v>
      </c>
      <c r="D163" s="6" t="s">
        <v>58</v>
      </c>
      <c r="E163" t="str">
        <f>IF(Table_New[[#This Row],[Wait]]&lt;=4, "Yes", "No")</f>
        <v>No</v>
      </c>
      <c r="F163" s="9">
        <v>44152</v>
      </c>
      <c r="G163" s="9">
        <v>44180</v>
      </c>
      <c r="H163" s="6">
        <v>2</v>
      </c>
      <c r="I163" t="str">
        <f>IF(Table_New[[#This Row],[LaborFee]]=0,"Yes", "No")</f>
        <v>No</v>
      </c>
      <c r="J163" t="str">
        <f>IF(Table_New[[#This Row],[PartsFee]]=0,"Yes", "No")</f>
        <v>No</v>
      </c>
      <c r="K163" s="6">
        <v>0.5</v>
      </c>
      <c r="L163" s="6">
        <v>338.0702</v>
      </c>
      <c r="M163" s="6" t="s">
        <v>59</v>
      </c>
      <c r="N163">
        <f>Table_New[[#This Row],[WorkDate]]-Table_New[[#This Row],[ReqDate]]</f>
        <v>28</v>
      </c>
      <c r="O163">
        <f>VLOOKUP(Table_New[[#This Row],[Techs]],$AA$2:$AB$4,2,0)</f>
        <v>140</v>
      </c>
      <c r="P163">
        <f>Table_New[[#This Row],[LaborHours]]*Table_New[[#This Row],[LaborRate]]</f>
        <v>70</v>
      </c>
      <c r="Q163" s="6">
        <v>70</v>
      </c>
      <c r="R163" s="6">
        <v>338.0702</v>
      </c>
      <c r="S163">
        <f>Table_New[[#This Row],[LaborRate]]+Table_New[[#This Row],[LaborCost]]</f>
        <v>210</v>
      </c>
      <c r="T163">
        <f>Table_New[[#This Row],[LaborFee]]+Table_New[[#This Row],[PartsFee]]</f>
        <v>408.0702</v>
      </c>
      <c r="U163" t="str">
        <f>LEFT(TEXT(Table_New[[#This Row],[ReqDate]],"dddd"),3)</f>
        <v>Tue</v>
      </c>
      <c r="V163" t="str">
        <f>LEFT(TEXT(Table_New[[#This Row],[WorkDate]],"mmmm"),3)</f>
        <v>Dec</v>
      </c>
    </row>
    <row r="164" spans="1:22" ht="14.25" customHeight="1" x14ac:dyDescent="0.25">
      <c r="A164" s="6" t="s">
        <v>242</v>
      </c>
      <c r="B164" s="6" t="s">
        <v>94</v>
      </c>
      <c r="C164" s="6" t="s">
        <v>78</v>
      </c>
      <c r="D164" s="6" t="s">
        <v>58</v>
      </c>
      <c r="E164" t="str">
        <f>IF(Table_New[[#This Row],[Wait]]&lt;=4, "Yes", "No")</f>
        <v>No</v>
      </c>
      <c r="F164" s="9">
        <v>44153</v>
      </c>
      <c r="G164" s="9">
        <v>44165</v>
      </c>
      <c r="H164" s="6">
        <v>2</v>
      </c>
      <c r="I164" t="str">
        <f>IF(Table_New[[#This Row],[LaborFee]]=0,"Yes", "No")</f>
        <v>No</v>
      </c>
      <c r="J164" t="str">
        <f>IF(Table_New[[#This Row],[PartsFee]]=0,"Yes", "No")</f>
        <v>No</v>
      </c>
      <c r="K164" s="6">
        <v>1.5</v>
      </c>
      <c r="L164" s="6">
        <v>0.98399999999999999</v>
      </c>
      <c r="M164" s="6" t="s">
        <v>79</v>
      </c>
      <c r="N164">
        <f>Table_New[[#This Row],[WorkDate]]-Table_New[[#This Row],[ReqDate]]</f>
        <v>12</v>
      </c>
      <c r="O164">
        <f>VLOOKUP(Table_New[[#This Row],[Techs]],$AA$2:$AB$4,2,0)</f>
        <v>140</v>
      </c>
      <c r="P164">
        <f>Table_New[[#This Row],[LaborHours]]*Table_New[[#This Row],[LaborRate]]</f>
        <v>210</v>
      </c>
      <c r="Q164" s="6">
        <v>210</v>
      </c>
      <c r="R164" s="6">
        <v>0.98399999999999999</v>
      </c>
      <c r="S164">
        <f>Table_New[[#This Row],[LaborRate]]+Table_New[[#This Row],[LaborCost]]</f>
        <v>350</v>
      </c>
      <c r="T164">
        <f>Table_New[[#This Row],[LaborFee]]+Table_New[[#This Row],[PartsFee]]</f>
        <v>210.98400000000001</v>
      </c>
      <c r="U164" t="str">
        <f>LEFT(TEXT(Table_New[[#This Row],[ReqDate]],"dddd"),3)</f>
        <v>Wed</v>
      </c>
      <c r="V164" t="str">
        <f>LEFT(TEXT(Table_New[[#This Row],[WorkDate]],"mmmm"),3)</f>
        <v>Nov</v>
      </c>
    </row>
    <row r="165" spans="1:22" ht="14.25" customHeight="1" x14ac:dyDescent="0.25">
      <c r="A165" s="6" t="s">
        <v>243</v>
      </c>
      <c r="B165" s="6" t="s">
        <v>94</v>
      </c>
      <c r="C165" s="6" t="s">
        <v>57</v>
      </c>
      <c r="D165" s="6" t="s">
        <v>58</v>
      </c>
      <c r="E165" t="str">
        <f>IF(Table_New[[#This Row],[Wait]]&lt;=4, "Yes", "No")</f>
        <v>No</v>
      </c>
      <c r="F165" s="9">
        <v>44153</v>
      </c>
      <c r="G165" s="9">
        <v>44165</v>
      </c>
      <c r="H165" s="6">
        <v>1</v>
      </c>
      <c r="I165" t="str">
        <f>IF(Table_New[[#This Row],[LaborFee]]=0,"Yes", "No")</f>
        <v>No</v>
      </c>
      <c r="J165" t="str">
        <f>IF(Table_New[[#This Row],[PartsFee]]=0,"Yes", "No")</f>
        <v>No</v>
      </c>
      <c r="K165" s="6">
        <v>0.5</v>
      </c>
      <c r="L165" s="6">
        <v>14.88</v>
      </c>
      <c r="M165" s="6" t="s">
        <v>59</v>
      </c>
      <c r="N165">
        <f>Table_New[[#This Row],[WorkDate]]-Table_New[[#This Row],[ReqDate]]</f>
        <v>12</v>
      </c>
      <c r="O165">
        <f>VLOOKUP(Table_New[[#This Row],[Techs]],$AA$2:$AB$4,2,0)</f>
        <v>80</v>
      </c>
      <c r="P165">
        <f>Table_New[[#This Row],[LaborHours]]*Table_New[[#This Row],[LaborRate]]</f>
        <v>40</v>
      </c>
      <c r="Q165" s="6">
        <v>40</v>
      </c>
      <c r="R165" s="6">
        <v>14.88</v>
      </c>
      <c r="S165">
        <f>Table_New[[#This Row],[LaborRate]]+Table_New[[#This Row],[LaborCost]]</f>
        <v>120</v>
      </c>
      <c r="T165">
        <f>Table_New[[#This Row],[LaborFee]]+Table_New[[#This Row],[PartsFee]]</f>
        <v>54.88</v>
      </c>
      <c r="U165" t="str">
        <f>LEFT(TEXT(Table_New[[#This Row],[ReqDate]],"dddd"),3)</f>
        <v>Wed</v>
      </c>
      <c r="V165" t="str">
        <f>LEFT(TEXT(Table_New[[#This Row],[WorkDate]],"mmmm"),3)</f>
        <v>Nov</v>
      </c>
    </row>
    <row r="166" spans="1:22" ht="14.25" customHeight="1" x14ac:dyDescent="0.25">
      <c r="A166" s="6" t="s">
        <v>244</v>
      </c>
      <c r="B166" s="6" t="s">
        <v>61</v>
      </c>
      <c r="C166" s="6" t="s">
        <v>62</v>
      </c>
      <c r="D166" s="6" t="s">
        <v>58</v>
      </c>
      <c r="E166" t="str">
        <f>IF(Table_New[[#This Row],[Wait]]&lt;=4, "Yes", "No")</f>
        <v>No</v>
      </c>
      <c r="F166" s="9">
        <v>44154</v>
      </c>
      <c r="G166" s="9">
        <v>44165</v>
      </c>
      <c r="H166" s="6">
        <v>1</v>
      </c>
      <c r="I166" t="str">
        <f>IF(Table_New[[#This Row],[LaborFee]]=0,"Yes", "No")</f>
        <v>No</v>
      </c>
      <c r="J166" t="str">
        <f>IF(Table_New[[#This Row],[PartsFee]]=0,"Yes", "No")</f>
        <v>No</v>
      </c>
      <c r="K166" s="6">
        <v>0.5</v>
      </c>
      <c r="L166" s="6">
        <v>81.900000000000006</v>
      </c>
      <c r="M166" s="6" t="s">
        <v>59</v>
      </c>
      <c r="N166">
        <f>Table_New[[#This Row],[WorkDate]]-Table_New[[#This Row],[ReqDate]]</f>
        <v>11</v>
      </c>
      <c r="O166">
        <f>VLOOKUP(Table_New[[#This Row],[Techs]],$AA$2:$AB$4,2,0)</f>
        <v>80</v>
      </c>
      <c r="P166">
        <f>Table_New[[#This Row],[LaborHours]]*Table_New[[#This Row],[LaborRate]]</f>
        <v>40</v>
      </c>
      <c r="Q166" s="6">
        <v>40</v>
      </c>
      <c r="R166" s="6">
        <v>81.900000000000006</v>
      </c>
      <c r="S166">
        <f>Table_New[[#This Row],[LaborRate]]+Table_New[[#This Row],[LaborCost]]</f>
        <v>120</v>
      </c>
      <c r="T166">
        <f>Table_New[[#This Row],[LaborFee]]+Table_New[[#This Row],[PartsFee]]</f>
        <v>121.9</v>
      </c>
      <c r="U166" t="str">
        <f>LEFT(TEXT(Table_New[[#This Row],[ReqDate]],"dddd"),3)</f>
        <v>Thu</v>
      </c>
      <c r="V166" t="str">
        <f>LEFT(TEXT(Table_New[[#This Row],[WorkDate]],"mmmm"),3)</f>
        <v>Nov</v>
      </c>
    </row>
    <row r="167" spans="1:22" ht="14.25" customHeight="1" x14ac:dyDescent="0.25">
      <c r="A167" s="6" t="s">
        <v>245</v>
      </c>
      <c r="B167" s="6" t="s">
        <v>71</v>
      </c>
      <c r="C167" s="6" t="s">
        <v>78</v>
      </c>
      <c r="D167" s="6" t="s">
        <v>58</v>
      </c>
      <c r="E167" t="str">
        <f>IF(Table_New[[#This Row],[Wait]]&lt;=4, "Yes", "No")</f>
        <v>No</v>
      </c>
      <c r="F167" s="9">
        <v>44154</v>
      </c>
      <c r="G167" s="9">
        <v>44168</v>
      </c>
      <c r="H167" s="6">
        <v>2</v>
      </c>
      <c r="I167" t="str">
        <f>IF(Table_New[[#This Row],[LaborFee]]=0,"Yes", "No")</f>
        <v>No</v>
      </c>
      <c r="J167" t="str">
        <f>IF(Table_New[[#This Row],[PartsFee]]=0,"Yes", "No")</f>
        <v>No</v>
      </c>
      <c r="K167" s="6">
        <v>0.25</v>
      </c>
      <c r="L167" s="6">
        <v>21.33</v>
      </c>
      <c r="M167" s="6" t="s">
        <v>59</v>
      </c>
      <c r="N167">
        <f>Table_New[[#This Row],[WorkDate]]-Table_New[[#This Row],[ReqDate]]</f>
        <v>14</v>
      </c>
      <c r="O167">
        <f>VLOOKUP(Table_New[[#This Row],[Techs]],$AA$2:$AB$4,2,0)</f>
        <v>140</v>
      </c>
      <c r="P167">
        <f>Table_New[[#This Row],[LaborHours]]*Table_New[[#This Row],[LaborRate]]</f>
        <v>35</v>
      </c>
      <c r="Q167" s="6">
        <v>35</v>
      </c>
      <c r="R167" s="6">
        <v>21.33</v>
      </c>
      <c r="S167">
        <f>Table_New[[#This Row],[LaborRate]]+Table_New[[#This Row],[LaborCost]]</f>
        <v>175</v>
      </c>
      <c r="T167">
        <f>Table_New[[#This Row],[LaborFee]]+Table_New[[#This Row],[PartsFee]]</f>
        <v>56.33</v>
      </c>
      <c r="U167" t="str">
        <f>LEFT(TEXT(Table_New[[#This Row],[ReqDate]],"dddd"),3)</f>
        <v>Thu</v>
      </c>
      <c r="V167" t="str">
        <f>LEFT(TEXT(Table_New[[#This Row],[WorkDate]],"mmmm"),3)</f>
        <v>Dec</v>
      </c>
    </row>
    <row r="168" spans="1:22" ht="14.25" customHeight="1" x14ac:dyDescent="0.25">
      <c r="A168" s="6" t="s">
        <v>246</v>
      </c>
      <c r="B168" s="6" t="s">
        <v>65</v>
      </c>
      <c r="C168" s="6" t="s">
        <v>57</v>
      </c>
      <c r="D168" s="6" t="s">
        <v>58</v>
      </c>
      <c r="E168" t="str">
        <f>IF(Table_New[[#This Row],[Wait]]&lt;=4, "Yes", "No")</f>
        <v>No</v>
      </c>
      <c r="F168" s="9">
        <v>44154</v>
      </c>
      <c r="G168" s="9">
        <v>44168</v>
      </c>
      <c r="H168" s="6">
        <v>1</v>
      </c>
      <c r="I168" t="str">
        <f>IF(Table_New[[#This Row],[LaborFee]]=0,"Yes", "No")</f>
        <v>No</v>
      </c>
      <c r="J168" t="str">
        <f>IF(Table_New[[#This Row],[PartsFee]]=0,"Yes", "No")</f>
        <v>No</v>
      </c>
      <c r="K168" s="6">
        <v>0.25</v>
      </c>
      <c r="L168" s="6">
        <v>120</v>
      </c>
      <c r="M168" s="6" t="s">
        <v>68</v>
      </c>
      <c r="N168">
        <f>Table_New[[#This Row],[WorkDate]]-Table_New[[#This Row],[ReqDate]]</f>
        <v>14</v>
      </c>
      <c r="O168">
        <f>VLOOKUP(Table_New[[#This Row],[Techs]],$AA$2:$AB$4,2,0)</f>
        <v>80</v>
      </c>
      <c r="P168">
        <f>Table_New[[#This Row],[LaborHours]]*Table_New[[#This Row],[LaborRate]]</f>
        <v>20</v>
      </c>
      <c r="Q168" s="6">
        <v>20</v>
      </c>
      <c r="R168" s="6">
        <v>120</v>
      </c>
      <c r="S168">
        <f>Table_New[[#This Row],[LaborRate]]+Table_New[[#This Row],[LaborCost]]</f>
        <v>100</v>
      </c>
      <c r="T168">
        <f>Table_New[[#This Row],[LaborFee]]+Table_New[[#This Row],[PartsFee]]</f>
        <v>140</v>
      </c>
      <c r="U168" t="str">
        <f>LEFT(TEXT(Table_New[[#This Row],[ReqDate]],"dddd"),3)</f>
        <v>Thu</v>
      </c>
      <c r="V168" t="str">
        <f>LEFT(TEXT(Table_New[[#This Row],[WorkDate]],"mmmm"),3)</f>
        <v>Dec</v>
      </c>
    </row>
    <row r="169" spans="1:22" ht="14.25" customHeight="1" x14ac:dyDescent="0.25">
      <c r="A169" s="6" t="s">
        <v>247</v>
      </c>
      <c r="B169" s="6" t="s">
        <v>71</v>
      </c>
      <c r="C169" s="6" t="s">
        <v>87</v>
      </c>
      <c r="D169" s="6" t="s">
        <v>63</v>
      </c>
      <c r="E169" t="str">
        <f>IF(Table_New[[#This Row],[Wait]]&lt;=4, "Yes", "No")</f>
        <v>No</v>
      </c>
      <c r="F169" s="9">
        <v>44154</v>
      </c>
      <c r="G169" s="9">
        <v>44182</v>
      </c>
      <c r="H169" s="6">
        <v>2</v>
      </c>
      <c r="I169" t="str">
        <f>IF(Table_New[[#This Row],[LaborFee]]=0,"Yes", "No")</f>
        <v>No</v>
      </c>
      <c r="J169" t="str">
        <f>IF(Table_New[[#This Row],[PartsFee]]=0,"Yes", "No")</f>
        <v>No</v>
      </c>
      <c r="K169" s="6">
        <v>0.5</v>
      </c>
      <c r="L169" s="6">
        <v>1579.4</v>
      </c>
      <c r="M169" s="6" t="s">
        <v>59</v>
      </c>
      <c r="N169">
        <f>Table_New[[#This Row],[WorkDate]]-Table_New[[#This Row],[ReqDate]]</f>
        <v>28</v>
      </c>
      <c r="O169">
        <f>VLOOKUP(Table_New[[#This Row],[Techs]],$AA$2:$AB$4,2,0)</f>
        <v>140</v>
      </c>
      <c r="P169">
        <f>Table_New[[#This Row],[LaborHours]]*Table_New[[#This Row],[LaborRate]]</f>
        <v>70</v>
      </c>
      <c r="Q169" s="6">
        <v>70</v>
      </c>
      <c r="R169" s="6">
        <v>1579.4</v>
      </c>
      <c r="S169">
        <f>Table_New[[#This Row],[LaborRate]]+Table_New[[#This Row],[LaborCost]]</f>
        <v>210</v>
      </c>
      <c r="T169">
        <f>Table_New[[#This Row],[LaborFee]]+Table_New[[#This Row],[PartsFee]]</f>
        <v>1649.4</v>
      </c>
      <c r="U169" t="str">
        <f>LEFT(TEXT(Table_New[[#This Row],[ReqDate]],"dddd"),3)</f>
        <v>Thu</v>
      </c>
      <c r="V169" t="str">
        <f>LEFT(TEXT(Table_New[[#This Row],[WorkDate]],"mmmm"),3)</f>
        <v>Dec</v>
      </c>
    </row>
    <row r="170" spans="1:22" ht="14.25" customHeight="1" x14ac:dyDescent="0.25">
      <c r="A170" s="6" t="s">
        <v>248</v>
      </c>
      <c r="B170" s="6" t="s">
        <v>61</v>
      </c>
      <c r="C170" s="6" t="s">
        <v>57</v>
      </c>
      <c r="D170" s="6" t="s">
        <v>63</v>
      </c>
      <c r="E170" t="str">
        <f>IF(Table_New[[#This Row],[Wait]]&lt;=4, "Yes", "No")</f>
        <v>No</v>
      </c>
      <c r="F170" s="9">
        <v>44156</v>
      </c>
      <c r="G170" s="9">
        <v>44165</v>
      </c>
      <c r="H170" s="6">
        <v>2</v>
      </c>
      <c r="I170" t="str">
        <f>IF(Table_New[[#This Row],[LaborFee]]=0,"Yes", "No")</f>
        <v>No</v>
      </c>
      <c r="J170" t="str">
        <f>IF(Table_New[[#This Row],[PartsFee]]=0,"Yes", "No")</f>
        <v>No</v>
      </c>
      <c r="K170" s="6">
        <v>0.5</v>
      </c>
      <c r="L170" s="6">
        <v>174.18029999999999</v>
      </c>
      <c r="M170" s="6" t="s">
        <v>79</v>
      </c>
      <c r="N170">
        <f>Table_New[[#This Row],[WorkDate]]-Table_New[[#This Row],[ReqDate]]</f>
        <v>9</v>
      </c>
      <c r="O170">
        <f>VLOOKUP(Table_New[[#This Row],[Techs]],$AA$2:$AB$4,2,0)</f>
        <v>140</v>
      </c>
      <c r="P170">
        <f>Table_New[[#This Row],[LaborHours]]*Table_New[[#This Row],[LaborRate]]</f>
        <v>70</v>
      </c>
      <c r="Q170" s="6">
        <v>70</v>
      </c>
      <c r="R170" s="6">
        <v>174.18029999999999</v>
      </c>
      <c r="S170">
        <f>Table_New[[#This Row],[LaborRate]]+Table_New[[#This Row],[LaborCost]]</f>
        <v>210</v>
      </c>
      <c r="T170">
        <f>Table_New[[#This Row],[LaborFee]]+Table_New[[#This Row],[PartsFee]]</f>
        <v>244.18029999999999</v>
      </c>
      <c r="U170" t="str">
        <f>LEFT(TEXT(Table_New[[#This Row],[ReqDate]],"dddd"),3)</f>
        <v>Sat</v>
      </c>
      <c r="V170" t="str">
        <f>LEFT(TEXT(Table_New[[#This Row],[WorkDate]],"mmmm"),3)</f>
        <v>Nov</v>
      </c>
    </row>
    <row r="171" spans="1:22" ht="14.25" customHeight="1" x14ac:dyDescent="0.25">
      <c r="A171" s="6" t="s">
        <v>249</v>
      </c>
      <c r="B171" s="6" t="s">
        <v>65</v>
      </c>
      <c r="C171" s="6" t="s">
        <v>78</v>
      </c>
      <c r="D171" s="6" t="s">
        <v>63</v>
      </c>
      <c r="E171" t="str">
        <f>IF(Table_New[[#This Row],[Wait]]&lt;=4, "Yes", "No")</f>
        <v>No</v>
      </c>
      <c r="F171" s="9">
        <v>44158</v>
      </c>
      <c r="G171" s="9">
        <v>44172</v>
      </c>
      <c r="H171" s="6">
        <v>1</v>
      </c>
      <c r="I171" t="str">
        <f>IF(Table_New[[#This Row],[LaborFee]]=0,"Yes", "No")</f>
        <v>No</v>
      </c>
      <c r="J171" t="str">
        <f>IF(Table_New[[#This Row],[PartsFee]]=0,"Yes", "No")</f>
        <v>No</v>
      </c>
      <c r="K171" s="6">
        <v>0.75</v>
      </c>
      <c r="L171" s="6">
        <v>20</v>
      </c>
      <c r="M171" s="6" t="s">
        <v>59</v>
      </c>
      <c r="N171">
        <f>Table_New[[#This Row],[WorkDate]]-Table_New[[#This Row],[ReqDate]]</f>
        <v>14</v>
      </c>
      <c r="O171">
        <f>VLOOKUP(Table_New[[#This Row],[Techs]],$AA$2:$AB$4,2,0)</f>
        <v>80</v>
      </c>
      <c r="P171">
        <f>Table_New[[#This Row],[LaborHours]]*Table_New[[#This Row],[LaborRate]]</f>
        <v>60</v>
      </c>
      <c r="Q171" s="6">
        <v>60</v>
      </c>
      <c r="R171" s="6">
        <v>20</v>
      </c>
      <c r="S171">
        <f>Table_New[[#This Row],[LaborRate]]+Table_New[[#This Row],[LaborCost]]</f>
        <v>140</v>
      </c>
      <c r="T171">
        <f>Table_New[[#This Row],[LaborFee]]+Table_New[[#This Row],[PartsFee]]</f>
        <v>80</v>
      </c>
      <c r="U171" t="str">
        <f>LEFT(TEXT(Table_New[[#This Row],[ReqDate]],"dddd"),3)</f>
        <v>Mon</v>
      </c>
      <c r="V171" t="str">
        <f>LEFT(TEXT(Table_New[[#This Row],[WorkDate]],"mmmm"),3)</f>
        <v>Dec</v>
      </c>
    </row>
    <row r="172" spans="1:22" ht="14.25" customHeight="1" x14ac:dyDescent="0.25">
      <c r="A172" s="6" t="s">
        <v>250</v>
      </c>
      <c r="B172" s="6" t="s">
        <v>71</v>
      </c>
      <c r="C172" s="6" t="s">
        <v>57</v>
      </c>
      <c r="D172" s="6" t="s">
        <v>194</v>
      </c>
      <c r="E172" t="str">
        <f>IF(Table_New[[#This Row],[Wait]]&lt;=4, "Yes", "No")</f>
        <v>No</v>
      </c>
      <c r="F172" s="9">
        <v>44158</v>
      </c>
      <c r="G172" s="9">
        <v>44201</v>
      </c>
      <c r="H172" s="6">
        <v>1</v>
      </c>
      <c r="I172" t="str">
        <f>IF(Table_New[[#This Row],[LaborFee]]=0,"Yes", "No")</f>
        <v>No</v>
      </c>
      <c r="J172" t="str">
        <f>IF(Table_New[[#This Row],[PartsFee]]=0,"Yes", "No")</f>
        <v>No</v>
      </c>
      <c r="K172" s="6">
        <v>2.5</v>
      </c>
      <c r="L172" s="6">
        <v>689.15409999999997</v>
      </c>
      <c r="M172" s="6" t="s">
        <v>68</v>
      </c>
      <c r="N172">
        <f>Table_New[[#This Row],[WorkDate]]-Table_New[[#This Row],[ReqDate]]</f>
        <v>43</v>
      </c>
      <c r="O172">
        <f>VLOOKUP(Table_New[[#This Row],[Techs]],$AA$2:$AB$4,2,0)</f>
        <v>80</v>
      </c>
      <c r="P172">
        <f>Table_New[[#This Row],[LaborHours]]*Table_New[[#This Row],[LaborRate]]</f>
        <v>200</v>
      </c>
      <c r="Q172" s="6">
        <v>200</v>
      </c>
      <c r="R172" s="6">
        <v>689.15409999999997</v>
      </c>
      <c r="S172">
        <f>Table_New[[#This Row],[LaborRate]]+Table_New[[#This Row],[LaborCost]]</f>
        <v>280</v>
      </c>
      <c r="T172">
        <f>Table_New[[#This Row],[LaborFee]]+Table_New[[#This Row],[PartsFee]]</f>
        <v>889.15409999999997</v>
      </c>
      <c r="U172" t="str">
        <f>LEFT(TEXT(Table_New[[#This Row],[ReqDate]],"dddd"),3)</f>
        <v>Mon</v>
      </c>
      <c r="V172" t="str">
        <f>LEFT(TEXT(Table_New[[#This Row],[WorkDate]],"mmmm"),3)</f>
        <v>Jan</v>
      </c>
    </row>
    <row r="173" spans="1:22" ht="14.25" customHeight="1" x14ac:dyDescent="0.25">
      <c r="A173" s="6" t="s">
        <v>251</v>
      </c>
      <c r="B173" s="6" t="s">
        <v>94</v>
      </c>
      <c r="C173" s="6" t="s">
        <v>87</v>
      </c>
      <c r="D173" s="6" t="s">
        <v>58</v>
      </c>
      <c r="E173" t="str">
        <f>IF(Table_New[[#This Row],[Wait]]&lt;=4, "Yes", "No")</f>
        <v>No</v>
      </c>
      <c r="F173" s="9">
        <v>44158</v>
      </c>
      <c r="G173" s="9">
        <v>44203</v>
      </c>
      <c r="H173" s="6">
        <v>1</v>
      </c>
      <c r="I173" t="str">
        <f>IF(Table_New[[#This Row],[LaborFee]]=0,"Yes", "No")</f>
        <v>No</v>
      </c>
      <c r="J173" t="str">
        <f>IF(Table_New[[#This Row],[PartsFee]]=0,"Yes", "No")</f>
        <v>No</v>
      </c>
      <c r="K173" s="6">
        <v>0.25</v>
      </c>
      <c r="L173" s="6">
        <v>156</v>
      </c>
      <c r="M173" s="6" t="s">
        <v>59</v>
      </c>
      <c r="N173">
        <f>Table_New[[#This Row],[WorkDate]]-Table_New[[#This Row],[ReqDate]]</f>
        <v>45</v>
      </c>
      <c r="O173">
        <f>VLOOKUP(Table_New[[#This Row],[Techs]],$AA$2:$AB$4,2,0)</f>
        <v>80</v>
      </c>
      <c r="P173">
        <f>Table_New[[#This Row],[LaborHours]]*Table_New[[#This Row],[LaborRate]]</f>
        <v>20</v>
      </c>
      <c r="Q173" s="6">
        <v>20</v>
      </c>
      <c r="R173" s="6">
        <v>156</v>
      </c>
      <c r="S173">
        <f>Table_New[[#This Row],[LaborRate]]+Table_New[[#This Row],[LaborCost]]</f>
        <v>100</v>
      </c>
      <c r="T173">
        <f>Table_New[[#This Row],[LaborFee]]+Table_New[[#This Row],[PartsFee]]</f>
        <v>176</v>
      </c>
      <c r="U173" t="str">
        <f>LEFT(TEXT(Table_New[[#This Row],[ReqDate]],"dddd"),3)</f>
        <v>Mon</v>
      </c>
      <c r="V173" t="str">
        <f>LEFT(TEXT(Table_New[[#This Row],[WorkDate]],"mmmm"),3)</f>
        <v>Jan</v>
      </c>
    </row>
    <row r="174" spans="1:22" ht="14.25" customHeight="1" x14ac:dyDescent="0.25">
      <c r="A174" s="6" t="s">
        <v>252</v>
      </c>
      <c r="B174" s="6" t="s">
        <v>61</v>
      </c>
      <c r="C174" s="6" t="s">
        <v>62</v>
      </c>
      <c r="D174" s="6" t="s">
        <v>58</v>
      </c>
      <c r="E174" t="str">
        <f>IF(Table_New[[#This Row],[Wait]]&lt;=4, "Yes", "No")</f>
        <v>No</v>
      </c>
      <c r="F174" s="9">
        <v>44158</v>
      </c>
      <c r="G174" s="9">
        <v>44212</v>
      </c>
      <c r="H174" s="6">
        <v>1</v>
      </c>
      <c r="I174" t="str">
        <f>IF(Table_New[[#This Row],[LaborFee]]=0,"Yes", "No")</f>
        <v>No</v>
      </c>
      <c r="J174" t="str">
        <f>IF(Table_New[[#This Row],[PartsFee]]=0,"Yes", "No")</f>
        <v>No</v>
      </c>
      <c r="K174" s="6">
        <v>0.25</v>
      </c>
      <c r="L174" s="6">
        <v>45.734099999999998</v>
      </c>
      <c r="M174" s="6" t="s">
        <v>59</v>
      </c>
      <c r="N174">
        <f>Table_New[[#This Row],[WorkDate]]-Table_New[[#This Row],[ReqDate]]</f>
        <v>54</v>
      </c>
      <c r="O174">
        <f>VLOOKUP(Table_New[[#This Row],[Techs]],$AA$2:$AB$4,2,0)</f>
        <v>80</v>
      </c>
      <c r="P174">
        <f>Table_New[[#This Row],[LaborHours]]*Table_New[[#This Row],[LaborRate]]</f>
        <v>20</v>
      </c>
      <c r="Q174" s="6">
        <v>20</v>
      </c>
      <c r="R174" s="6">
        <v>45.734099999999998</v>
      </c>
      <c r="S174">
        <f>Table_New[[#This Row],[LaborRate]]+Table_New[[#This Row],[LaborCost]]</f>
        <v>100</v>
      </c>
      <c r="T174">
        <f>Table_New[[#This Row],[LaborFee]]+Table_New[[#This Row],[PartsFee]]</f>
        <v>65.734099999999998</v>
      </c>
      <c r="U174" t="str">
        <f>LEFT(TEXT(Table_New[[#This Row],[ReqDate]],"dddd"),3)</f>
        <v>Mon</v>
      </c>
      <c r="V174" t="str">
        <f>LEFT(TEXT(Table_New[[#This Row],[WorkDate]],"mmmm"),3)</f>
        <v>Jan</v>
      </c>
    </row>
    <row r="175" spans="1:22" ht="14.25" customHeight="1" x14ac:dyDescent="0.25">
      <c r="A175" s="6" t="s">
        <v>253</v>
      </c>
      <c r="B175" s="6" t="s">
        <v>226</v>
      </c>
      <c r="C175" s="6" t="s">
        <v>227</v>
      </c>
      <c r="D175" s="6" t="s">
        <v>63</v>
      </c>
      <c r="E175" t="str">
        <f>IF(Table_New[[#This Row],[Wait]]&lt;=4, "Yes", "No")</f>
        <v>No</v>
      </c>
      <c r="F175" s="9">
        <v>44158</v>
      </c>
      <c r="G175" s="9">
        <v>44236</v>
      </c>
      <c r="H175" s="6">
        <v>2</v>
      </c>
      <c r="I175" t="str">
        <f>IF(Table_New[[#This Row],[LaborFee]]=0,"Yes", "No")</f>
        <v>No</v>
      </c>
      <c r="J175" t="str">
        <f>IF(Table_New[[#This Row],[PartsFee]]=0,"Yes", "No")</f>
        <v>No</v>
      </c>
      <c r="K175" s="6">
        <v>0.5</v>
      </c>
      <c r="L175" s="6">
        <v>204.28399999999999</v>
      </c>
      <c r="M175" s="6" t="s">
        <v>59</v>
      </c>
      <c r="N175">
        <f>Table_New[[#This Row],[WorkDate]]-Table_New[[#This Row],[ReqDate]]</f>
        <v>78</v>
      </c>
      <c r="O175">
        <f>VLOOKUP(Table_New[[#This Row],[Techs]],$AA$2:$AB$4,2,0)</f>
        <v>140</v>
      </c>
      <c r="P175">
        <f>Table_New[[#This Row],[LaborHours]]*Table_New[[#This Row],[LaborRate]]</f>
        <v>70</v>
      </c>
      <c r="Q175" s="6">
        <v>70</v>
      </c>
      <c r="R175" s="6">
        <v>204.28399999999999</v>
      </c>
      <c r="S175">
        <f>Table_New[[#This Row],[LaborRate]]+Table_New[[#This Row],[LaborCost]]</f>
        <v>210</v>
      </c>
      <c r="T175">
        <f>Table_New[[#This Row],[LaborFee]]+Table_New[[#This Row],[PartsFee]]</f>
        <v>274.28399999999999</v>
      </c>
      <c r="U175" t="str">
        <f>LEFT(TEXT(Table_New[[#This Row],[ReqDate]],"dddd"),3)</f>
        <v>Mon</v>
      </c>
      <c r="V175" t="str">
        <f>LEFT(TEXT(Table_New[[#This Row],[WorkDate]],"mmmm"),3)</f>
        <v>Feb</v>
      </c>
    </row>
    <row r="176" spans="1:22" ht="14.25" customHeight="1" x14ac:dyDescent="0.25">
      <c r="A176" s="6" t="s">
        <v>254</v>
      </c>
      <c r="B176" s="6" t="s">
        <v>71</v>
      </c>
      <c r="C176" s="6" t="s">
        <v>57</v>
      </c>
      <c r="D176" s="6" t="s">
        <v>67</v>
      </c>
      <c r="E176" t="str">
        <f>IF(Table_New[[#This Row],[Wait]]&lt;=4, "Yes", "No")</f>
        <v>Yes</v>
      </c>
      <c r="F176" s="9">
        <v>44159</v>
      </c>
      <c r="G176" s="9">
        <v>44161</v>
      </c>
      <c r="H176" s="6">
        <v>1</v>
      </c>
      <c r="I176" t="str">
        <f>IF(Table_New[[#This Row],[LaborFee]]=0,"Yes", "No")</f>
        <v>No</v>
      </c>
      <c r="J176" t="str">
        <f>IF(Table_New[[#This Row],[PartsFee]]=0,"Yes", "No")</f>
        <v>No</v>
      </c>
      <c r="K176" s="6">
        <v>0.25</v>
      </c>
      <c r="L176" s="6">
        <v>21.33</v>
      </c>
      <c r="M176" s="6" t="s">
        <v>59</v>
      </c>
      <c r="N176">
        <f>Table_New[[#This Row],[WorkDate]]-Table_New[[#This Row],[ReqDate]]</f>
        <v>2</v>
      </c>
      <c r="O176">
        <f>VLOOKUP(Table_New[[#This Row],[Techs]],$AA$2:$AB$4,2,0)</f>
        <v>80</v>
      </c>
      <c r="P176">
        <f>Table_New[[#This Row],[LaborHours]]*Table_New[[#This Row],[LaborRate]]</f>
        <v>20</v>
      </c>
      <c r="Q176" s="6">
        <v>20</v>
      </c>
      <c r="R176" s="6">
        <v>21.33</v>
      </c>
      <c r="S176">
        <f>Table_New[[#This Row],[LaborRate]]+Table_New[[#This Row],[LaborCost]]</f>
        <v>100</v>
      </c>
      <c r="T176">
        <f>Table_New[[#This Row],[LaborFee]]+Table_New[[#This Row],[PartsFee]]</f>
        <v>41.33</v>
      </c>
      <c r="U176" t="str">
        <f>LEFT(TEXT(Table_New[[#This Row],[ReqDate]],"dddd"),3)</f>
        <v>Tue</v>
      </c>
      <c r="V176" t="str">
        <f>LEFT(TEXT(Table_New[[#This Row],[WorkDate]],"mmmm"),3)</f>
        <v>Nov</v>
      </c>
    </row>
    <row r="177" spans="1:22" ht="14.25" customHeight="1" x14ac:dyDescent="0.25">
      <c r="A177" s="6" t="s">
        <v>255</v>
      </c>
      <c r="B177" s="6" t="s">
        <v>94</v>
      </c>
      <c r="C177" s="6" t="s">
        <v>57</v>
      </c>
      <c r="D177" s="6" t="s">
        <v>63</v>
      </c>
      <c r="E177" t="str">
        <f>IF(Table_New[[#This Row],[Wait]]&lt;=4, "Yes", "No")</f>
        <v>No</v>
      </c>
      <c r="F177" s="9">
        <v>44159</v>
      </c>
      <c r="G177" s="9">
        <v>44168</v>
      </c>
      <c r="H177" s="6">
        <v>1</v>
      </c>
      <c r="I177" t="str">
        <f>IF(Table_New[[#This Row],[LaborFee]]=0,"Yes", "No")</f>
        <v>No</v>
      </c>
      <c r="J177" t="str">
        <f>IF(Table_New[[#This Row],[PartsFee]]=0,"Yes", "No")</f>
        <v>No</v>
      </c>
      <c r="K177" s="6">
        <v>0.5</v>
      </c>
      <c r="L177" s="6">
        <v>34.08</v>
      </c>
      <c r="M177" s="6" t="s">
        <v>68</v>
      </c>
      <c r="N177">
        <f>Table_New[[#This Row],[WorkDate]]-Table_New[[#This Row],[ReqDate]]</f>
        <v>9</v>
      </c>
      <c r="O177">
        <f>VLOOKUP(Table_New[[#This Row],[Techs]],$AA$2:$AB$4,2,0)</f>
        <v>80</v>
      </c>
      <c r="P177">
        <f>Table_New[[#This Row],[LaborHours]]*Table_New[[#This Row],[LaborRate]]</f>
        <v>40</v>
      </c>
      <c r="Q177" s="6">
        <v>40</v>
      </c>
      <c r="R177" s="6">
        <v>34.08</v>
      </c>
      <c r="S177">
        <f>Table_New[[#This Row],[LaborRate]]+Table_New[[#This Row],[LaborCost]]</f>
        <v>120</v>
      </c>
      <c r="T177">
        <f>Table_New[[#This Row],[LaborFee]]+Table_New[[#This Row],[PartsFee]]</f>
        <v>74.08</v>
      </c>
      <c r="U177" t="str">
        <f>LEFT(TEXT(Table_New[[#This Row],[ReqDate]],"dddd"),3)</f>
        <v>Tue</v>
      </c>
      <c r="V177" t="str">
        <f>LEFT(TEXT(Table_New[[#This Row],[WorkDate]],"mmmm"),3)</f>
        <v>Dec</v>
      </c>
    </row>
    <row r="178" spans="1:22" ht="14.25" customHeight="1" x14ac:dyDescent="0.25">
      <c r="A178" s="6" t="s">
        <v>256</v>
      </c>
      <c r="B178" s="6" t="s">
        <v>71</v>
      </c>
      <c r="C178" s="6" t="s">
        <v>87</v>
      </c>
      <c r="D178" s="6" t="s">
        <v>63</v>
      </c>
      <c r="E178" t="str">
        <f>IF(Table_New[[#This Row],[Wait]]&lt;=4, "Yes", "No")</f>
        <v>No</v>
      </c>
      <c r="F178" s="9">
        <v>44159</v>
      </c>
      <c r="G178" s="9">
        <v>44168</v>
      </c>
      <c r="H178" s="6">
        <v>2</v>
      </c>
      <c r="I178" t="str">
        <f>IF(Table_New[[#This Row],[LaborFee]]=0,"Yes", "No")</f>
        <v>No</v>
      </c>
      <c r="J178" t="str">
        <f>IF(Table_New[[#This Row],[PartsFee]]=0,"Yes", "No")</f>
        <v>No</v>
      </c>
      <c r="K178" s="6">
        <v>0.75</v>
      </c>
      <c r="L178" s="6">
        <v>212.0085</v>
      </c>
      <c r="M178" s="6" t="s">
        <v>59</v>
      </c>
      <c r="N178">
        <f>Table_New[[#This Row],[WorkDate]]-Table_New[[#This Row],[ReqDate]]</f>
        <v>9</v>
      </c>
      <c r="O178">
        <f>VLOOKUP(Table_New[[#This Row],[Techs]],$AA$2:$AB$4,2,0)</f>
        <v>140</v>
      </c>
      <c r="P178">
        <f>Table_New[[#This Row],[LaborHours]]*Table_New[[#This Row],[LaborRate]]</f>
        <v>105</v>
      </c>
      <c r="Q178" s="6">
        <v>105</v>
      </c>
      <c r="R178" s="6">
        <v>212.0085</v>
      </c>
      <c r="S178">
        <f>Table_New[[#This Row],[LaborRate]]+Table_New[[#This Row],[LaborCost]]</f>
        <v>245</v>
      </c>
      <c r="T178">
        <f>Table_New[[#This Row],[LaborFee]]+Table_New[[#This Row],[PartsFee]]</f>
        <v>317.00850000000003</v>
      </c>
      <c r="U178" t="str">
        <f>LEFT(TEXT(Table_New[[#This Row],[ReqDate]],"dddd"),3)</f>
        <v>Tue</v>
      </c>
      <c r="V178" t="str">
        <f>LEFT(TEXT(Table_New[[#This Row],[WorkDate]],"mmmm"),3)</f>
        <v>Dec</v>
      </c>
    </row>
    <row r="179" spans="1:22" ht="14.25" customHeight="1" x14ac:dyDescent="0.25">
      <c r="A179" s="6" t="s">
        <v>257</v>
      </c>
      <c r="B179" s="6" t="s">
        <v>71</v>
      </c>
      <c r="C179" s="6" t="s">
        <v>57</v>
      </c>
      <c r="D179" s="6" t="s">
        <v>81</v>
      </c>
      <c r="E179" t="str">
        <f>IF(Table_New[[#This Row],[Wait]]&lt;=4, "Yes", "No")</f>
        <v>No</v>
      </c>
      <c r="F179" s="9">
        <v>44159</v>
      </c>
      <c r="G179" s="9">
        <v>44172</v>
      </c>
      <c r="H179" s="6">
        <v>1</v>
      </c>
      <c r="I179" t="str">
        <f>IF(Table_New[[#This Row],[LaborFee]]=0,"Yes", "No")</f>
        <v>No</v>
      </c>
      <c r="J179" t="str">
        <f>IF(Table_New[[#This Row],[PartsFee]]=0,"Yes", "No")</f>
        <v>No</v>
      </c>
      <c r="K179" s="6">
        <v>1</v>
      </c>
      <c r="L179" s="6">
        <v>341.2672</v>
      </c>
      <c r="M179" s="6" t="s">
        <v>79</v>
      </c>
      <c r="N179">
        <f>Table_New[[#This Row],[WorkDate]]-Table_New[[#This Row],[ReqDate]]</f>
        <v>13</v>
      </c>
      <c r="O179">
        <f>VLOOKUP(Table_New[[#This Row],[Techs]],$AA$2:$AB$4,2,0)</f>
        <v>80</v>
      </c>
      <c r="P179">
        <f>Table_New[[#This Row],[LaborHours]]*Table_New[[#This Row],[LaborRate]]</f>
        <v>80</v>
      </c>
      <c r="Q179" s="6">
        <v>80</v>
      </c>
      <c r="R179" s="6">
        <v>341.2672</v>
      </c>
      <c r="S179">
        <f>Table_New[[#This Row],[LaborRate]]+Table_New[[#This Row],[LaborCost]]</f>
        <v>160</v>
      </c>
      <c r="T179">
        <f>Table_New[[#This Row],[LaborFee]]+Table_New[[#This Row],[PartsFee]]</f>
        <v>421.2672</v>
      </c>
      <c r="U179" t="str">
        <f>LEFT(TEXT(Table_New[[#This Row],[ReqDate]],"dddd"),3)</f>
        <v>Tue</v>
      </c>
      <c r="V179" t="str">
        <f>LEFT(TEXT(Table_New[[#This Row],[WorkDate]],"mmmm"),3)</f>
        <v>Dec</v>
      </c>
    </row>
    <row r="180" spans="1:22" ht="14.25" customHeight="1" x14ac:dyDescent="0.25">
      <c r="A180" s="6" t="s">
        <v>258</v>
      </c>
      <c r="B180" s="6" t="s">
        <v>65</v>
      </c>
      <c r="C180" s="6" t="s">
        <v>66</v>
      </c>
      <c r="D180" s="6" t="s">
        <v>63</v>
      </c>
      <c r="E180" t="str">
        <f>IF(Table_New[[#This Row],[Wait]]&lt;=4, "Yes", "No")</f>
        <v>No</v>
      </c>
      <c r="F180" s="9">
        <v>44159</v>
      </c>
      <c r="G180" s="9">
        <v>44245</v>
      </c>
      <c r="H180" s="6">
        <v>1</v>
      </c>
      <c r="I180" t="str">
        <f>IF(Table_New[[#This Row],[LaborFee]]=0,"Yes", "No")</f>
        <v>No</v>
      </c>
      <c r="J180" t="str">
        <f>IF(Table_New[[#This Row],[PartsFee]]=0,"Yes", "No")</f>
        <v>No</v>
      </c>
      <c r="K180" s="6">
        <v>0.5</v>
      </c>
      <c r="L180" s="6">
        <v>25.773599999999998</v>
      </c>
      <c r="M180" s="6" t="s">
        <v>59</v>
      </c>
      <c r="N180">
        <f>Table_New[[#This Row],[WorkDate]]-Table_New[[#This Row],[ReqDate]]</f>
        <v>86</v>
      </c>
      <c r="O180">
        <f>VLOOKUP(Table_New[[#This Row],[Techs]],$AA$2:$AB$4,2,0)</f>
        <v>80</v>
      </c>
      <c r="P180">
        <f>Table_New[[#This Row],[LaborHours]]*Table_New[[#This Row],[LaborRate]]</f>
        <v>40</v>
      </c>
      <c r="Q180" s="6">
        <v>40</v>
      </c>
      <c r="R180" s="6">
        <v>25.773599999999998</v>
      </c>
      <c r="S180">
        <f>Table_New[[#This Row],[LaborRate]]+Table_New[[#This Row],[LaborCost]]</f>
        <v>120</v>
      </c>
      <c r="T180">
        <f>Table_New[[#This Row],[LaborFee]]+Table_New[[#This Row],[PartsFee]]</f>
        <v>65.773600000000002</v>
      </c>
      <c r="U180" t="str">
        <f>LEFT(TEXT(Table_New[[#This Row],[ReqDate]],"dddd"),3)</f>
        <v>Tue</v>
      </c>
      <c r="V180" t="str">
        <f>LEFT(TEXT(Table_New[[#This Row],[WorkDate]],"mmmm"),3)</f>
        <v>Feb</v>
      </c>
    </row>
    <row r="181" spans="1:22" ht="14.25" customHeight="1" x14ac:dyDescent="0.25">
      <c r="A181" s="6" t="s">
        <v>259</v>
      </c>
      <c r="B181" s="6" t="s">
        <v>94</v>
      </c>
      <c r="C181" s="6" t="s">
        <v>57</v>
      </c>
      <c r="D181" s="6" t="s">
        <v>58</v>
      </c>
      <c r="E181" t="str">
        <f>IF(Table_New[[#This Row],[Wait]]&lt;=4, "Yes", "No")</f>
        <v>No</v>
      </c>
      <c r="F181" s="9">
        <v>44160</v>
      </c>
      <c r="G181" s="9">
        <v>44172</v>
      </c>
      <c r="H181" s="6">
        <v>1</v>
      </c>
      <c r="I181" t="str">
        <f>IF(Table_New[[#This Row],[LaborFee]]=0,"Yes", "No")</f>
        <v>No</v>
      </c>
      <c r="J181" t="str">
        <f>IF(Table_New[[#This Row],[PartsFee]]=0,"Yes", "No")</f>
        <v>No</v>
      </c>
      <c r="K181" s="6">
        <v>0.5</v>
      </c>
      <c r="L181" s="6">
        <v>133.36609999999999</v>
      </c>
      <c r="M181" s="6" t="s">
        <v>59</v>
      </c>
      <c r="N181">
        <f>Table_New[[#This Row],[WorkDate]]-Table_New[[#This Row],[ReqDate]]</f>
        <v>12</v>
      </c>
      <c r="O181">
        <f>VLOOKUP(Table_New[[#This Row],[Techs]],$AA$2:$AB$4,2,0)</f>
        <v>80</v>
      </c>
      <c r="P181">
        <f>Table_New[[#This Row],[LaborHours]]*Table_New[[#This Row],[LaborRate]]</f>
        <v>40</v>
      </c>
      <c r="Q181" s="6">
        <v>40</v>
      </c>
      <c r="R181" s="6">
        <v>133.36609999999999</v>
      </c>
      <c r="S181">
        <f>Table_New[[#This Row],[LaborRate]]+Table_New[[#This Row],[LaborCost]]</f>
        <v>120</v>
      </c>
      <c r="T181">
        <f>Table_New[[#This Row],[LaborFee]]+Table_New[[#This Row],[PartsFee]]</f>
        <v>173.36609999999999</v>
      </c>
      <c r="U181" t="str">
        <f>LEFT(TEXT(Table_New[[#This Row],[ReqDate]],"dddd"),3)</f>
        <v>Wed</v>
      </c>
      <c r="V181" t="str">
        <f>LEFT(TEXT(Table_New[[#This Row],[WorkDate]],"mmmm"),3)</f>
        <v>Dec</v>
      </c>
    </row>
    <row r="182" spans="1:22" ht="14.25" customHeight="1" x14ac:dyDescent="0.25">
      <c r="A182" s="6" t="s">
        <v>260</v>
      </c>
      <c r="B182" s="6" t="s">
        <v>83</v>
      </c>
      <c r="C182" s="6" t="s">
        <v>57</v>
      </c>
      <c r="D182" s="6" t="s">
        <v>58</v>
      </c>
      <c r="E182" t="str">
        <f>IF(Table_New[[#This Row],[Wait]]&lt;=4, "Yes", "No")</f>
        <v>No</v>
      </c>
      <c r="F182" s="9">
        <v>44160</v>
      </c>
      <c r="G182" s="9">
        <v>44200</v>
      </c>
      <c r="H182" s="6">
        <v>1</v>
      </c>
      <c r="I182" t="str">
        <f>IF(Table_New[[#This Row],[LaborFee]]=0,"Yes", "No")</f>
        <v>No</v>
      </c>
      <c r="J182" t="str">
        <f>IF(Table_New[[#This Row],[PartsFee]]=0,"Yes", "No")</f>
        <v>No</v>
      </c>
      <c r="K182" s="6">
        <v>0.5</v>
      </c>
      <c r="L182" s="6">
        <v>66.864900000000006</v>
      </c>
      <c r="M182" s="6" t="s">
        <v>59</v>
      </c>
      <c r="N182">
        <f>Table_New[[#This Row],[WorkDate]]-Table_New[[#This Row],[ReqDate]]</f>
        <v>40</v>
      </c>
      <c r="O182">
        <f>VLOOKUP(Table_New[[#This Row],[Techs]],$AA$2:$AB$4,2,0)</f>
        <v>80</v>
      </c>
      <c r="P182">
        <f>Table_New[[#This Row],[LaborHours]]*Table_New[[#This Row],[LaborRate]]</f>
        <v>40</v>
      </c>
      <c r="Q182" s="6">
        <v>40</v>
      </c>
      <c r="R182" s="6">
        <v>66.864900000000006</v>
      </c>
      <c r="S182">
        <f>Table_New[[#This Row],[LaborRate]]+Table_New[[#This Row],[LaborCost]]</f>
        <v>120</v>
      </c>
      <c r="T182">
        <f>Table_New[[#This Row],[LaborFee]]+Table_New[[#This Row],[PartsFee]]</f>
        <v>106.86490000000001</v>
      </c>
      <c r="U182" t="str">
        <f>LEFT(TEXT(Table_New[[#This Row],[ReqDate]],"dddd"),3)</f>
        <v>Wed</v>
      </c>
      <c r="V182" t="str">
        <f>LEFT(TEXT(Table_New[[#This Row],[WorkDate]],"mmmm"),3)</f>
        <v>Jan</v>
      </c>
    </row>
    <row r="183" spans="1:22" ht="14.25" customHeight="1" x14ac:dyDescent="0.25">
      <c r="A183" s="6" t="s">
        <v>261</v>
      </c>
      <c r="B183" s="6" t="s">
        <v>83</v>
      </c>
      <c r="C183" s="6" t="s">
        <v>57</v>
      </c>
      <c r="D183" s="6" t="s">
        <v>58</v>
      </c>
      <c r="E183" t="str">
        <f>IF(Table_New[[#This Row],[Wait]]&lt;=4, "Yes", "No")</f>
        <v>No</v>
      </c>
      <c r="F183" s="9">
        <v>44160</v>
      </c>
      <c r="G183" s="9">
        <v>44200</v>
      </c>
      <c r="H183" s="6">
        <v>1</v>
      </c>
      <c r="I183" t="str">
        <f>IF(Table_New[[#This Row],[LaborFee]]=0,"Yes", "No")</f>
        <v>No</v>
      </c>
      <c r="J183" t="str">
        <f>IF(Table_New[[#This Row],[PartsFee]]=0,"Yes", "No")</f>
        <v>No</v>
      </c>
      <c r="K183" s="6">
        <v>0.75</v>
      </c>
      <c r="L183" s="6">
        <v>94.26</v>
      </c>
      <c r="M183" s="6" t="s">
        <v>68</v>
      </c>
      <c r="N183">
        <f>Table_New[[#This Row],[WorkDate]]-Table_New[[#This Row],[ReqDate]]</f>
        <v>40</v>
      </c>
      <c r="O183">
        <f>VLOOKUP(Table_New[[#This Row],[Techs]],$AA$2:$AB$4,2,0)</f>
        <v>80</v>
      </c>
      <c r="P183">
        <f>Table_New[[#This Row],[LaborHours]]*Table_New[[#This Row],[LaborRate]]</f>
        <v>60</v>
      </c>
      <c r="Q183" s="6">
        <v>60</v>
      </c>
      <c r="R183" s="6">
        <v>94.26</v>
      </c>
      <c r="S183">
        <f>Table_New[[#This Row],[LaborRate]]+Table_New[[#This Row],[LaborCost]]</f>
        <v>140</v>
      </c>
      <c r="T183">
        <f>Table_New[[#This Row],[LaborFee]]+Table_New[[#This Row],[PartsFee]]</f>
        <v>154.26</v>
      </c>
      <c r="U183" t="str">
        <f>LEFT(TEXT(Table_New[[#This Row],[ReqDate]],"dddd"),3)</f>
        <v>Wed</v>
      </c>
      <c r="V183" t="str">
        <f>LEFT(TEXT(Table_New[[#This Row],[WorkDate]],"mmmm"),3)</f>
        <v>Jan</v>
      </c>
    </row>
    <row r="184" spans="1:22" ht="14.25" customHeight="1" x14ac:dyDescent="0.25">
      <c r="A184" s="6" t="s">
        <v>262</v>
      </c>
      <c r="B184" s="6" t="s">
        <v>83</v>
      </c>
      <c r="C184" s="6" t="s">
        <v>57</v>
      </c>
      <c r="D184" s="6" t="s">
        <v>58</v>
      </c>
      <c r="E184" t="str">
        <f>IF(Table_New[[#This Row],[Wait]]&lt;=4, "Yes", "No")</f>
        <v>No</v>
      </c>
      <c r="F184" s="9">
        <v>44160</v>
      </c>
      <c r="G184" s="9">
        <v>44200</v>
      </c>
      <c r="H184" s="6">
        <v>1</v>
      </c>
      <c r="I184" t="str">
        <f>IF(Table_New[[#This Row],[LaborFee]]=0,"Yes", "No")</f>
        <v>No</v>
      </c>
      <c r="J184" t="str">
        <f>IF(Table_New[[#This Row],[PartsFee]]=0,"Yes", "No")</f>
        <v>No</v>
      </c>
      <c r="K184" s="6">
        <v>0.25</v>
      </c>
      <c r="L184" s="6">
        <v>120</v>
      </c>
      <c r="M184" s="6" t="s">
        <v>79</v>
      </c>
      <c r="N184">
        <f>Table_New[[#This Row],[WorkDate]]-Table_New[[#This Row],[ReqDate]]</f>
        <v>40</v>
      </c>
      <c r="O184">
        <f>VLOOKUP(Table_New[[#This Row],[Techs]],$AA$2:$AB$4,2,0)</f>
        <v>80</v>
      </c>
      <c r="P184">
        <f>Table_New[[#This Row],[LaborHours]]*Table_New[[#This Row],[LaborRate]]</f>
        <v>20</v>
      </c>
      <c r="Q184" s="6">
        <v>20</v>
      </c>
      <c r="R184" s="6">
        <v>120</v>
      </c>
      <c r="S184">
        <f>Table_New[[#This Row],[LaborRate]]+Table_New[[#This Row],[LaborCost]]</f>
        <v>100</v>
      </c>
      <c r="T184">
        <f>Table_New[[#This Row],[LaborFee]]+Table_New[[#This Row],[PartsFee]]</f>
        <v>140</v>
      </c>
      <c r="U184" t="str">
        <f>LEFT(TEXT(Table_New[[#This Row],[ReqDate]],"dddd"),3)</f>
        <v>Wed</v>
      </c>
      <c r="V184" t="str">
        <f>LEFT(TEXT(Table_New[[#This Row],[WorkDate]],"mmmm"),3)</f>
        <v>Jan</v>
      </c>
    </row>
    <row r="185" spans="1:22" ht="14.25" customHeight="1" x14ac:dyDescent="0.25">
      <c r="A185" s="6" t="s">
        <v>263</v>
      </c>
      <c r="B185" s="6" t="s">
        <v>83</v>
      </c>
      <c r="C185" s="6" t="s">
        <v>57</v>
      </c>
      <c r="D185" s="6" t="s">
        <v>67</v>
      </c>
      <c r="E185" t="str">
        <f>IF(Table_New[[#This Row],[Wait]]&lt;=4, "Yes", "No")</f>
        <v>No</v>
      </c>
      <c r="F185" s="9">
        <v>44161</v>
      </c>
      <c r="G185" s="9">
        <v>44167</v>
      </c>
      <c r="H185" s="6">
        <v>1</v>
      </c>
      <c r="I185" t="str">
        <f>IF(Table_New[[#This Row],[LaborFee]]=0,"Yes", "No")</f>
        <v>No</v>
      </c>
      <c r="J185" t="str">
        <f>IF(Table_New[[#This Row],[PartsFee]]=0,"Yes", "No")</f>
        <v>No</v>
      </c>
      <c r="K185" s="6">
        <v>0.25</v>
      </c>
      <c r="L185" s="6">
        <v>120</v>
      </c>
      <c r="M185" s="6" t="s">
        <v>59</v>
      </c>
      <c r="N185">
        <f>Table_New[[#This Row],[WorkDate]]-Table_New[[#This Row],[ReqDate]]</f>
        <v>6</v>
      </c>
      <c r="O185">
        <f>VLOOKUP(Table_New[[#This Row],[Techs]],$AA$2:$AB$4,2,0)</f>
        <v>80</v>
      </c>
      <c r="P185">
        <f>Table_New[[#This Row],[LaborHours]]*Table_New[[#This Row],[LaborRate]]</f>
        <v>20</v>
      </c>
      <c r="Q185" s="6">
        <v>20</v>
      </c>
      <c r="R185" s="6">
        <v>120</v>
      </c>
      <c r="S185">
        <f>Table_New[[#This Row],[LaborRate]]+Table_New[[#This Row],[LaborCost]]</f>
        <v>100</v>
      </c>
      <c r="T185">
        <f>Table_New[[#This Row],[LaborFee]]+Table_New[[#This Row],[PartsFee]]</f>
        <v>140</v>
      </c>
      <c r="U185" t="str">
        <f>LEFT(TEXT(Table_New[[#This Row],[ReqDate]],"dddd"),3)</f>
        <v>Thu</v>
      </c>
      <c r="V185" t="str">
        <f>LEFT(TEXT(Table_New[[#This Row],[WorkDate]],"mmmm"),3)</f>
        <v>Dec</v>
      </c>
    </row>
    <row r="186" spans="1:22" ht="14.25" customHeight="1" x14ac:dyDescent="0.25">
      <c r="A186" s="6" t="s">
        <v>264</v>
      </c>
      <c r="B186" s="6" t="s">
        <v>71</v>
      </c>
      <c r="C186" s="6" t="s">
        <v>78</v>
      </c>
      <c r="D186" s="6" t="s">
        <v>67</v>
      </c>
      <c r="E186" t="str">
        <f>IF(Table_New[[#This Row],[Wait]]&lt;=4, "Yes", "No")</f>
        <v>No</v>
      </c>
      <c r="F186" s="9">
        <v>44161</v>
      </c>
      <c r="G186" s="9">
        <v>44168</v>
      </c>
      <c r="H186" s="6">
        <v>1</v>
      </c>
      <c r="I186" t="str">
        <f>IF(Table_New[[#This Row],[LaborFee]]=0,"Yes", "No")</f>
        <v>No</v>
      </c>
      <c r="J186" t="str">
        <f>IF(Table_New[[#This Row],[PartsFee]]=0,"Yes", "No")</f>
        <v>No</v>
      </c>
      <c r="K186" s="6">
        <v>0.25</v>
      </c>
      <c r="L186" s="6">
        <v>45.99</v>
      </c>
      <c r="M186" s="6" t="s">
        <v>68</v>
      </c>
      <c r="N186">
        <f>Table_New[[#This Row],[WorkDate]]-Table_New[[#This Row],[ReqDate]]</f>
        <v>7</v>
      </c>
      <c r="O186">
        <f>VLOOKUP(Table_New[[#This Row],[Techs]],$AA$2:$AB$4,2,0)</f>
        <v>80</v>
      </c>
      <c r="P186">
        <f>Table_New[[#This Row],[LaborHours]]*Table_New[[#This Row],[LaborRate]]</f>
        <v>20</v>
      </c>
      <c r="Q186" s="6">
        <v>20</v>
      </c>
      <c r="R186" s="6">
        <v>45.99</v>
      </c>
      <c r="S186">
        <f>Table_New[[#This Row],[LaborRate]]+Table_New[[#This Row],[LaborCost]]</f>
        <v>100</v>
      </c>
      <c r="T186">
        <f>Table_New[[#This Row],[LaborFee]]+Table_New[[#This Row],[PartsFee]]</f>
        <v>65.990000000000009</v>
      </c>
      <c r="U186" t="str">
        <f>LEFT(TEXT(Table_New[[#This Row],[ReqDate]],"dddd"),3)</f>
        <v>Thu</v>
      </c>
      <c r="V186" t="str">
        <f>LEFT(TEXT(Table_New[[#This Row],[WorkDate]],"mmmm"),3)</f>
        <v>Dec</v>
      </c>
    </row>
    <row r="187" spans="1:22" ht="14.25" customHeight="1" x14ac:dyDescent="0.25">
      <c r="A187" s="6" t="s">
        <v>265</v>
      </c>
      <c r="B187" s="6" t="s">
        <v>94</v>
      </c>
      <c r="C187" s="6" t="s">
        <v>78</v>
      </c>
      <c r="D187" s="6" t="s">
        <v>58</v>
      </c>
      <c r="E187" t="str">
        <f>IF(Table_New[[#This Row],[Wait]]&lt;=4, "Yes", "No")</f>
        <v>No</v>
      </c>
      <c r="F187" s="9">
        <v>44161</v>
      </c>
      <c r="G187" s="9">
        <v>44175</v>
      </c>
      <c r="H187" s="6">
        <v>1</v>
      </c>
      <c r="I187" t="str">
        <f>IF(Table_New[[#This Row],[LaborFee]]=0,"Yes", "No")</f>
        <v>No</v>
      </c>
      <c r="J187" t="str">
        <f>IF(Table_New[[#This Row],[PartsFee]]=0,"Yes", "No")</f>
        <v>No</v>
      </c>
      <c r="K187" s="6">
        <v>0.5</v>
      </c>
      <c r="L187" s="6">
        <v>33</v>
      </c>
      <c r="M187" s="6" t="s">
        <v>79</v>
      </c>
      <c r="N187">
        <f>Table_New[[#This Row],[WorkDate]]-Table_New[[#This Row],[ReqDate]]</f>
        <v>14</v>
      </c>
      <c r="O187">
        <f>VLOOKUP(Table_New[[#This Row],[Techs]],$AA$2:$AB$4,2,0)</f>
        <v>80</v>
      </c>
      <c r="P187">
        <f>Table_New[[#This Row],[LaborHours]]*Table_New[[#This Row],[LaborRate]]</f>
        <v>40</v>
      </c>
      <c r="Q187" s="6">
        <v>40</v>
      </c>
      <c r="R187" s="6">
        <v>33</v>
      </c>
      <c r="S187">
        <f>Table_New[[#This Row],[LaborRate]]+Table_New[[#This Row],[LaborCost]]</f>
        <v>120</v>
      </c>
      <c r="T187">
        <f>Table_New[[#This Row],[LaborFee]]+Table_New[[#This Row],[PartsFee]]</f>
        <v>73</v>
      </c>
      <c r="U187" t="str">
        <f>LEFT(TEXT(Table_New[[#This Row],[ReqDate]],"dddd"),3)</f>
        <v>Thu</v>
      </c>
      <c r="V187" t="str">
        <f>LEFT(TEXT(Table_New[[#This Row],[WorkDate]],"mmmm"),3)</f>
        <v>Dec</v>
      </c>
    </row>
    <row r="188" spans="1:22" ht="14.25" customHeight="1" x14ac:dyDescent="0.25">
      <c r="A188" s="6" t="s">
        <v>266</v>
      </c>
      <c r="B188" s="6" t="s">
        <v>71</v>
      </c>
      <c r="C188" s="6" t="s">
        <v>87</v>
      </c>
      <c r="D188" s="6" t="s">
        <v>58</v>
      </c>
      <c r="E188" t="str">
        <f>IF(Table_New[[#This Row],[Wait]]&lt;=4, "Yes", "No")</f>
        <v>No</v>
      </c>
      <c r="F188" s="9">
        <v>44161</v>
      </c>
      <c r="G188" s="9">
        <v>44207</v>
      </c>
      <c r="H188" s="6">
        <v>1</v>
      </c>
      <c r="I188" t="str">
        <f>IF(Table_New[[#This Row],[LaborFee]]=0,"Yes", "No")</f>
        <v>No</v>
      </c>
      <c r="J188" t="str">
        <f>IF(Table_New[[#This Row],[PartsFee]]=0,"Yes", "No")</f>
        <v>No</v>
      </c>
      <c r="K188" s="6">
        <v>0.25</v>
      </c>
      <c r="L188" s="6">
        <v>21.33</v>
      </c>
      <c r="M188" s="6" t="s">
        <v>79</v>
      </c>
      <c r="N188">
        <f>Table_New[[#This Row],[WorkDate]]-Table_New[[#This Row],[ReqDate]]</f>
        <v>46</v>
      </c>
      <c r="O188">
        <f>VLOOKUP(Table_New[[#This Row],[Techs]],$AA$2:$AB$4,2,0)</f>
        <v>80</v>
      </c>
      <c r="P188">
        <f>Table_New[[#This Row],[LaborHours]]*Table_New[[#This Row],[LaborRate]]</f>
        <v>20</v>
      </c>
      <c r="Q188" s="6">
        <v>20</v>
      </c>
      <c r="R188" s="6">
        <v>21.33</v>
      </c>
      <c r="S188">
        <f>Table_New[[#This Row],[LaborRate]]+Table_New[[#This Row],[LaborCost]]</f>
        <v>100</v>
      </c>
      <c r="T188">
        <f>Table_New[[#This Row],[LaborFee]]+Table_New[[#This Row],[PartsFee]]</f>
        <v>41.33</v>
      </c>
      <c r="U188" t="str">
        <f>LEFT(TEXT(Table_New[[#This Row],[ReqDate]],"dddd"),3)</f>
        <v>Thu</v>
      </c>
      <c r="V188" t="str">
        <f>LEFT(TEXT(Table_New[[#This Row],[WorkDate]],"mmmm"),3)</f>
        <v>Jan</v>
      </c>
    </row>
    <row r="189" spans="1:22" ht="14.25" customHeight="1" x14ac:dyDescent="0.25">
      <c r="A189" s="6" t="s">
        <v>267</v>
      </c>
      <c r="B189" s="6" t="s">
        <v>71</v>
      </c>
      <c r="C189" s="6" t="s">
        <v>66</v>
      </c>
      <c r="D189" s="6" t="s">
        <v>67</v>
      </c>
      <c r="E189" t="str">
        <f>IF(Table_New[[#This Row],[Wait]]&lt;=4, "Yes", "No")</f>
        <v>No</v>
      </c>
      <c r="F189" s="9">
        <v>44161</v>
      </c>
      <c r="G189" s="9">
        <v>44244</v>
      </c>
      <c r="H189" s="6">
        <v>1</v>
      </c>
      <c r="I189" t="str">
        <f>IF(Table_New[[#This Row],[LaborFee]]=0,"Yes", "No")</f>
        <v>No</v>
      </c>
      <c r="J189" t="str">
        <f>IF(Table_New[[#This Row],[PartsFee]]=0,"Yes", "No")</f>
        <v>No</v>
      </c>
      <c r="K189" s="6">
        <v>0.25</v>
      </c>
      <c r="L189" s="6">
        <v>37.26</v>
      </c>
      <c r="M189" s="6" t="s">
        <v>59</v>
      </c>
      <c r="N189">
        <f>Table_New[[#This Row],[WorkDate]]-Table_New[[#This Row],[ReqDate]]</f>
        <v>83</v>
      </c>
      <c r="O189">
        <f>VLOOKUP(Table_New[[#This Row],[Techs]],$AA$2:$AB$4,2,0)</f>
        <v>80</v>
      </c>
      <c r="P189">
        <f>Table_New[[#This Row],[LaborHours]]*Table_New[[#This Row],[LaborRate]]</f>
        <v>20</v>
      </c>
      <c r="Q189" s="6">
        <v>20</v>
      </c>
      <c r="R189" s="6">
        <v>37.26</v>
      </c>
      <c r="S189">
        <f>Table_New[[#This Row],[LaborRate]]+Table_New[[#This Row],[LaborCost]]</f>
        <v>100</v>
      </c>
      <c r="T189">
        <f>Table_New[[#This Row],[LaborFee]]+Table_New[[#This Row],[PartsFee]]</f>
        <v>57.26</v>
      </c>
      <c r="U189" t="str">
        <f>LEFT(TEXT(Table_New[[#This Row],[ReqDate]],"dddd"),3)</f>
        <v>Thu</v>
      </c>
      <c r="V189" t="str">
        <f>LEFT(TEXT(Table_New[[#This Row],[WorkDate]],"mmmm"),3)</f>
        <v>Feb</v>
      </c>
    </row>
    <row r="190" spans="1:22" ht="14.25" customHeight="1" x14ac:dyDescent="0.25">
      <c r="A190" s="6" t="s">
        <v>268</v>
      </c>
      <c r="B190" s="6" t="s">
        <v>94</v>
      </c>
      <c r="C190" s="6" t="s">
        <v>57</v>
      </c>
      <c r="D190" s="6" t="s">
        <v>63</v>
      </c>
      <c r="E190" t="str">
        <f>IF(Table_New[[#This Row],[Wait]]&lt;=4, "Yes", "No")</f>
        <v>No</v>
      </c>
      <c r="F190" s="9">
        <v>44162</v>
      </c>
      <c r="G190" s="9">
        <v>44187</v>
      </c>
      <c r="H190" s="6">
        <v>1</v>
      </c>
      <c r="I190" t="str">
        <f>IF(Table_New[[#This Row],[LaborFee]]=0,"Yes", "No")</f>
        <v>No</v>
      </c>
      <c r="J190" t="str">
        <f>IF(Table_New[[#This Row],[PartsFee]]=0,"Yes", "No")</f>
        <v>No</v>
      </c>
      <c r="K190" s="6">
        <v>1</v>
      </c>
      <c r="L190" s="6">
        <v>81.885000000000005</v>
      </c>
      <c r="M190" s="6" t="s">
        <v>79</v>
      </c>
      <c r="N190">
        <f>Table_New[[#This Row],[WorkDate]]-Table_New[[#This Row],[ReqDate]]</f>
        <v>25</v>
      </c>
      <c r="O190">
        <f>VLOOKUP(Table_New[[#This Row],[Techs]],$AA$2:$AB$4,2,0)</f>
        <v>80</v>
      </c>
      <c r="P190">
        <f>Table_New[[#This Row],[LaborHours]]*Table_New[[#This Row],[LaborRate]]</f>
        <v>80</v>
      </c>
      <c r="Q190" s="6">
        <v>80</v>
      </c>
      <c r="R190" s="6">
        <v>81.885000000000005</v>
      </c>
      <c r="S190">
        <f>Table_New[[#This Row],[LaborRate]]+Table_New[[#This Row],[LaborCost]]</f>
        <v>160</v>
      </c>
      <c r="T190">
        <f>Table_New[[#This Row],[LaborFee]]+Table_New[[#This Row],[PartsFee]]</f>
        <v>161.88499999999999</v>
      </c>
      <c r="U190" t="str">
        <f>LEFT(TEXT(Table_New[[#This Row],[ReqDate]],"dddd"),3)</f>
        <v>Fri</v>
      </c>
      <c r="V190" t="str">
        <f>LEFT(TEXT(Table_New[[#This Row],[WorkDate]],"mmmm"),3)</f>
        <v>Dec</v>
      </c>
    </row>
    <row r="191" spans="1:22" ht="14.25" customHeight="1" x14ac:dyDescent="0.25">
      <c r="A191" s="6" t="s">
        <v>269</v>
      </c>
      <c r="B191" s="6" t="s">
        <v>65</v>
      </c>
      <c r="C191" s="6" t="s">
        <v>57</v>
      </c>
      <c r="D191" s="6" t="s">
        <v>67</v>
      </c>
      <c r="E191" t="str">
        <f>IF(Table_New[[#This Row],[Wait]]&lt;=4, "Yes", "No")</f>
        <v>No</v>
      </c>
      <c r="F191" s="9">
        <v>44165</v>
      </c>
      <c r="G191" s="9">
        <v>44173</v>
      </c>
      <c r="H191" s="6">
        <v>1</v>
      </c>
      <c r="I191" t="str">
        <f>IF(Table_New[[#This Row],[LaborFee]]=0,"Yes", "No")</f>
        <v>No</v>
      </c>
      <c r="J191" t="str">
        <f>IF(Table_New[[#This Row],[PartsFee]]=0,"Yes", "No")</f>
        <v>No</v>
      </c>
      <c r="K191" s="6">
        <v>0.25</v>
      </c>
      <c r="L191" s="6">
        <v>10.103199999999999</v>
      </c>
      <c r="M191" s="6" t="s">
        <v>79</v>
      </c>
      <c r="N191">
        <f>Table_New[[#This Row],[WorkDate]]-Table_New[[#This Row],[ReqDate]]</f>
        <v>8</v>
      </c>
      <c r="O191">
        <f>VLOOKUP(Table_New[[#This Row],[Techs]],$AA$2:$AB$4,2,0)</f>
        <v>80</v>
      </c>
      <c r="P191">
        <f>Table_New[[#This Row],[LaborHours]]*Table_New[[#This Row],[LaborRate]]</f>
        <v>20</v>
      </c>
      <c r="Q191" s="6">
        <v>20</v>
      </c>
      <c r="R191" s="6">
        <v>10.103199999999999</v>
      </c>
      <c r="S191">
        <f>Table_New[[#This Row],[LaborRate]]+Table_New[[#This Row],[LaborCost]]</f>
        <v>100</v>
      </c>
      <c r="T191">
        <f>Table_New[[#This Row],[LaborFee]]+Table_New[[#This Row],[PartsFee]]</f>
        <v>30.103200000000001</v>
      </c>
      <c r="U191" t="str">
        <f>LEFT(TEXT(Table_New[[#This Row],[ReqDate]],"dddd"),3)</f>
        <v>Mon</v>
      </c>
      <c r="V191" t="str">
        <f>LEFT(TEXT(Table_New[[#This Row],[WorkDate]],"mmmm"),3)</f>
        <v>Dec</v>
      </c>
    </row>
    <row r="192" spans="1:22" ht="14.25" customHeight="1" x14ac:dyDescent="0.25">
      <c r="A192" s="6" t="s">
        <v>270</v>
      </c>
      <c r="B192" s="6" t="s">
        <v>94</v>
      </c>
      <c r="C192" s="6" t="s">
        <v>57</v>
      </c>
      <c r="D192" s="6" t="s">
        <v>67</v>
      </c>
      <c r="E192" t="str">
        <f>IF(Table_New[[#This Row],[Wait]]&lt;=4, "Yes", "No")</f>
        <v>No</v>
      </c>
      <c r="F192" s="9">
        <v>44165</v>
      </c>
      <c r="G192" s="9">
        <v>44173</v>
      </c>
      <c r="H192" s="6">
        <v>1</v>
      </c>
      <c r="I192" t="str">
        <f>IF(Table_New[[#This Row],[LaborFee]]=0,"Yes", "No")</f>
        <v>No</v>
      </c>
      <c r="J192" t="str">
        <f>IF(Table_New[[#This Row],[PartsFee]]=0,"Yes", "No")</f>
        <v>No</v>
      </c>
      <c r="K192" s="6">
        <v>0.25</v>
      </c>
      <c r="L192" s="6">
        <v>17.88</v>
      </c>
      <c r="M192" s="6" t="s">
        <v>59</v>
      </c>
      <c r="N192">
        <f>Table_New[[#This Row],[WorkDate]]-Table_New[[#This Row],[ReqDate]]</f>
        <v>8</v>
      </c>
      <c r="O192">
        <f>VLOOKUP(Table_New[[#This Row],[Techs]],$AA$2:$AB$4,2,0)</f>
        <v>80</v>
      </c>
      <c r="P192">
        <f>Table_New[[#This Row],[LaborHours]]*Table_New[[#This Row],[LaborRate]]</f>
        <v>20</v>
      </c>
      <c r="Q192" s="6">
        <v>20</v>
      </c>
      <c r="R192" s="6">
        <v>17.88</v>
      </c>
      <c r="S192">
        <f>Table_New[[#This Row],[LaborRate]]+Table_New[[#This Row],[LaborCost]]</f>
        <v>100</v>
      </c>
      <c r="T192">
        <f>Table_New[[#This Row],[LaborFee]]+Table_New[[#This Row],[PartsFee]]</f>
        <v>37.879999999999995</v>
      </c>
      <c r="U192" t="str">
        <f>LEFT(TEXT(Table_New[[#This Row],[ReqDate]],"dddd"),3)</f>
        <v>Mon</v>
      </c>
      <c r="V192" t="str">
        <f>LEFT(TEXT(Table_New[[#This Row],[WorkDate]],"mmmm"),3)</f>
        <v>Dec</v>
      </c>
    </row>
    <row r="193" spans="1:22" ht="14.25" customHeight="1" x14ac:dyDescent="0.25">
      <c r="A193" s="6" t="s">
        <v>271</v>
      </c>
      <c r="B193" s="6" t="s">
        <v>168</v>
      </c>
      <c r="C193" s="6" t="s">
        <v>87</v>
      </c>
      <c r="D193" s="6" t="s">
        <v>81</v>
      </c>
      <c r="E193" t="str">
        <f>IF(Table_New[[#This Row],[Wait]]&lt;=4, "Yes", "No")</f>
        <v>No</v>
      </c>
      <c r="F193" s="9">
        <v>44165</v>
      </c>
      <c r="G193" s="9">
        <v>44173</v>
      </c>
      <c r="H193" s="6">
        <v>2</v>
      </c>
      <c r="I193" t="str">
        <f>IF(Table_New[[#This Row],[LaborFee]]=0,"Yes", "No")</f>
        <v>No</v>
      </c>
      <c r="J193" t="str">
        <f>IF(Table_New[[#This Row],[PartsFee]]=0,"Yes", "No")</f>
        <v>No</v>
      </c>
      <c r="K193" s="6">
        <v>2.75</v>
      </c>
      <c r="L193" s="6">
        <v>1204.6415</v>
      </c>
      <c r="M193" s="6" t="s">
        <v>79</v>
      </c>
      <c r="N193">
        <f>Table_New[[#This Row],[WorkDate]]-Table_New[[#This Row],[ReqDate]]</f>
        <v>8</v>
      </c>
      <c r="O193">
        <f>VLOOKUP(Table_New[[#This Row],[Techs]],$AA$2:$AB$4,2,0)</f>
        <v>140</v>
      </c>
      <c r="P193">
        <f>Table_New[[#This Row],[LaborHours]]*Table_New[[#This Row],[LaborRate]]</f>
        <v>385</v>
      </c>
      <c r="Q193" s="6">
        <v>385</v>
      </c>
      <c r="R193" s="6">
        <v>1204.6415</v>
      </c>
      <c r="S193">
        <f>Table_New[[#This Row],[LaborRate]]+Table_New[[#This Row],[LaborCost]]</f>
        <v>525</v>
      </c>
      <c r="T193">
        <f>Table_New[[#This Row],[LaborFee]]+Table_New[[#This Row],[PartsFee]]</f>
        <v>1589.6415</v>
      </c>
      <c r="U193" t="str">
        <f>LEFT(TEXT(Table_New[[#This Row],[ReqDate]],"dddd"),3)</f>
        <v>Mon</v>
      </c>
      <c r="V193" t="str">
        <f>LEFT(TEXT(Table_New[[#This Row],[WorkDate]],"mmmm"),3)</f>
        <v>Dec</v>
      </c>
    </row>
    <row r="194" spans="1:22" ht="14.25" customHeight="1" x14ac:dyDescent="0.25">
      <c r="A194" s="6" t="s">
        <v>272</v>
      </c>
      <c r="B194" s="6" t="s">
        <v>168</v>
      </c>
      <c r="C194" s="6" t="s">
        <v>78</v>
      </c>
      <c r="D194" s="6" t="s">
        <v>81</v>
      </c>
      <c r="E194" t="str">
        <f>IF(Table_New[[#This Row],[Wait]]&lt;=4, "Yes", "No")</f>
        <v>No</v>
      </c>
      <c r="F194" s="9">
        <v>44165</v>
      </c>
      <c r="G194" s="9">
        <v>44182</v>
      </c>
      <c r="H194" s="6">
        <v>2</v>
      </c>
      <c r="I194" t="str">
        <f>IF(Table_New[[#This Row],[LaborFee]]=0,"Yes", "No")</f>
        <v>No</v>
      </c>
      <c r="J194" t="str">
        <f>IF(Table_New[[#This Row],[PartsFee]]=0,"Yes", "No")</f>
        <v>No</v>
      </c>
      <c r="K194" s="6">
        <v>3</v>
      </c>
      <c r="L194" s="6">
        <v>111</v>
      </c>
      <c r="M194" s="6" t="s">
        <v>79</v>
      </c>
      <c r="N194">
        <f>Table_New[[#This Row],[WorkDate]]-Table_New[[#This Row],[ReqDate]]</f>
        <v>17</v>
      </c>
      <c r="O194">
        <f>VLOOKUP(Table_New[[#This Row],[Techs]],$AA$2:$AB$4,2,0)</f>
        <v>140</v>
      </c>
      <c r="P194">
        <f>Table_New[[#This Row],[LaborHours]]*Table_New[[#This Row],[LaborRate]]</f>
        <v>420</v>
      </c>
      <c r="Q194" s="6">
        <v>420</v>
      </c>
      <c r="R194" s="6">
        <v>111</v>
      </c>
      <c r="S194">
        <f>Table_New[[#This Row],[LaborRate]]+Table_New[[#This Row],[LaborCost]]</f>
        <v>560</v>
      </c>
      <c r="T194">
        <f>Table_New[[#This Row],[LaborFee]]+Table_New[[#This Row],[PartsFee]]</f>
        <v>531</v>
      </c>
      <c r="U194" t="str">
        <f>LEFT(TEXT(Table_New[[#This Row],[ReqDate]],"dddd"),3)</f>
        <v>Mon</v>
      </c>
      <c r="V194" t="str">
        <f>LEFT(TEXT(Table_New[[#This Row],[WorkDate]],"mmmm"),3)</f>
        <v>Dec</v>
      </c>
    </row>
    <row r="195" spans="1:22" ht="14.25" customHeight="1" x14ac:dyDescent="0.25">
      <c r="A195" s="6" t="s">
        <v>273</v>
      </c>
      <c r="B195" s="6" t="s">
        <v>83</v>
      </c>
      <c r="C195" s="6" t="s">
        <v>57</v>
      </c>
      <c r="D195" s="6" t="s">
        <v>58</v>
      </c>
      <c r="E195" t="str">
        <f>IF(Table_New[[#This Row],[Wait]]&lt;=4, "Yes", "No")</f>
        <v>No</v>
      </c>
      <c r="F195" s="9">
        <v>44165</v>
      </c>
      <c r="G195" s="9">
        <v>44200</v>
      </c>
      <c r="H195" s="6">
        <v>1</v>
      </c>
      <c r="I195" t="str">
        <f>IF(Table_New[[#This Row],[LaborFee]]=0,"Yes", "No")</f>
        <v>No</v>
      </c>
      <c r="J195" t="str">
        <f>IF(Table_New[[#This Row],[PartsFee]]=0,"Yes", "No")</f>
        <v>No</v>
      </c>
      <c r="K195" s="6">
        <v>0.25</v>
      </c>
      <c r="L195" s="6">
        <v>21.21</v>
      </c>
      <c r="M195" s="6" t="s">
        <v>68</v>
      </c>
      <c r="N195">
        <f>Table_New[[#This Row],[WorkDate]]-Table_New[[#This Row],[ReqDate]]</f>
        <v>35</v>
      </c>
      <c r="O195">
        <f>VLOOKUP(Table_New[[#This Row],[Techs]],$AA$2:$AB$4,2,0)</f>
        <v>80</v>
      </c>
      <c r="P195">
        <f>Table_New[[#This Row],[LaborHours]]*Table_New[[#This Row],[LaborRate]]</f>
        <v>20</v>
      </c>
      <c r="Q195" s="6">
        <v>20</v>
      </c>
      <c r="R195" s="6">
        <v>21.21</v>
      </c>
      <c r="S195">
        <f>Table_New[[#This Row],[LaborRate]]+Table_New[[#This Row],[LaborCost]]</f>
        <v>100</v>
      </c>
      <c r="T195">
        <f>Table_New[[#This Row],[LaborFee]]+Table_New[[#This Row],[PartsFee]]</f>
        <v>41.21</v>
      </c>
      <c r="U195" t="str">
        <f>LEFT(TEXT(Table_New[[#This Row],[ReqDate]],"dddd"),3)</f>
        <v>Mon</v>
      </c>
      <c r="V195" t="str">
        <f>LEFT(TEXT(Table_New[[#This Row],[WorkDate]],"mmmm"),3)</f>
        <v>Jan</v>
      </c>
    </row>
    <row r="196" spans="1:22" ht="14.25" customHeight="1" x14ac:dyDescent="0.25">
      <c r="A196" s="6" t="s">
        <v>274</v>
      </c>
      <c r="B196" s="6" t="s">
        <v>168</v>
      </c>
      <c r="C196" s="6" t="s">
        <v>227</v>
      </c>
      <c r="D196" s="6" t="s">
        <v>58</v>
      </c>
      <c r="E196" t="str">
        <f>IF(Table_New[[#This Row],[Wait]]&lt;=4, "Yes", "No")</f>
        <v>No</v>
      </c>
      <c r="F196" s="9">
        <v>44165</v>
      </c>
      <c r="G196" s="9">
        <v>44252</v>
      </c>
      <c r="H196" s="6">
        <v>2</v>
      </c>
      <c r="I196" t="str">
        <f>IF(Table_New[[#This Row],[LaborFee]]=0,"Yes", "No")</f>
        <v>No</v>
      </c>
      <c r="J196" t="str">
        <f>IF(Table_New[[#This Row],[PartsFee]]=0,"Yes", "No")</f>
        <v>No</v>
      </c>
      <c r="K196" s="6">
        <v>0.5</v>
      </c>
      <c r="L196" s="6">
        <v>158.31389999999999</v>
      </c>
      <c r="M196" s="6" t="s">
        <v>79</v>
      </c>
      <c r="N196">
        <f>Table_New[[#This Row],[WorkDate]]-Table_New[[#This Row],[ReqDate]]</f>
        <v>87</v>
      </c>
      <c r="O196">
        <f>VLOOKUP(Table_New[[#This Row],[Techs]],$AA$2:$AB$4,2,0)</f>
        <v>140</v>
      </c>
      <c r="P196">
        <f>Table_New[[#This Row],[LaborHours]]*Table_New[[#This Row],[LaborRate]]</f>
        <v>70</v>
      </c>
      <c r="Q196" s="6">
        <v>70</v>
      </c>
      <c r="R196" s="6">
        <v>158.31389999999999</v>
      </c>
      <c r="S196">
        <f>Table_New[[#This Row],[LaborRate]]+Table_New[[#This Row],[LaborCost]]</f>
        <v>210</v>
      </c>
      <c r="T196">
        <f>Table_New[[#This Row],[LaborFee]]+Table_New[[#This Row],[PartsFee]]</f>
        <v>228.31389999999999</v>
      </c>
      <c r="U196" t="str">
        <f>LEFT(TEXT(Table_New[[#This Row],[ReqDate]],"dddd"),3)</f>
        <v>Mon</v>
      </c>
      <c r="V196" t="str">
        <f>LEFT(TEXT(Table_New[[#This Row],[WorkDate]],"mmmm"),3)</f>
        <v>Feb</v>
      </c>
    </row>
    <row r="197" spans="1:22" ht="14.25" customHeight="1" x14ac:dyDescent="0.25">
      <c r="A197" s="6" t="s">
        <v>275</v>
      </c>
      <c r="B197" s="6" t="s">
        <v>94</v>
      </c>
      <c r="C197" s="6" t="s">
        <v>78</v>
      </c>
      <c r="D197" s="6" t="s">
        <v>58</v>
      </c>
      <c r="E197" t="str">
        <f>IF(Table_New[[#This Row],[Wait]]&lt;=4, "Yes", "No")</f>
        <v>No</v>
      </c>
      <c r="F197" s="9">
        <v>44166</v>
      </c>
      <c r="G197" s="9">
        <v>44207</v>
      </c>
      <c r="H197" s="6">
        <v>1</v>
      </c>
      <c r="I197" t="str">
        <f>IF(Table_New[[#This Row],[LaborFee]]=0,"Yes", "No")</f>
        <v>No</v>
      </c>
      <c r="J197" t="str">
        <f>IF(Table_New[[#This Row],[PartsFee]]=0,"Yes", "No")</f>
        <v>No</v>
      </c>
      <c r="K197" s="6">
        <v>0.5</v>
      </c>
      <c r="L197" s="6">
        <v>36.754399999999997</v>
      </c>
      <c r="M197" s="6" t="s">
        <v>79</v>
      </c>
      <c r="N197">
        <f>Table_New[[#This Row],[WorkDate]]-Table_New[[#This Row],[ReqDate]]</f>
        <v>41</v>
      </c>
      <c r="O197">
        <f>VLOOKUP(Table_New[[#This Row],[Techs]],$AA$2:$AB$4,2,0)</f>
        <v>80</v>
      </c>
      <c r="P197">
        <f>Table_New[[#This Row],[LaborHours]]*Table_New[[#This Row],[LaborRate]]</f>
        <v>40</v>
      </c>
      <c r="Q197" s="6">
        <v>40</v>
      </c>
      <c r="R197" s="6">
        <v>36.754399999999997</v>
      </c>
      <c r="S197">
        <f>Table_New[[#This Row],[LaborRate]]+Table_New[[#This Row],[LaborCost]]</f>
        <v>120</v>
      </c>
      <c r="T197">
        <f>Table_New[[#This Row],[LaborFee]]+Table_New[[#This Row],[PartsFee]]</f>
        <v>76.754400000000004</v>
      </c>
      <c r="U197" t="str">
        <f>LEFT(TEXT(Table_New[[#This Row],[ReqDate]],"dddd"),3)</f>
        <v>Tue</v>
      </c>
      <c r="V197" t="str">
        <f>LEFT(TEXT(Table_New[[#This Row],[WorkDate]],"mmmm"),3)</f>
        <v>Jan</v>
      </c>
    </row>
    <row r="198" spans="1:22" ht="14.25" customHeight="1" x14ac:dyDescent="0.25">
      <c r="A198" s="6" t="s">
        <v>276</v>
      </c>
      <c r="B198" s="6" t="s">
        <v>56</v>
      </c>
      <c r="C198" s="6" t="s">
        <v>227</v>
      </c>
      <c r="D198" s="6" t="s">
        <v>63</v>
      </c>
      <c r="E198" t="str">
        <f>IF(Table_New[[#This Row],[Wait]]&lt;=4, "Yes", "No")</f>
        <v>No</v>
      </c>
      <c r="F198" s="9">
        <v>44166</v>
      </c>
      <c r="G198" s="9">
        <v>44320</v>
      </c>
      <c r="H198" s="6">
        <v>2</v>
      </c>
      <c r="I198" t="str">
        <f>IF(Table_New[[#This Row],[LaborFee]]=0,"Yes", "No")</f>
        <v>No</v>
      </c>
      <c r="J198" t="str">
        <f>IF(Table_New[[#This Row],[PartsFee]]=0,"Yes", "No")</f>
        <v>No</v>
      </c>
      <c r="K198" s="6">
        <v>0.5</v>
      </c>
      <c r="L198" s="6">
        <v>242.07</v>
      </c>
      <c r="M198" s="6" t="s">
        <v>79</v>
      </c>
      <c r="N198">
        <f>Table_New[[#This Row],[WorkDate]]-Table_New[[#This Row],[ReqDate]]</f>
        <v>154</v>
      </c>
      <c r="O198">
        <f>VLOOKUP(Table_New[[#This Row],[Techs]],$AA$2:$AB$4,2,0)</f>
        <v>140</v>
      </c>
      <c r="P198">
        <f>Table_New[[#This Row],[LaborHours]]*Table_New[[#This Row],[LaborRate]]</f>
        <v>70</v>
      </c>
      <c r="Q198" s="6">
        <v>70</v>
      </c>
      <c r="R198" s="6">
        <v>242.07</v>
      </c>
      <c r="S198">
        <f>Table_New[[#This Row],[LaborRate]]+Table_New[[#This Row],[LaborCost]]</f>
        <v>210</v>
      </c>
      <c r="T198">
        <f>Table_New[[#This Row],[LaborFee]]+Table_New[[#This Row],[PartsFee]]</f>
        <v>312.07</v>
      </c>
      <c r="U198" t="str">
        <f>LEFT(TEXT(Table_New[[#This Row],[ReqDate]],"dddd"),3)</f>
        <v>Tue</v>
      </c>
      <c r="V198" t="str">
        <f>LEFT(TEXT(Table_New[[#This Row],[WorkDate]],"mmmm"),3)</f>
        <v>May</v>
      </c>
    </row>
    <row r="199" spans="1:22" ht="14.25" customHeight="1" x14ac:dyDescent="0.25">
      <c r="A199" s="6" t="s">
        <v>277</v>
      </c>
      <c r="B199" s="6" t="s">
        <v>71</v>
      </c>
      <c r="C199" s="6" t="s">
        <v>57</v>
      </c>
      <c r="D199" s="6" t="s">
        <v>58</v>
      </c>
      <c r="E199" t="str">
        <f>IF(Table_New[[#This Row],[Wait]]&lt;=4, "Yes", "No")</f>
        <v>No</v>
      </c>
      <c r="F199" s="9">
        <v>44167</v>
      </c>
      <c r="G199" s="9">
        <v>44182</v>
      </c>
      <c r="H199" s="6">
        <v>1</v>
      </c>
      <c r="I199" t="str">
        <f>IF(Table_New[[#This Row],[LaborFee]]=0,"Yes", "No")</f>
        <v>No</v>
      </c>
      <c r="J199" t="str">
        <f>IF(Table_New[[#This Row],[PartsFee]]=0,"Yes", "No")</f>
        <v>No</v>
      </c>
      <c r="K199" s="6">
        <v>0.5</v>
      </c>
      <c r="L199" s="6">
        <v>30</v>
      </c>
      <c r="M199" s="6" t="s">
        <v>79</v>
      </c>
      <c r="N199">
        <f>Table_New[[#This Row],[WorkDate]]-Table_New[[#This Row],[ReqDate]]</f>
        <v>15</v>
      </c>
      <c r="O199">
        <f>VLOOKUP(Table_New[[#This Row],[Techs]],$AA$2:$AB$4,2,0)</f>
        <v>80</v>
      </c>
      <c r="P199">
        <f>Table_New[[#This Row],[LaborHours]]*Table_New[[#This Row],[LaborRate]]</f>
        <v>40</v>
      </c>
      <c r="Q199" s="6">
        <v>40</v>
      </c>
      <c r="R199" s="6">
        <v>30</v>
      </c>
      <c r="S199">
        <f>Table_New[[#This Row],[LaborRate]]+Table_New[[#This Row],[LaborCost]]</f>
        <v>120</v>
      </c>
      <c r="T199">
        <f>Table_New[[#This Row],[LaborFee]]+Table_New[[#This Row],[PartsFee]]</f>
        <v>70</v>
      </c>
      <c r="U199" t="str">
        <f>LEFT(TEXT(Table_New[[#This Row],[ReqDate]],"dddd"),3)</f>
        <v>Wed</v>
      </c>
      <c r="V199" t="str">
        <f>LEFT(TEXT(Table_New[[#This Row],[WorkDate]],"mmmm"),3)</f>
        <v>Dec</v>
      </c>
    </row>
    <row r="200" spans="1:22" ht="14.25" customHeight="1" x14ac:dyDescent="0.25">
      <c r="A200" s="6" t="s">
        <v>278</v>
      </c>
      <c r="B200" s="6" t="s">
        <v>71</v>
      </c>
      <c r="C200" s="6" t="s">
        <v>57</v>
      </c>
      <c r="D200" s="6" t="s">
        <v>58</v>
      </c>
      <c r="E200" t="str">
        <f>IF(Table_New[[#This Row],[Wait]]&lt;=4, "Yes", "No")</f>
        <v>No</v>
      </c>
      <c r="F200" s="9">
        <v>44167</v>
      </c>
      <c r="G200" s="9">
        <v>44180</v>
      </c>
      <c r="H200" s="6">
        <v>1</v>
      </c>
      <c r="I200" t="str">
        <f>IF(Table_New[[#This Row],[LaborFee]]=0,"Yes", "No")</f>
        <v>No</v>
      </c>
      <c r="J200" t="str">
        <f>IF(Table_New[[#This Row],[PartsFee]]=0,"Yes", "No")</f>
        <v>No</v>
      </c>
      <c r="K200" s="6">
        <v>0.5</v>
      </c>
      <c r="L200" s="6">
        <v>52.8994</v>
      </c>
      <c r="M200" s="6" t="s">
        <v>79</v>
      </c>
      <c r="N200">
        <f>Table_New[[#This Row],[WorkDate]]-Table_New[[#This Row],[ReqDate]]</f>
        <v>13</v>
      </c>
      <c r="O200">
        <f>VLOOKUP(Table_New[[#This Row],[Techs]],$AA$2:$AB$4,2,0)</f>
        <v>80</v>
      </c>
      <c r="P200">
        <f>Table_New[[#This Row],[LaborHours]]*Table_New[[#This Row],[LaborRate]]</f>
        <v>40</v>
      </c>
      <c r="Q200" s="6">
        <v>40</v>
      </c>
      <c r="R200" s="6">
        <v>52.8994</v>
      </c>
      <c r="S200">
        <f>Table_New[[#This Row],[LaborRate]]+Table_New[[#This Row],[LaborCost]]</f>
        <v>120</v>
      </c>
      <c r="T200">
        <f>Table_New[[#This Row],[LaborFee]]+Table_New[[#This Row],[PartsFee]]</f>
        <v>92.8994</v>
      </c>
      <c r="U200" t="str">
        <f>LEFT(TEXT(Table_New[[#This Row],[ReqDate]],"dddd"),3)</f>
        <v>Wed</v>
      </c>
      <c r="V200" t="str">
        <f>LEFT(TEXT(Table_New[[#This Row],[WorkDate]],"mmmm"),3)</f>
        <v>Dec</v>
      </c>
    </row>
    <row r="201" spans="1:22" ht="14.25" customHeight="1" x14ac:dyDescent="0.25">
      <c r="A201" s="6" t="s">
        <v>279</v>
      </c>
      <c r="B201" s="6" t="s">
        <v>71</v>
      </c>
      <c r="C201" s="6" t="s">
        <v>66</v>
      </c>
      <c r="D201" s="6" t="s">
        <v>67</v>
      </c>
      <c r="E201" t="str">
        <f>IF(Table_New[[#This Row],[Wait]]&lt;=4, "Yes", "No")</f>
        <v>No</v>
      </c>
      <c r="F201" s="9">
        <v>44167</v>
      </c>
      <c r="G201" s="9">
        <v>44182</v>
      </c>
      <c r="H201" s="6">
        <v>1</v>
      </c>
      <c r="I201" t="str">
        <f>IF(Table_New[[#This Row],[LaborFee]]=0,"Yes", "No")</f>
        <v>No</v>
      </c>
      <c r="J201" t="str">
        <f>IF(Table_New[[#This Row],[PartsFee]]=0,"Yes", "No")</f>
        <v>No</v>
      </c>
      <c r="K201" s="6">
        <v>0.25</v>
      </c>
      <c r="L201" s="6">
        <v>36.754399999999997</v>
      </c>
      <c r="M201" s="6" t="s">
        <v>59</v>
      </c>
      <c r="N201">
        <f>Table_New[[#This Row],[WorkDate]]-Table_New[[#This Row],[ReqDate]]</f>
        <v>15</v>
      </c>
      <c r="O201">
        <f>VLOOKUP(Table_New[[#This Row],[Techs]],$AA$2:$AB$4,2,0)</f>
        <v>80</v>
      </c>
      <c r="P201">
        <f>Table_New[[#This Row],[LaborHours]]*Table_New[[#This Row],[LaborRate]]</f>
        <v>20</v>
      </c>
      <c r="Q201" s="6">
        <v>20</v>
      </c>
      <c r="R201" s="6">
        <v>36.754399999999997</v>
      </c>
      <c r="S201">
        <f>Table_New[[#This Row],[LaborRate]]+Table_New[[#This Row],[LaborCost]]</f>
        <v>100</v>
      </c>
      <c r="T201">
        <f>Table_New[[#This Row],[LaborFee]]+Table_New[[#This Row],[PartsFee]]</f>
        <v>56.754399999999997</v>
      </c>
      <c r="U201" t="str">
        <f>LEFT(TEXT(Table_New[[#This Row],[ReqDate]],"dddd"),3)</f>
        <v>Wed</v>
      </c>
      <c r="V201" t="str">
        <f>LEFT(TEXT(Table_New[[#This Row],[WorkDate]],"mmmm"),3)</f>
        <v>Dec</v>
      </c>
    </row>
    <row r="202" spans="1:22" ht="14.25" customHeight="1" x14ac:dyDescent="0.25">
      <c r="A202" s="6" t="s">
        <v>280</v>
      </c>
      <c r="B202" s="6" t="s">
        <v>94</v>
      </c>
      <c r="C202" s="6" t="s">
        <v>87</v>
      </c>
      <c r="D202" s="6" t="s">
        <v>67</v>
      </c>
      <c r="E202" t="str">
        <f>IF(Table_New[[#This Row],[Wait]]&lt;=4, "Yes", "No")</f>
        <v>No</v>
      </c>
      <c r="F202" s="9">
        <v>44167</v>
      </c>
      <c r="G202" s="9">
        <v>44203</v>
      </c>
      <c r="H202" s="6">
        <v>1</v>
      </c>
      <c r="I202" t="str">
        <f>IF(Table_New[[#This Row],[LaborFee]]=0,"Yes", "No")</f>
        <v>No</v>
      </c>
      <c r="J202" t="str">
        <f>IF(Table_New[[#This Row],[PartsFee]]=0,"Yes", "No")</f>
        <v>No</v>
      </c>
      <c r="K202" s="6">
        <v>0.25</v>
      </c>
      <c r="L202" s="6">
        <v>45.237400000000001</v>
      </c>
      <c r="M202" s="6" t="s">
        <v>79</v>
      </c>
      <c r="N202">
        <f>Table_New[[#This Row],[WorkDate]]-Table_New[[#This Row],[ReqDate]]</f>
        <v>36</v>
      </c>
      <c r="O202">
        <f>VLOOKUP(Table_New[[#This Row],[Techs]],$AA$2:$AB$4,2,0)</f>
        <v>80</v>
      </c>
      <c r="P202">
        <f>Table_New[[#This Row],[LaborHours]]*Table_New[[#This Row],[LaborRate]]</f>
        <v>20</v>
      </c>
      <c r="Q202" s="6">
        <v>20</v>
      </c>
      <c r="R202" s="6">
        <v>45.237400000000001</v>
      </c>
      <c r="S202">
        <f>Table_New[[#This Row],[LaborRate]]+Table_New[[#This Row],[LaborCost]]</f>
        <v>100</v>
      </c>
      <c r="T202">
        <f>Table_New[[#This Row],[LaborFee]]+Table_New[[#This Row],[PartsFee]]</f>
        <v>65.237400000000008</v>
      </c>
      <c r="U202" t="str">
        <f>LEFT(TEXT(Table_New[[#This Row],[ReqDate]],"dddd"),3)</f>
        <v>Wed</v>
      </c>
      <c r="V202" t="str">
        <f>LEFT(TEXT(Table_New[[#This Row],[WorkDate]],"mmmm"),3)</f>
        <v>Jan</v>
      </c>
    </row>
    <row r="203" spans="1:22" ht="14.25" customHeight="1" x14ac:dyDescent="0.25">
      <c r="A203" s="6" t="s">
        <v>281</v>
      </c>
      <c r="B203" s="6" t="s">
        <v>71</v>
      </c>
      <c r="C203" s="6" t="s">
        <v>66</v>
      </c>
      <c r="D203" s="6" t="s">
        <v>63</v>
      </c>
      <c r="E203" t="str">
        <f>IF(Table_New[[#This Row],[Wait]]&lt;=4, "Yes", "No")</f>
        <v>No</v>
      </c>
      <c r="F203" s="9">
        <v>44167</v>
      </c>
      <c r="G203" s="9">
        <v>44223</v>
      </c>
      <c r="H203" s="6">
        <v>1</v>
      </c>
      <c r="I203" t="str">
        <f>IF(Table_New[[#This Row],[LaborFee]]=0,"Yes", "No")</f>
        <v>No</v>
      </c>
      <c r="J203" t="str">
        <f>IF(Table_New[[#This Row],[PartsFee]]=0,"Yes", "No")</f>
        <v>No</v>
      </c>
      <c r="K203" s="6">
        <v>0.75</v>
      </c>
      <c r="L203" s="6">
        <v>42.66</v>
      </c>
      <c r="M203" s="6" t="s">
        <v>59</v>
      </c>
      <c r="N203">
        <f>Table_New[[#This Row],[WorkDate]]-Table_New[[#This Row],[ReqDate]]</f>
        <v>56</v>
      </c>
      <c r="O203">
        <f>VLOOKUP(Table_New[[#This Row],[Techs]],$AA$2:$AB$4,2,0)</f>
        <v>80</v>
      </c>
      <c r="P203">
        <f>Table_New[[#This Row],[LaborHours]]*Table_New[[#This Row],[LaborRate]]</f>
        <v>60</v>
      </c>
      <c r="Q203" s="6">
        <v>60</v>
      </c>
      <c r="R203" s="6">
        <v>42.66</v>
      </c>
      <c r="S203">
        <f>Table_New[[#This Row],[LaborRate]]+Table_New[[#This Row],[LaborCost]]</f>
        <v>140</v>
      </c>
      <c r="T203">
        <f>Table_New[[#This Row],[LaborFee]]+Table_New[[#This Row],[PartsFee]]</f>
        <v>102.66</v>
      </c>
      <c r="U203" t="str">
        <f>LEFT(TEXT(Table_New[[#This Row],[ReqDate]],"dddd"),3)</f>
        <v>Wed</v>
      </c>
      <c r="V203" t="str">
        <f>LEFT(TEXT(Table_New[[#This Row],[WorkDate]],"mmmm"),3)</f>
        <v>Jan</v>
      </c>
    </row>
    <row r="204" spans="1:22" ht="14.25" customHeight="1" x14ac:dyDescent="0.25">
      <c r="A204" s="6" t="s">
        <v>282</v>
      </c>
      <c r="B204" s="6" t="s">
        <v>56</v>
      </c>
      <c r="C204" s="6" t="s">
        <v>227</v>
      </c>
      <c r="D204" s="6" t="s">
        <v>63</v>
      </c>
      <c r="E204" t="str">
        <f>IF(Table_New[[#This Row],[Wait]]&lt;=4, "Yes", "No")</f>
        <v>No</v>
      </c>
      <c r="F204" s="9">
        <v>44167</v>
      </c>
      <c r="G204" s="9">
        <v>44242</v>
      </c>
      <c r="H204" s="6">
        <v>2</v>
      </c>
      <c r="I204" t="str">
        <f>IF(Table_New[[#This Row],[LaborFee]]=0,"Yes", "No")</f>
        <v>No</v>
      </c>
      <c r="J204" t="str">
        <f>IF(Table_New[[#This Row],[PartsFee]]=0,"Yes", "No")</f>
        <v>No</v>
      </c>
      <c r="K204" s="6">
        <v>1</v>
      </c>
      <c r="L204" s="6">
        <v>226</v>
      </c>
      <c r="M204" s="6" t="s">
        <v>59</v>
      </c>
      <c r="N204">
        <f>Table_New[[#This Row],[WorkDate]]-Table_New[[#This Row],[ReqDate]]</f>
        <v>75</v>
      </c>
      <c r="O204">
        <f>VLOOKUP(Table_New[[#This Row],[Techs]],$AA$2:$AB$4,2,0)</f>
        <v>140</v>
      </c>
      <c r="P204">
        <f>Table_New[[#This Row],[LaborHours]]*Table_New[[#This Row],[LaborRate]]</f>
        <v>140</v>
      </c>
      <c r="Q204" s="6">
        <v>140</v>
      </c>
      <c r="R204" s="6">
        <v>226</v>
      </c>
      <c r="S204">
        <f>Table_New[[#This Row],[LaborRate]]+Table_New[[#This Row],[LaborCost]]</f>
        <v>280</v>
      </c>
      <c r="T204">
        <f>Table_New[[#This Row],[LaborFee]]+Table_New[[#This Row],[PartsFee]]</f>
        <v>366</v>
      </c>
      <c r="U204" t="str">
        <f>LEFT(TEXT(Table_New[[#This Row],[ReqDate]],"dddd"),3)</f>
        <v>Wed</v>
      </c>
      <c r="V204" t="str">
        <f>LEFT(TEXT(Table_New[[#This Row],[WorkDate]],"mmmm"),3)</f>
        <v>Feb</v>
      </c>
    </row>
    <row r="205" spans="1:22" ht="14.25" customHeight="1" x14ac:dyDescent="0.25">
      <c r="A205" s="6" t="s">
        <v>283</v>
      </c>
      <c r="B205" s="6" t="s">
        <v>61</v>
      </c>
      <c r="C205" s="6" t="s">
        <v>87</v>
      </c>
      <c r="D205" s="6" t="s">
        <v>58</v>
      </c>
      <c r="E205" t="str">
        <f>IF(Table_New[[#This Row],[Wait]]&lt;=4, "Yes", "No")</f>
        <v>No</v>
      </c>
      <c r="F205" s="9">
        <v>44168</v>
      </c>
      <c r="G205" s="9">
        <v>44202</v>
      </c>
      <c r="H205" s="6">
        <v>2</v>
      </c>
      <c r="I205" t="str">
        <f>IF(Table_New[[#This Row],[LaborFee]]=0,"Yes", "No")</f>
        <v>No</v>
      </c>
      <c r="J205" t="str">
        <f>IF(Table_New[[#This Row],[PartsFee]]=0,"Yes", "No")</f>
        <v>No</v>
      </c>
      <c r="K205" s="6">
        <v>0.5</v>
      </c>
      <c r="L205" s="6">
        <v>45.237400000000001</v>
      </c>
      <c r="M205" s="6" t="s">
        <v>59</v>
      </c>
      <c r="N205">
        <f>Table_New[[#This Row],[WorkDate]]-Table_New[[#This Row],[ReqDate]]</f>
        <v>34</v>
      </c>
      <c r="O205">
        <f>VLOOKUP(Table_New[[#This Row],[Techs]],$AA$2:$AB$4,2,0)</f>
        <v>140</v>
      </c>
      <c r="P205">
        <f>Table_New[[#This Row],[LaborHours]]*Table_New[[#This Row],[LaborRate]]</f>
        <v>70</v>
      </c>
      <c r="Q205" s="6">
        <v>70</v>
      </c>
      <c r="R205" s="6">
        <v>45.237400000000001</v>
      </c>
      <c r="S205">
        <f>Table_New[[#This Row],[LaborRate]]+Table_New[[#This Row],[LaborCost]]</f>
        <v>210</v>
      </c>
      <c r="T205">
        <f>Table_New[[#This Row],[LaborFee]]+Table_New[[#This Row],[PartsFee]]</f>
        <v>115.23740000000001</v>
      </c>
      <c r="U205" t="str">
        <f>LEFT(TEXT(Table_New[[#This Row],[ReqDate]],"dddd"),3)</f>
        <v>Thu</v>
      </c>
      <c r="V205" t="str">
        <f>LEFT(TEXT(Table_New[[#This Row],[WorkDate]],"mmmm"),3)</f>
        <v>Jan</v>
      </c>
    </row>
    <row r="206" spans="1:22" ht="14.25" customHeight="1" x14ac:dyDescent="0.25">
      <c r="A206" s="6" t="s">
        <v>284</v>
      </c>
      <c r="B206" s="6" t="s">
        <v>71</v>
      </c>
      <c r="C206" s="6" t="s">
        <v>78</v>
      </c>
      <c r="D206" s="6" t="s">
        <v>67</v>
      </c>
      <c r="E206" t="str">
        <f>IF(Table_New[[#This Row],[Wait]]&lt;=4, "Yes", "No")</f>
        <v>No</v>
      </c>
      <c r="F206" s="9">
        <v>44168</v>
      </c>
      <c r="G206" s="9">
        <v>44221</v>
      </c>
      <c r="H206" s="6">
        <v>1</v>
      </c>
      <c r="I206" t="str">
        <f>IF(Table_New[[#This Row],[LaborFee]]=0,"Yes", "No")</f>
        <v>No</v>
      </c>
      <c r="J206" t="str">
        <f>IF(Table_New[[#This Row],[PartsFee]]=0,"Yes", "No")</f>
        <v>No</v>
      </c>
      <c r="K206" s="6">
        <v>0.25</v>
      </c>
      <c r="L206" s="6">
        <v>36.972099999999998</v>
      </c>
      <c r="M206" s="6" t="s">
        <v>79</v>
      </c>
      <c r="N206">
        <f>Table_New[[#This Row],[WorkDate]]-Table_New[[#This Row],[ReqDate]]</f>
        <v>53</v>
      </c>
      <c r="O206">
        <f>VLOOKUP(Table_New[[#This Row],[Techs]],$AA$2:$AB$4,2,0)</f>
        <v>80</v>
      </c>
      <c r="P206">
        <f>Table_New[[#This Row],[LaborHours]]*Table_New[[#This Row],[LaborRate]]</f>
        <v>20</v>
      </c>
      <c r="Q206" s="6">
        <v>20</v>
      </c>
      <c r="R206" s="6">
        <v>36.972099999999998</v>
      </c>
      <c r="S206">
        <f>Table_New[[#This Row],[LaborRate]]+Table_New[[#This Row],[LaborCost]]</f>
        <v>100</v>
      </c>
      <c r="T206">
        <f>Table_New[[#This Row],[LaborFee]]+Table_New[[#This Row],[PartsFee]]</f>
        <v>56.972099999999998</v>
      </c>
      <c r="U206" t="str">
        <f>LEFT(TEXT(Table_New[[#This Row],[ReqDate]],"dddd"),3)</f>
        <v>Thu</v>
      </c>
      <c r="V206" t="str">
        <f>LEFT(TEXT(Table_New[[#This Row],[WorkDate]],"mmmm"),3)</f>
        <v>Jan</v>
      </c>
    </row>
    <row r="207" spans="1:22" ht="14.25" customHeight="1" x14ac:dyDescent="0.25">
      <c r="A207" s="6" t="s">
        <v>285</v>
      </c>
      <c r="B207" s="6" t="s">
        <v>61</v>
      </c>
      <c r="C207" s="6" t="s">
        <v>62</v>
      </c>
      <c r="D207" s="6" t="s">
        <v>58</v>
      </c>
      <c r="E207" t="str">
        <f>IF(Table_New[[#This Row],[Wait]]&lt;=4, "Yes", "No")</f>
        <v>No</v>
      </c>
      <c r="F207" s="9">
        <v>44170</v>
      </c>
      <c r="G207" s="9">
        <v>44188</v>
      </c>
      <c r="H207" s="6">
        <v>1</v>
      </c>
      <c r="I207" t="str">
        <f>IF(Table_New[[#This Row],[LaborFee]]=0,"Yes", "No")</f>
        <v>No</v>
      </c>
      <c r="J207" t="str">
        <f>IF(Table_New[[#This Row],[PartsFee]]=0,"Yes", "No")</f>
        <v>No</v>
      </c>
      <c r="K207" s="6">
        <v>0.5</v>
      </c>
      <c r="L207" s="6">
        <v>138.5667</v>
      </c>
      <c r="M207" s="6" t="s">
        <v>59</v>
      </c>
      <c r="N207">
        <f>Table_New[[#This Row],[WorkDate]]-Table_New[[#This Row],[ReqDate]]</f>
        <v>18</v>
      </c>
      <c r="O207">
        <f>VLOOKUP(Table_New[[#This Row],[Techs]],$AA$2:$AB$4,2,0)</f>
        <v>80</v>
      </c>
      <c r="P207">
        <f>Table_New[[#This Row],[LaborHours]]*Table_New[[#This Row],[LaborRate]]</f>
        <v>40</v>
      </c>
      <c r="Q207" s="6">
        <v>40</v>
      </c>
      <c r="R207" s="6">
        <v>138.5667</v>
      </c>
      <c r="S207">
        <f>Table_New[[#This Row],[LaborRate]]+Table_New[[#This Row],[LaborCost]]</f>
        <v>120</v>
      </c>
      <c r="T207">
        <f>Table_New[[#This Row],[LaborFee]]+Table_New[[#This Row],[PartsFee]]</f>
        <v>178.5667</v>
      </c>
      <c r="U207" t="str">
        <f>LEFT(TEXT(Table_New[[#This Row],[ReqDate]],"dddd"),3)</f>
        <v>Sat</v>
      </c>
      <c r="V207" t="str">
        <f>LEFT(TEXT(Table_New[[#This Row],[WorkDate]],"mmmm"),3)</f>
        <v>Dec</v>
      </c>
    </row>
    <row r="208" spans="1:22" ht="14.25" customHeight="1" x14ac:dyDescent="0.25">
      <c r="A208" s="6" t="s">
        <v>286</v>
      </c>
      <c r="B208" s="6" t="s">
        <v>61</v>
      </c>
      <c r="C208" s="6" t="s">
        <v>62</v>
      </c>
      <c r="D208" s="6" t="s">
        <v>67</v>
      </c>
      <c r="E208" t="str">
        <f>IF(Table_New[[#This Row],[Wait]]&lt;=4, "Yes", "No")</f>
        <v>No</v>
      </c>
      <c r="F208" s="9">
        <v>44170</v>
      </c>
      <c r="G208" s="9">
        <v>44202</v>
      </c>
      <c r="H208" s="6">
        <v>1</v>
      </c>
      <c r="I208" t="str">
        <f>IF(Table_New[[#This Row],[LaborFee]]=0,"Yes", "No")</f>
        <v>No</v>
      </c>
      <c r="J208" t="str">
        <f>IF(Table_New[[#This Row],[PartsFee]]=0,"Yes", "No")</f>
        <v>No</v>
      </c>
      <c r="K208" s="6">
        <v>0.25</v>
      </c>
      <c r="L208" s="6">
        <v>126.5641</v>
      </c>
      <c r="M208" s="6" t="s">
        <v>59</v>
      </c>
      <c r="N208">
        <f>Table_New[[#This Row],[WorkDate]]-Table_New[[#This Row],[ReqDate]]</f>
        <v>32</v>
      </c>
      <c r="O208">
        <f>VLOOKUP(Table_New[[#This Row],[Techs]],$AA$2:$AB$4,2,0)</f>
        <v>80</v>
      </c>
      <c r="P208">
        <f>Table_New[[#This Row],[LaborHours]]*Table_New[[#This Row],[LaborRate]]</f>
        <v>20</v>
      </c>
      <c r="Q208" s="6">
        <v>20</v>
      </c>
      <c r="R208" s="6">
        <v>126.5641</v>
      </c>
      <c r="S208">
        <f>Table_New[[#This Row],[LaborRate]]+Table_New[[#This Row],[LaborCost]]</f>
        <v>100</v>
      </c>
      <c r="T208">
        <f>Table_New[[#This Row],[LaborFee]]+Table_New[[#This Row],[PartsFee]]</f>
        <v>146.5641</v>
      </c>
      <c r="U208" t="str">
        <f>LEFT(TEXT(Table_New[[#This Row],[ReqDate]],"dddd"),3)</f>
        <v>Sat</v>
      </c>
      <c r="V208" t="str">
        <f>LEFT(TEXT(Table_New[[#This Row],[WorkDate]],"mmmm"),3)</f>
        <v>Jan</v>
      </c>
    </row>
    <row r="209" spans="1:22" ht="14.25" customHeight="1" x14ac:dyDescent="0.25">
      <c r="A209" s="6" t="s">
        <v>287</v>
      </c>
      <c r="B209" s="6" t="s">
        <v>83</v>
      </c>
      <c r="C209" s="6" t="s">
        <v>78</v>
      </c>
      <c r="D209" s="6" t="s">
        <v>194</v>
      </c>
      <c r="E209" t="str">
        <f>IF(Table_New[[#This Row],[Wait]]&lt;=4, "Yes", "No")</f>
        <v>No</v>
      </c>
      <c r="F209" s="9">
        <v>44172</v>
      </c>
      <c r="G209" s="9">
        <v>44201</v>
      </c>
      <c r="H209" s="6">
        <v>2</v>
      </c>
      <c r="I209" t="str">
        <f>IF(Table_New[[#This Row],[LaborFee]]=0,"Yes", "No")</f>
        <v>No</v>
      </c>
      <c r="J209" t="str">
        <f>IF(Table_New[[#This Row],[PartsFee]]=0,"Yes", "No")</f>
        <v>No</v>
      </c>
      <c r="K209" s="6">
        <v>1</v>
      </c>
      <c r="L209" s="6">
        <v>51.45</v>
      </c>
      <c r="M209" s="6" t="s">
        <v>68</v>
      </c>
      <c r="N209">
        <f>Table_New[[#This Row],[WorkDate]]-Table_New[[#This Row],[ReqDate]]</f>
        <v>29</v>
      </c>
      <c r="O209">
        <f>VLOOKUP(Table_New[[#This Row],[Techs]],$AA$2:$AB$4,2,0)</f>
        <v>140</v>
      </c>
      <c r="P209">
        <f>Table_New[[#This Row],[LaborHours]]*Table_New[[#This Row],[LaborRate]]</f>
        <v>140</v>
      </c>
      <c r="Q209" s="6">
        <v>140</v>
      </c>
      <c r="R209" s="6">
        <v>51.45</v>
      </c>
      <c r="S209">
        <f>Table_New[[#This Row],[LaborRate]]+Table_New[[#This Row],[LaborCost]]</f>
        <v>280</v>
      </c>
      <c r="T209">
        <f>Table_New[[#This Row],[LaborFee]]+Table_New[[#This Row],[PartsFee]]</f>
        <v>191.45</v>
      </c>
      <c r="U209" t="str">
        <f>LEFT(TEXT(Table_New[[#This Row],[ReqDate]],"dddd"),3)</f>
        <v>Mon</v>
      </c>
      <c r="V209" t="str">
        <f>LEFT(TEXT(Table_New[[#This Row],[WorkDate]],"mmmm"),3)</f>
        <v>Jan</v>
      </c>
    </row>
    <row r="210" spans="1:22" ht="14.25" customHeight="1" x14ac:dyDescent="0.25">
      <c r="A210" s="6" t="s">
        <v>288</v>
      </c>
      <c r="B210" s="6" t="s">
        <v>61</v>
      </c>
      <c r="C210" s="6" t="s">
        <v>62</v>
      </c>
      <c r="D210" s="6" t="s">
        <v>67</v>
      </c>
      <c r="E210" t="str">
        <f>IF(Table_New[[#This Row],[Wait]]&lt;=4, "Yes", "No")</f>
        <v>No</v>
      </c>
      <c r="F210" s="9">
        <v>44172</v>
      </c>
      <c r="G210" s="9">
        <v>44203</v>
      </c>
      <c r="H210" s="6">
        <v>1</v>
      </c>
      <c r="I210" t="str">
        <f>IF(Table_New[[#This Row],[LaborFee]]=0,"Yes", "No")</f>
        <v>No</v>
      </c>
      <c r="J210" t="str">
        <f>IF(Table_New[[#This Row],[PartsFee]]=0,"Yes", "No")</f>
        <v>No</v>
      </c>
      <c r="K210" s="6">
        <v>0.25</v>
      </c>
      <c r="L210" s="6">
        <v>227.93719999999999</v>
      </c>
      <c r="M210" s="6" t="s">
        <v>59</v>
      </c>
      <c r="N210">
        <f>Table_New[[#This Row],[WorkDate]]-Table_New[[#This Row],[ReqDate]]</f>
        <v>31</v>
      </c>
      <c r="O210">
        <f>VLOOKUP(Table_New[[#This Row],[Techs]],$AA$2:$AB$4,2,0)</f>
        <v>80</v>
      </c>
      <c r="P210">
        <f>Table_New[[#This Row],[LaborHours]]*Table_New[[#This Row],[LaborRate]]</f>
        <v>20</v>
      </c>
      <c r="Q210" s="6">
        <v>20</v>
      </c>
      <c r="R210" s="6">
        <v>227.93719999999999</v>
      </c>
      <c r="S210">
        <f>Table_New[[#This Row],[LaborRate]]+Table_New[[#This Row],[LaborCost]]</f>
        <v>100</v>
      </c>
      <c r="T210">
        <f>Table_New[[#This Row],[LaborFee]]+Table_New[[#This Row],[PartsFee]]</f>
        <v>247.93719999999999</v>
      </c>
      <c r="U210" t="str">
        <f>LEFT(TEXT(Table_New[[#This Row],[ReqDate]],"dddd"),3)</f>
        <v>Mon</v>
      </c>
      <c r="V210" t="str">
        <f>LEFT(TEXT(Table_New[[#This Row],[WorkDate]],"mmmm"),3)</f>
        <v>Jan</v>
      </c>
    </row>
    <row r="211" spans="1:22" ht="14.25" customHeight="1" x14ac:dyDescent="0.25">
      <c r="A211" s="6" t="s">
        <v>289</v>
      </c>
      <c r="B211" s="6" t="s">
        <v>71</v>
      </c>
      <c r="C211" s="6" t="s">
        <v>87</v>
      </c>
      <c r="D211" s="6" t="s">
        <v>63</v>
      </c>
      <c r="E211" t="str">
        <f>IF(Table_New[[#This Row],[Wait]]&lt;=4, "Yes", "No")</f>
        <v>No</v>
      </c>
      <c r="F211" s="9">
        <v>44172</v>
      </c>
      <c r="G211" s="9">
        <v>44207</v>
      </c>
      <c r="H211" s="6">
        <v>1</v>
      </c>
      <c r="I211" t="str">
        <f>IF(Table_New[[#This Row],[LaborFee]]=0,"Yes", "No")</f>
        <v>No</v>
      </c>
      <c r="J211" t="str">
        <f>IF(Table_New[[#This Row],[PartsFee]]=0,"Yes", "No")</f>
        <v>No</v>
      </c>
      <c r="K211" s="6">
        <v>0.5</v>
      </c>
      <c r="L211" s="6">
        <v>367.71109999999999</v>
      </c>
      <c r="M211" s="6" t="s">
        <v>68</v>
      </c>
      <c r="N211">
        <f>Table_New[[#This Row],[WorkDate]]-Table_New[[#This Row],[ReqDate]]</f>
        <v>35</v>
      </c>
      <c r="O211">
        <f>VLOOKUP(Table_New[[#This Row],[Techs]],$AA$2:$AB$4,2,0)</f>
        <v>80</v>
      </c>
      <c r="P211">
        <f>Table_New[[#This Row],[LaborHours]]*Table_New[[#This Row],[LaborRate]]</f>
        <v>40</v>
      </c>
      <c r="Q211" s="6">
        <v>40</v>
      </c>
      <c r="R211" s="6">
        <v>367.71109999999999</v>
      </c>
      <c r="S211">
        <f>Table_New[[#This Row],[LaborRate]]+Table_New[[#This Row],[LaborCost]]</f>
        <v>120</v>
      </c>
      <c r="T211">
        <f>Table_New[[#This Row],[LaborFee]]+Table_New[[#This Row],[PartsFee]]</f>
        <v>407.71109999999999</v>
      </c>
      <c r="U211" t="str">
        <f>LEFT(TEXT(Table_New[[#This Row],[ReqDate]],"dddd"),3)</f>
        <v>Mon</v>
      </c>
      <c r="V211" t="str">
        <f>LEFT(TEXT(Table_New[[#This Row],[WorkDate]],"mmmm"),3)</f>
        <v>Jan</v>
      </c>
    </row>
    <row r="212" spans="1:22" ht="14.25" customHeight="1" x14ac:dyDescent="0.25">
      <c r="A212" s="6" t="s">
        <v>290</v>
      </c>
      <c r="B212" s="6" t="s">
        <v>56</v>
      </c>
      <c r="C212" s="6" t="s">
        <v>57</v>
      </c>
      <c r="D212" s="6" t="s">
        <v>63</v>
      </c>
      <c r="E212" t="str">
        <f>IF(Table_New[[#This Row],[Wait]]&lt;=4, "Yes", "No")</f>
        <v>No</v>
      </c>
      <c r="F212" s="9">
        <v>44172</v>
      </c>
      <c r="G212" s="9">
        <v>44208</v>
      </c>
      <c r="H212" s="6">
        <v>2</v>
      </c>
      <c r="I212" t="str">
        <f>IF(Table_New[[#This Row],[LaborFee]]=0,"Yes", "No")</f>
        <v>No</v>
      </c>
      <c r="J212" t="str">
        <f>IF(Table_New[[#This Row],[PartsFee]]=0,"Yes", "No")</f>
        <v>No</v>
      </c>
      <c r="K212" s="6">
        <v>1.25</v>
      </c>
      <c r="L212" s="6">
        <v>637.53</v>
      </c>
      <c r="M212" s="6" t="s">
        <v>59</v>
      </c>
      <c r="N212">
        <f>Table_New[[#This Row],[WorkDate]]-Table_New[[#This Row],[ReqDate]]</f>
        <v>36</v>
      </c>
      <c r="O212">
        <f>VLOOKUP(Table_New[[#This Row],[Techs]],$AA$2:$AB$4,2,0)</f>
        <v>140</v>
      </c>
      <c r="P212">
        <f>Table_New[[#This Row],[LaborHours]]*Table_New[[#This Row],[LaborRate]]</f>
        <v>175</v>
      </c>
      <c r="Q212" s="6">
        <v>175</v>
      </c>
      <c r="R212" s="6">
        <v>637.53</v>
      </c>
      <c r="S212">
        <f>Table_New[[#This Row],[LaborRate]]+Table_New[[#This Row],[LaborCost]]</f>
        <v>315</v>
      </c>
      <c r="T212">
        <f>Table_New[[#This Row],[LaborFee]]+Table_New[[#This Row],[PartsFee]]</f>
        <v>812.53</v>
      </c>
      <c r="U212" t="str">
        <f>LEFT(TEXT(Table_New[[#This Row],[ReqDate]],"dddd"),3)</f>
        <v>Mon</v>
      </c>
      <c r="V212" t="str">
        <f>LEFT(TEXT(Table_New[[#This Row],[WorkDate]],"mmmm"),3)</f>
        <v>Jan</v>
      </c>
    </row>
    <row r="213" spans="1:22" ht="14.25" customHeight="1" x14ac:dyDescent="0.25">
      <c r="A213" s="6" t="s">
        <v>291</v>
      </c>
      <c r="B213" s="6" t="s">
        <v>65</v>
      </c>
      <c r="C213" s="6" t="s">
        <v>57</v>
      </c>
      <c r="D213" s="6" t="s">
        <v>63</v>
      </c>
      <c r="E213" t="str">
        <f>IF(Table_New[[#This Row],[Wait]]&lt;=4, "Yes", "No")</f>
        <v>No</v>
      </c>
      <c r="F213" s="9">
        <v>44173</v>
      </c>
      <c r="G213" s="9">
        <v>44180</v>
      </c>
      <c r="H213" s="6">
        <v>2</v>
      </c>
      <c r="I213" t="str">
        <f>IF(Table_New[[#This Row],[LaborFee]]=0,"Yes", "No")</f>
        <v>No</v>
      </c>
      <c r="J213" t="str">
        <f>IF(Table_New[[#This Row],[PartsFee]]=0,"Yes", "No")</f>
        <v>No</v>
      </c>
      <c r="K213" s="6">
        <v>3</v>
      </c>
      <c r="L213" s="6">
        <v>21.33</v>
      </c>
      <c r="M213" s="6" t="s">
        <v>59</v>
      </c>
      <c r="N213">
        <f>Table_New[[#This Row],[WorkDate]]-Table_New[[#This Row],[ReqDate]]</f>
        <v>7</v>
      </c>
      <c r="O213">
        <f>VLOOKUP(Table_New[[#This Row],[Techs]],$AA$2:$AB$4,2,0)</f>
        <v>140</v>
      </c>
      <c r="P213">
        <f>Table_New[[#This Row],[LaborHours]]*Table_New[[#This Row],[LaborRate]]</f>
        <v>420</v>
      </c>
      <c r="Q213" s="6">
        <v>420</v>
      </c>
      <c r="R213" s="6">
        <v>21.33</v>
      </c>
      <c r="S213">
        <f>Table_New[[#This Row],[LaborRate]]+Table_New[[#This Row],[LaborCost]]</f>
        <v>560</v>
      </c>
      <c r="T213">
        <f>Table_New[[#This Row],[LaborFee]]+Table_New[[#This Row],[PartsFee]]</f>
        <v>441.33</v>
      </c>
      <c r="U213" t="str">
        <f>LEFT(TEXT(Table_New[[#This Row],[ReqDate]],"dddd"),3)</f>
        <v>Tue</v>
      </c>
      <c r="V213" t="str">
        <f>LEFT(TEXT(Table_New[[#This Row],[WorkDate]],"mmmm"),3)</f>
        <v>Dec</v>
      </c>
    </row>
    <row r="214" spans="1:22" ht="14.25" customHeight="1" x14ac:dyDescent="0.25">
      <c r="A214" s="6" t="s">
        <v>292</v>
      </c>
      <c r="B214" s="6" t="s">
        <v>83</v>
      </c>
      <c r="C214" s="6" t="s">
        <v>66</v>
      </c>
      <c r="D214" s="6" t="s">
        <v>63</v>
      </c>
      <c r="E214" t="str">
        <f>IF(Table_New[[#This Row],[Wait]]&lt;=4, "Yes", "No")</f>
        <v>No</v>
      </c>
      <c r="F214" s="9">
        <v>44173</v>
      </c>
      <c r="G214" s="9">
        <v>44181</v>
      </c>
      <c r="H214" s="6">
        <v>2</v>
      </c>
      <c r="I214" t="str">
        <f>IF(Table_New[[#This Row],[LaborFee]]=0,"Yes", "No")</f>
        <v>No</v>
      </c>
      <c r="J214" t="str">
        <f>IF(Table_New[[#This Row],[PartsFee]]=0,"Yes", "No")</f>
        <v>No</v>
      </c>
      <c r="K214" s="6">
        <v>1.5</v>
      </c>
      <c r="L214" s="6">
        <v>318.72519999999997</v>
      </c>
      <c r="M214" s="6" t="s">
        <v>59</v>
      </c>
      <c r="N214">
        <f>Table_New[[#This Row],[WorkDate]]-Table_New[[#This Row],[ReqDate]]</f>
        <v>8</v>
      </c>
      <c r="O214">
        <f>VLOOKUP(Table_New[[#This Row],[Techs]],$AA$2:$AB$4,2,0)</f>
        <v>140</v>
      </c>
      <c r="P214">
        <f>Table_New[[#This Row],[LaborHours]]*Table_New[[#This Row],[LaborRate]]</f>
        <v>210</v>
      </c>
      <c r="Q214" s="6">
        <v>210</v>
      </c>
      <c r="R214" s="6">
        <v>318.72519999999997</v>
      </c>
      <c r="S214">
        <f>Table_New[[#This Row],[LaborRate]]+Table_New[[#This Row],[LaborCost]]</f>
        <v>350</v>
      </c>
      <c r="T214">
        <f>Table_New[[#This Row],[LaborFee]]+Table_New[[#This Row],[PartsFee]]</f>
        <v>528.72519999999997</v>
      </c>
      <c r="U214" t="str">
        <f>LEFT(TEXT(Table_New[[#This Row],[ReqDate]],"dddd"),3)</f>
        <v>Tue</v>
      </c>
      <c r="V214" t="str">
        <f>LEFT(TEXT(Table_New[[#This Row],[WorkDate]],"mmmm"),3)</f>
        <v>Dec</v>
      </c>
    </row>
    <row r="215" spans="1:22" ht="14.25" customHeight="1" x14ac:dyDescent="0.25">
      <c r="A215" s="6" t="s">
        <v>293</v>
      </c>
      <c r="B215" s="6" t="s">
        <v>71</v>
      </c>
      <c r="C215" s="6" t="s">
        <v>66</v>
      </c>
      <c r="D215" s="6" t="s">
        <v>63</v>
      </c>
      <c r="E215" t="str">
        <f>IF(Table_New[[#This Row],[Wait]]&lt;=4, "Yes", "No")</f>
        <v>No</v>
      </c>
      <c r="F215" s="9">
        <v>44173</v>
      </c>
      <c r="G215" s="9">
        <v>44239</v>
      </c>
      <c r="H215" s="6">
        <v>2</v>
      </c>
      <c r="I215" t="str">
        <f>IF(Table_New[[#This Row],[LaborFee]]=0,"Yes", "No")</f>
        <v>No</v>
      </c>
      <c r="J215" t="str">
        <f>IF(Table_New[[#This Row],[PartsFee]]=0,"Yes", "No")</f>
        <v>No</v>
      </c>
      <c r="K215" s="6">
        <v>0.75</v>
      </c>
      <c r="L215" s="6">
        <v>35.450000000000003</v>
      </c>
      <c r="M215" s="6" t="s">
        <v>59</v>
      </c>
      <c r="N215">
        <f>Table_New[[#This Row],[WorkDate]]-Table_New[[#This Row],[ReqDate]]</f>
        <v>66</v>
      </c>
      <c r="O215">
        <f>VLOOKUP(Table_New[[#This Row],[Techs]],$AA$2:$AB$4,2,0)</f>
        <v>140</v>
      </c>
      <c r="P215">
        <f>Table_New[[#This Row],[LaborHours]]*Table_New[[#This Row],[LaborRate]]</f>
        <v>105</v>
      </c>
      <c r="Q215" s="6">
        <v>105</v>
      </c>
      <c r="R215" s="6">
        <v>35.450000000000003</v>
      </c>
      <c r="S215">
        <f>Table_New[[#This Row],[LaborRate]]+Table_New[[#This Row],[LaborCost]]</f>
        <v>245</v>
      </c>
      <c r="T215">
        <f>Table_New[[#This Row],[LaborFee]]+Table_New[[#This Row],[PartsFee]]</f>
        <v>140.44999999999999</v>
      </c>
      <c r="U215" t="str">
        <f>LEFT(TEXT(Table_New[[#This Row],[ReqDate]],"dddd"),3)</f>
        <v>Tue</v>
      </c>
      <c r="V215" t="str">
        <f>LEFT(TEXT(Table_New[[#This Row],[WorkDate]],"mmmm"),3)</f>
        <v>Feb</v>
      </c>
    </row>
    <row r="216" spans="1:22" ht="14.25" customHeight="1" x14ac:dyDescent="0.25">
      <c r="A216" s="6" t="s">
        <v>294</v>
      </c>
      <c r="B216" s="6" t="s">
        <v>61</v>
      </c>
      <c r="C216" s="6" t="s">
        <v>62</v>
      </c>
      <c r="D216" s="6" t="s">
        <v>194</v>
      </c>
      <c r="E216" t="str">
        <f>IF(Table_New[[#This Row],[Wait]]&lt;=4, "Yes", "No")</f>
        <v>No</v>
      </c>
      <c r="F216" s="9">
        <v>44174</v>
      </c>
      <c r="G216" s="9">
        <v>44182</v>
      </c>
      <c r="H216" s="6">
        <v>1</v>
      </c>
      <c r="I216" t="str">
        <f>IF(Table_New[[#This Row],[LaborFee]]=0,"Yes", "No")</f>
        <v>No</v>
      </c>
      <c r="J216" t="str">
        <f>IF(Table_New[[#This Row],[PartsFee]]=0,"Yes", "No")</f>
        <v>No</v>
      </c>
      <c r="K216" s="6">
        <v>1.75</v>
      </c>
      <c r="L216" s="6">
        <v>131.30000000000001</v>
      </c>
      <c r="M216" s="6" t="s">
        <v>68</v>
      </c>
      <c r="N216">
        <f>Table_New[[#This Row],[WorkDate]]-Table_New[[#This Row],[ReqDate]]</f>
        <v>8</v>
      </c>
      <c r="O216">
        <f>VLOOKUP(Table_New[[#This Row],[Techs]],$AA$2:$AB$4,2,0)</f>
        <v>80</v>
      </c>
      <c r="P216">
        <f>Table_New[[#This Row],[LaborHours]]*Table_New[[#This Row],[LaborRate]]</f>
        <v>140</v>
      </c>
      <c r="Q216" s="6">
        <v>140</v>
      </c>
      <c r="R216" s="6">
        <v>131.30000000000001</v>
      </c>
      <c r="S216">
        <f>Table_New[[#This Row],[LaborRate]]+Table_New[[#This Row],[LaborCost]]</f>
        <v>220</v>
      </c>
      <c r="T216">
        <f>Table_New[[#This Row],[LaborFee]]+Table_New[[#This Row],[PartsFee]]</f>
        <v>271.3</v>
      </c>
      <c r="U216" t="str">
        <f>LEFT(TEXT(Table_New[[#This Row],[ReqDate]],"dddd"),3)</f>
        <v>Wed</v>
      </c>
      <c r="V216" t="str">
        <f>LEFT(TEXT(Table_New[[#This Row],[WorkDate]],"mmmm"),3)</f>
        <v>Dec</v>
      </c>
    </row>
    <row r="217" spans="1:22" ht="14.25" customHeight="1" x14ac:dyDescent="0.25">
      <c r="A217" s="6" t="s">
        <v>295</v>
      </c>
      <c r="B217" s="6" t="s">
        <v>71</v>
      </c>
      <c r="C217" s="6" t="s">
        <v>66</v>
      </c>
      <c r="D217" s="6" t="s">
        <v>67</v>
      </c>
      <c r="E217" t="str">
        <f>IF(Table_New[[#This Row],[Wait]]&lt;=4, "Yes", "No")</f>
        <v>No</v>
      </c>
      <c r="F217" s="9">
        <v>44174</v>
      </c>
      <c r="G217" s="9">
        <v>44207</v>
      </c>
      <c r="H217" s="6">
        <v>1</v>
      </c>
      <c r="I217" t="str">
        <f>IF(Table_New[[#This Row],[LaborFee]]=0,"Yes", "No")</f>
        <v>No</v>
      </c>
      <c r="J217" t="str">
        <f>IF(Table_New[[#This Row],[PartsFee]]=0,"Yes", "No")</f>
        <v>No</v>
      </c>
      <c r="K217" s="6">
        <v>0.25</v>
      </c>
      <c r="L217" s="6">
        <v>37.262799999999999</v>
      </c>
      <c r="M217" s="6" t="s">
        <v>79</v>
      </c>
      <c r="N217">
        <f>Table_New[[#This Row],[WorkDate]]-Table_New[[#This Row],[ReqDate]]</f>
        <v>33</v>
      </c>
      <c r="O217">
        <f>VLOOKUP(Table_New[[#This Row],[Techs]],$AA$2:$AB$4,2,0)</f>
        <v>80</v>
      </c>
      <c r="P217">
        <f>Table_New[[#This Row],[LaborHours]]*Table_New[[#This Row],[LaborRate]]</f>
        <v>20</v>
      </c>
      <c r="Q217" s="6">
        <v>20</v>
      </c>
      <c r="R217" s="6">
        <v>37.262799999999999</v>
      </c>
      <c r="S217">
        <f>Table_New[[#This Row],[LaborRate]]+Table_New[[#This Row],[LaborCost]]</f>
        <v>100</v>
      </c>
      <c r="T217">
        <f>Table_New[[#This Row],[LaborFee]]+Table_New[[#This Row],[PartsFee]]</f>
        <v>57.262799999999999</v>
      </c>
      <c r="U217" t="str">
        <f>LEFT(TEXT(Table_New[[#This Row],[ReqDate]],"dddd"),3)</f>
        <v>Wed</v>
      </c>
      <c r="V217" t="str">
        <f>LEFT(TEXT(Table_New[[#This Row],[WorkDate]],"mmmm"),3)</f>
        <v>Jan</v>
      </c>
    </row>
    <row r="218" spans="1:22" ht="14.25" customHeight="1" x14ac:dyDescent="0.25">
      <c r="A218" s="6" t="s">
        <v>296</v>
      </c>
      <c r="B218" s="6" t="s">
        <v>168</v>
      </c>
      <c r="C218" s="6" t="s">
        <v>87</v>
      </c>
      <c r="D218" s="6" t="s">
        <v>194</v>
      </c>
      <c r="E218" t="str">
        <f>IF(Table_New[[#This Row],[Wait]]&lt;=4, "Yes", "No")</f>
        <v>No</v>
      </c>
      <c r="F218" s="9">
        <v>44174</v>
      </c>
      <c r="G218" s="9">
        <v>44208</v>
      </c>
      <c r="H218" s="6">
        <v>2</v>
      </c>
      <c r="I218" t="str">
        <f>IF(Table_New[[#This Row],[LaborFee]]=0,"Yes", "No")</f>
        <v>No</v>
      </c>
      <c r="J218" t="str">
        <f>IF(Table_New[[#This Row],[PartsFee]]=0,"Yes", "No")</f>
        <v>No</v>
      </c>
      <c r="K218" s="6">
        <v>3</v>
      </c>
      <c r="L218" s="6">
        <v>1193.7465999999999</v>
      </c>
      <c r="M218" s="6" t="s">
        <v>79</v>
      </c>
      <c r="N218">
        <f>Table_New[[#This Row],[WorkDate]]-Table_New[[#This Row],[ReqDate]]</f>
        <v>34</v>
      </c>
      <c r="O218">
        <f>VLOOKUP(Table_New[[#This Row],[Techs]],$AA$2:$AB$4,2,0)</f>
        <v>140</v>
      </c>
      <c r="P218">
        <f>Table_New[[#This Row],[LaborHours]]*Table_New[[#This Row],[LaborRate]]</f>
        <v>420</v>
      </c>
      <c r="Q218" s="6">
        <v>420</v>
      </c>
      <c r="R218" s="6">
        <v>1193.7465999999999</v>
      </c>
      <c r="S218">
        <f>Table_New[[#This Row],[LaborRate]]+Table_New[[#This Row],[LaborCost]]</f>
        <v>560</v>
      </c>
      <c r="T218">
        <f>Table_New[[#This Row],[LaborFee]]+Table_New[[#This Row],[PartsFee]]</f>
        <v>1613.7465999999999</v>
      </c>
      <c r="U218" t="str">
        <f>LEFT(TEXT(Table_New[[#This Row],[ReqDate]],"dddd"),3)</f>
        <v>Wed</v>
      </c>
      <c r="V218" t="str">
        <f>LEFT(TEXT(Table_New[[#This Row],[WorkDate]],"mmmm"),3)</f>
        <v>Jan</v>
      </c>
    </row>
    <row r="219" spans="1:22" ht="14.25" customHeight="1" x14ac:dyDescent="0.25">
      <c r="A219" s="6" t="s">
        <v>297</v>
      </c>
      <c r="B219" s="6" t="s">
        <v>94</v>
      </c>
      <c r="C219" s="6" t="s">
        <v>87</v>
      </c>
      <c r="D219" s="6" t="s">
        <v>63</v>
      </c>
      <c r="E219" t="str">
        <f>IF(Table_New[[#This Row],[Wait]]&lt;=4, "Yes", "No")</f>
        <v>Yes</v>
      </c>
      <c r="F219" s="9">
        <v>44175</v>
      </c>
      <c r="G219" s="9">
        <v>44179</v>
      </c>
      <c r="H219" s="6">
        <v>1</v>
      </c>
      <c r="I219" t="str">
        <f>IF(Table_New[[#This Row],[LaborFee]]=0,"Yes", "No")</f>
        <v>No</v>
      </c>
      <c r="J219" t="str">
        <f>IF(Table_New[[#This Row],[PartsFee]]=0,"Yes", "No")</f>
        <v>No</v>
      </c>
      <c r="K219" s="6">
        <v>0.5</v>
      </c>
      <c r="L219" s="6">
        <v>250.42240000000001</v>
      </c>
      <c r="M219" s="6" t="s">
        <v>79</v>
      </c>
      <c r="N219">
        <f>Table_New[[#This Row],[WorkDate]]-Table_New[[#This Row],[ReqDate]]</f>
        <v>4</v>
      </c>
      <c r="O219">
        <f>VLOOKUP(Table_New[[#This Row],[Techs]],$AA$2:$AB$4,2,0)</f>
        <v>80</v>
      </c>
      <c r="P219">
        <f>Table_New[[#This Row],[LaborHours]]*Table_New[[#This Row],[LaborRate]]</f>
        <v>40</v>
      </c>
      <c r="Q219" s="6">
        <v>40</v>
      </c>
      <c r="R219" s="6">
        <v>250.42240000000001</v>
      </c>
      <c r="S219">
        <f>Table_New[[#This Row],[LaborRate]]+Table_New[[#This Row],[LaborCost]]</f>
        <v>120</v>
      </c>
      <c r="T219">
        <f>Table_New[[#This Row],[LaborFee]]+Table_New[[#This Row],[PartsFee]]</f>
        <v>290.42240000000004</v>
      </c>
      <c r="U219" t="str">
        <f>LEFT(TEXT(Table_New[[#This Row],[ReqDate]],"dddd"),3)</f>
        <v>Thu</v>
      </c>
      <c r="V219" t="str">
        <f>LEFT(TEXT(Table_New[[#This Row],[WorkDate]],"mmmm"),3)</f>
        <v>Dec</v>
      </c>
    </row>
    <row r="220" spans="1:22" ht="14.25" customHeight="1" x14ac:dyDescent="0.25">
      <c r="A220" s="6" t="s">
        <v>298</v>
      </c>
      <c r="B220" s="6" t="s">
        <v>61</v>
      </c>
      <c r="C220" s="6" t="s">
        <v>62</v>
      </c>
      <c r="D220" s="6" t="s">
        <v>67</v>
      </c>
      <c r="E220" t="str">
        <f>IF(Table_New[[#This Row],[Wait]]&lt;=4, "Yes", "No")</f>
        <v>No</v>
      </c>
      <c r="F220" s="9">
        <v>44175</v>
      </c>
      <c r="G220" s="9">
        <v>44203</v>
      </c>
      <c r="H220" s="6">
        <v>1</v>
      </c>
      <c r="I220" t="str">
        <f>IF(Table_New[[#This Row],[LaborFee]]=0,"Yes", "No")</f>
        <v>No</v>
      </c>
      <c r="J220" t="str">
        <f>IF(Table_New[[#This Row],[PartsFee]]=0,"Yes", "No")</f>
        <v>No</v>
      </c>
      <c r="K220" s="6">
        <v>0.25</v>
      </c>
      <c r="L220" s="6">
        <v>67.703999999999994</v>
      </c>
      <c r="M220" s="6" t="s">
        <v>68</v>
      </c>
      <c r="N220">
        <f>Table_New[[#This Row],[WorkDate]]-Table_New[[#This Row],[ReqDate]]</f>
        <v>28</v>
      </c>
      <c r="O220">
        <f>VLOOKUP(Table_New[[#This Row],[Techs]],$AA$2:$AB$4,2,0)</f>
        <v>80</v>
      </c>
      <c r="P220">
        <f>Table_New[[#This Row],[LaborHours]]*Table_New[[#This Row],[LaborRate]]</f>
        <v>20</v>
      </c>
      <c r="Q220" s="6">
        <v>20</v>
      </c>
      <c r="R220" s="6">
        <v>67.703999999999994</v>
      </c>
      <c r="S220">
        <f>Table_New[[#This Row],[LaborRate]]+Table_New[[#This Row],[LaborCost]]</f>
        <v>100</v>
      </c>
      <c r="T220">
        <f>Table_New[[#This Row],[LaborFee]]+Table_New[[#This Row],[PartsFee]]</f>
        <v>87.703999999999994</v>
      </c>
      <c r="U220" t="str">
        <f>LEFT(TEXT(Table_New[[#This Row],[ReqDate]],"dddd"),3)</f>
        <v>Thu</v>
      </c>
      <c r="V220" t="str">
        <f>LEFT(TEXT(Table_New[[#This Row],[WorkDate]],"mmmm"),3)</f>
        <v>Jan</v>
      </c>
    </row>
    <row r="221" spans="1:22" ht="14.25" customHeight="1" x14ac:dyDescent="0.25">
      <c r="A221" s="6" t="s">
        <v>299</v>
      </c>
      <c r="B221" s="6" t="s">
        <v>65</v>
      </c>
      <c r="C221" s="6" t="s">
        <v>78</v>
      </c>
      <c r="D221" s="6" t="s">
        <v>194</v>
      </c>
      <c r="E221" t="str">
        <f>IF(Table_New[[#This Row],[Wait]]&lt;=4, "Yes", "No")</f>
        <v>No</v>
      </c>
      <c r="F221" s="9">
        <v>44175</v>
      </c>
      <c r="G221" s="9">
        <v>44203</v>
      </c>
      <c r="H221" s="6">
        <v>2</v>
      </c>
      <c r="I221" t="str">
        <f>IF(Table_New[[#This Row],[LaborFee]]=0,"Yes", "No")</f>
        <v>No</v>
      </c>
      <c r="J221" t="str">
        <f>IF(Table_New[[#This Row],[PartsFee]]=0,"Yes", "No")</f>
        <v>No</v>
      </c>
      <c r="K221" s="6">
        <v>1.25</v>
      </c>
      <c r="L221" s="6">
        <v>58.238999999999997</v>
      </c>
      <c r="M221" s="6" t="s">
        <v>59</v>
      </c>
      <c r="N221">
        <f>Table_New[[#This Row],[WorkDate]]-Table_New[[#This Row],[ReqDate]]</f>
        <v>28</v>
      </c>
      <c r="O221">
        <f>VLOOKUP(Table_New[[#This Row],[Techs]],$AA$2:$AB$4,2,0)</f>
        <v>140</v>
      </c>
      <c r="P221">
        <f>Table_New[[#This Row],[LaborHours]]*Table_New[[#This Row],[LaborRate]]</f>
        <v>175</v>
      </c>
      <c r="Q221" s="6">
        <v>175</v>
      </c>
      <c r="R221" s="6">
        <v>58.238999999999997</v>
      </c>
      <c r="S221">
        <f>Table_New[[#This Row],[LaborRate]]+Table_New[[#This Row],[LaborCost]]</f>
        <v>315</v>
      </c>
      <c r="T221">
        <f>Table_New[[#This Row],[LaborFee]]+Table_New[[#This Row],[PartsFee]]</f>
        <v>233.239</v>
      </c>
      <c r="U221" t="str">
        <f>LEFT(TEXT(Table_New[[#This Row],[ReqDate]],"dddd"),3)</f>
        <v>Thu</v>
      </c>
      <c r="V221" t="str">
        <f>LEFT(TEXT(Table_New[[#This Row],[WorkDate]],"mmmm"),3)</f>
        <v>Jan</v>
      </c>
    </row>
    <row r="222" spans="1:22" ht="14.25" customHeight="1" x14ac:dyDescent="0.25">
      <c r="A222" s="6" t="s">
        <v>300</v>
      </c>
      <c r="B222" s="6" t="s">
        <v>83</v>
      </c>
      <c r="C222" s="6" t="s">
        <v>62</v>
      </c>
      <c r="D222" s="6" t="s">
        <v>58</v>
      </c>
      <c r="E222" t="str">
        <f>IF(Table_New[[#This Row],[Wait]]&lt;=4, "Yes", "No")</f>
        <v>No</v>
      </c>
      <c r="F222" s="9">
        <v>44175</v>
      </c>
      <c r="G222" s="9">
        <v>44210</v>
      </c>
      <c r="H222" s="6">
        <v>1</v>
      </c>
      <c r="I222" t="str">
        <f>IF(Table_New[[#This Row],[LaborFee]]=0,"Yes", "No")</f>
        <v>No</v>
      </c>
      <c r="J222" t="str">
        <f>IF(Table_New[[#This Row],[PartsFee]]=0,"Yes", "No")</f>
        <v>No</v>
      </c>
      <c r="K222" s="6">
        <v>0.5</v>
      </c>
      <c r="L222" s="6">
        <v>32.226999999999997</v>
      </c>
      <c r="M222" s="6" t="s">
        <v>68</v>
      </c>
      <c r="N222">
        <f>Table_New[[#This Row],[WorkDate]]-Table_New[[#This Row],[ReqDate]]</f>
        <v>35</v>
      </c>
      <c r="O222">
        <f>VLOOKUP(Table_New[[#This Row],[Techs]],$AA$2:$AB$4,2,0)</f>
        <v>80</v>
      </c>
      <c r="P222">
        <f>Table_New[[#This Row],[LaborHours]]*Table_New[[#This Row],[LaborRate]]</f>
        <v>40</v>
      </c>
      <c r="Q222" s="6">
        <v>40</v>
      </c>
      <c r="R222" s="6">
        <v>32.226999999999997</v>
      </c>
      <c r="S222">
        <f>Table_New[[#This Row],[LaborRate]]+Table_New[[#This Row],[LaborCost]]</f>
        <v>120</v>
      </c>
      <c r="T222">
        <f>Table_New[[#This Row],[LaborFee]]+Table_New[[#This Row],[PartsFee]]</f>
        <v>72.227000000000004</v>
      </c>
      <c r="U222" t="str">
        <f>LEFT(TEXT(Table_New[[#This Row],[ReqDate]],"dddd"),3)</f>
        <v>Thu</v>
      </c>
      <c r="V222" t="str">
        <f>LEFT(TEXT(Table_New[[#This Row],[WorkDate]],"mmmm"),3)</f>
        <v>Jan</v>
      </c>
    </row>
    <row r="223" spans="1:22" ht="14.25" customHeight="1" x14ac:dyDescent="0.25">
      <c r="A223" s="6" t="s">
        <v>301</v>
      </c>
      <c r="B223" s="6" t="s">
        <v>65</v>
      </c>
      <c r="C223" s="6" t="s">
        <v>57</v>
      </c>
      <c r="D223" s="6" t="s">
        <v>63</v>
      </c>
      <c r="E223" t="str">
        <f>IF(Table_New[[#This Row],[Wait]]&lt;=4, "Yes", "No")</f>
        <v>No</v>
      </c>
      <c r="F223" s="9">
        <v>44175</v>
      </c>
      <c r="G223" s="9">
        <v>44219</v>
      </c>
      <c r="H223" s="6">
        <v>1</v>
      </c>
      <c r="I223" t="str">
        <f>IF(Table_New[[#This Row],[LaborFee]]=0,"Yes", "No")</f>
        <v>No</v>
      </c>
      <c r="J223" t="str">
        <f>IF(Table_New[[#This Row],[PartsFee]]=0,"Yes", "No")</f>
        <v>No</v>
      </c>
      <c r="K223" s="6">
        <v>2.25</v>
      </c>
      <c r="L223" s="6">
        <v>180</v>
      </c>
      <c r="M223" s="6" t="s">
        <v>59</v>
      </c>
      <c r="N223">
        <f>Table_New[[#This Row],[WorkDate]]-Table_New[[#This Row],[ReqDate]]</f>
        <v>44</v>
      </c>
      <c r="O223">
        <f>VLOOKUP(Table_New[[#This Row],[Techs]],$AA$2:$AB$4,2,0)</f>
        <v>80</v>
      </c>
      <c r="P223">
        <f>Table_New[[#This Row],[LaborHours]]*Table_New[[#This Row],[LaborRate]]</f>
        <v>180</v>
      </c>
      <c r="Q223" s="6">
        <v>180</v>
      </c>
      <c r="R223" s="6">
        <v>180</v>
      </c>
      <c r="S223">
        <f>Table_New[[#This Row],[LaborRate]]+Table_New[[#This Row],[LaborCost]]</f>
        <v>260</v>
      </c>
      <c r="T223">
        <f>Table_New[[#This Row],[LaborFee]]+Table_New[[#This Row],[PartsFee]]</f>
        <v>360</v>
      </c>
      <c r="U223" t="str">
        <f>LEFT(TEXT(Table_New[[#This Row],[ReqDate]],"dddd"),3)</f>
        <v>Thu</v>
      </c>
      <c r="V223" t="str">
        <f>LEFT(TEXT(Table_New[[#This Row],[WorkDate]],"mmmm"),3)</f>
        <v>Jan</v>
      </c>
    </row>
    <row r="224" spans="1:22" ht="14.25" customHeight="1" x14ac:dyDescent="0.25">
      <c r="A224" s="6" t="s">
        <v>302</v>
      </c>
      <c r="B224" s="6" t="s">
        <v>83</v>
      </c>
      <c r="C224" s="6" t="s">
        <v>57</v>
      </c>
      <c r="D224" s="6" t="s">
        <v>58</v>
      </c>
      <c r="E224" t="str">
        <f>IF(Table_New[[#This Row],[Wait]]&lt;=4, "Yes", "No")</f>
        <v>No</v>
      </c>
      <c r="F224" s="9">
        <v>44177</v>
      </c>
      <c r="G224" s="9">
        <v>44224</v>
      </c>
      <c r="H224" s="6">
        <v>1</v>
      </c>
      <c r="I224" t="str">
        <f>IF(Table_New[[#This Row],[LaborFee]]=0,"Yes", "No")</f>
        <v>No</v>
      </c>
      <c r="J224" t="str">
        <f>IF(Table_New[[#This Row],[PartsFee]]=0,"Yes", "No")</f>
        <v>No</v>
      </c>
      <c r="K224" s="6">
        <v>1</v>
      </c>
      <c r="L224" s="6">
        <v>337.9237</v>
      </c>
      <c r="M224" s="6" t="s">
        <v>59</v>
      </c>
      <c r="N224">
        <f>Table_New[[#This Row],[WorkDate]]-Table_New[[#This Row],[ReqDate]]</f>
        <v>47</v>
      </c>
      <c r="O224">
        <f>VLOOKUP(Table_New[[#This Row],[Techs]],$AA$2:$AB$4,2,0)</f>
        <v>80</v>
      </c>
      <c r="P224">
        <f>Table_New[[#This Row],[LaborHours]]*Table_New[[#This Row],[LaborRate]]</f>
        <v>80</v>
      </c>
      <c r="Q224" s="6">
        <v>80</v>
      </c>
      <c r="R224" s="6">
        <v>337.9237</v>
      </c>
      <c r="S224">
        <f>Table_New[[#This Row],[LaborRate]]+Table_New[[#This Row],[LaborCost]]</f>
        <v>160</v>
      </c>
      <c r="T224">
        <f>Table_New[[#This Row],[LaborFee]]+Table_New[[#This Row],[PartsFee]]</f>
        <v>417.9237</v>
      </c>
      <c r="U224" t="str">
        <f>LEFT(TEXT(Table_New[[#This Row],[ReqDate]],"dddd"),3)</f>
        <v>Sat</v>
      </c>
      <c r="V224" t="str">
        <f>LEFT(TEXT(Table_New[[#This Row],[WorkDate]],"mmmm"),3)</f>
        <v>Jan</v>
      </c>
    </row>
    <row r="225" spans="1:22" ht="14.25" customHeight="1" x14ac:dyDescent="0.25">
      <c r="A225" s="6" t="s">
        <v>303</v>
      </c>
      <c r="B225" s="6" t="s">
        <v>71</v>
      </c>
      <c r="C225" s="6" t="s">
        <v>87</v>
      </c>
      <c r="D225" s="6" t="s">
        <v>58</v>
      </c>
      <c r="E225" t="str">
        <f>IF(Table_New[[#This Row],[Wait]]&lt;=4, "Yes", "No")</f>
        <v>Yes</v>
      </c>
      <c r="F225" s="9">
        <v>44179</v>
      </c>
      <c r="G225" s="9">
        <v>44180</v>
      </c>
      <c r="H225" s="6">
        <v>1</v>
      </c>
      <c r="I225" t="str">
        <f>IF(Table_New[[#This Row],[LaborFee]]=0,"Yes", "No")</f>
        <v>No</v>
      </c>
      <c r="J225" t="str">
        <f>IF(Table_New[[#This Row],[PartsFee]]=0,"Yes", "No")</f>
        <v>No</v>
      </c>
      <c r="K225" s="6">
        <v>0.75</v>
      </c>
      <c r="L225" s="6">
        <v>63.99</v>
      </c>
      <c r="M225" s="6" t="s">
        <v>59</v>
      </c>
      <c r="N225">
        <f>Table_New[[#This Row],[WorkDate]]-Table_New[[#This Row],[ReqDate]]</f>
        <v>1</v>
      </c>
      <c r="O225">
        <f>VLOOKUP(Table_New[[#This Row],[Techs]],$AA$2:$AB$4,2,0)</f>
        <v>80</v>
      </c>
      <c r="P225">
        <f>Table_New[[#This Row],[LaborHours]]*Table_New[[#This Row],[LaborRate]]</f>
        <v>60</v>
      </c>
      <c r="Q225" s="6">
        <v>60</v>
      </c>
      <c r="R225" s="6">
        <v>63.99</v>
      </c>
      <c r="S225">
        <f>Table_New[[#This Row],[LaborRate]]+Table_New[[#This Row],[LaborCost]]</f>
        <v>140</v>
      </c>
      <c r="T225">
        <f>Table_New[[#This Row],[LaborFee]]+Table_New[[#This Row],[PartsFee]]</f>
        <v>123.99000000000001</v>
      </c>
      <c r="U225" t="str">
        <f>LEFT(TEXT(Table_New[[#This Row],[ReqDate]],"dddd"),3)</f>
        <v>Mon</v>
      </c>
      <c r="V225" t="str">
        <f>LEFT(TEXT(Table_New[[#This Row],[WorkDate]],"mmmm"),3)</f>
        <v>Dec</v>
      </c>
    </row>
    <row r="226" spans="1:22" ht="14.25" customHeight="1" x14ac:dyDescent="0.25">
      <c r="A226" s="6" t="s">
        <v>304</v>
      </c>
      <c r="B226" s="6" t="s">
        <v>83</v>
      </c>
      <c r="C226" s="6" t="s">
        <v>57</v>
      </c>
      <c r="D226" s="6" t="s">
        <v>58</v>
      </c>
      <c r="E226" t="str">
        <f>IF(Table_New[[#This Row],[Wait]]&lt;=4, "Yes", "No")</f>
        <v>Yes</v>
      </c>
      <c r="F226" s="9">
        <v>44179</v>
      </c>
      <c r="G226" s="9">
        <v>44181</v>
      </c>
      <c r="H226" s="6">
        <v>1</v>
      </c>
      <c r="I226" t="str">
        <f>IF(Table_New[[#This Row],[LaborFee]]=0,"Yes", "No")</f>
        <v>No</v>
      </c>
      <c r="J226" t="str">
        <f>IF(Table_New[[#This Row],[PartsFee]]=0,"Yes", "No")</f>
        <v>No</v>
      </c>
      <c r="K226" s="6">
        <v>0.5</v>
      </c>
      <c r="L226" s="6">
        <v>145.88999999999999</v>
      </c>
      <c r="M226" s="6" t="s">
        <v>68</v>
      </c>
      <c r="N226">
        <f>Table_New[[#This Row],[WorkDate]]-Table_New[[#This Row],[ReqDate]]</f>
        <v>2</v>
      </c>
      <c r="O226">
        <f>VLOOKUP(Table_New[[#This Row],[Techs]],$AA$2:$AB$4,2,0)</f>
        <v>80</v>
      </c>
      <c r="P226">
        <f>Table_New[[#This Row],[LaborHours]]*Table_New[[#This Row],[LaborRate]]</f>
        <v>40</v>
      </c>
      <c r="Q226" s="6">
        <v>40</v>
      </c>
      <c r="R226" s="6">
        <v>145.88999999999999</v>
      </c>
      <c r="S226">
        <f>Table_New[[#This Row],[LaborRate]]+Table_New[[#This Row],[LaborCost]]</f>
        <v>120</v>
      </c>
      <c r="T226">
        <f>Table_New[[#This Row],[LaborFee]]+Table_New[[#This Row],[PartsFee]]</f>
        <v>185.89</v>
      </c>
      <c r="U226" t="str">
        <f>LEFT(TEXT(Table_New[[#This Row],[ReqDate]],"dddd"),3)</f>
        <v>Mon</v>
      </c>
      <c r="V226" t="str">
        <f>LEFT(TEXT(Table_New[[#This Row],[WorkDate]],"mmmm"),3)</f>
        <v>Dec</v>
      </c>
    </row>
    <row r="227" spans="1:22" ht="14.25" customHeight="1" x14ac:dyDescent="0.25">
      <c r="A227" s="6" t="s">
        <v>305</v>
      </c>
      <c r="B227" s="6" t="s">
        <v>83</v>
      </c>
      <c r="C227" s="6" t="s">
        <v>57</v>
      </c>
      <c r="D227" s="6" t="s">
        <v>67</v>
      </c>
      <c r="E227" t="str">
        <f>IF(Table_New[[#This Row],[Wait]]&lt;=4, "Yes", "No")</f>
        <v>No</v>
      </c>
      <c r="F227" s="9">
        <v>44179</v>
      </c>
      <c r="G227" s="9">
        <v>44200</v>
      </c>
      <c r="H227" s="6">
        <v>1</v>
      </c>
      <c r="I227" t="str">
        <f>IF(Table_New[[#This Row],[LaborFee]]=0,"Yes", "No")</f>
        <v>No</v>
      </c>
      <c r="J227" t="str">
        <f>IF(Table_New[[#This Row],[PartsFee]]=0,"Yes", "No")</f>
        <v>No</v>
      </c>
      <c r="K227" s="6">
        <v>0.25</v>
      </c>
      <c r="L227" s="6">
        <v>30</v>
      </c>
      <c r="M227" s="6" t="s">
        <v>68</v>
      </c>
      <c r="N227">
        <f>Table_New[[#This Row],[WorkDate]]-Table_New[[#This Row],[ReqDate]]</f>
        <v>21</v>
      </c>
      <c r="O227">
        <f>VLOOKUP(Table_New[[#This Row],[Techs]],$AA$2:$AB$4,2,0)</f>
        <v>80</v>
      </c>
      <c r="P227">
        <f>Table_New[[#This Row],[LaborHours]]*Table_New[[#This Row],[LaborRate]]</f>
        <v>20</v>
      </c>
      <c r="Q227" s="6">
        <v>20</v>
      </c>
      <c r="R227" s="6">
        <v>30</v>
      </c>
      <c r="S227">
        <f>Table_New[[#This Row],[LaborRate]]+Table_New[[#This Row],[LaborCost]]</f>
        <v>100</v>
      </c>
      <c r="T227">
        <f>Table_New[[#This Row],[LaborFee]]+Table_New[[#This Row],[PartsFee]]</f>
        <v>50</v>
      </c>
      <c r="U227" t="str">
        <f>LEFT(TEXT(Table_New[[#This Row],[ReqDate]],"dddd"),3)</f>
        <v>Mon</v>
      </c>
      <c r="V227" t="str">
        <f>LEFT(TEXT(Table_New[[#This Row],[WorkDate]],"mmmm"),3)</f>
        <v>Jan</v>
      </c>
    </row>
    <row r="228" spans="1:22" ht="14.25" customHeight="1" x14ac:dyDescent="0.25">
      <c r="A228" s="6" t="s">
        <v>306</v>
      </c>
      <c r="B228" s="6" t="s">
        <v>83</v>
      </c>
      <c r="C228" s="6" t="s">
        <v>57</v>
      </c>
      <c r="D228" s="6" t="s">
        <v>63</v>
      </c>
      <c r="E228" t="str">
        <f>IF(Table_New[[#This Row],[Wait]]&lt;=4, "Yes", "No")</f>
        <v>No</v>
      </c>
      <c r="F228" s="9">
        <v>44179</v>
      </c>
      <c r="G228" s="9">
        <v>44200</v>
      </c>
      <c r="H228" s="6">
        <v>1</v>
      </c>
      <c r="I228" t="str">
        <f>IF(Table_New[[#This Row],[LaborFee]]=0,"Yes", "No")</f>
        <v>No</v>
      </c>
      <c r="J228" t="str">
        <f>IF(Table_New[[#This Row],[PartsFee]]=0,"Yes", "No")</f>
        <v>No</v>
      </c>
      <c r="K228" s="6">
        <v>0.5</v>
      </c>
      <c r="L228" s="6">
        <v>57.098199999999999</v>
      </c>
      <c r="M228" s="6" t="s">
        <v>59</v>
      </c>
      <c r="N228">
        <f>Table_New[[#This Row],[WorkDate]]-Table_New[[#This Row],[ReqDate]]</f>
        <v>21</v>
      </c>
      <c r="O228">
        <f>VLOOKUP(Table_New[[#This Row],[Techs]],$AA$2:$AB$4,2,0)</f>
        <v>80</v>
      </c>
      <c r="P228">
        <f>Table_New[[#This Row],[LaborHours]]*Table_New[[#This Row],[LaborRate]]</f>
        <v>40</v>
      </c>
      <c r="Q228" s="6">
        <v>40</v>
      </c>
      <c r="R228" s="6">
        <v>57.098199999999999</v>
      </c>
      <c r="S228">
        <f>Table_New[[#This Row],[LaborRate]]+Table_New[[#This Row],[LaborCost]]</f>
        <v>120</v>
      </c>
      <c r="T228">
        <f>Table_New[[#This Row],[LaborFee]]+Table_New[[#This Row],[PartsFee]]</f>
        <v>97.098199999999991</v>
      </c>
      <c r="U228" t="str">
        <f>LEFT(TEXT(Table_New[[#This Row],[ReqDate]],"dddd"),3)</f>
        <v>Mon</v>
      </c>
      <c r="V228" t="str">
        <f>LEFT(TEXT(Table_New[[#This Row],[WorkDate]],"mmmm"),3)</f>
        <v>Jan</v>
      </c>
    </row>
    <row r="229" spans="1:22" ht="14.25" customHeight="1" x14ac:dyDescent="0.25">
      <c r="A229" s="6" t="s">
        <v>307</v>
      </c>
      <c r="B229" s="6" t="s">
        <v>56</v>
      </c>
      <c r="C229" s="6" t="s">
        <v>57</v>
      </c>
      <c r="D229" s="6" t="s">
        <v>194</v>
      </c>
      <c r="E229" t="str">
        <f>IF(Table_New[[#This Row],[Wait]]&lt;=4, "Yes", "No")</f>
        <v>No</v>
      </c>
      <c r="F229" s="9">
        <v>44179</v>
      </c>
      <c r="G229" s="9">
        <v>44209</v>
      </c>
      <c r="H229" s="6">
        <v>2</v>
      </c>
      <c r="I229" t="str">
        <f>IF(Table_New[[#This Row],[LaborFee]]=0,"Yes", "No")</f>
        <v>No</v>
      </c>
      <c r="J229" t="str">
        <f>IF(Table_New[[#This Row],[PartsFee]]=0,"Yes", "No")</f>
        <v>No</v>
      </c>
      <c r="K229" s="6">
        <v>3.5</v>
      </c>
      <c r="L229" s="6">
        <v>262.44</v>
      </c>
      <c r="M229" s="6" t="s">
        <v>59</v>
      </c>
      <c r="N229">
        <f>Table_New[[#This Row],[WorkDate]]-Table_New[[#This Row],[ReqDate]]</f>
        <v>30</v>
      </c>
      <c r="O229">
        <f>VLOOKUP(Table_New[[#This Row],[Techs]],$AA$2:$AB$4,2,0)</f>
        <v>140</v>
      </c>
      <c r="P229">
        <f>Table_New[[#This Row],[LaborHours]]*Table_New[[#This Row],[LaborRate]]</f>
        <v>490</v>
      </c>
      <c r="Q229" s="6">
        <v>490</v>
      </c>
      <c r="R229" s="6">
        <v>262.44</v>
      </c>
      <c r="S229">
        <f>Table_New[[#This Row],[LaborRate]]+Table_New[[#This Row],[LaborCost]]</f>
        <v>630</v>
      </c>
      <c r="T229">
        <f>Table_New[[#This Row],[LaborFee]]+Table_New[[#This Row],[PartsFee]]</f>
        <v>752.44</v>
      </c>
      <c r="U229" t="str">
        <f>LEFT(TEXT(Table_New[[#This Row],[ReqDate]],"dddd"),3)</f>
        <v>Mon</v>
      </c>
      <c r="V229" t="str">
        <f>LEFT(TEXT(Table_New[[#This Row],[WorkDate]],"mmmm"),3)</f>
        <v>Jan</v>
      </c>
    </row>
    <row r="230" spans="1:22" ht="14.25" customHeight="1" x14ac:dyDescent="0.25">
      <c r="A230" s="6" t="s">
        <v>308</v>
      </c>
      <c r="B230" s="6" t="s">
        <v>83</v>
      </c>
      <c r="C230" s="6" t="s">
        <v>57</v>
      </c>
      <c r="D230" s="6" t="s">
        <v>58</v>
      </c>
      <c r="E230" t="str">
        <f>IF(Table_New[[#This Row],[Wait]]&lt;=4, "Yes", "No")</f>
        <v>No</v>
      </c>
      <c r="F230" s="9">
        <v>44179</v>
      </c>
      <c r="G230" s="9">
        <v>44215</v>
      </c>
      <c r="H230" s="6">
        <v>1</v>
      </c>
      <c r="I230" t="str">
        <f>IF(Table_New[[#This Row],[LaborFee]]=0,"Yes", "No")</f>
        <v>No</v>
      </c>
      <c r="J230" t="str">
        <f>IF(Table_New[[#This Row],[PartsFee]]=0,"Yes", "No")</f>
        <v>No</v>
      </c>
      <c r="K230" s="6">
        <v>0.5</v>
      </c>
      <c r="L230" s="6">
        <v>21.33</v>
      </c>
      <c r="M230" s="6" t="s">
        <v>68</v>
      </c>
      <c r="N230">
        <f>Table_New[[#This Row],[WorkDate]]-Table_New[[#This Row],[ReqDate]]</f>
        <v>36</v>
      </c>
      <c r="O230">
        <f>VLOOKUP(Table_New[[#This Row],[Techs]],$AA$2:$AB$4,2,0)</f>
        <v>80</v>
      </c>
      <c r="P230">
        <f>Table_New[[#This Row],[LaborHours]]*Table_New[[#This Row],[LaborRate]]</f>
        <v>40</v>
      </c>
      <c r="Q230" s="6">
        <v>40</v>
      </c>
      <c r="R230" s="6">
        <v>21.33</v>
      </c>
      <c r="S230">
        <f>Table_New[[#This Row],[LaborRate]]+Table_New[[#This Row],[LaborCost]]</f>
        <v>120</v>
      </c>
      <c r="T230">
        <f>Table_New[[#This Row],[LaborFee]]+Table_New[[#This Row],[PartsFee]]</f>
        <v>61.33</v>
      </c>
      <c r="U230" t="str">
        <f>LEFT(TEXT(Table_New[[#This Row],[ReqDate]],"dddd"),3)</f>
        <v>Mon</v>
      </c>
      <c r="V230" t="str">
        <f>LEFT(TEXT(Table_New[[#This Row],[WorkDate]],"mmmm"),3)</f>
        <v>Jan</v>
      </c>
    </row>
    <row r="231" spans="1:22" ht="14.25" customHeight="1" x14ac:dyDescent="0.25">
      <c r="A231" s="6" t="s">
        <v>309</v>
      </c>
      <c r="B231" s="6" t="s">
        <v>61</v>
      </c>
      <c r="C231" s="6" t="s">
        <v>62</v>
      </c>
      <c r="D231" s="6" t="s">
        <v>81</v>
      </c>
      <c r="E231" t="str">
        <f>IF(Table_New[[#This Row],[Wait]]&lt;=4, "Yes", "No")</f>
        <v>No</v>
      </c>
      <c r="F231" s="9">
        <v>44179</v>
      </c>
      <c r="G231" s="9">
        <v>44320</v>
      </c>
      <c r="H231" s="6">
        <v>1</v>
      </c>
      <c r="I231" t="str">
        <f>IF(Table_New[[#This Row],[LaborFee]]=0,"Yes", "No")</f>
        <v>No</v>
      </c>
      <c r="J231" t="str">
        <f>IF(Table_New[[#This Row],[PartsFee]]=0,"Yes", "No")</f>
        <v>No</v>
      </c>
      <c r="K231" s="6">
        <v>4</v>
      </c>
      <c r="L231" s="6">
        <v>1769.625</v>
      </c>
      <c r="M231" s="6" t="s">
        <v>68</v>
      </c>
      <c r="N231">
        <f>Table_New[[#This Row],[WorkDate]]-Table_New[[#This Row],[ReqDate]]</f>
        <v>141</v>
      </c>
      <c r="O231">
        <f>VLOOKUP(Table_New[[#This Row],[Techs]],$AA$2:$AB$4,2,0)</f>
        <v>80</v>
      </c>
      <c r="P231">
        <f>Table_New[[#This Row],[LaborHours]]*Table_New[[#This Row],[LaborRate]]</f>
        <v>320</v>
      </c>
      <c r="Q231" s="6">
        <v>320</v>
      </c>
      <c r="R231" s="6">
        <v>1769.625</v>
      </c>
      <c r="S231">
        <f>Table_New[[#This Row],[LaborRate]]+Table_New[[#This Row],[LaborCost]]</f>
        <v>400</v>
      </c>
      <c r="T231">
        <f>Table_New[[#This Row],[LaborFee]]+Table_New[[#This Row],[PartsFee]]</f>
        <v>2089.625</v>
      </c>
      <c r="U231" t="str">
        <f>LEFT(TEXT(Table_New[[#This Row],[ReqDate]],"dddd"),3)</f>
        <v>Mon</v>
      </c>
      <c r="V231" t="str">
        <f>LEFT(TEXT(Table_New[[#This Row],[WorkDate]],"mmmm"),3)</f>
        <v>May</v>
      </c>
    </row>
    <row r="232" spans="1:22" ht="14.25" customHeight="1" x14ac:dyDescent="0.25">
      <c r="A232" s="6" t="s">
        <v>310</v>
      </c>
      <c r="B232" s="6" t="s">
        <v>61</v>
      </c>
      <c r="C232" s="6" t="s">
        <v>62</v>
      </c>
      <c r="D232" s="6" t="s">
        <v>63</v>
      </c>
      <c r="E232" t="str">
        <f>IF(Table_New[[#This Row],[Wait]]&lt;=4, "Yes", "No")</f>
        <v>No</v>
      </c>
      <c r="F232" s="9">
        <v>44180</v>
      </c>
      <c r="G232" s="9">
        <v>44209</v>
      </c>
      <c r="H232" s="6">
        <v>1</v>
      </c>
      <c r="I232" t="str">
        <f>IF(Table_New[[#This Row],[LaborFee]]=0,"Yes", "No")</f>
        <v>No</v>
      </c>
      <c r="J232" t="str">
        <f>IF(Table_New[[#This Row],[PartsFee]]=0,"Yes", "No")</f>
        <v>No</v>
      </c>
      <c r="K232" s="6">
        <v>0.75</v>
      </c>
      <c r="L232" s="6">
        <v>82.875</v>
      </c>
      <c r="M232" s="6" t="s">
        <v>68</v>
      </c>
      <c r="N232">
        <f>Table_New[[#This Row],[WorkDate]]-Table_New[[#This Row],[ReqDate]]</f>
        <v>29</v>
      </c>
      <c r="O232">
        <f>VLOOKUP(Table_New[[#This Row],[Techs]],$AA$2:$AB$4,2,0)</f>
        <v>80</v>
      </c>
      <c r="P232">
        <f>Table_New[[#This Row],[LaborHours]]*Table_New[[#This Row],[LaborRate]]</f>
        <v>60</v>
      </c>
      <c r="Q232" s="6">
        <v>60</v>
      </c>
      <c r="R232" s="6">
        <v>82.875</v>
      </c>
      <c r="S232">
        <f>Table_New[[#This Row],[LaborRate]]+Table_New[[#This Row],[LaborCost]]</f>
        <v>140</v>
      </c>
      <c r="T232">
        <f>Table_New[[#This Row],[LaborFee]]+Table_New[[#This Row],[PartsFee]]</f>
        <v>142.875</v>
      </c>
      <c r="U232" t="str">
        <f>LEFT(TEXT(Table_New[[#This Row],[ReqDate]],"dddd"),3)</f>
        <v>Tue</v>
      </c>
      <c r="V232" t="str">
        <f>LEFT(TEXT(Table_New[[#This Row],[WorkDate]],"mmmm"),3)</f>
        <v>Jan</v>
      </c>
    </row>
    <row r="233" spans="1:22" ht="14.25" customHeight="1" x14ac:dyDescent="0.25">
      <c r="A233" s="6" t="s">
        <v>311</v>
      </c>
      <c r="B233" s="6" t="s">
        <v>65</v>
      </c>
      <c r="C233" s="6" t="s">
        <v>87</v>
      </c>
      <c r="D233" s="6" t="s">
        <v>58</v>
      </c>
      <c r="E233" t="str">
        <f>IF(Table_New[[#This Row],[Wait]]&lt;=4, "Yes", "No")</f>
        <v>No</v>
      </c>
      <c r="F233" s="9">
        <v>44180</v>
      </c>
      <c r="G233" s="9">
        <v>44221</v>
      </c>
      <c r="H233" s="6">
        <v>2</v>
      </c>
      <c r="I233" t="str">
        <f>IF(Table_New[[#This Row],[LaborFee]]=0,"Yes", "No")</f>
        <v>No</v>
      </c>
      <c r="J233" t="str">
        <f>IF(Table_New[[#This Row],[PartsFee]]=0,"Yes", "No")</f>
        <v>No</v>
      </c>
      <c r="K233" s="6">
        <v>0.75</v>
      </c>
      <c r="L233" s="6">
        <v>2294</v>
      </c>
      <c r="M233" s="6" t="s">
        <v>59</v>
      </c>
      <c r="N233">
        <f>Table_New[[#This Row],[WorkDate]]-Table_New[[#This Row],[ReqDate]]</f>
        <v>41</v>
      </c>
      <c r="O233">
        <f>VLOOKUP(Table_New[[#This Row],[Techs]],$AA$2:$AB$4,2,0)</f>
        <v>140</v>
      </c>
      <c r="P233">
        <f>Table_New[[#This Row],[LaborHours]]*Table_New[[#This Row],[LaborRate]]</f>
        <v>105</v>
      </c>
      <c r="Q233" s="6">
        <v>105</v>
      </c>
      <c r="R233" s="6">
        <v>2294</v>
      </c>
      <c r="S233">
        <f>Table_New[[#This Row],[LaborRate]]+Table_New[[#This Row],[LaborCost]]</f>
        <v>245</v>
      </c>
      <c r="T233">
        <f>Table_New[[#This Row],[LaborFee]]+Table_New[[#This Row],[PartsFee]]</f>
        <v>2399</v>
      </c>
      <c r="U233" t="str">
        <f>LEFT(TEXT(Table_New[[#This Row],[ReqDate]],"dddd"),3)</f>
        <v>Tue</v>
      </c>
      <c r="V233" t="str">
        <f>LEFT(TEXT(Table_New[[#This Row],[WorkDate]],"mmmm"),3)</f>
        <v>Jan</v>
      </c>
    </row>
    <row r="234" spans="1:22" ht="14.25" customHeight="1" x14ac:dyDescent="0.25">
      <c r="A234" s="6" t="s">
        <v>312</v>
      </c>
      <c r="B234" s="6" t="s">
        <v>94</v>
      </c>
      <c r="C234" s="6" t="s">
        <v>57</v>
      </c>
      <c r="D234" s="6" t="s">
        <v>58</v>
      </c>
      <c r="E234" t="str">
        <f>IF(Table_New[[#This Row],[Wait]]&lt;=4, "Yes", "No")</f>
        <v>No</v>
      </c>
      <c r="F234" s="9">
        <v>44181</v>
      </c>
      <c r="G234" s="9">
        <v>44188</v>
      </c>
      <c r="H234" s="6">
        <v>1</v>
      </c>
      <c r="I234" t="str">
        <f>IF(Table_New[[#This Row],[LaborFee]]=0,"Yes", "No")</f>
        <v>No</v>
      </c>
      <c r="J234" t="str">
        <f>IF(Table_New[[#This Row],[PartsFee]]=0,"Yes", "No")</f>
        <v>No</v>
      </c>
      <c r="K234" s="6">
        <v>1</v>
      </c>
      <c r="L234" s="6">
        <v>348.7432</v>
      </c>
      <c r="M234" s="6" t="s">
        <v>59</v>
      </c>
      <c r="N234">
        <f>Table_New[[#This Row],[WorkDate]]-Table_New[[#This Row],[ReqDate]]</f>
        <v>7</v>
      </c>
      <c r="O234">
        <f>VLOOKUP(Table_New[[#This Row],[Techs]],$AA$2:$AB$4,2,0)</f>
        <v>80</v>
      </c>
      <c r="P234">
        <f>Table_New[[#This Row],[LaborHours]]*Table_New[[#This Row],[LaborRate]]</f>
        <v>80</v>
      </c>
      <c r="Q234" s="6">
        <v>80</v>
      </c>
      <c r="R234" s="6">
        <v>348.7432</v>
      </c>
      <c r="S234">
        <f>Table_New[[#This Row],[LaborRate]]+Table_New[[#This Row],[LaborCost]]</f>
        <v>160</v>
      </c>
      <c r="T234">
        <f>Table_New[[#This Row],[LaborFee]]+Table_New[[#This Row],[PartsFee]]</f>
        <v>428.7432</v>
      </c>
      <c r="U234" t="str">
        <f>LEFT(TEXT(Table_New[[#This Row],[ReqDate]],"dddd"),3)</f>
        <v>Wed</v>
      </c>
      <c r="V234" t="str">
        <f>LEFT(TEXT(Table_New[[#This Row],[WorkDate]],"mmmm"),3)</f>
        <v>Dec</v>
      </c>
    </row>
    <row r="235" spans="1:22" ht="14.25" customHeight="1" x14ac:dyDescent="0.25">
      <c r="A235" s="6" t="s">
        <v>313</v>
      </c>
      <c r="B235" s="6" t="s">
        <v>61</v>
      </c>
      <c r="C235" s="6" t="s">
        <v>62</v>
      </c>
      <c r="D235" s="6" t="s">
        <v>58</v>
      </c>
      <c r="E235" t="str">
        <f>IF(Table_New[[#This Row],[Wait]]&lt;=4, "Yes", "No")</f>
        <v>No</v>
      </c>
      <c r="F235" s="9">
        <v>44181</v>
      </c>
      <c r="G235" s="9">
        <v>44210</v>
      </c>
      <c r="H235" s="6">
        <v>1</v>
      </c>
      <c r="I235" t="str">
        <f>IF(Table_New[[#This Row],[LaborFee]]=0,"Yes", "No")</f>
        <v>No</v>
      </c>
      <c r="J235" t="str">
        <f>IF(Table_New[[#This Row],[PartsFee]]=0,"Yes", "No")</f>
        <v>No</v>
      </c>
      <c r="K235" s="6">
        <v>0.25</v>
      </c>
      <c r="L235" s="6">
        <v>140.4</v>
      </c>
      <c r="M235" s="6" t="s">
        <v>59</v>
      </c>
      <c r="N235">
        <f>Table_New[[#This Row],[WorkDate]]-Table_New[[#This Row],[ReqDate]]</f>
        <v>29</v>
      </c>
      <c r="O235">
        <f>VLOOKUP(Table_New[[#This Row],[Techs]],$AA$2:$AB$4,2,0)</f>
        <v>80</v>
      </c>
      <c r="P235">
        <f>Table_New[[#This Row],[LaborHours]]*Table_New[[#This Row],[LaborRate]]</f>
        <v>20</v>
      </c>
      <c r="Q235" s="6">
        <v>20</v>
      </c>
      <c r="R235" s="6">
        <v>140.4</v>
      </c>
      <c r="S235">
        <f>Table_New[[#This Row],[LaborRate]]+Table_New[[#This Row],[LaborCost]]</f>
        <v>100</v>
      </c>
      <c r="T235">
        <f>Table_New[[#This Row],[LaborFee]]+Table_New[[#This Row],[PartsFee]]</f>
        <v>160.4</v>
      </c>
      <c r="U235" t="str">
        <f>LEFT(TEXT(Table_New[[#This Row],[ReqDate]],"dddd"),3)</f>
        <v>Wed</v>
      </c>
      <c r="V235" t="str">
        <f>LEFT(TEXT(Table_New[[#This Row],[WorkDate]],"mmmm"),3)</f>
        <v>Jan</v>
      </c>
    </row>
    <row r="236" spans="1:22" ht="14.25" customHeight="1" x14ac:dyDescent="0.25">
      <c r="A236" s="6" t="s">
        <v>314</v>
      </c>
      <c r="B236" s="6" t="s">
        <v>226</v>
      </c>
      <c r="C236" s="6" t="s">
        <v>227</v>
      </c>
      <c r="D236" s="6" t="s">
        <v>58</v>
      </c>
      <c r="E236" t="str">
        <f>IF(Table_New[[#This Row],[Wait]]&lt;=4, "Yes", "No")</f>
        <v>No</v>
      </c>
      <c r="F236" s="9">
        <v>44181</v>
      </c>
      <c r="G236" s="9">
        <v>44228</v>
      </c>
      <c r="H236" s="6">
        <v>2</v>
      </c>
      <c r="I236" t="str">
        <f>IF(Table_New[[#This Row],[LaborFee]]=0,"Yes", "No")</f>
        <v>No</v>
      </c>
      <c r="J236" t="str">
        <f>IF(Table_New[[#This Row],[PartsFee]]=0,"Yes", "No")</f>
        <v>No</v>
      </c>
      <c r="K236" s="6">
        <v>0.5</v>
      </c>
      <c r="L236" s="6">
        <v>133.99780000000001</v>
      </c>
      <c r="M236" s="6" t="s">
        <v>59</v>
      </c>
      <c r="N236">
        <f>Table_New[[#This Row],[WorkDate]]-Table_New[[#This Row],[ReqDate]]</f>
        <v>47</v>
      </c>
      <c r="O236">
        <f>VLOOKUP(Table_New[[#This Row],[Techs]],$AA$2:$AB$4,2,0)</f>
        <v>140</v>
      </c>
      <c r="P236">
        <f>Table_New[[#This Row],[LaborHours]]*Table_New[[#This Row],[LaborRate]]</f>
        <v>70</v>
      </c>
      <c r="Q236" s="6">
        <v>70</v>
      </c>
      <c r="R236" s="6">
        <v>133.99780000000001</v>
      </c>
      <c r="S236">
        <f>Table_New[[#This Row],[LaborRate]]+Table_New[[#This Row],[LaborCost]]</f>
        <v>210</v>
      </c>
      <c r="T236">
        <f>Table_New[[#This Row],[LaborFee]]+Table_New[[#This Row],[PartsFee]]</f>
        <v>203.99780000000001</v>
      </c>
      <c r="U236" t="str">
        <f>LEFT(TEXT(Table_New[[#This Row],[ReqDate]],"dddd"),3)</f>
        <v>Wed</v>
      </c>
      <c r="V236" t="str">
        <f>LEFT(TEXT(Table_New[[#This Row],[WorkDate]],"mmmm"),3)</f>
        <v>Feb</v>
      </c>
    </row>
    <row r="237" spans="1:22" ht="14.25" customHeight="1" x14ac:dyDescent="0.25">
      <c r="A237" s="6" t="s">
        <v>315</v>
      </c>
      <c r="B237" s="6" t="s">
        <v>71</v>
      </c>
      <c r="C237" s="6" t="s">
        <v>78</v>
      </c>
      <c r="D237" s="6" t="s">
        <v>81</v>
      </c>
      <c r="E237" t="str">
        <f>IF(Table_New[[#This Row],[Wait]]&lt;=4, "Yes", "No")</f>
        <v>No</v>
      </c>
      <c r="F237" s="9">
        <v>44186</v>
      </c>
      <c r="G237" s="9">
        <v>44222</v>
      </c>
      <c r="H237" s="6">
        <v>2</v>
      </c>
      <c r="I237" t="str">
        <f>IF(Table_New[[#This Row],[LaborFee]]=0,"Yes", "No")</f>
        <v>No</v>
      </c>
      <c r="J237" t="str">
        <f>IF(Table_New[[#This Row],[PartsFee]]=0,"Yes", "No")</f>
        <v>No</v>
      </c>
      <c r="K237" s="6">
        <v>1</v>
      </c>
      <c r="L237" s="6">
        <v>305.63040000000001</v>
      </c>
      <c r="M237" s="6" t="s">
        <v>59</v>
      </c>
      <c r="N237">
        <f>Table_New[[#This Row],[WorkDate]]-Table_New[[#This Row],[ReqDate]]</f>
        <v>36</v>
      </c>
      <c r="O237">
        <f>VLOOKUP(Table_New[[#This Row],[Techs]],$AA$2:$AB$4,2,0)</f>
        <v>140</v>
      </c>
      <c r="P237">
        <f>Table_New[[#This Row],[LaborHours]]*Table_New[[#This Row],[LaborRate]]</f>
        <v>140</v>
      </c>
      <c r="Q237" s="6">
        <v>140</v>
      </c>
      <c r="R237" s="6">
        <v>305.63040000000001</v>
      </c>
      <c r="S237">
        <f>Table_New[[#This Row],[LaborRate]]+Table_New[[#This Row],[LaborCost]]</f>
        <v>280</v>
      </c>
      <c r="T237">
        <f>Table_New[[#This Row],[LaborFee]]+Table_New[[#This Row],[PartsFee]]</f>
        <v>445.63040000000001</v>
      </c>
      <c r="U237" t="str">
        <f>LEFT(TEXT(Table_New[[#This Row],[ReqDate]],"dddd"),3)</f>
        <v>Mon</v>
      </c>
      <c r="V237" t="str">
        <f>LEFT(TEXT(Table_New[[#This Row],[WorkDate]],"mmmm"),3)</f>
        <v>Jan</v>
      </c>
    </row>
    <row r="238" spans="1:22" ht="14.25" customHeight="1" x14ac:dyDescent="0.25">
      <c r="A238" s="6" t="s">
        <v>316</v>
      </c>
      <c r="B238" s="6" t="s">
        <v>71</v>
      </c>
      <c r="C238" s="6" t="s">
        <v>87</v>
      </c>
      <c r="D238" s="6" t="s">
        <v>58</v>
      </c>
      <c r="E238" t="str">
        <f>IF(Table_New[[#This Row],[Wait]]&lt;=4, "Yes", "No")</f>
        <v>No</v>
      </c>
      <c r="F238" s="9">
        <v>44200</v>
      </c>
      <c r="G238" s="9">
        <v>44207</v>
      </c>
      <c r="H238" s="6">
        <v>1</v>
      </c>
      <c r="I238" t="str">
        <f>IF(Table_New[[#This Row],[LaborFee]]=0,"Yes", "No")</f>
        <v>No</v>
      </c>
      <c r="J238" t="str">
        <f>IF(Table_New[[#This Row],[PartsFee]]=0,"Yes", "No")</f>
        <v>No</v>
      </c>
      <c r="K238" s="6">
        <v>0.25</v>
      </c>
      <c r="L238" s="6">
        <v>19.196999999999999</v>
      </c>
      <c r="M238" s="6" t="s">
        <v>59</v>
      </c>
      <c r="N238">
        <f>Table_New[[#This Row],[WorkDate]]-Table_New[[#This Row],[ReqDate]]</f>
        <v>7</v>
      </c>
      <c r="O238">
        <f>VLOOKUP(Table_New[[#This Row],[Techs]],$AA$2:$AB$4,2,0)</f>
        <v>80</v>
      </c>
      <c r="P238">
        <f>Table_New[[#This Row],[LaborHours]]*Table_New[[#This Row],[LaborRate]]</f>
        <v>20</v>
      </c>
      <c r="Q238" s="6">
        <v>20</v>
      </c>
      <c r="R238" s="6">
        <v>19.196999999999999</v>
      </c>
      <c r="S238">
        <f>Table_New[[#This Row],[LaborRate]]+Table_New[[#This Row],[LaborCost]]</f>
        <v>100</v>
      </c>
      <c r="T238">
        <f>Table_New[[#This Row],[LaborFee]]+Table_New[[#This Row],[PartsFee]]</f>
        <v>39.197000000000003</v>
      </c>
      <c r="U238" t="str">
        <f>LEFT(TEXT(Table_New[[#This Row],[ReqDate]],"dddd"),3)</f>
        <v>Mon</v>
      </c>
      <c r="V238" t="str">
        <f>LEFT(TEXT(Table_New[[#This Row],[WorkDate]],"mmmm"),3)</f>
        <v>Jan</v>
      </c>
    </row>
    <row r="239" spans="1:22" ht="14.25" customHeight="1" x14ac:dyDescent="0.25">
      <c r="A239" s="6" t="s">
        <v>317</v>
      </c>
      <c r="B239" s="6" t="s">
        <v>61</v>
      </c>
      <c r="C239" s="6" t="s">
        <v>62</v>
      </c>
      <c r="D239" s="6" t="s">
        <v>58</v>
      </c>
      <c r="E239" t="str">
        <f>IF(Table_New[[#This Row],[Wait]]&lt;=4, "Yes", "No")</f>
        <v>No</v>
      </c>
      <c r="F239" s="9">
        <v>44200</v>
      </c>
      <c r="G239" s="9">
        <v>44209</v>
      </c>
      <c r="H239" s="6">
        <v>1</v>
      </c>
      <c r="I239" t="str">
        <f>IF(Table_New[[#This Row],[LaborFee]]=0,"Yes", "No")</f>
        <v>No</v>
      </c>
      <c r="J239" t="str">
        <f>IF(Table_New[[#This Row],[PartsFee]]=0,"Yes", "No")</f>
        <v>No</v>
      </c>
      <c r="K239" s="6">
        <v>0.5</v>
      </c>
      <c r="L239" s="6">
        <v>18.524999999999999</v>
      </c>
      <c r="M239" s="6" t="s">
        <v>68</v>
      </c>
      <c r="N239">
        <f>Table_New[[#This Row],[WorkDate]]-Table_New[[#This Row],[ReqDate]]</f>
        <v>9</v>
      </c>
      <c r="O239">
        <f>VLOOKUP(Table_New[[#This Row],[Techs]],$AA$2:$AB$4,2,0)</f>
        <v>80</v>
      </c>
      <c r="P239">
        <f>Table_New[[#This Row],[LaborHours]]*Table_New[[#This Row],[LaborRate]]</f>
        <v>40</v>
      </c>
      <c r="Q239" s="6">
        <v>40</v>
      </c>
      <c r="R239" s="6">
        <v>18.524999999999999</v>
      </c>
      <c r="S239">
        <f>Table_New[[#This Row],[LaborRate]]+Table_New[[#This Row],[LaborCost]]</f>
        <v>120</v>
      </c>
      <c r="T239">
        <f>Table_New[[#This Row],[LaborFee]]+Table_New[[#This Row],[PartsFee]]</f>
        <v>58.524999999999999</v>
      </c>
      <c r="U239" t="str">
        <f>LEFT(TEXT(Table_New[[#This Row],[ReqDate]],"dddd"),3)</f>
        <v>Mon</v>
      </c>
      <c r="V239" t="str">
        <f>LEFT(TEXT(Table_New[[#This Row],[WorkDate]],"mmmm"),3)</f>
        <v>Jan</v>
      </c>
    </row>
    <row r="240" spans="1:22" ht="14.25" customHeight="1" x14ac:dyDescent="0.25">
      <c r="A240" s="6" t="s">
        <v>318</v>
      </c>
      <c r="B240" s="6" t="s">
        <v>83</v>
      </c>
      <c r="C240" s="6" t="s">
        <v>62</v>
      </c>
      <c r="D240" s="6" t="s">
        <v>67</v>
      </c>
      <c r="E240" t="str">
        <f>IF(Table_New[[#This Row],[Wait]]&lt;=4, "Yes", "No")</f>
        <v>No</v>
      </c>
      <c r="F240" s="9">
        <v>44200</v>
      </c>
      <c r="G240" s="9">
        <v>44209</v>
      </c>
      <c r="H240" s="6">
        <v>1</v>
      </c>
      <c r="I240" t="str">
        <f>IF(Table_New[[#This Row],[LaborFee]]=0,"Yes", "No")</f>
        <v>No</v>
      </c>
      <c r="J240" t="str">
        <f>IF(Table_New[[#This Row],[PartsFee]]=0,"Yes", "No")</f>
        <v>No</v>
      </c>
      <c r="K240" s="6">
        <v>0.25</v>
      </c>
      <c r="L240" s="6">
        <v>39</v>
      </c>
      <c r="M240" s="6" t="s">
        <v>59</v>
      </c>
      <c r="N240">
        <f>Table_New[[#This Row],[WorkDate]]-Table_New[[#This Row],[ReqDate]]</f>
        <v>9</v>
      </c>
      <c r="O240">
        <f>VLOOKUP(Table_New[[#This Row],[Techs]],$AA$2:$AB$4,2,0)</f>
        <v>80</v>
      </c>
      <c r="P240">
        <f>Table_New[[#This Row],[LaborHours]]*Table_New[[#This Row],[LaborRate]]</f>
        <v>20</v>
      </c>
      <c r="Q240" s="6">
        <v>20</v>
      </c>
      <c r="R240" s="6">
        <v>39</v>
      </c>
      <c r="S240">
        <f>Table_New[[#This Row],[LaborRate]]+Table_New[[#This Row],[LaborCost]]</f>
        <v>100</v>
      </c>
      <c r="T240">
        <f>Table_New[[#This Row],[LaborFee]]+Table_New[[#This Row],[PartsFee]]</f>
        <v>59</v>
      </c>
      <c r="U240" t="str">
        <f>LEFT(TEXT(Table_New[[#This Row],[ReqDate]],"dddd"),3)</f>
        <v>Mon</v>
      </c>
      <c r="V240" t="str">
        <f>LEFT(TEXT(Table_New[[#This Row],[WorkDate]],"mmmm"),3)</f>
        <v>Jan</v>
      </c>
    </row>
    <row r="241" spans="1:22" ht="14.25" customHeight="1" x14ac:dyDescent="0.25">
      <c r="A241" s="6" t="s">
        <v>319</v>
      </c>
      <c r="B241" s="6" t="s">
        <v>61</v>
      </c>
      <c r="C241" s="6" t="s">
        <v>62</v>
      </c>
      <c r="D241" s="6" t="s">
        <v>58</v>
      </c>
      <c r="E241" t="str">
        <f>IF(Table_New[[#This Row],[Wait]]&lt;=4, "Yes", "No")</f>
        <v>No</v>
      </c>
      <c r="F241" s="9">
        <v>44200</v>
      </c>
      <c r="G241" s="9">
        <v>44210</v>
      </c>
      <c r="H241" s="6">
        <v>2</v>
      </c>
      <c r="I241" t="str">
        <f>IF(Table_New[[#This Row],[LaborFee]]=0,"Yes", "No")</f>
        <v>No</v>
      </c>
      <c r="J241" t="str">
        <f>IF(Table_New[[#This Row],[PartsFee]]=0,"Yes", "No")</f>
        <v>No</v>
      </c>
      <c r="K241" s="6">
        <v>0.25</v>
      </c>
      <c r="L241" s="6">
        <v>36.503999999999998</v>
      </c>
      <c r="M241" s="6" t="s">
        <v>68</v>
      </c>
      <c r="N241">
        <f>Table_New[[#This Row],[WorkDate]]-Table_New[[#This Row],[ReqDate]]</f>
        <v>10</v>
      </c>
      <c r="O241">
        <f>VLOOKUP(Table_New[[#This Row],[Techs]],$AA$2:$AB$4,2,0)</f>
        <v>140</v>
      </c>
      <c r="P241">
        <f>Table_New[[#This Row],[LaborHours]]*Table_New[[#This Row],[LaborRate]]</f>
        <v>35</v>
      </c>
      <c r="Q241" s="6">
        <v>35</v>
      </c>
      <c r="R241" s="6">
        <v>36.503999999999998</v>
      </c>
      <c r="S241">
        <f>Table_New[[#This Row],[LaborRate]]+Table_New[[#This Row],[LaborCost]]</f>
        <v>175</v>
      </c>
      <c r="T241">
        <f>Table_New[[#This Row],[LaborFee]]+Table_New[[#This Row],[PartsFee]]</f>
        <v>71.503999999999991</v>
      </c>
      <c r="U241" t="str">
        <f>LEFT(TEXT(Table_New[[#This Row],[ReqDate]],"dddd"),3)</f>
        <v>Mon</v>
      </c>
      <c r="V241" t="str">
        <f>LEFT(TEXT(Table_New[[#This Row],[WorkDate]],"mmmm"),3)</f>
        <v>Jan</v>
      </c>
    </row>
    <row r="242" spans="1:22" ht="14.25" customHeight="1" x14ac:dyDescent="0.25">
      <c r="A242" s="6" t="s">
        <v>320</v>
      </c>
      <c r="B242" s="6" t="s">
        <v>65</v>
      </c>
      <c r="C242" s="6" t="s">
        <v>66</v>
      </c>
      <c r="D242" s="6" t="s">
        <v>58</v>
      </c>
      <c r="E242" t="str">
        <f>IF(Table_New[[#This Row],[Wait]]&lt;=4, "Yes", "No")</f>
        <v>No</v>
      </c>
      <c r="F242" s="9">
        <v>44200</v>
      </c>
      <c r="G242" s="9">
        <v>44210</v>
      </c>
      <c r="H242" s="6">
        <v>2</v>
      </c>
      <c r="I242" t="str">
        <f>IF(Table_New[[#This Row],[LaborFee]]=0,"Yes", "No")</f>
        <v>No</v>
      </c>
      <c r="J242" t="str">
        <f>IF(Table_New[[#This Row],[PartsFee]]=0,"Yes", "No")</f>
        <v>No</v>
      </c>
      <c r="K242" s="6">
        <v>0.5</v>
      </c>
      <c r="L242" s="6">
        <v>29.807400000000001</v>
      </c>
      <c r="M242" s="6" t="s">
        <v>79</v>
      </c>
      <c r="N242">
        <f>Table_New[[#This Row],[WorkDate]]-Table_New[[#This Row],[ReqDate]]</f>
        <v>10</v>
      </c>
      <c r="O242">
        <f>VLOOKUP(Table_New[[#This Row],[Techs]],$AA$2:$AB$4,2,0)</f>
        <v>140</v>
      </c>
      <c r="P242">
        <f>Table_New[[#This Row],[LaborHours]]*Table_New[[#This Row],[LaborRate]]</f>
        <v>70</v>
      </c>
      <c r="Q242" s="6">
        <v>70</v>
      </c>
      <c r="R242" s="6">
        <v>29.807400000000001</v>
      </c>
      <c r="S242">
        <f>Table_New[[#This Row],[LaborRate]]+Table_New[[#This Row],[LaborCost]]</f>
        <v>210</v>
      </c>
      <c r="T242">
        <f>Table_New[[#This Row],[LaborFee]]+Table_New[[#This Row],[PartsFee]]</f>
        <v>99.807400000000001</v>
      </c>
      <c r="U242" t="str">
        <f>LEFT(TEXT(Table_New[[#This Row],[ReqDate]],"dddd"),3)</f>
        <v>Mon</v>
      </c>
      <c r="V242" t="str">
        <f>LEFT(TEXT(Table_New[[#This Row],[WorkDate]],"mmmm"),3)</f>
        <v>Jan</v>
      </c>
    </row>
    <row r="243" spans="1:22" ht="14.25" customHeight="1" x14ac:dyDescent="0.25">
      <c r="A243" s="6" t="s">
        <v>321</v>
      </c>
      <c r="B243" s="6" t="s">
        <v>65</v>
      </c>
      <c r="C243" s="6" t="s">
        <v>87</v>
      </c>
      <c r="D243" s="6" t="s">
        <v>58</v>
      </c>
      <c r="E243" t="str">
        <f>IF(Table_New[[#This Row],[Wait]]&lt;=4, "Yes", "No")</f>
        <v>No</v>
      </c>
      <c r="F243" s="9">
        <v>44200</v>
      </c>
      <c r="G243" s="9">
        <v>44210</v>
      </c>
      <c r="H243" s="6">
        <v>1</v>
      </c>
      <c r="I243" t="str">
        <f>IF(Table_New[[#This Row],[LaborFee]]=0,"Yes", "No")</f>
        <v>No</v>
      </c>
      <c r="J243" t="str">
        <f>IF(Table_New[[#This Row],[PartsFee]]=0,"Yes", "No")</f>
        <v>No</v>
      </c>
      <c r="K243" s="6">
        <v>0.25</v>
      </c>
      <c r="L243" s="6">
        <v>43.02</v>
      </c>
      <c r="M243" s="6" t="s">
        <v>59</v>
      </c>
      <c r="N243">
        <f>Table_New[[#This Row],[WorkDate]]-Table_New[[#This Row],[ReqDate]]</f>
        <v>10</v>
      </c>
      <c r="O243">
        <f>VLOOKUP(Table_New[[#This Row],[Techs]],$AA$2:$AB$4,2,0)</f>
        <v>80</v>
      </c>
      <c r="P243">
        <f>Table_New[[#This Row],[LaborHours]]*Table_New[[#This Row],[LaborRate]]</f>
        <v>20</v>
      </c>
      <c r="Q243" s="6">
        <v>20</v>
      </c>
      <c r="R243" s="6">
        <v>43.02</v>
      </c>
      <c r="S243">
        <f>Table_New[[#This Row],[LaborRate]]+Table_New[[#This Row],[LaborCost]]</f>
        <v>100</v>
      </c>
      <c r="T243">
        <f>Table_New[[#This Row],[LaborFee]]+Table_New[[#This Row],[PartsFee]]</f>
        <v>63.02</v>
      </c>
      <c r="U243" t="str">
        <f>LEFT(TEXT(Table_New[[#This Row],[ReqDate]],"dddd"),3)</f>
        <v>Mon</v>
      </c>
      <c r="V243" t="str">
        <f>LEFT(TEXT(Table_New[[#This Row],[WorkDate]],"mmmm"),3)</f>
        <v>Jan</v>
      </c>
    </row>
    <row r="244" spans="1:22" ht="14.25" customHeight="1" x14ac:dyDescent="0.25">
      <c r="A244" s="6" t="s">
        <v>322</v>
      </c>
      <c r="B244" s="6" t="s">
        <v>71</v>
      </c>
      <c r="C244" s="6" t="s">
        <v>78</v>
      </c>
      <c r="D244" s="6" t="s">
        <v>67</v>
      </c>
      <c r="E244" t="str">
        <f>IF(Table_New[[#This Row],[Wait]]&lt;=4, "Yes", "No")</f>
        <v>No</v>
      </c>
      <c r="F244" s="9">
        <v>44200</v>
      </c>
      <c r="G244" s="9">
        <v>44217</v>
      </c>
      <c r="H244" s="6">
        <v>1</v>
      </c>
      <c r="I244" t="str">
        <f>IF(Table_New[[#This Row],[LaborFee]]=0,"Yes", "No")</f>
        <v>No</v>
      </c>
      <c r="J244" t="str">
        <f>IF(Table_New[[#This Row],[PartsFee]]=0,"Yes", "No")</f>
        <v>No</v>
      </c>
      <c r="K244" s="6">
        <v>0.25</v>
      </c>
      <c r="L244" s="6">
        <v>66.864900000000006</v>
      </c>
      <c r="M244" s="6" t="s">
        <v>59</v>
      </c>
      <c r="N244">
        <f>Table_New[[#This Row],[WorkDate]]-Table_New[[#This Row],[ReqDate]]</f>
        <v>17</v>
      </c>
      <c r="O244">
        <f>VLOOKUP(Table_New[[#This Row],[Techs]],$AA$2:$AB$4,2,0)</f>
        <v>80</v>
      </c>
      <c r="P244">
        <f>Table_New[[#This Row],[LaborHours]]*Table_New[[#This Row],[LaborRate]]</f>
        <v>20</v>
      </c>
      <c r="Q244" s="6">
        <v>20</v>
      </c>
      <c r="R244" s="6">
        <v>66.864900000000006</v>
      </c>
      <c r="S244">
        <f>Table_New[[#This Row],[LaborRate]]+Table_New[[#This Row],[LaborCost]]</f>
        <v>100</v>
      </c>
      <c r="T244">
        <f>Table_New[[#This Row],[LaborFee]]+Table_New[[#This Row],[PartsFee]]</f>
        <v>86.864900000000006</v>
      </c>
      <c r="U244" t="str">
        <f>LEFT(TEXT(Table_New[[#This Row],[ReqDate]],"dddd"),3)</f>
        <v>Mon</v>
      </c>
      <c r="V244" t="str">
        <f>LEFT(TEXT(Table_New[[#This Row],[WorkDate]],"mmmm"),3)</f>
        <v>Jan</v>
      </c>
    </row>
    <row r="245" spans="1:22" ht="14.25" customHeight="1" x14ac:dyDescent="0.25">
      <c r="A245" s="6" t="s">
        <v>323</v>
      </c>
      <c r="B245" s="6" t="s">
        <v>71</v>
      </c>
      <c r="C245" s="6" t="s">
        <v>78</v>
      </c>
      <c r="D245" s="6" t="s">
        <v>63</v>
      </c>
      <c r="E245" t="str">
        <f>IF(Table_New[[#This Row],[Wait]]&lt;=4, "Yes", "No")</f>
        <v>No</v>
      </c>
      <c r="F245" s="9">
        <v>44200</v>
      </c>
      <c r="G245" s="9">
        <v>44238</v>
      </c>
      <c r="H245" s="6">
        <v>1</v>
      </c>
      <c r="I245" t="str">
        <f>IF(Table_New[[#This Row],[LaborFee]]=0,"Yes", "No")</f>
        <v>No</v>
      </c>
      <c r="J245" t="str">
        <f>IF(Table_New[[#This Row],[PartsFee]]=0,"Yes", "No")</f>
        <v>No</v>
      </c>
      <c r="K245" s="6">
        <v>0.75</v>
      </c>
      <c r="L245" s="6">
        <v>408.56790000000001</v>
      </c>
      <c r="M245" s="6" t="s">
        <v>59</v>
      </c>
      <c r="N245">
        <f>Table_New[[#This Row],[WorkDate]]-Table_New[[#This Row],[ReqDate]]</f>
        <v>38</v>
      </c>
      <c r="O245">
        <f>VLOOKUP(Table_New[[#This Row],[Techs]],$AA$2:$AB$4,2,0)</f>
        <v>80</v>
      </c>
      <c r="P245">
        <f>Table_New[[#This Row],[LaborHours]]*Table_New[[#This Row],[LaborRate]]</f>
        <v>60</v>
      </c>
      <c r="Q245" s="6">
        <v>60</v>
      </c>
      <c r="R245" s="6">
        <v>408.56790000000001</v>
      </c>
      <c r="S245">
        <f>Table_New[[#This Row],[LaborRate]]+Table_New[[#This Row],[LaborCost]]</f>
        <v>140</v>
      </c>
      <c r="T245">
        <f>Table_New[[#This Row],[LaborFee]]+Table_New[[#This Row],[PartsFee]]</f>
        <v>468.56790000000001</v>
      </c>
      <c r="U245" t="str">
        <f>LEFT(TEXT(Table_New[[#This Row],[ReqDate]],"dddd"),3)</f>
        <v>Mon</v>
      </c>
      <c r="V245" t="str">
        <f>LEFT(TEXT(Table_New[[#This Row],[WorkDate]],"mmmm"),3)</f>
        <v>Feb</v>
      </c>
    </row>
    <row r="246" spans="1:22" ht="14.25" customHeight="1" x14ac:dyDescent="0.25">
      <c r="A246" s="6" t="s">
        <v>324</v>
      </c>
      <c r="B246" s="6" t="s">
        <v>61</v>
      </c>
      <c r="C246" s="6" t="s">
        <v>62</v>
      </c>
      <c r="D246" s="6" t="s">
        <v>58</v>
      </c>
      <c r="E246" t="str">
        <f>IF(Table_New[[#This Row],[Wait]]&lt;=4, "Yes", "No")</f>
        <v>No</v>
      </c>
      <c r="F246" s="9">
        <v>44201</v>
      </c>
      <c r="G246" s="9">
        <v>44210</v>
      </c>
      <c r="H246" s="6">
        <v>1</v>
      </c>
      <c r="I246" t="str">
        <f>IF(Table_New[[#This Row],[LaborFee]]=0,"Yes", "No")</f>
        <v>No</v>
      </c>
      <c r="J246" t="str">
        <f>IF(Table_New[[#This Row],[PartsFee]]=0,"Yes", "No")</f>
        <v>No</v>
      </c>
      <c r="K246" s="6">
        <v>0.25</v>
      </c>
      <c r="L246" s="6">
        <v>25.2486</v>
      </c>
      <c r="M246" s="6" t="s">
        <v>68</v>
      </c>
      <c r="N246">
        <f>Table_New[[#This Row],[WorkDate]]-Table_New[[#This Row],[ReqDate]]</f>
        <v>9</v>
      </c>
      <c r="O246">
        <f>VLOOKUP(Table_New[[#This Row],[Techs]],$AA$2:$AB$4,2,0)</f>
        <v>80</v>
      </c>
      <c r="P246">
        <f>Table_New[[#This Row],[LaborHours]]*Table_New[[#This Row],[LaborRate]]</f>
        <v>20</v>
      </c>
      <c r="Q246" s="6">
        <v>20</v>
      </c>
      <c r="R246" s="6">
        <v>25.2486</v>
      </c>
      <c r="S246">
        <f>Table_New[[#This Row],[LaborRate]]+Table_New[[#This Row],[LaborCost]]</f>
        <v>100</v>
      </c>
      <c r="T246">
        <f>Table_New[[#This Row],[LaborFee]]+Table_New[[#This Row],[PartsFee]]</f>
        <v>45.248599999999996</v>
      </c>
      <c r="U246" t="str">
        <f>LEFT(TEXT(Table_New[[#This Row],[ReqDate]],"dddd"),3)</f>
        <v>Tue</v>
      </c>
      <c r="V246" t="str">
        <f>LEFT(TEXT(Table_New[[#This Row],[WorkDate]],"mmmm"),3)</f>
        <v>Jan</v>
      </c>
    </row>
    <row r="247" spans="1:22" ht="14.25" customHeight="1" x14ac:dyDescent="0.25">
      <c r="A247" s="6" t="s">
        <v>325</v>
      </c>
      <c r="B247" s="6" t="s">
        <v>65</v>
      </c>
      <c r="C247" s="6" t="s">
        <v>66</v>
      </c>
      <c r="D247" s="6" t="s">
        <v>63</v>
      </c>
      <c r="E247" t="str">
        <f>IF(Table_New[[#This Row],[Wait]]&lt;=4, "Yes", "No")</f>
        <v>No</v>
      </c>
      <c r="F247" s="9">
        <v>44201</v>
      </c>
      <c r="G247" s="9">
        <v>44221</v>
      </c>
      <c r="H247" s="6">
        <v>1</v>
      </c>
      <c r="I247" t="str">
        <f>IF(Table_New[[#This Row],[LaborFee]]=0,"Yes", "No")</f>
        <v>No</v>
      </c>
      <c r="J247" t="str">
        <f>IF(Table_New[[#This Row],[PartsFee]]=0,"Yes", "No")</f>
        <v>No</v>
      </c>
      <c r="K247" s="6">
        <v>1.25</v>
      </c>
      <c r="L247" s="6">
        <v>646</v>
      </c>
      <c r="M247" s="6" t="s">
        <v>59</v>
      </c>
      <c r="N247">
        <f>Table_New[[#This Row],[WorkDate]]-Table_New[[#This Row],[ReqDate]]</f>
        <v>20</v>
      </c>
      <c r="O247">
        <f>VLOOKUP(Table_New[[#This Row],[Techs]],$AA$2:$AB$4,2,0)</f>
        <v>80</v>
      </c>
      <c r="P247">
        <f>Table_New[[#This Row],[LaborHours]]*Table_New[[#This Row],[LaborRate]]</f>
        <v>100</v>
      </c>
      <c r="Q247" s="6">
        <v>100</v>
      </c>
      <c r="R247" s="6">
        <v>646</v>
      </c>
      <c r="S247">
        <f>Table_New[[#This Row],[LaborRate]]+Table_New[[#This Row],[LaborCost]]</f>
        <v>180</v>
      </c>
      <c r="T247">
        <f>Table_New[[#This Row],[LaborFee]]+Table_New[[#This Row],[PartsFee]]</f>
        <v>746</v>
      </c>
      <c r="U247" t="str">
        <f>LEFT(TEXT(Table_New[[#This Row],[ReqDate]],"dddd"),3)</f>
        <v>Tue</v>
      </c>
      <c r="V247" t="str">
        <f>LEFT(TEXT(Table_New[[#This Row],[WorkDate]],"mmmm"),3)</f>
        <v>Jan</v>
      </c>
    </row>
    <row r="248" spans="1:22" ht="14.25" customHeight="1" x14ac:dyDescent="0.25">
      <c r="A248" s="6" t="s">
        <v>326</v>
      </c>
      <c r="B248" s="6" t="s">
        <v>65</v>
      </c>
      <c r="C248" s="6" t="s">
        <v>87</v>
      </c>
      <c r="D248" s="6" t="s">
        <v>67</v>
      </c>
      <c r="E248" t="str">
        <f>IF(Table_New[[#This Row],[Wait]]&lt;=4, "Yes", "No")</f>
        <v>No</v>
      </c>
      <c r="F248" s="9">
        <v>44201</v>
      </c>
      <c r="G248" s="9">
        <v>44226</v>
      </c>
      <c r="H248" s="6">
        <v>1</v>
      </c>
      <c r="I248" t="str">
        <f>IF(Table_New[[#This Row],[LaborFee]]=0,"Yes", "No")</f>
        <v>No</v>
      </c>
      <c r="J248" t="str">
        <f>IF(Table_New[[#This Row],[PartsFee]]=0,"Yes", "No")</f>
        <v>No</v>
      </c>
      <c r="K248" s="6">
        <v>0.25</v>
      </c>
      <c r="L248" s="6">
        <v>125.4194</v>
      </c>
      <c r="M248" s="6" t="s">
        <v>79</v>
      </c>
      <c r="N248">
        <f>Table_New[[#This Row],[WorkDate]]-Table_New[[#This Row],[ReqDate]]</f>
        <v>25</v>
      </c>
      <c r="O248">
        <f>VLOOKUP(Table_New[[#This Row],[Techs]],$AA$2:$AB$4,2,0)</f>
        <v>80</v>
      </c>
      <c r="P248">
        <f>Table_New[[#This Row],[LaborHours]]*Table_New[[#This Row],[LaborRate]]</f>
        <v>20</v>
      </c>
      <c r="Q248" s="6">
        <v>20</v>
      </c>
      <c r="R248" s="6">
        <v>125.4194</v>
      </c>
      <c r="S248">
        <f>Table_New[[#This Row],[LaborRate]]+Table_New[[#This Row],[LaborCost]]</f>
        <v>100</v>
      </c>
      <c r="T248">
        <f>Table_New[[#This Row],[LaborFee]]+Table_New[[#This Row],[PartsFee]]</f>
        <v>145.4194</v>
      </c>
      <c r="U248" t="str">
        <f>LEFT(TEXT(Table_New[[#This Row],[ReqDate]],"dddd"),3)</f>
        <v>Tue</v>
      </c>
      <c r="V248" t="str">
        <f>LEFT(TEXT(Table_New[[#This Row],[WorkDate]],"mmmm"),3)</f>
        <v>Jan</v>
      </c>
    </row>
    <row r="249" spans="1:22" ht="14.25" customHeight="1" x14ac:dyDescent="0.25">
      <c r="A249" s="6" t="s">
        <v>327</v>
      </c>
      <c r="B249" s="6" t="s">
        <v>71</v>
      </c>
      <c r="C249" s="6" t="s">
        <v>57</v>
      </c>
      <c r="D249" s="6" t="s">
        <v>58</v>
      </c>
      <c r="E249" t="str">
        <f>IF(Table_New[[#This Row],[Wait]]&lt;=4, "Yes", "No")</f>
        <v>No</v>
      </c>
      <c r="F249" s="9">
        <v>44201</v>
      </c>
      <c r="G249" s="9">
        <v>44229</v>
      </c>
      <c r="H249" s="6">
        <v>2</v>
      </c>
      <c r="I249" t="str">
        <f>IF(Table_New[[#This Row],[LaborFee]]=0,"Yes", "No")</f>
        <v>No</v>
      </c>
      <c r="J249" t="str">
        <f>IF(Table_New[[#This Row],[PartsFee]]=0,"Yes", "No")</f>
        <v>No</v>
      </c>
      <c r="K249" s="6">
        <v>0.75</v>
      </c>
      <c r="L249" s="6">
        <v>286.73230000000001</v>
      </c>
      <c r="M249" s="6" t="s">
        <v>59</v>
      </c>
      <c r="N249">
        <f>Table_New[[#This Row],[WorkDate]]-Table_New[[#This Row],[ReqDate]]</f>
        <v>28</v>
      </c>
      <c r="O249">
        <f>VLOOKUP(Table_New[[#This Row],[Techs]],$AA$2:$AB$4,2,0)</f>
        <v>140</v>
      </c>
      <c r="P249">
        <f>Table_New[[#This Row],[LaborHours]]*Table_New[[#This Row],[LaborRate]]</f>
        <v>105</v>
      </c>
      <c r="Q249" s="6">
        <v>105</v>
      </c>
      <c r="R249" s="6">
        <v>286.73230000000001</v>
      </c>
      <c r="S249">
        <f>Table_New[[#This Row],[LaborRate]]+Table_New[[#This Row],[LaborCost]]</f>
        <v>245</v>
      </c>
      <c r="T249">
        <f>Table_New[[#This Row],[LaborFee]]+Table_New[[#This Row],[PartsFee]]</f>
        <v>391.73230000000001</v>
      </c>
      <c r="U249" t="str">
        <f>LEFT(TEXT(Table_New[[#This Row],[ReqDate]],"dddd"),3)</f>
        <v>Tue</v>
      </c>
      <c r="V249" t="str">
        <f>LEFT(TEXT(Table_New[[#This Row],[WorkDate]],"mmmm"),3)</f>
        <v>Feb</v>
      </c>
    </row>
    <row r="250" spans="1:22" ht="14.25" customHeight="1" x14ac:dyDescent="0.25">
      <c r="A250" s="6" t="s">
        <v>328</v>
      </c>
      <c r="B250" s="6" t="s">
        <v>61</v>
      </c>
      <c r="C250" s="6" t="s">
        <v>87</v>
      </c>
      <c r="D250" s="6" t="s">
        <v>194</v>
      </c>
      <c r="E250" t="str">
        <f>IF(Table_New[[#This Row],[Wait]]&lt;=4, "Yes", "No")</f>
        <v>No</v>
      </c>
      <c r="F250" s="9">
        <v>44201</v>
      </c>
      <c r="G250" s="9">
        <v>44229</v>
      </c>
      <c r="H250" s="6">
        <v>1</v>
      </c>
      <c r="I250" t="str">
        <f>IF(Table_New[[#This Row],[LaborFee]]=0,"Yes", "No")</f>
        <v>No</v>
      </c>
      <c r="J250" t="str">
        <f>IF(Table_New[[#This Row],[PartsFee]]=0,"Yes", "No")</f>
        <v>No</v>
      </c>
      <c r="K250" s="6">
        <v>2.5</v>
      </c>
      <c r="L250" s="6">
        <v>258.02780000000001</v>
      </c>
      <c r="M250" s="6" t="s">
        <v>79</v>
      </c>
      <c r="N250">
        <f>Table_New[[#This Row],[WorkDate]]-Table_New[[#This Row],[ReqDate]]</f>
        <v>28</v>
      </c>
      <c r="O250">
        <f>VLOOKUP(Table_New[[#This Row],[Techs]],$AA$2:$AB$4,2,0)</f>
        <v>80</v>
      </c>
      <c r="P250">
        <f>Table_New[[#This Row],[LaborHours]]*Table_New[[#This Row],[LaborRate]]</f>
        <v>200</v>
      </c>
      <c r="Q250" s="6">
        <v>200</v>
      </c>
      <c r="R250" s="6">
        <v>258.02780000000001</v>
      </c>
      <c r="S250">
        <f>Table_New[[#This Row],[LaborRate]]+Table_New[[#This Row],[LaborCost]]</f>
        <v>280</v>
      </c>
      <c r="T250">
        <f>Table_New[[#This Row],[LaborFee]]+Table_New[[#This Row],[PartsFee]]</f>
        <v>458.02780000000001</v>
      </c>
      <c r="U250" t="str">
        <f>LEFT(TEXT(Table_New[[#This Row],[ReqDate]],"dddd"),3)</f>
        <v>Tue</v>
      </c>
      <c r="V250" t="str">
        <f>LEFT(TEXT(Table_New[[#This Row],[WorkDate]],"mmmm"),3)</f>
        <v>Feb</v>
      </c>
    </row>
    <row r="251" spans="1:22" ht="14.25" customHeight="1" x14ac:dyDescent="0.25">
      <c r="A251" s="6" t="s">
        <v>329</v>
      </c>
      <c r="B251" s="6" t="s">
        <v>61</v>
      </c>
      <c r="C251" s="6" t="s">
        <v>62</v>
      </c>
      <c r="D251" s="6" t="s">
        <v>58</v>
      </c>
      <c r="E251" t="str">
        <f>IF(Table_New[[#This Row],[Wait]]&lt;=4, "Yes", "No")</f>
        <v>No</v>
      </c>
      <c r="F251" s="9">
        <v>44201</v>
      </c>
      <c r="G251" s="9">
        <v>44320</v>
      </c>
      <c r="H251" s="6">
        <v>1</v>
      </c>
      <c r="I251" t="str">
        <f>IF(Table_New[[#This Row],[LaborFee]]=0,"Yes", "No")</f>
        <v>No</v>
      </c>
      <c r="J251" t="str">
        <f>IF(Table_New[[#This Row],[PartsFee]]=0,"Yes", "No")</f>
        <v>No</v>
      </c>
      <c r="K251" s="6">
        <v>0.25</v>
      </c>
      <c r="L251" s="6">
        <v>14.3</v>
      </c>
      <c r="M251" s="6" t="s">
        <v>68</v>
      </c>
      <c r="N251">
        <f>Table_New[[#This Row],[WorkDate]]-Table_New[[#This Row],[ReqDate]]</f>
        <v>119</v>
      </c>
      <c r="O251">
        <f>VLOOKUP(Table_New[[#This Row],[Techs]],$AA$2:$AB$4,2,0)</f>
        <v>80</v>
      </c>
      <c r="P251">
        <f>Table_New[[#This Row],[LaborHours]]*Table_New[[#This Row],[LaborRate]]</f>
        <v>20</v>
      </c>
      <c r="Q251" s="6">
        <v>20</v>
      </c>
      <c r="R251" s="6">
        <v>14.3</v>
      </c>
      <c r="S251">
        <f>Table_New[[#This Row],[LaborRate]]+Table_New[[#This Row],[LaborCost]]</f>
        <v>100</v>
      </c>
      <c r="T251">
        <f>Table_New[[#This Row],[LaborFee]]+Table_New[[#This Row],[PartsFee]]</f>
        <v>34.299999999999997</v>
      </c>
      <c r="U251" t="str">
        <f>LEFT(TEXT(Table_New[[#This Row],[ReqDate]],"dddd"),3)</f>
        <v>Tue</v>
      </c>
      <c r="V251" t="str">
        <f>LEFT(TEXT(Table_New[[#This Row],[WorkDate]],"mmmm"),3)</f>
        <v>May</v>
      </c>
    </row>
    <row r="252" spans="1:22" ht="14.25" customHeight="1" x14ac:dyDescent="0.25">
      <c r="A252" s="6" t="s">
        <v>330</v>
      </c>
      <c r="B252" s="6" t="s">
        <v>61</v>
      </c>
      <c r="C252" s="6" t="s">
        <v>62</v>
      </c>
      <c r="D252" s="6" t="s">
        <v>58</v>
      </c>
      <c r="E252" t="str">
        <f>IF(Table_New[[#This Row],[Wait]]&lt;=4, "Yes", "No")</f>
        <v>No</v>
      </c>
      <c r="F252" s="9">
        <v>44202</v>
      </c>
      <c r="G252" s="9">
        <v>44214</v>
      </c>
      <c r="H252" s="6">
        <v>1</v>
      </c>
      <c r="I252" t="str">
        <f>IF(Table_New[[#This Row],[LaborFee]]=0,"Yes", "No")</f>
        <v>No</v>
      </c>
      <c r="J252" t="str">
        <f>IF(Table_New[[#This Row],[PartsFee]]=0,"Yes", "No")</f>
        <v>No</v>
      </c>
      <c r="K252" s="6">
        <v>0.25</v>
      </c>
      <c r="L252" s="6">
        <v>44.85</v>
      </c>
      <c r="M252" s="6" t="s">
        <v>68</v>
      </c>
      <c r="N252">
        <f>Table_New[[#This Row],[WorkDate]]-Table_New[[#This Row],[ReqDate]]</f>
        <v>12</v>
      </c>
      <c r="O252">
        <f>VLOOKUP(Table_New[[#This Row],[Techs]],$AA$2:$AB$4,2,0)</f>
        <v>80</v>
      </c>
      <c r="P252">
        <f>Table_New[[#This Row],[LaborHours]]*Table_New[[#This Row],[LaborRate]]</f>
        <v>20</v>
      </c>
      <c r="Q252" s="6">
        <v>20</v>
      </c>
      <c r="R252" s="6">
        <v>44.85</v>
      </c>
      <c r="S252">
        <f>Table_New[[#This Row],[LaborRate]]+Table_New[[#This Row],[LaborCost]]</f>
        <v>100</v>
      </c>
      <c r="T252">
        <f>Table_New[[#This Row],[LaborFee]]+Table_New[[#This Row],[PartsFee]]</f>
        <v>64.849999999999994</v>
      </c>
      <c r="U252" t="str">
        <f>LEFT(TEXT(Table_New[[#This Row],[ReqDate]],"dddd"),3)</f>
        <v>Wed</v>
      </c>
      <c r="V252" t="str">
        <f>LEFT(TEXT(Table_New[[#This Row],[WorkDate]],"mmmm"),3)</f>
        <v>Jan</v>
      </c>
    </row>
    <row r="253" spans="1:22" ht="14.25" customHeight="1" x14ac:dyDescent="0.25">
      <c r="A253" s="6" t="s">
        <v>331</v>
      </c>
      <c r="B253" s="6" t="s">
        <v>71</v>
      </c>
      <c r="C253" s="6" t="s">
        <v>87</v>
      </c>
      <c r="D253" s="6" t="s">
        <v>58</v>
      </c>
      <c r="E253" t="str">
        <f>IF(Table_New[[#This Row],[Wait]]&lt;=4, "Yes", "No")</f>
        <v>No</v>
      </c>
      <c r="F253" s="9">
        <v>44202</v>
      </c>
      <c r="G253" s="9">
        <v>44217</v>
      </c>
      <c r="H253" s="6">
        <v>2</v>
      </c>
      <c r="I253" t="str">
        <f>IF(Table_New[[#This Row],[LaborFee]]=0,"Yes", "No")</f>
        <v>No</v>
      </c>
      <c r="J253" t="str">
        <f>IF(Table_New[[#This Row],[PartsFee]]=0,"Yes", "No")</f>
        <v>No</v>
      </c>
      <c r="K253" s="6">
        <v>0.5</v>
      </c>
      <c r="L253" s="6">
        <v>74.607699999999994</v>
      </c>
      <c r="M253" s="6" t="s">
        <v>79</v>
      </c>
      <c r="N253">
        <f>Table_New[[#This Row],[WorkDate]]-Table_New[[#This Row],[ReqDate]]</f>
        <v>15</v>
      </c>
      <c r="O253">
        <f>VLOOKUP(Table_New[[#This Row],[Techs]],$AA$2:$AB$4,2,0)</f>
        <v>140</v>
      </c>
      <c r="P253">
        <f>Table_New[[#This Row],[LaborHours]]*Table_New[[#This Row],[LaborRate]]</f>
        <v>70</v>
      </c>
      <c r="Q253" s="6">
        <v>70</v>
      </c>
      <c r="R253" s="6">
        <v>74.607699999999994</v>
      </c>
      <c r="S253">
        <f>Table_New[[#This Row],[LaborRate]]+Table_New[[#This Row],[LaborCost]]</f>
        <v>210</v>
      </c>
      <c r="T253">
        <f>Table_New[[#This Row],[LaborFee]]+Table_New[[#This Row],[PartsFee]]</f>
        <v>144.60769999999999</v>
      </c>
      <c r="U253" t="str">
        <f>LEFT(TEXT(Table_New[[#This Row],[ReqDate]],"dddd"),3)</f>
        <v>Wed</v>
      </c>
      <c r="V253" t="str">
        <f>LEFT(TEXT(Table_New[[#This Row],[WorkDate]],"mmmm"),3)</f>
        <v>Jan</v>
      </c>
    </row>
    <row r="254" spans="1:22" ht="14.25" customHeight="1" x14ac:dyDescent="0.25">
      <c r="A254" s="6" t="s">
        <v>332</v>
      </c>
      <c r="B254" s="6" t="s">
        <v>56</v>
      </c>
      <c r="C254" s="6" t="s">
        <v>227</v>
      </c>
      <c r="D254" s="6" t="s">
        <v>63</v>
      </c>
      <c r="E254" t="str">
        <f>IF(Table_New[[#This Row],[Wait]]&lt;=4, "Yes", "No")</f>
        <v>No</v>
      </c>
      <c r="F254" s="9">
        <v>44202</v>
      </c>
      <c r="G254" s="9">
        <v>44230</v>
      </c>
      <c r="H254" s="6">
        <v>2</v>
      </c>
      <c r="I254" t="str">
        <f>IF(Table_New[[#This Row],[LaborFee]]=0,"Yes", "No")</f>
        <v>No</v>
      </c>
      <c r="J254" t="str">
        <f>IF(Table_New[[#This Row],[PartsFee]]=0,"Yes", "No")</f>
        <v>No</v>
      </c>
      <c r="K254" s="6">
        <v>0.5</v>
      </c>
      <c r="L254" s="6">
        <v>126.71469999999999</v>
      </c>
      <c r="M254" s="6" t="s">
        <v>59</v>
      </c>
      <c r="N254">
        <f>Table_New[[#This Row],[WorkDate]]-Table_New[[#This Row],[ReqDate]]</f>
        <v>28</v>
      </c>
      <c r="O254">
        <f>VLOOKUP(Table_New[[#This Row],[Techs]],$AA$2:$AB$4,2,0)</f>
        <v>140</v>
      </c>
      <c r="P254">
        <f>Table_New[[#This Row],[LaborHours]]*Table_New[[#This Row],[LaborRate]]</f>
        <v>70</v>
      </c>
      <c r="Q254" s="6">
        <v>70</v>
      </c>
      <c r="R254" s="6">
        <v>126.71469999999999</v>
      </c>
      <c r="S254">
        <f>Table_New[[#This Row],[LaborRate]]+Table_New[[#This Row],[LaborCost]]</f>
        <v>210</v>
      </c>
      <c r="T254">
        <f>Table_New[[#This Row],[LaborFee]]+Table_New[[#This Row],[PartsFee]]</f>
        <v>196.71469999999999</v>
      </c>
      <c r="U254" t="str">
        <f>LEFT(TEXT(Table_New[[#This Row],[ReqDate]],"dddd"),3)</f>
        <v>Wed</v>
      </c>
      <c r="V254" t="str">
        <f>LEFT(TEXT(Table_New[[#This Row],[WorkDate]],"mmmm"),3)</f>
        <v>Feb</v>
      </c>
    </row>
    <row r="255" spans="1:22" ht="14.25" customHeight="1" x14ac:dyDescent="0.25">
      <c r="A255" s="6" t="s">
        <v>333</v>
      </c>
      <c r="B255" s="6" t="s">
        <v>56</v>
      </c>
      <c r="C255" s="6" t="s">
        <v>227</v>
      </c>
      <c r="D255" s="6" t="s">
        <v>63</v>
      </c>
      <c r="E255" t="str">
        <f>IF(Table_New[[#This Row],[Wait]]&lt;=4, "Yes", "No")</f>
        <v>No</v>
      </c>
      <c r="F255" s="9">
        <v>44202</v>
      </c>
      <c r="G255" s="9">
        <v>44259</v>
      </c>
      <c r="H255" s="6">
        <v>2</v>
      </c>
      <c r="I255" t="str">
        <f>IF(Table_New[[#This Row],[LaborFee]]=0,"Yes", "No")</f>
        <v>No</v>
      </c>
      <c r="J255" t="str">
        <f>IF(Table_New[[#This Row],[PartsFee]]=0,"Yes", "No")</f>
        <v>No</v>
      </c>
      <c r="K255" s="6">
        <v>1.25</v>
      </c>
      <c r="L255" s="6">
        <v>256.83999999999997</v>
      </c>
      <c r="M255" s="6" t="s">
        <v>59</v>
      </c>
      <c r="N255">
        <f>Table_New[[#This Row],[WorkDate]]-Table_New[[#This Row],[ReqDate]]</f>
        <v>57</v>
      </c>
      <c r="O255">
        <f>VLOOKUP(Table_New[[#This Row],[Techs]],$AA$2:$AB$4,2,0)</f>
        <v>140</v>
      </c>
      <c r="P255">
        <f>Table_New[[#This Row],[LaborHours]]*Table_New[[#This Row],[LaborRate]]</f>
        <v>175</v>
      </c>
      <c r="Q255" s="6">
        <v>175</v>
      </c>
      <c r="R255" s="6">
        <v>256.83999999999997</v>
      </c>
      <c r="S255">
        <f>Table_New[[#This Row],[LaborRate]]+Table_New[[#This Row],[LaborCost]]</f>
        <v>315</v>
      </c>
      <c r="T255">
        <f>Table_New[[#This Row],[LaborFee]]+Table_New[[#This Row],[PartsFee]]</f>
        <v>431.84</v>
      </c>
      <c r="U255" t="str">
        <f>LEFT(TEXT(Table_New[[#This Row],[ReqDate]],"dddd"),3)</f>
        <v>Wed</v>
      </c>
      <c r="V255" t="str">
        <f>LEFT(TEXT(Table_New[[#This Row],[WorkDate]],"mmmm"),3)</f>
        <v>Mar</v>
      </c>
    </row>
    <row r="256" spans="1:22" ht="14.25" customHeight="1" x14ac:dyDescent="0.25">
      <c r="A256" s="6" t="s">
        <v>334</v>
      </c>
      <c r="B256" s="6" t="s">
        <v>94</v>
      </c>
      <c r="C256" s="6" t="s">
        <v>66</v>
      </c>
      <c r="D256" s="6" t="s">
        <v>67</v>
      </c>
      <c r="E256" t="str">
        <f>IF(Table_New[[#This Row],[Wait]]&lt;=4, "Yes", "No")</f>
        <v>No</v>
      </c>
      <c r="F256" s="9">
        <v>44203</v>
      </c>
      <c r="G256" s="9">
        <v>44215</v>
      </c>
      <c r="H256" s="6">
        <v>1</v>
      </c>
      <c r="I256" t="str">
        <f>IF(Table_New[[#This Row],[LaborFee]]=0,"Yes", "No")</f>
        <v>No</v>
      </c>
      <c r="J256" t="str">
        <f>IF(Table_New[[#This Row],[PartsFee]]=0,"Yes", "No")</f>
        <v>No</v>
      </c>
      <c r="K256" s="6">
        <v>0.25</v>
      </c>
      <c r="L256" s="6">
        <v>32.6706</v>
      </c>
      <c r="M256" s="6" t="s">
        <v>68</v>
      </c>
      <c r="N256">
        <f>Table_New[[#This Row],[WorkDate]]-Table_New[[#This Row],[ReqDate]]</f>
        <v>12</v>
      </c>
      <c r="O256">
        <f>VLOOKUP(Table_New[[#This Row],[Techs]],$AA$2:$AB$4,2,0)</f>
        <v>80</v>
      </c>
      <c r="P256">
        <f>Table_New[[#This Row],[LaborHours]]*Table_New[[#This Row],[LaborRate]]</f>
        <v>20</v>
      </c>
      <c r="Q256" s="6">
        <v>20</v>
      </c>
      <c r="R256" s="6">
        <v>32.6706</v>
      </c>
      <c r="S256">
        <f>Table_New[[#This Row],[LaborRate]]+Table_New[[#This Row],[LaborCost]]</f>
        <v>100</v>
      </c>
      <c r="T256">
        <f>Table_New[[#This Row],[LaborFee]]+Table_New[[#This Row],[PartsFee]]</f>
        <v>52.6706</v>
      </c>
      <c r="U256" t="str">
        <f>LEFT(TEXT(Table_New[[#This Row],[ReqDate]],"dddd"),3)</f>
        <v>Thu</v>
      </c>
      <c r="V256" t="str">
        <f>LEFT(TEXT(Table_New[[#This Row],[WorkDate]],"mmmm"),3)</f>
        <v>Jan</v>
      </c>
    </row>
    <row r="257" spans="1:22" ht="14.25" customHeight="1" x14ac:dyDescent="0.25">
      <c r="A257" s="6" t="s">
        <v>335</v>
      </c>
      <c r="B257" s="6" t="s">
        <v>71</v>
      </c>
      <c r="C257" s="6" t="s">
        <v>66</v>
      </c>
      <c r="D257" s="6" t="s">
        <v>58</v>
      </c>
      <c r="E257" t="str">
        <f>IF(Table_New[[#This Row],[Wait]]&lt;=4, "Yes", "No")</f>
        <v>No</v>
      </c>
      <c r="F257" s="9">
        <v>44203</v>
      </c>
      <c r="G257" s="9">
        <v>44228</v>
      </c>
      <c r="H257" s="6">
        <v>2</v>
      </c>
      <c r="I257" t="str">
        <f>IF(Table_New[[#This Row],[LaborFee]]=0,"Yes", "No")</f>
        <v>No</v>
      </c>
      <c r="J257" t="str">
        <f>IF(Table_New[[#This Row],[PartsFee]]=0,"Yes", "No")</f>
        <v>No</v>
      </c>
      <c r="K257" s="6">
        <v>0.5</v>
      </c>
      <c r="L257" s="6">
        <v>72.350099999999998</v>
      </c>
      <c r="M257" s="6" t="s">
        <v>59</v>
      </c>
      <c r="N257">
        <f>Table_New[[#This Row],[WorkDate]]-Table_New[[#This Row],[ReqDate]]</f>
        <v>25</v>
      </c>
      <c r="O257">
        <f>VLOOKUP(Table_New[[#This Row],[Techs]],$AA$2:$AB$4,2,0)</f>
        <v>140</v>
      </c>
      <c r="P257">
        <f>Table_New[[#This Row],[LaborHours]]*Table_New[[#This Row],[LaborRate]]</f>
        <v>70</v>
      </c>
      <c r="Q257" s="6">
        <v>70</v>
      </c>
      <c r="R257" s="6">
        <v>72.350099999999998</v>
      </c>
      <c r="S257">
        <f>Table_New[[#This Row],[LaborRate]]+Table_New[[#This Row],[LaborCost]]</f>
        <v>210</v>
      </c>
      <c r="T257">
        <f>Table_New[[#This Row],[LaborFee]]+Table_New[[#This Row],[PartsFee]]</f>
        <v>142.3501</v>
      </c>
      <c r="U257" t="str">
        <f>LEFT(TEXT(Table_New[[#This Row],[ReqDate]],"dddd"),3)</f>
        <v>Thu</v>
      </c>
      <c r="V257" t="str">
        <f>LEFT(TEXT(Table_New[[#This Row],[WorkDate]],"mmmm"),3)</f>
        <v>Feb</v>
      </c>
    </row>
    <row r="258" spans="1:22" ht="14.25" customHeight="1" x14ac:dyDescent="0.25">
      <c r="A258" s="6" t="s">
        <v>336</v>
      </c>
      <c r="B258" s="6" t="s">
        <v>56</v>
      </c>
      <c r="C258" s="6" t="s">
        <v>227</v>
      </c>
      <c r="D258" s="6" t="s">
        <v>63</v>
      </c>
      <c r="E258" t="str">
        <f>IF(Table_New[[#This Row],[Wait]]&lt;=4, "Yes", "No")</f>
        <v>No</v>
      </c>
      <c r="F258" s="9">
        <v>44203</v>
      </c>
      <c r="G258" s="9">
        <v>44232</v>
      </c>
      <c r="H258" s="6">
        <v>2</v>
      </c>
      <c r="I258" t="str">
        <f>IF(Table_New[[#This Row],[LaborFee]]=0,"Yes", "No")</f>
        <v>No</v>
      </c>
      <c r="J258" t="str">
        <f>IF(Table_New[[#This Row],[PartsFee]]=0,"Yes", "No")</f>
        <v>No</v>
      </c>
      <c r="K258" s="6">
        <v>0.5</v>
      </c>
      <c r="L258" s="6">
        <v>178.49889999999999</v>
      </c>
      <c r="M258" s="6" t="s">
        <v>79</v>
      </c>
      <c r="N258">
        <f>Table_New[[#This Row],[WorkDate]]-Table_New[[#This Row],[ReqDate]]</f>
        <v>29</v>
      </c>
      <c r="O258">
        <f>VLOOKUP(Table_New[[#This Row],[Techs]],$AA$2:$AB$4,2,0)</f>
        <v>140</v>
      </c>
      <c r="P258">
        <f>Table_New[[#This Row],[LaborHours]]*Table_New[[#This Row],[LaborRate]]</f>
        <v>70</v>
      </c>
      <c r="Q258" s="6">
        <v>70</v>
      </c>
      <c r="R258" s="6">
        <v>178.49889999999999</v>
      </c>
      <c r="S258">
        <f>Table_New[[#This Row],[LaborRate]]+Table_New[[#This Row],[LaborCost]]</f>
        <v>210</v>
      </c>
      <c r="T258">
        <f>Table_New[[#This Row],[LaborFee]]+Table_New[[#This Row],[PartsFee]]</f>
        <v>248.49889999999999</v>
      </c>
      <c r="U258" t="str">
        <f>LEFT(TEXT(Table_New[[#This Row],[ReqDate]],"dddd"),3)</f>
        <v>Thu</v>
      </c>
      <c r="V258" t="str">
        <f>LEFT(TEXT(Table_New[[#This Row],[WorkDate]],"mmmm"),3)</f>
        <v>Feb</v>
      </c>
    </row>
    <row r="259" spans="1:22" ht="14.25" customHeight="1" x14ac:dyDescent="0.25">
      <c r="A259" s="6" t="s">
        <v>337</v>
      </c>
      <c r="B259" s="6" t="s">
        <v>71</v>
      </c>
      <c r="C259" s="6" t="s">
        <v>78</v>
      </c>
      <c r="D259" s="6" t="s">
        <v>63</v>
      </c>
      <c r="E259" t="str">
        <f>IF(Table_New[[#This Row],[Wait]]&lt;=4, "Yes", "No")</f>
        <v>No</v>
      </c>
      <c r="F259" s="9">
        <v>44203</v>
      </c>
      <c r="G259" s="9">
        <v>44249</v>
      </c>
      <c r="H259" s="6">
        <v>1</v>
      </c>
      <c r="I259" t="str">
        <f>IF(Table_New[[#This Row],[LaborFee]]=0,"Yes", "No")</f>
        <v>No</v>
      </c>
      <c r="J259" t="str">
        <f>IF(Table_New[[#This Row],[PartsFee]]=0,"Yes", "No")</f>
        <v>No</v>
      </c>
      <c r="K259" s="6">
        <v>0.5</v>
      </c>
      <c r="L259" s="6">
        <v>18.254899999999999</v>
      </c>
      <c r="M259" s="6" t="s">
        <v>79</v>
      </c>
      <c r="N259">
        <f>Table_New[[#This Row],[WorkDate]]-Table_New[[#This Row],[ReqDate]]</f>
        <v>46</v>
      </c>
      <c r="O259">
        <f>VLOOKUP(Table_New[[#This Row],[Techs]],$AA$2:$AB$4,2,0)</f>
        <v>80</v>
      </c>
      <c r="P259">
        <f>Table_New[[#This Row],[LaborHours]]*Table_New[[#This Row],[LaborRate]]</f>
        <v>40</v>
      </c>
      <c r="Q259" s="6">
        <v>40</v>
      </c>
      <c r="R259" s="6">
        <v>18.254899999999999</v>
      </c>
      <c r="S259">
        <f>Table_New[[#This Row],[LaborRate]]+Table_New[[#This Row],[LaborCost]]</f>
        <v>120</v>
      </c>
      <c r="T259">
        <f>Table_New[[#This Row],[LaborFee]]+Table_New[[#This Row],[PartsFee]]</f>
        <v>58.254899999999999</v>
      </c>
      <c r="U259" t="str">
        <f>LEFT(TEXT(Table_New[[#This Row],[ReqDate]],"dddd"),3)</f>
        <v>Thu</v>
      </c>
      <c r="V259" t="str">
        <f>LEFT(TEXT(Table_New[[#This Row],[WorkDate]],"mmmm"),3)</f>
        <v>Feb</v>
      </c>
    </row>
    <row r="260" spans="1:22" ht="14.25" customHeight="1" x14ac:dyDescent="0.25">
      <c r="A260" s="6" t="s">
        <v>338</v>
      </c>
      <c r="B260" s="6" t="s">
        <v>56</v>
      </c>
      <c r="C260" s="6" t="s">
        <v>227</v>
      </c>
      <c r="D260" s="6" t="s">
        <v>58</v>
      </c>
      <c r="E260" t="str">
        <f>IF(Table_New[[#This Row],[Wait]]&lt;=4, "Yes", "No")</f>
        <v>No</v>
      </c>
      <c r="F260" s="9">
        <v>44203</v>
      </c>
      <c r="G260" s="9">
        <v>44249</v>
      </c>
      <c r="H260" s="6">
        <v>2</v>
      </c>
      <c r="I260" t="str">
        <f>IF(Table_New[[#This Row],[LaborFee]]=0,"Yes", "No")</f>
        <v>No</v>
      </c>
      <c r="J260" t="str">
        <f>IF(Table_New[[#This Row],[PartsFee]]=0,"Yes", "No")</f>
        <v>No</v>
      </c>
      <c r="K260" s="6">
        <v>1.75</v>
      </c>
      <c r="L260" s="6">
        <v>151.8099</v>
      </c>
      <c r="M260" s="6" t="s">
        <v>79</v>
      </c>
      <c r="N260">
        <f>Table_New[[#This Row],[WorkDate]]-Table_New[[#This Row],[ReqDate]]</f>
        <v>46</v>
      </c>
      <c r="O260">
        <f>VLOOKUP(Table_New[[#This Row],[Techs]],$AA$2:$AB$4,2,0)</f>
        <v>140</v>
      </c>
      <c r="P260">
        <f>Table_New[[#This Row],[LaborHours]]*Table_New[[#This Row],[LaborRate]]</f>
        <v>245</v>
      </c>
      <c r="Q260" s="6">
        <v>245</v>
      </c>
      <c r="R260" s="6">
        <v>151.8099</v>
      </c>
      <c r="S260">
        <f>Table_New[[#This Row],[LaborRate]]+Table_New[[#This Row],[LaborCost]]</f>
        <v>385</v>
      </c>
      <c r="T260">
        <f>Table_New[[#This Row],[LaborFee]]+Table_New[[#This Row],[PartsFee]]</f>
        <v>396.80989999999997</v>
      </c>
      <c r="U260" t="str">
        <f>LEFT(TEXT(Table_New[[#This Row],[ReqDate]],"dddd"),3)</f>
        <v>Thu</v>
      </c>
      <c r="V260" t="str">
        <f>LEFT(TEXT(Table_New[[#This Row],[WorkDate]],"mmmm"),3)</f>
        <v>Feb</v>
      </c>
    </row>
    <row r="261" spans="1:22" ht="14.25" customHeight="1" x14ac:dyDescent="0.25">
      <c r="A261" s="6" t="s">
        <v>339</v>
      </c>
      <c r="B261" s="6" t="s">
        <v>94</v>
      </c>
      <c r="C261" s="6" t="s">
        <v>78</v>
      </c>
      <c r="D261" s="6" t="s">
        <v>67</v>
      </c>
      <c r="E261" t="str">
        <f>IF(Table_New[[#This Row],[Wait]]&lt;=4, "Yes", "No")</f>
        <v>No</v>
      </c>
      <c r="F261" s="9">
        <v>44204</v>
      </c>
      <c r="G261" s="9">
        <v>44212</v>
      </c>
      <c r="H261" s="6">
        <v>1</v>
      </c>
      <c r="I261" t="str">
        <f>IF(Table_New[[#This Row],[LaborFee]]=0,"Yes", "No")</f>
        <v>No</v>
      </c>
      <c r="J261" t="str">
        <f>IF(Table_New[[#This Row],[PartsFee]]=0,"Yes", "No")</f>
        <v>No</v>
      </c>
      <c r="K261" s="6">
        <v>0.25</v>
      </c>
      <c r="L261" s="6">
        <v>85.085899999999995</v>
      </c>
      <c r="M261" s="6" t="s">
        <v>79</v>
      </c>
      <c r="N261">
        <f>Table_New[[#This Row],[WorkDate]]-Table_New[[#This Row],[ReqDate]]</f>
        <v>8</v>
      </c>
      <c r="O261">
        <f>VLOOKUP(Table_New[[#This Row],[Techs]],$AA$2:$AB$4,2,0)</f>
        <v>80</v>
      </c>
      <c r="P261">
        <f>Table_New[[#This Row],[LaborHours]]*Table_New[[#This Row],[LaborRate]]</f>
        <v>20</v>
      </c>
      <c r="Q261" s="6">
        <v>20</v>
      </c>
      <c r="R261" s="6">
        <v>85.085899999999995</v>
      </c>
      <c r="S261">
        <f>Table_New[[#This Row],[LaborRate]]+Table_New[[#This Row],[LaborCost]]</f>
        <v>100</v>
      </c>
      <c r="T261">
        <f>Table_New[[#This Row],[LaborFee]]+Table_New[[#This Row],[PartsFee]]</f>
        <v>105.0859</v>
      </c>
      <c r="U261" t="str">
        <f>LEFT(TEXT(Table_New[[#This Row],[ReqDate]],"dddd"),3)</f>
        <v>Fri</v>
      </c>
      <c r="V261" t="str">
        <f>LEFT(TEXT(Table_New[[#This Row],[WorkDate]],"mmmm"),3)</f>
        <v>Jan</v>
      </c>
    </row>
    <row r="262" spans="1:22" ht="14.25" customHeight="1" x14ac:dyDescent="0.25">
      <c r="A262" s="6" t="s">
        <v>340</v>
      </c>
      <c r="B262" s="6" t="s">
        <v>61</v>
      </c>
      <c r="C262" s="6" t="s">
        <v>62</v>
      </c>
      <c r="D262" s="6" t="s">
        <v>58</v>
      </c>
      <c r="E262" t="str">
        <f>IF(Table_New[[#This Row],[Wait]]&lt;=4, "Yes", "No")</f>
        <v>No</v>
      </c>
      <c r="F262" s="9">
        <v>44204</v>
      </c>
      <c r="G262" s="9">
        <v>44228</v>
      </c>
      <c r="H262" s="6">
        <v>1</v>
      </c>
      <c r="I262" t="str">
        <f>IF(Table_New[[#This Row],[LaborFee]]=0,"Yes", "No")</f>
        <v>No</v>
      </c>
      <c r="J262" t="str">
        <f>IF(Table_New[[#This Row],[PartsFee]]=0,"Yes", "No")</f>
        <v>No</v>
      </c>
      <c r="K262" s="6">
        <v>0.25</v>
      </c>
      <c r="L262" s="6">
        <v>67.067700000000002</v>
      </c>
      <c r="M262" s="6" t="s">
        <v>59</v>
      </c>
      <c r="N262">
        <f>Table_New[[#This Row],[WorkDate]]-Table_New[[#This Row],[ReqDate]]</f>
        <v>24</v>
      </c>
      <c r="O262">
        <f>VLOOKUP(Table_New[[#This Row],[Techs]],$AA$2:$AB$4,2,0)</f>
        <v>80</v>
      </c>
      <c r="P262">
        <f>Table_New[[#This Row],[LaborHours]]*Table_New[[#This Row],[LaborRate]]</f>
        <v>20</v>
      </c>
      <c r="Q262" s="6">
        <v>20</v>
      </c>
      <c r="R262" s="6">
        <v>67.067700000000002</v>
      </c>
      <c r="S262">
        <f>Table_New[[#This Row],[LaborRate]]+Table_New[[#This Row],[LaborCost]]</f>
        <v>100</v>
      </c>
      <c r="T262">
        <f>Table_New[[#This Row],[LaborFee]]+Table_New[[#This Row],[PartsFee]]</f>
        <v>87.067700000000002</v>
      </c>
      <c r="U262" t="str">
        <f>LEFT(TEXT(Table_New[[#This Row],[ReqDate]],"dddd"),3)</f>
        <v>Fri</v>
      </c>
      <c r="V262" t="str">
        <f>LEFT(TEXT(Table_New[[#This Row],[WorkDate]],"mmmm"),3)</f>
        <v>Feb</v>
      </c>
    </row>
    <row r="263" spans="1:22" ht="14.25" customHeight="1" x14ac:dyDescent="0.25">
      <c r="A263" s="6" t="s">
        <v>341</v>
      </c>
      <c r="B263" s="6" t="s">
        <v>61</v>
      </c>
      <c r="C263" s="6" t="s">
        <v>62</v>
      </c>
      <c r="D263" s="6" t="s">
        <v>67</v>
      </c>
      <c r="E263" t="str">
        <f>IF(Table_New[[#This Row],[Wait]]&lt;=4, "Yes", "No")</f>
        <v>No</v>
      </c>
      <c r="F263" s="9">
        <v>44207</v>
      </c>
      <c r="G263" s="9">
        <v>44217</v>
      </c>
      <c r="H263" s="6">
        <v>1</v>
      </c>
      <c r="I263" t="str">
        <f>IF(Table_New[[#This Row],[LaborFee]]=0,"Yes", "No")</f>
        <v>No</v>
      </c>
      <c r="J263" t="str">
        <f>IF(Table_New[[#This Row],[PartsFee]]=0,"Yes", "No")</f>
        <v>No</v>
      </c>
      <c r="K263" s="6">
        <v>0.25</v>
      </c>
      <c r="L263" s="6">
        <v>162.20959999999999</v>
      </c>
      <c r="M263" s="6" t="s">
        <v>59</v>
      </c>
      <c r="N263">
        <f>Table_New[[#This Row],[WorkDate]]-Table_New[[#This Row],[ReqDate]]</f>
        <v>10</v>
      </c>
      <c r="O263">
        <f>VLOOKUP(Table_New[[#This Row],[Techs]],$AA$2:$AB$4,2,0)</f>
        <v>80</v>
      </c>
      <c r="P263">
        <f>Table_New[[#This Row],[LaborHours]]*Table_New[[#This Row],[LaborRate]]</f>
        <v>20</v>
      </c>
      <c r="Q263" s="6">
        <v>20</v>
      </c>
      <c r="R263" s="6">
        <v>162.20959999999999</v>
      </c>
      <c r="S263">
        <f>Table_New[[#This Row],[LaborRate]]+Table_New[[#This Row],[LaborCost]]</f>
        <v>100</v>
      </c>
      <c r="T263">
        <f>Table_New[[#This Row],[LaborFee]]+Table_New[[#This Row],[PartsFee]]</f>
        <v>182.20959999999999</v>
      </c>
      <c r="U263" t="str">
        <f>LEFT(TEXT(Table_New[[#This Row],[ReqDate]],"dddd"),3)</f>
        <v>Mon</v>
      </c>
      <c r="V263" t="str">
        <f>LEFT(TEXT(Table_New[[#This Row],[WorkDate]],"mmmm"),3)</f>
        <v>Jan</v>
      </c>
    </row>
    <row r="264" spans="1:22" ht="14.25" customHeight="1" x14ac:dyDescent="0.25">
      <c r="A264" s="6" t="s">
        <v>342</v>
      </c>
      <c r="B264" s="6" t="s">
        <v>94</v>
      </c>
      <c r="C264" s="6" t="s">
        <v>78</v>
      </c>
      <c r="D264" s="6" t="s">
        <v>194</v>
      </c>
      <c r="E264" t="str">
        <f>IF(Table_New[[#This Row],[Wait]]&lt;=4, "Yes", "No")</f>
        <v>No</v>
      </c>
      <c r="F264" s="9">
        <v>44207</v>
      </c>
      <c r="G264" s="9">
        <v>44224</v>
      </c>
      <c r="H264" s="6">
        <v>1</v>
      </c>
      <c r="I264" t="str">
        <f>IF(Table_New[[#This Row],[LaborFee]]=0,"Yes", "No")</f>
        <v>No</v>
      </c>
      <c r="J264" t="str">
        <f>IF(Table_New[[#This Row],[PartsFee]]=0,"Yes", "No")</f>
        <v>No</v>
      </c>
      <c r="K264" s="6">
        <v>1.25</v>
      </c>
      <c r="L264" s="6">
        <v>53.688699999999997</v>
      </c>
      <c r="M264" s="6" t="s">
        <v>59</v>
      </c>
      <c r="N264">
        <f>Table_New[[#This Row],[WorkDate]]-Table_New[[#This Row],[ReqDate]]</f>
        <v>17</v>
      </c>
      <c r="O264">
        <f>VLOOKUP(Table_New[[#This Row],[Techs]],$AA$2:$AB$4,2,0)</f>
        <v>80</v>
      </c>
      <c r="P264">
        <f>Table_New[[#This Row],[LaborHours]]*Table_New[[#This Row],[LaborRate]]</f>
        <v>100</v>
      </c>
      <c r="Q264" s="6">
        <v>100</v>
      </c>
      <c r="R264" s="6">
        <v>53.688699999999997</v>
      </c>
      <c r="S264">
        <f>Table_New[[#This Row],[LaborRate]]+Table_New[[#This Row],[LaborCost]]</f>
        <v>180</v>
      </c>
      <c r="T264">
        <f>Table_New[[#This Row],[LaborFee]]+Table_New[[#This Row],[PartsFee]]</f>
        <v>153.68869999999998</v>
      </c>
      <c r="U264" t="str">
        <f>LEFT(TEXT(Table_New[[#This Row],[ReqDate]],"dddd"),3)</f>
        <v>Mon</v>
      </c>
      <c r="V264" t="str">
        <f>LEFT(TEXT(Table_New[[#This Row],[WorkDate]],"mmmm"),3)</f>
        <v>Jan</v>
      </c>
    </row>
    <row r="265" spans="1:22" ht="14.25" customHeight="1" x14ac:dyDescent="0.25">
      <c r="A265" s="6" t="s">
        <v>343</v>
      </c>
      <c r="B265" s="6" t="s">
        <v>94</v>
      </c>
      <c r="C265" s="6" t="s">
        <v>87</v>
      </c>
      <c r="D265" s="6" t="s">
        <v>58</v>
      </c>
      <c r="E265" t="str">
        <f>IF(Table_New[[#This Row],[Wait]]&lt;=4, "Yes", "No")</f>
        <v>No</v>
      </c>
      <c r="F265" s="9">
        <v>44207</v>
      </c>
      <c r="G265" s="9">
        <v>44228</v>
      </c>
      <c r="H265" s="6">
        <v>2</v>
      </c>
      <c r="I265" t="str">
        <f>IF(Table_New[[#This Row],[LaborFee]]=0,"Yes", "No")</f>
        <v>No</v>
      </c>
      <c r="J265" t="str">
        <f>IF(Table_New[[#This Row],[PartsFee]]=0,"Yes", "No")</f>
        <v>No</v>
      </c>
      <c r="K265" s="6">
        <v>1</v>
      </c>
      <c r="L265" s="6">
        <v>211.8477</v>
      </c>
      <c r="M265" s="6" t="s">
        <v>79</v>
      </c>
      <c r="N265">
        <f>Table_New[[#This Row],[WorkDate]]-Table_New[[#This Row],[ReqDate]]</f>
        <v>21</v>
      </c>
      <c r="O265">
        <f>VLOOKUP(Table_New[[#This Row],[Techs]],$AA$2:$AB$4,2,0)</f>
        <v>140</v>
      </c>
      <c r="P265">
        <f>Table_New[[#This Row],[LaborHours]]*Table_New[[#This Row],[LaborRate]]</f>
        <v>140</v>
      </c>
      <c r="Q265" s="6">
        <v>140</v>
      </c>
      <c r="R265" s="6">
        <v>211.8477</v>
      </c>
      <c r="S265">
        <f>Table_New[[#This Row],[LaborRate]]+Table_New[[#This Row],[LaborCost]]</f>
        <v>280</v>
      </c>
      <c r="T265">
        <f>Table_New[[#This Row],[LaborFee]]+Table_New[[#This Row],[PartsFee]]</f>
        <v>351.84770000000003</v>
      </c>
      <c r="U265" t="str">
        <f>LEFT(TEXT(Table_New[[#This Row],[ReqDate]],"dddd"),3)</f>
        <v>Mon</v>
      </c>
      <c r="V265" t="str">
        <f>LEFT(TEXT(Table_New[[#This Row],[WorkDate]],"mmmm"),3)</f>
        <v>Feb</v>
      </c>
    </row>
    <row r="266" spans="1:22" ht="14.25" customHeight="1" x14ac:dyDescent="0.25">
      <c r="A266" s="6" t="s">
        <v>344</v>
      </c>
      <c r="B266" s="6" t="s">
        <v>61</v>
      </c>
      <c r="C266" s="6" t="s">
        <v>62</v>
      </c>
      <c r="D266" s="6" t="s">
        <v>58</v>
      </c>
      <c r="E266" t="str">
        <f>IF(Table_New[[#This Row],[Wait]]&lt;=4, "Yes", "No")</f>
        <v>No</v>
      </c>
      <c r="F266" s="9">
        <v>44207</v>
      </c>
      <c r="G266" s="9">
        <v>44228</v>
      </c>
      <c r="H266" s="6">
        <v>1</v>
      </c>
      <c r="I266" t="str">
        <f>IF(Table_New[[#This Row],[LaborFee]]=0,"Yes", "No")</f>
        <v>No</v>
      </c>
      <c r="J266" t="str">
        <f>IF(Table_New[[#This Row],[PartsFee]]=0,"Yes", "No")</f>
        <v>No</v>
      </c>
      <c r="K266" s="6">
        <v>0.25</v>
      </c>
      <c r="L266" s="6">
        <v>150.31899999999999</v>
      </c>
      <c r="M266" s="6" t="s">
        <v>68</v>
      </c>
      <c r="N266">
        <f>Table_New[[#This Row],[WorkDate]]-Table_New[[#This Row],[ReqDate]]</f>
        <v>21</v>
      </c>
      <c r="O266">
        <f>VLOOKUP(Table_New[[#This Row],[Techs]],$AA$2:$AB$4,2,0)</f>
        <v>80</v>
      </c>
      <c r="P266">
        <f>Table_New[[#This Row],[LaborHours]]*Table_New[[#This Row],[LaborRate]]</f>
        <v>20</v>
      </c>
      <c r="Q266" s="6">
        <v>20</v>
      </c>
      <c r="R266" s="6">
        <v>150.31899999999999</v>
      </c>
      <c r="S266">
        <f>Table_New[[#This Row],[LaborRate]]+Table_New[[#This Row],[LaborCost]]</f>
        <v>100</v>
      </c>
      <c r="T266">
        <f>Table_New[[#This Row],[LaborFee]]+Table_New[[#This Row],[PartsFee]]</f>
        <v>170.31899999999999</v>
      </c>
      <c r="U266" t="str">
        <f>LEFT(TEXT(Table_New[[#This Row],[ReqDate]],"dddd"),3)</f>
        <v>Mon</v>
      </c>
      <c r="V266" t="str">
        <f>LEFT(TEXT(Table_New[[#This Row],[WorkDate]],"mmmm"),3)</f>
        <v>Feb</v>
      </c>
    </row>
    <row r="267" spans="1:22" ht="14.25" customHeight="1" x14ac:dyDescent="0.25">
      <c r="A267" s="6" t="s">
        <v>345</v>
      </c>
      <c r="B267" s="6" t="s">
        <v>226</v>
      </c>
      <c r="C267" s="6" t="s">
        <v>227</v>
      </c>
      <c r="D267" s="6" t="s">
        <v>58</v>
      </c>
      <c r="E267" t="str">
        <f>IF(Table_New[[#This Row],[Wait]]&lt;=4, "Yes", "No")</f>
        <v>No</v>
      </c>
      <c r="F267" s="9">
        <v>44207</v>
      </c>
      <c r="G267" s="9">
        <v>44250</v>
      </c>
      <c r="H267" s="6">
        <v>2</v>
      </c>
      <c r="I267" t="str">
        <f>IF(Table_New[[#This Row],[LaborFee]]=0,"Yes", "No")</f>
        <v>No</v>
      </c>
      <c r="J267" t="str">
        <f>IF(Table_New[[#This Row],[PartsFee]]=0,"Yes", "No")</f>
        <v>No</v>
      </c>
      <c r="K267" s="6">
        <v>0.25</v>
      </c>
      <c r="L267" s="6">
        <v>46.864899999999999</v>
      </c>
      <c r="M267" s="6" t="s">
        <v>59</v>
      </c>
      <c r="N267">
        <f>Table_New[[#This Row],[WorkDate]]-Table_New[[#This Row],[ReqDate]]</f>
        <v>43</v>
      </c>
      <c r="O267">
        <f>VLOOKUP(Table_New[[#This Row],[Techs]],$AA$2:$AB$4,2,0)</f>
        <v>140</v>
      </c>
      <c r="P267">
        <f>Table_New[[#This Row],[LaborHours]]*Table_New[[#This Row],[LaborRate]]</f>
        <v>35</v>
      </c>
      <c r="Q267" s="6">
        <v>35</v>
      </c>
      <c r="R267" s="6">
        <v>46.864899999999999</v>
      </c>
      <c r="S267">
        <f>Table_New[[#This Row],[LaborRate]]+Table_New[[#This Row],[LaborCost]]</f>
        <v>175</v>
      </c>
      <c r="T267">
        <f>Table_New[[#This Row],[LaborFee]]+Table_New[[#This Row],[PartsFee]]</f>
        <v>81.864900000000006</v>
      </c>
      <c r="U267" t="str">
        <f>LEFT(TEXT(Table_New[[#This Row],[ReqDate]],"dddd"),3)</f>
        <v>Mon</v>
      </c>
      <c r="V267" t="str">
        <f>LEFT(TEXT(Table_New[[#This Row],[WorkDate]],"mmmm"),3)</f>
        <v>Feb</v>
      </c>
    </row>
    <row r="268" spans="1:22" ht="14.25" customHeight="1" x14ac:dyDescent="0.25">
      <c r="A268" s="6" t="s">
        <v>346</v>
      </c>
      <c r="B268" s="6" t="s">
        <v>61</v>
      </c>
      <c r="C268" s="6" t="s">
        <v>62</v>
      </c>
      <c r="D268" s="6" t="s">
        <v>58</v>
      </c>
      <c r="E268" t="str">
        <f>IF(Table_New[[#This Row],[Wait]]&lt;=4, "Yes", "No")</f>
        <v>No</v>
      </c>
      <c r="F268" s="9">
        <v>44208</v>
      </c>
      <c r="G268" s="9">
        <v>44217</v>
      </c>
      <c r="H268" s="6">
        <v>1</v>
      </c>
      <c r="I268" t="str">
        <f>IF(Table_New[[#This Row],[LaborFee]]=0,"Yes", "No")</f>
        <v>No</v>
      </c>
      <c r="J268" t="str">
        <f>IF(Table_New[[#This Row],[PartsFee]]=0,"Yes", "No")</f>
        <v>No</v>
      </c>
      <c r="K268" s="6">
        <v>0.25</v>
      </c>
      <c r="L268" s="6">
        <v>19.5</v>
      </c>
      <c r="M268" s="6" t="s">
        <v>68</v>
      </c>
      <c r="N268">
        <f>Table_New[[#This Row],[WorkDate]]-Table_New[[#This Row],[ReqDate]]</f>
        <v>9</v>
      </c>
      <c r="O268">
        <f>VLOOKUP(Table_New[[#This Row],[Techs]],$AA$2:$AB$4,2,0)</f>
        <v>80</v>
      </c>
      <c r="P268">
        <f>Table_New[[#This Row],[LaborHours]]*Table_New[[#This Row],[LaborRate]]</f>
        <v>20</v>
      </c>
      <c r="Q268" s="6">
        <v>20</v>
      </c>
      <c r="R268" s="6">
        <v>19.5</v>
      </c>
      <c r="S268">
        <f>Table_New[[#This Row],[LaborRate]]+Table_New[[#This Row],[LaborCost]]</f>
        <v>100</v>
      </c>
      <c r="T268">
        <f>Table_New[[#This Row],[LaborFee]]+Table_New[[#This Row],[PartsFee]]</f>
        <v>39.5</v>
      </c>
      <c r="U268" t="str">
        <f>LEFT(TEXT(Table_New[[#This Row],[ReqDate]],"dddd"),3)</f>
        <v>Tue</v>
      </c>
      <c r="V268" t="str">
        <f>LEFT(TEXT(Table_New[[#This Row],[WorkDate]],"mmmm"),3)</f>
        <v>Jan</v>
      </c>
    </row>
    <row r="269" spans="1:22" ht="14.25" customHeight="1" x14ac:dyDescent="0.25">
      <c r="A269" s="6" t="s">
        <v>347</v>
      </c>
      <c r="B269" s="6" t="s">
        <v>65</v>
      </c>
      <c r="C269" s="6" t="s">
        <v>66</v>
      </c>
      <c r="D269" s="6" t="s">
        <v>63</v>
      </c>
      <c r="E269" t="str">
        <f>IF(Table_New[[#This Row],[Wait]]&lt;=4, "Yes", "No")</f>
        <v>No</v>
      </c>
      <c r="F269" s="9">
        <v>44208</v>
      </c>
      <c r="G269" s="9">
        <v>44215</v>
      </c>
      <c r="H269" s="6">
        <v>1</v>
      </c>
      <c r="I269" t="str">
        <f>IF(Table_New[[#This Row],[LaborFee]]=0,"Yes", "No")</f>
        <v>No</v>
      </c>
      <c r="J269" t="str">
        <f>IF(Table_New[[#This Row],[PartsFee]]=0,"Yes", "No")</f>
        <v>No</v>
      </c>
      <c r="K269" s="6">
        <v>1.25</v>
      </c>
      <c r="L269" s="6">
        <v>256.71809999999999</v>
      </c>
      <c r="M269" s="6" t="s">
        <v>79</v>
      </c>
      <c r="N269">
        <f>Table_New[[#This Row],[WorkDate]]-Table_New[[#This Row],[ReqDate]]</f>
        <v>7</v>
      </c>
      <c r="O269">
        <f>VLOOKUP(Table_New[[#This Row],[Techs]],$AA$2:$AB$4,2,0)</f>
        <v>80</v>
      </c>
      <c r="P269">
        <f>Table_New[[#This Row],[LaborHours]]*Table_New[[#This Row],[LaborRate]]</f>
        <v>100</v>
      </c>
      <c r="Q269" s="6">
        <v>100</v>
      </c>
      <c r="R269" s="6">
        <v>256.71809999999999</v>
      </c>
      <c r="S269">
        <f>Table_New[[#This Row],[LaborRate]]+Table_New[[#This Row],[LaborCost]]</f>
        <v>180</v>
      </c>
      <c r="T269">
        <f>Table_New[[#This Row],[LaborFee]]+Table_New[[#This Row],[PartsFee]]</f>
        <v>356.71809999999999</v>
      </c>
      <c r="U269" t="str">
        <f>LEFT(TEXT(Table_New[[#This Row],[ReqDate]],"dddd"),3)</f>
        <v>Tue</v>
      </c>
      <c r="V269" t="str">
        <f>LEFT(TEXT(Table_New[[#This Row],[WorkDate]],"mmmm"),3)</f>
        <v>Jan</v>
      </c>
    </row>
    <row r="270" spans="1:22" ht="14.25" customHeight="1" x14ac:dyDescent="0.25">
      <c r="A270" s="6" t="s">
        <v>348</v>
      </c>
      <c r="B270" s="6" t="s">
        <v>71</v>
      </c>
      <c r="C270" s="6" t="s">
        <v>57</v>
      </c>
      <c r="D270" s="6" t="s">
        <v>63</v>
      </c>
      <c r="E270" t="str">
        <f>IF(Table_New[[#This Row],[Wait]]&lt;=4, "Yes", "No")</f>
        <v>No</v>
      </c>
      <c r="F270" s="9">
        <v>44209</v>
      </c>
      <c r="G270" s="9">
        <v>44226</v>
      </c>
      <c r="H270" s="6">
        <v>1</v>
      </c>
      <c r="I270" t="str">
        <f>IF(Table_New[[#This Row],[LaborFee]]=0,"Yes", "No")</f>
        <v>No</v>
      </c>
      <c r="J270" t="str">
        <f>IF(Table_New[[#This Row],[PartsFee]]=0,"Yes", "No")</f>
        <v>No</v>
      </c>
      <c r="K270" s="6">
        <v>1</v>
      </c>
      <c r="L270" s="6">
        <v>86.293499999999995</v>
      </c>
      <c r="M270" s="6" t="s">
        <v>79</v>
      </c>
      <c r="N270">
        <f>Table_New[[#This Row],[WorkDate]]-Table_New[[#This Row],[ReqDate]]</f>
        <v>17</v>
      </c>
      <c r="O270">
        <f>VLOOKUP(Table_New[[#This Row],[Techs]],$AA$2:$AB$4,2,0)</f>
        <v>80</v>
      </c>
      <c r="P270">
        <f>Table_New[[#This Row],[LaborHours]]*Table_New[[#This Row],[LaborRate]]</f>
        <v>80</v>
      </c>
      <c r="Q270" s="6">
        <v>80</v>
      </c>
      <c r="R270" s="6">
        <v>86.293499999999995</v>
      </c>
      <c r="S270">
        <f>Table_New[[#This Row],[LaborRate]]+Table_New[[#This Row],[LaborCost]]</f>
        <v>160</v>
      </c>
      <c r="T270">
        <f>Table_New[[#This Row],[LaborFee]]+Table_New[[#This Row],[PartsFee]]</f>
        <v>166.29349999999999</v>
      </c>
      <c r="U270" t="str">
        <f>LEFT(TEXT(Table_New[[#This Row],[ReqDate]],"dddd"),3)</f>
        <v>Wed</v>
      </c>
      <c r="V270" t="str">
        <f>LEFT(TEXT(Table_New[[#This Row],[WorkDate]],"mmmm"),3)</f>
        <v>Jan</v>
      </c>
    </row>
    <row r="271" spans="1:22" ht="14.25" customHeight="1" x14ac:dyDescent="0.25">
      <c r="A271" s="6" t="s">
        <v>349</v>
      </c>
      <c r="B271" s="6" t="s">
        <v>61</v>
      </c>
      <c r="C271" s="6" t="s">
        <v>62</v>
      </c>
      <c r="D271" s="6" t="s">
        <v>58</v>
      </c>
      <c r="E271" t="str">
        <f>IF(Table_New[[#This Row],[Wait]]&lt;=4, "Yes", "No")</f>
        <v>No</v>
      </c>
      <c r="F271" s="9">
        <v>44210</v>
      </c>
      <c r="G271" s="9">
        <v>44215</v>
      </c>
      <c r="H271" s="6">
        <v>1</v>
      </c>
      <c r="I271" t="str">
        <f>IF(Table_New[[#This Row],[LaborFee]]=0,"Yes", "No")</f>
        <v>No</v>
      </c>
      <c r="J271" t="str">
        <f>IF(Table_New[[#This Row],[PartsFee]]=0,"Yes", "No")</f>
        <v>No</v>
      </c>
      <c r="K271" s="6">
        <v>0.25</v>
      </c>
      <c r="L271" s="6">
        <v>108.3061</v>
      </c>
      <c r="M271" s="6" t="s">
        <v>68</v>
      </c>
      <c r="N271">
        <f>Table_New[[#This Row],[WorkDate]]-Table_New[[#This Row],[ReqDate]]</f>
        <v>5</v>
      </c>
      <c r="O271">
        <f>VLOOKUP(Table_New[[#This Row],[Techs]],$AA$2:$AB$4,2,0)</f>
        <v>80</v>
      </c>
      <c r="P271">
        <f>Table_New[[#This Row],[LaborHours]]*Table_New[[#This Row],[LaborRate]]</f>
        <v>20</v>
      </c>
      <c r="Q271" s="6">
        <v>20</v>
      </c>
      <c r="R271" s="6">
        <v>108.3061</v>
      </c>
      <c r="S271">
        <f>Table_New[[#This Row],[LaborRate]]+Table_New[[#This Row],[LaborCost]]</f>
        <v>100</v>
      </c>
      <c r="T271">
        <f>Table_New[[#This Row],[LaborFee]]+Table_New[[#This Row],[PartsFee]]</f>
        <v>128.30610000000001</v>
      </c>
      <c r="U271" t="str">
        <f>LEFT(TEXT(Table_New[[#This Row],[ReqDate]],"dddd"),3)</f>
        <v>Thu</v>
      </c>
      <c r="V271" t="str">
        <f>LEFT(TEXT(Table_New[[#This Row],[WorkDate]],"mmmm"),3)</f>
        <v>Jan</v>
      </c>
    </row>
    <row r="272" spans="1:22" ht="14.25" customHeight="1" x14ac:dyDescent="0.25">
      <c r="A272" s="6" t="s">
        <v>350</v>
      </c>
      <c r="B272" s="6" t="s">
        <v>94</v>
      </c>
      <c r="C272" s="6" t="s">
        <v>66</v>
      </c>
      <c r="D272" s="6" t="s">
        <v>58</v>
      </c>
      <c r="E272" t="str">
        <f>IF(Table_New[[#This Row],[Wait]]&lt;=4, "Yes", "No")</f>
        <v>No</v>
      </c>
      <c r="F272" s="9">
        <v>44210</v>
      </c>
      <c r="G272" s="9">
        <v>44221</v>
      </c>
      <c r="H272" s="6">
        <v>1</v>
      </c>
      <c r="I272" t="str">
        <f>IF(Table_New[[#This Row],[LaborFee]]=0,"Yes", "No")</f>
        <v>No</v>
      </c>
      <c r="J272" t="str">
        <f>IF(Table_New[[#This Row],[PartsFee]]=0,"Yes", "No")</f>
        <v>No</v>
      </c>
      <c r="K272" s="6">
        <v>0.25</v>
      </c>
      <c r="L272" s="6">
        <v>70.8215</v>
      </c>
      <c r="M272" s="6" t="s">
        <v>79</v>
      </c>
      <c r="N272">
        <f>Table_New[[#This Row],[WorkDate]]-Table_New[[#This Row],[ReqDate]]</f>
        <v>11</v>
      </c>
      <c r="O272">
        <f>VLOOKUP(Table_New[[#This Row],[Techs]],$AA$2:$AB$4,2,0)</f>
        <v>80</v>
      </c>
      <c r="P272">
        <f>Table_New[[#This Row],[LaborHours]]*Table_New[[#This Row],[LaborRate]]</f>
        <v>20</v>
      </c>
      <c r="Q272" s="6">
        <v>20</v>
      </c>
      <c r="R272" s="6">
        <v>70.8215</v>
      </c>
      <c r="S272">
        <f>Table_New[[#This Row],[LaborRate]]+Table_New[[#This Row],[LaborCost]]</f>
        <v>100</v>
      </c>
      <c r="T272">
        <f>Table_New[[#This Row],[LaborFee]]+Table_New[[#This Row],[PartsFee]]</f>
        <v>90.8215</v>
      </c>
      <c r="U272" t="str">
        <f>LEFT(TEXT(Table_New[[#This Row],[ReqDate]],"dddd"),3)</f>
        <v>Thu</v>
      </c>
      <c r="V272" t="str">
        <f>LEFT(TEXT(Table_New[[#This Row],[WorkDate]],"mmmm"),3)</f>
        <v>Jan</v>
      </c>
    </row>
    <row r="273" spans="1:22" ht="14.25" customHeight="1" x14ac:dyDescent="0.25">
      <c r="A273" s="6" t="s">
        <v>351</v>
      </c>
      <c r="B273" s="6" t="s">
        <v>61</v>
      </c>
      <c r="C273" s="6" t="s">
        <v>62</v>
      </c>
      <c r="D273" s="6" t="s">
        <v>58</v>
      </c>
      <c r="E273" t="str">
        <f>IF(Table_New[[#This Row],[Wait]]&lt;=4, "Yes", "No")</f>
        <v>No</v>
      </c>
      <c r="F273" s="9">
        <v>44210</v>
      </c>
      <c r="G273" s="9">
        <v>44228</v>
      </c>
      <c r="H273" s="6">
        <v>1</v>
      </c>
      <c r="I273" t="str">
        <f>IF(Table_New[[#This Row],[LaborFee]]=0,"Yes", "No")</f>
        <v>No</v>
      </c>
      <c r="J273" t="str">
        <f>IF(Table_New[[#This Row],[PartsFee]]=0,"Yes", "No")</f>
        <v>No</v>
      </c>
      <c r="K273" s="6">
        <v>0.5</v>
      </c>
      <c r="L273" s="6">
        <v>56.919600000000003</v>
      </c>
      <c r="M273" s="6" t="s">
        <v>59</v>
      </c>
      <c r="N273">
        <f>Table_New[[#This Row],[WorkDate]]-Table_New[[#This Row],[ReqDate]]</f>
        <v>18</v>
      </c>
      <c r="O273">
        <f>VLOOKUP(Table_New[[#This Row],[Techs]],$AA$2:$AB$4,2,0)</f>
        <v>80</v>
      </c>
      <c r="P273">
        <f>Table_New[[#This Row],[LaborHours]]*Table_New[[#This Row],[LaborRate]]</f>
        <v>40</v>
      </c>
      <c r="Q273" s="6">
        <v>40</v>
      </c>
      <c r="R273" s="6">
        <v>56.919600000000003</v>
      </c>
      <c r="S273">
        <f>Table_New[[#This Row],[LaborRate]]+Table_New[[#This Row],[LaborCost]]</f>
        <v>120</v>
      </c>
      <c r="T273">
        <f>Table_New[[#This Row],[LaborFee]]+Table_New[[#This Row],[PartsFee]]</f>
        <v>96.919600000000003</v>
      </c>
      <c r="U273" t="str">
        <f>LEFT(TEXT(Table_New[[#This Row],[ReqDate]],"dddd"),3)</f>
        <v>Thu</v>
      </c>
      <c r="V273" t="str">
        <f>LEFT(TEXT(Table_New[[#This Row],[WorkDate]],"mmmm"),3)</f>
        <v>Feb</v>
      </c>
    </row>
    <row r="274" spans="1:22" ht="14.25" customHeight="1" x14ac:dyDescent="0.25">
      <c r="A274" s="6" t="s">
        <v>352</v>
      </c>
      <c r="B274" s="6" t="s">
        <v>71</v>
      </c>
      <c r="C274" s="6" t="s">
        <v>78</v>
      </c>
      <c r="D274" s="6" t="s">
        <v>58</v>
      </c>
      <c r="E274" t="str">
        <f>IF(Table_New[[#This Row],[Wait]]&lt;=4, "Yes", "No")</f>
        <v>No</v>
      </c>
      <c r="F274" s="9">
        <v>44210</v>
      </c>
      <c r="G274" s="9">
        <v>44232</v>
      </c>
      <c r="H274" s="6">
        <v>2</v>
      </c>
      <c r="I274" t="str">
        <f>IF(Table_New[[#This Row],[LaborFee]]=0,"Yes", "No")</f>
        <v>No</v>
      </c>
      <c r="J274" t="str">
        <f>IF(Table_New[[#This Row],[PartsFee]]=0,"Yes", "No")</f>
        <v>No</v>
      </c>
      <c r="K274" s="6">
        <v>0.5</v>
      </c>
      <c r="L274" s="6">
        <v>74.532399999999996</v>
      </c>
      <c r="M274" s="6" t="s">
        <v>79</v>
      </c>
      <c r="N274">
        <f>Table_New[[#This Row],[WorkDate]]-Table_New[[#This Row],[ReqDate]]</f>
        <v>22</v>
      </c>
      <c r="O274">
        <f>VLOOKUP(Table_New[[#This Row],[Techs]],$AA$2:$AB$4,2,0)</f>
        <v>140</v>
      </c>
      <c r="P274">
        <f>Table_New[[#This Row],[LaborHours]]*Table_New[[#This Row],[LaborRate]]</f>
        <v>70</v>
      </c>
      <c r="Q274" s="6">
        <v>70</v>
      </c>
      <c r="R274" s="6">
        <v>74.532399999999996</v>
      </c>
      <c r="S274">
        <f>Table_New[[#This Row],[LaborRate]]+Table_New[[#This Row],[LaborCost]]</f>
        <v>210</v>
      </c>
      <c r="T274">
        <f>Table_New[[#This Row],[LaborFee]]+Table_New[[#This Row],[PartsFee]]</f>
        <v>144.5324</v>
      </c>
      <c r="U274" t="str">
        <f>LEFT(TEXT(Table_New[[#This Row],[ReqDate]],"dddd"),3)</f>
        <v>Thu</v>
      </c>
      <c r="V274" t="str">
        <f>LEFT(TEXT(Table_New[[#This Row],[WorkDate]],"mmmm"),3)</f>
        <v>Feb</v>
      </c>
    </row>
    <row r="275" spans="1:22" ht="14.25" customHeight="1" x14ac:dyDescent="0.25">
      <c r="A275" s="6" t="s">
        <v>353</v>
      </c>
      <c r="B275" s="6" t="s">
        <v>56</v>
      </c>
      <c r="C275" s="6" t="s">
        <v>227</v>
      </c>
      <c r="D275" s="6" t="s">
        <v>58</v>
      </c>
      <c r="E275" t="str">
        <f>IF(Table_New[[#This Row],[Wait]]&lt;=4, "Yes", "No")</f>
        <v>No</v>
      </c>
      <c r="F275" s="9">
        <v>44210</v>
      </c>
      <c r="G275" s="9">
        <v>44242</v>
      </c>
      <c r="H275" s="6">
        <v>2</v>
      </c>
      <c r="I275" t="str">
        <f>IF(Table_New[[#This Row],[LaborFee]]=0,"Yes", "No")</f>
        <v>No</v>
      </c>
      <c r="J275" t="str">
        <f>IF(Table_New[[#This Row],[PartsFee]]=0,"Yes", "No")</f>
        <v>No</v>
      </c>
      <c r="K275" s="6">
        <v>0.5</v>
      </c>
      <c r="L275" s="6">
        <v>137.22</v>
      </c>
      <c r="M275" s="6" t="s">
        <v>59</v>
      </c>
      <c r="N275">
        <f>Table_New[[#This Row],[WorkDate]]-Table_New[[#This Row],[ReqDate]]</f>
        <v>32</v>
      </c>
      <c r="O275">
        <f>VLOOKUP(Table_New[[#This Row],[Techs]],$AA$2:$AB$4,2,0)</f>
        <v>140</v>
      </c>
      <c r="P275">
        <f>Table_New[[#This Row],[LaborHours]]*Table_New[[#This Row],[LaborRate]]</f>
        <v>70</v>
      </c>
      <c r="Q275" s="6">
        <v>70</v>
      </c>
      <c r="R275" s="6">
        <v>137.22</v>
      </c>
      <c r="S275">
        <f>Table_New[[#This Row],[LaborRate]]+Table_New[[#This Row],[LaborCost]]</f>
        <v>210</v>
      </c>
      <c r="T275">
        <f>Table_New[[#This Row],[LaborFee]]+Table_New[[#This Row],[PartsFee]]</f>
        <v>207.22</v>
      </c>
      <c r="U275" t="str">
        <f>LEFT(TEXT(Table_New[[#This Row],[ReqDate]],"dddd"),3)</f>
        <v>Thu</v>
      </c>
      <c r="V275" t="str">
        <f>LEFT(TEXT(Table_New[[#This Row],[WorkDate]],"mmmm"),3)</f>
        <v>Feb</v>
      </c>
    </row>
    <row r="276" spans="1:22" ht="14.25" customHeight="1" x14ac:dyDescent="0.25">
      <c r="A276" s="6" t="s">
        <v>354</v>
      </c>
      <c r="B276" s="6" t="s">
        <v>71</v>
      </c>
      <c r="C276" s="6" t="s">
        <v>66</v>
      </c>
      <c r="D276" s="6" t="s">
        <v>58</v>
      </c>
      <c r="E276" t="str">
        <f>IF(Table_New[[#This Row],[Wait]]&lt;=4, "Yes", "No")</f>
        <v>No</v>
      </c>
      <c r="F276" s="9">
        <v>44211</v>
      </c>
      <c r="G276" s="9">
        <v>44228</v>
      </c>
      <c r="H276" s="6">
        <v>2</v>
      </c>
      <c r="I276" t="str">
        <f>IF(Table_New[[#This Row],[LaborFee]]=0,"Yes", "No")</f>
        <v>No</v>
      </c>
      <c r="J276" t="str">
        <f>IF(Table_New[[#This Row],[PartsFee]]=0,"Yes", "No")</f>
        <v>No</v>
      </c>
      <c r="K276" s="6">
        <v>0.5</v>
      </c>
      <c r="L276" s="6">
        <v>83.462900000000005</v>
      </c>
      <c r="M276" s="6" t="s">
        <v>59</v>
      </c>
      <c r="N276">
        <f>Table_New[[#This Row],[WorkDate]]-Table_New[[#This Row],[ReqDate]]</f>
        <v>17</v>
      </c>
      <c r="O276">
        <f>VLOOKUP(Table_New[[#This Row],[Techs]],$AA$2:$AB$4,2,0)</f>
        <v>140</v>
      </c>
      <c r="P276">
        <f>Table_New[[#This Row],[LaborHours]]*Table_New[[#This Row],[LaborRate]]</f>
        <v>70</v>
      </c>
      <c r="Q276" s="6">
        <v>70</v>
      </c>
      <c r="R276" s="6">
        <v>83.462900000000005</v>
      </c>
      <c r="S276">
        <f>Table_New[[#This Row],[LaborRate]]+Table_New[[#This Row],[LaborCost]]</f>
        <v>210</v>
      </c>
      <c r="T276">
        <f>Table_New[[#This Row],[LaborFee]]+Table_New[[#This Row],[PartsFee]]</f>
        <v>153.46289999999999</v>
      </c>
      <c r="U276" t="str">
        <f>LEFT(TEXT(Table_New[[#This Row],[ReqDate]],"dddd"),3)</f>
        <v>Fri</v>
      </c>
      <c r="V276" t="str">
        <f>LEFT(TEXT(Table_New[[#This Row],[WorkDate]],"mmmm"),3)</f>
        <v>Feb</v>
      </c>
    </row>
    <row r="277" spans="1:22" ht="14.25" customHeight="1" x14ac:dyDescent="0.25">
      <c r="A277" s="6" t="s">
        <v>355</v>
      </c>
      <c r="B277" s="6" t="s">
        <v>83</v>
      </c>
      <c r="C277" s="6" t="s">
        <v>57</v>
      </c>
      <c r="D277" s="6" t="s">
        <v>58</v>
      </c>
      <c r="E277" t="str">
        <f>IF(Table_New[[#This Row],[Wait]]&lt;=4, "Yes", "No")</f>
        <v>No</v>
      </c>
      <c r="F277" s="9">
        <v>44212</v>
      </c>
      <c r="G277" s="9">
        <v>44230</v>
      </c>
      <c r="H277" s="6">
        <v>1</v>
      </c>
      <c r="I277" t="str">
        <f>IF(Table_New[[#This Row],[LaborFee]]=0,"Yes", "No")</f>
        <v>No</v>
      </c>
      <c r="J277" t="str">
        <f>IF(Table_New[[#This Row],[PartsFee]]=0,"Yes", "No")</f>
        <v>No</v>
      </c>
      <c r="K277" s="6">
        <v>1</v>
      </c>
      <c r="L277" s="6">
        <v>9.92</v>
      </c>
      <c r="M277" s="6" t="s">
        <v>68</v>
      </c>
      <c r="N277">
        <f>Table_New[[#This Row],[WorkDate]]-Table_New[[#This Row],[ReqDate]]</f>
        <v>18</v>
      </c>
      <c r="O277">
        <f>VLOOKUP(Table_New[[#This Row],[Techs]],$AA$2:$AB$4,2,0)</f>
        <v>80</v>
      </c>
      <c r="P277">
        <f>Table_New[[#This Row],[LaborHours]]*Table_New[[#This Row],[LaborRate]]</f>
        <v>80</v>
      </c>
      <c r="Q277" s="6">
        <v>80</v>
      </c>
      <c r="R277" s="6">
        <v>9.92</v>
      </c>
      <c r="S277">
        <f>Table_New[[#This Row],[LaborRate]]+Table_New[[#This Row],[LaborCost]]</f>
        <v>160</v>
      </c>
      <c r="T277">
        <f>Table_New[[#This Row],[LaborFee]]+Table_New[[#This Row],[PartsFee]]</f>
        <v>89.92</v>
      </c>
      <c r="U277" t="str">
        <f>LEFT(TEXT(Table_New[[#This Row],[ReqDate]],"dddd"),3)</f>
        <v>Sat</v>
      </c>
      <c r="V277" t="str">
        <f>LEFT(TEXT(Table_New[[#This Row],[WorkDate]],"mmmm"),3)</f>
        <v>Feb</v>
      </c>
    </row>
    <row r="278" spans="1:22" ht="14.25" customHeight="1" x14ac:dyDescent="0.25">
      <c r="A278" s="6" t="s">
        <v>356</v>
      </c>
      <c r="B278" s="6" t="s">
        <v>94</v>
      </c>
      <c r="C278" s="6" t="s">
        <v>66</v>
      </c>
      <c r="D278" s="6" t="s">
        <v>58</v>
      </c>
      <c r="E278" t="str">
        <f>IF(Table_New[[#This Row],[Wait]]&lt;=4, "Yes", "No")</f>
        <v>No</v>
      </c>
      <c r="F278" s="9">
        <v>44214</v>
      </c>
      <c r="G278" s="9">
        <v>44221</v>
      </c>
      <c r="H278" s="6">
        <v>1</v>
      </c>
      <c r="I278" t="str">
        <f>IF(Table_New[[#This Row],[LaborFee]]=0,"Yes", "No")</f>
        <v>No</v>
      </c>
      <c r="J278" t="str">
        <f>IF(Table_New[[#This Row],[PartsFee]]=0,"Yes", "No")</f>
        <v>No</v>
      </c>
      <c r="K278" s="6">
        <v>0.25</v>
      </c>
      <c r="L278" s="6">
        <v>72.350099999999998</v>
      </c>
      <c r="M278" s="6" t="s">
        <v>79</v>
      </c>
      <c r="N278">
        <f>Table_New[[#This Row],[WorkDate]]-Table_New[[#This Row],[ReqDate]]</f>
        <v>7</v>
      </c>
      <c r="O278">
        <f>VLOOKUP(Table_New[[#This Row],[Techs]],$AA$2:$AB$4,2,0)</f>
        <v>80</v>
      </c>
      <c r="P278">
        <f>Table_New[[#This Row],[LaborHours]]*Table_New[[#This Row],[LaborRate]]</f>
        <v>20</v>
      </c>
      <c r="Q278" s="6">
        <v>20</v>
      </c>
      <c r="R278" s="6">
        <v>72.350099999999998</v>
      </c>
      <c r="S278">
        <f>Table_New[[#This Row],[LaborRate]]+Table_New[[#This Row],[LaborCost]]</f>
        <v>100</v>
      </c>
      <c r="T278">
        <f>Table_New[[#This Row],[LaborFee]]+Table_New[[#This Row],[PartsFee]]</f>
        <v>92.350099999999998</v>
      </c>
      <c r="U278" t="str">
        <f>LEFT(TEXT(Table_New[[#This Row],[ReqDate]],"dddd"),3)</f>
        <v>Mon</v>
      </c>
      <c r="V278" t="str">
        <f>LEFT(TEXT(Table_New[[#This Row],[WorkDate]],"mmmm"),3)</f>
        <v>Jan</v>
      </c>
    </row>
    <row r="279" spans="1:22" ht="14.25" customHeight="1" x14ac:dyDescent="0.25">
      <c r="A279" s="6" t="s">
        <v>357</v>
      </c>
      <c r="B279" s="6" t="s">
        <v>71</v>
      </c>
      <c r="C279" s="6" t="s">
        <v>66</v>
      </c>
      <c r="D279" s="6" t="s">
        <v>67</v>
      </c>
      <c r="E279" t="str">
        <f>IF(Table_New[[#This Row],[Wait]]&lt;=4, "Yes", "No")</f>
        <v>No</v>
      </c>
      <c r="F279" s="9">
        <v>44214</v>
      </c>
      <c r="G279" s="9">
        <v>44223</v>
      </c>
      <c r="H279" s="6">
        <v>1</v>
      </c>
      <c r="I279" t="str">
        <f>IF(Table_New[[#This Row],[LaborFee]]=0,"Yes", "No")</f>
        <v>No</v>
      </c>
      <c r="J279" t="str">
        <f>IF(Table_New[[#This Row],[PartsFee]]=0,"Yes", "No")</f>
        <v>No</v>
      </c>
      <c r="K279" s="6">
        <v>0.25</v>
      </c>
      <c r="L279" s="6">
        <v>19.9801</v>
      </c>
      <c r="M279" s="6" t="s">
        <v>59</v>
      </c>
      <c r="N279">
        <f>Table_New[[#This Row],[WorkDate]]-Table_New[[#This Row],[ReqDate]]</f>
        <v>9</v>
      </c>
      <c r="O279">
        <f>VLOOKUP(Table_New[[#This Row],[Techs]],$AA$2:$AB$4,2,0)</f>
        <v>80</v>
      </c>
      <c r="P279">
        <f>Table_New[[#This Row],[LaborHours]]*Table_New[[#This Row],[LaborRate]]</f>
        <v>20</v>
      </c>
      <c r="Q279" s="6">
        <v>20</v>
      </c>
      <c r="R279" s="6">
        <v>19.9801</v>
      </c>
      <c r="S279">
        <f>Table_New[[#This Row],[LaborRate]]+Table_New[[#This Row],[LaborCost]]</f>
        <v>100</v>
      </c>
      <c r="T279">
        <f>Table_New[[#This Row],[LaborFee]]+Table_New[[#This Row],[PartsFee]]</f>
        <v>39.9801</v>
      </c>
      <c r="U279" t="str">
        <f>LEFT(TEXT(Table_New[[#This Row],[ReqDate]],"dddd"),3)</f>
        <v>Mon</v>
      </c>
      <c r="V279" t="str">
        <f>LEFT(TEXT(Table_New[[#This Row],[WorkDate]],"mmmm"),3)</f>
        <v>Jan</v>
      </c>
    </row>
    <row r="280" spans="1:22" ht="14.25" customHeight="1" x14ac:dyDescent="0.25">
      <c r="A280" s="6" t="s">
        <v>358</v>
      </c>
      <c r="B280" s="6" t="s">
        <v>226</v>
      </c>
      <c r="C280" s="6" t="s">
        <v>227</v>
      </c>
      <c r="D280" s="6" t="s">
        <v>81</v>
      </c>
      <c r="E280" t="str">
        <f>IF(Table_New[[#This Row],[Wait]]&lt;=4, "Yes", "No")</f>
        <v>No</v>
      </c>
      <c r="F280" s="9">
        <v>44214</v>
      </c>
      <c r="G280" s="9">
        <v>44229</v>
      </c>
      <c r="H280" s="6">
        <v>2</v>
      </c>
      <c r="I280" t="str">
        <f>IF(Table_New[[#This Row],[LaborFee]]=0,"Yes", "No")</f>
        <v>No</v>
      </c>
      <c r="J280" t="str">
        <f>IF(Table_New[[#This Row],[PartsFee]]=0,"Yes", "No")</f>
        <v>No</v>
      </c>
      <c r="K280" s="6">
        <v>1.25</v>
      </c>
      <c r="L280" s="6">
        <v>85.32</v>
      </c>
      <c r="M280" s="6" t="s">
        <v>59</v>
      </c>
      <c r="N280">
        <f>Table_New[[#This Row],[WorkDate]]-Table_New[[#This Row],[ReqDate]]</f>
        <v>15</v>
      </c>
      <c r="O280">
        <f>VLOOKUP(Table_New[[#This Row],[Techs]],$AA$2:$AB$4,2,0)</f>
        <v>140</v>
      </c>
      <c r="P280">
        <f>Table_New[[#This Row],[LaborHours]]*Table_New[[#This Row],[LaborRate]]</f>
        <v>175</v>
      </c>
      <c r="Q280" s="6">
        <v>175</v>
      </c>
      <c r="R280" s="6">
        <v>85.32</v>
      </c>
      <c r="S280">
        <f>Table_New[[#This Row],[LaborRate]]+Table_New[[#This Row],[LaborCost]]</f>
        <v>315</v>
      </c>
      <c r="T280">
        <f>Table_New[[#This Row],[LaborFee]]+Table_New[[#This Row],[PartsFee]]</f>
        <v>260.32</v>
      </c>
      <c r="U280" t="str">
        <f>LEFT(TEXT(Table_New[[#This Row],[ReqDate]],"dddd"),3)</f>
        <v>Mon</v>
      </c>
      <c r="V280" t="str">
        <f>LEFT(TEXT(Table_New[[#This Row],[WorkDate]],"mmmm"),3)</f>
        <v>Feb</v>
      </c>
    </row>
    <row r="281" spans="1:22" ht="14.25" customHeight="1" x14ac:dyDescent="0.25">
      <c r="A281" s="6" t="s">
        <v>359</v>
      </c>
      <c r="B281" s="6" t="s">
        <v>83</v>
      </c>
      <c r="C281" s="6" t="s">
        <v>57</v>
      </c>
      <c r="D281" s="6" t="s">
        <v>58</v>
      </c>
      <c r="E281" t="str">
        <f>IF(Table_New[[#This Row],[Wait]]&lt;=4, "Yes", "No")</f>
        <v>No</v>
      </c>
      <c r="F281" s="9">
        <v>44214</v>
      </c>
      <c r="G281" s="9">
        <v>44256</v>
      </c>
      <c r="H281" s="6">
        <v>1</v>
      </c>
      <c r="I281" t="str">
        <f>IF(Table_New[[#This Row],[LaborFee]]=0,"Yes", "No")</f>
        <v>No</v>
      </c>
      <c r="J281" t="str">
        <f>IF(Table_New[[#This Row],[PartsFee]]=0,"Yes", "No")</f>
        <v>No</v>
      </c>
      <c r="K281" s="6">
        <v>0.5</v>
      </c>
      <c r="L281" s="6">
        <v>180</v>
      </c>
      <c r="M281" s="6" t="s">
        <v>68</v>
      </c>
      <c r="N281">
        <f>Table_New[[#This Row],[WorkDate]]-Table_New[[#This Row],[ReqDate]]</f>
        <v>42</v>
      </c>
      <c r="O281">
        <f>VLOOKUP(Table_New[[#This Row],[Techs]],$AA$2:$AB$4,2,0)</f>
        <v>80</v>
      </c>
      <c r="P281">
        <f>Table_New[[#This Row],[LaborHours]]*Table_New[[#This Row],[LaborRate]]</f>
        <v>40</v>
      </c>
      <c r="Q281" s="6">
        <v>40</v>
      </c>
      <c r="R281" s="6">
        <v>180</v>
      </c>
      <c r="S281">
        <f>Table_New[[#This Row],[LaborRate]]+Table_New[[#This Row],[LaborCost]]</f>
        <v>120</v>
      </c>
      <c r="T281">
        <f>Table_New[[#This Row],[LaborFee]]+Table_New[[#This Row],[PartsFee]]</f>
        <v>220</v>
      </c>
      <c r="U281" t="str">
        <f>LEFT(TEXT(Table_New[[#This Row],[ReqDate]],"dddd"),3)</f>
        <v>Mon</v>
      </c>
      <c r="V281" t="str">
        <f>LEFT(TEXT(Table_New[[#This Row],[WorkDate]],"mmmm"),3)</f>
        <v>Mar</v>
      </c>
    </row>
    <row r="282" spans="1:22" ht="14.25" customHeight="1" x14ac:dyDescent="0.25">
      <c r="A282" s="6" t="s">
        <v>360</v>
      </c>
      <c r="B282" s="6" t="s">
        <v>226</v>
      </c>
      <c r="C282" s="6" t="s">
        <v>227</v>
      </c>
      <c r="D282" s="6" t="s">
        <v>58</v>
      </c>
      <c r="E282" t="str">
        <f>IF(Table_New[[#This Row],[Wait]]&lt;=4, "Yes", "No")</f>
        <v>No</v>
      </c>
      <c r="F282" s="9">
        <v>44215</v>
      </c>
      <c r="G282" s="9">
        <v>44231</v>
      </c>
      <c r="H282" s="6">
        <v>2</v>
      </c>
      <c r="I282" t="str">
        <f>IF(Table_New[[#This Row],[LaborFee]]=0,"Yes", "No")</f>
        <v>No</v>
      </c>
      <c r="J282" t="str">
        <f>IF(Table_New[[#This Row],[PartsFee]]=0,"Yes", "No")</f>
        <v>No</v>
      </c>
      <c r="K282" s="6">
        <v>0.25</v>
      </c>
      <c r="L282" s="6">
        <v>52.350099999999998</v>
      </c>
      <c r="M282" s="6" t="s">
        <v>59</v>
      </c>
      <c r="N282">
        <f>Table_New[[#This Row],[WorkDate]]-Table_New[[#This Row],[ReqDate]]</f>
        <v>16</v>
      </c>
      <c r="O282">
        <f>VLOOKUP(Table_New[[#This Row],[Techs]],$AA$2:$AB$4,2,0)</f>
        <v>140</v>
      </c>
      <c r="P282">
        <f>Table_New[[#This Row],[LaborHours]]*Table_New[[#This Row],[LaborRate]]</f>
        <v>35</v>
      </c>
      <c r="Q282" s="6">
        <v>35</v>
      </c>
      <c r="R282" s="6">
        <v>52.350099999999998</v>
      </c>
      <c r="S282">
        <f>Table_New[[#This Row],[LaborRate]]+Table_New[[#This Row],[LaborCost]]</f>
        <v>175</v>
      </c>
      <c r="T282">
        <f>Table_New[[#This Row],[LaborFee]]+Table_New[[#This Row],[PartsFee]]</f>
        <v>87.350099999999998</v>
      </c>
      <c r="U282" t="str">
        <f>LEFT(TEXT(Table_New[[#This Row],[ReqDate]],"dddd"),3)</f>
        <v>Tue</v>
      </c>
      <c r="V282" t="str">
        <f>LEFT(TEXT(Table_New[[#This Row],[WorkDate]],"mmmm"),3)</f>
        <v>Feb</v>
      </c>
    </row>
    <row r="283" spans="1:22" ht="14.25" customHeight="1" x14ac:dyDescent="0.25">
      <c r="A283" s="6" t="s">
        <v>361</v>
      </c>
      <c r="B283" s="6" t="s">
        <v>226</v>
      </c>
      <c r="C283" s="6" t="s">
        <v>227</v>
      </c>
      <c r="D283" s="6" t="s">
        <v>58</v>
      </c>
      <c r="E283" t="str">
        <f>IF(Table_New[[#This Row],[Wait]]&lt;=4, "Yes", "No")</f>
        <v>No</v>
      </c>
      <c r="F283" s="9">
        <v>44215</v>
      </c>
      <c r="G283" s="9">
        <v>44236</v>
      </c>
      <c r="H283" s="6">
        <v>2</v>
      </c>
      <c r="I283" t="str">
        <f>IF(Table_New[[#This Row],[LaborFee]]=0,"Yes", "No")</f>
        <v>No</v>
      </c>
      <c r="J283" t="str">
        <f>IF(Table_New[[#This Row],[PartsFee]]=0,"Yes", "No")</f>
        <v>No</v>
      </c>
      <c r="K283" s="6">
        <v>0.5</v>
      </c>
      <c r="L283" s="6">
        <v>45.293500000000002</v>
      </c>
      <c r="M283" s="6" t="s">
        <v>59</v>
      </c>
      <c r="N283">
        <f>Table_New[[#This Row],[WorkDate]]-Table_New[[#This Row],[ReqDate]]</f>
        <v>21</v>
      </c>
      <c r="O283">
        <f>VLOOKUP(Table_New[[#This Row],[Techs]],$AA$2:$AB$4,2,0)</f>
        <v>140</v>
      </c>
      <c r="P283">
        <f>Table_New[[#This Row],[LaborHours]]*Table_New[[#This Row],[LaborRate]]</f>
        <v>70</v>
      </c>
      <c r="Q283" s="6">
        <v>70</v>
      </c>
      <c r="R283" s="6">
        <v>45.293500000000002</v>
      </c>
      <c r="S283">
        <f>Table_New[[#This Row],[LaborRate]]+Table_New[[#This Row],[LaborCost]]</f>
        <v>210</v>
      </c>
      <c r="T283">
        <f>Table_New[[#This Row],[LaborFee]]+Table_New[[#This Row],[PartsFee]]</f>
        <v>115.29349999999999</v>
      </c>
      <c r="U283" t="str">
        <f>LEFT(TEXT(Table_New[[#This Row],[ReqDate]],"dddd"),3)</f>
        <v>Tue</v>
      </c>
      <c r="V283" t="str">
        <f>LEFT(TEXT(Table_New[[#This Row],[WorkDate]],"mmmm"),3)</f>
        <v>Feb</v>
      </c>
    </row>
    <row r="284" spans="1:22" ht="14.25" customHeight="1" x14ac:dyDescent="0.25">
      <c r="A284" s="6" t="s">
        <v>362</v>
      </c>
      <c r="B284" s="6" t="s">
        <v>61</v>
      </c>
      <c r="C284" s="6" t="s">
        <v>62</v>
      </c>
      <c r="D284" s="6" t="s">
        <v>67</v>
      </c>
      <c r="E284" t="str">
        <f>IF(Table_New[[#This Row],[Wait]]&lt;=4, "Yes", "No")</f>
        <v>No</v>
      </c>
      <c r="F284" s="9">
        <v>44216</v>
      </c>
      <c r="G284" s="9">
        <v>44224</v>
      </c>
      <c r="H284" s="6">
        <v>1</v>
      </c>
      <c r="I284" t="str">
        <f>IF(Table_New[[#This Row],[LaborFee]]=0,"Yes", "No")</f>
        <v>No</v>
      </c>
      <c r="J284" t="str">
        <f>IF(Table_New[[#This Row],[PartsFee]]=0,"Yes", "No")</f>
        <v>No</v>
      </c>
      <c r="K284" s="6">
        <v>0.25</v>
      </c>
      <c r="L284" s="6">
        <v>11.7</v>
      </c>
      <c r="M284" s="6" t="s">
        <v>59</v>
      </c>
      <c r="N284">
        <f>Table_New[[#This Row],[WorkDate]]-Table_New[[#This Row],[ReqDate]]</f>
        <v>8</v>
      </c>
      <c r="O284">
        <f>VLOOKUP(Table_New[[#This Row],[Techs]],$AA$2:$AB$4,2,0)</f>
        <v>80</v>
      </c>
      <c r="P284">
        <f>Table_New[[#This Row],[LaborHours]]*Table_New[[#This Row],[LaborRate]]</f>
        <v>20</v>
      </c>
      <c r="Q284" s="6">
        <v>20</v>
      </c>
      <c r="R284" s="6">
        <v>11.7</v>
      </c>
      <c r="S284">
        <f>Table_New[[#This Row],[LaborRate]]+Table_New[[#This Row],[LaborCost]]</f>
        <v>100</v>
      </c>
      <c r="T284">
        <f>Table_New[[#This Row],[LaborFee]]+Table_New[[#This Row],[PartsFee]]</f>
        <v>31.7</v>
      </c>
      <c r="U284" t="str">
        <f>LEFT(TEXT(Table_New[[#This Row],[ReqDate]],"dddd"),3)</f>
        <v>Wed</v>
      </c>
      <c r="V284" t="str">
        <f>LEFT(TEXT(Table_New[[#This Row],[WorkDate]],"mmmm"),3)</f>
        <v>Jan</v>
      </c>
    </row>
    <row r="285" spans="1:22" ht="14.25" customHeight="1" x14ac:dyDescent="0.25">
      <c r="A285" s="6" t="s">
        <v>363</v>
      </c>
      <c r="B285" s="6" t="s">
        <v>65</v>
      </c>
      <c r="C285" s="6" t="s">
        <v>57</v>
      </c>
      <c r="D285" s="6" t="s">
        <v>67</v>
      </c>
      <c r="E285" t="str">
        <f>IF(Table_New[[#This Row],[Wait]]&lt;=4, "Yes", "No")</f>
        <v>No</v>
      </c>
      <c r="F285" s="9">
        <v>44216</v>
      </c>
      <c r="G285" s="9">
        <v>44329</v>
      </c>
      <c r="H285" s="6">
        <v>1</v>
      </c>
      <c r="I285" t="str">
        <f>IF(Table_New[[#This Row],[LaborFee]]=0,"Yes", "No")</f>
        <v>No</v>
      </c>
      <c r="J285" t="str">
        <f>IF(Table_New[[#This Row],[PartsFee]]=0,"Yes", "No")</f>
        <v>No</v>
      </c>
      <c r="K285" s="6">
        <v>0.25</v>
      </c>
      <c r="L285" s="6">
        <v>37.707000000000001</v>
      </c>
      <c r="M285" s="6" t="s">
        <v>68</v>
      </c>
      <c r="N285">
        <f>Table_New[[#This Row],[WorkDate]]-Table_New[[#This Row],[ReqDate]]</f>
        <v>113</v>
      </c>
      <c r="O285">
        <f>VLOOKUP(Table_New[[#This Row],[Techs]],$AA$2:$AB$4,2,0)</f>
        <v>80</v>
      </c>
      <c r="P285">
        <f>Table_New[[#This Row],[LaborHours]]*Table_New[[#This Row],[LaborRate]]</f>
        <v>20</v>
      </c>
      <c r="Q285" s="6">
        <v>20</v>
      </c>
      <c r="R285" s="6">
        <v>37.707000000000001</v>
      </c>
      <c r="S285">
        <f>Table_New[[#This Row],[LaborRate]]+Table_New[[#This Row],[LaborCost]]</f>
        <v>100</v>
      </c>
      <c r="T285">
        <f>Table_New[[#This Row],[LaborFee]]+Table_New[[#This Row],[PartsFee]]</f>
        <v>57.707000000000001</v>
      </c>
      <c r="U285" t="str">
        <f>LEFT(TEXT(Table_New[[#This Row],[ReqDate]],"dddd"),3)</f>
        <v>Wed</v>
      </c>
      <c r="V285" t="str">
        <f>LEFT(TEXT(Table_New[[#This Row],[WorkDate]],"mmmm"),3)</f>
        <v>May</v>
      </c>
    </row>
    <row r="286" spans="1:22" ht="14.25" customHeight="1" x14ac:dyDescent="0.25">
      <c r="A286" s="6" t="s">
        <v>364</v>
      </c>
      <c r="B286" s="6" t="s">
        <v>65</v>
      </c>
      <c r="C286" s="6" t="s">
        <v>87</v>
      </c>
      <c r="D286" s="6" t="s">
        <v>194</v>
      </c>
      <c r="E286" t="str">
        <f>IF(Table_New[[#This Row],[Wait]]&lt;=4, "Yes", "No")</f>
        <v>No</v>
      </c>
      <c r="F286" s="9">
        <v>44217</v>
      </c>
      <c r="G286" s="9">
        <v>44229</v>
      </c>
      <c r="H286" s="6">
        <v>1</v>
      </c>
      <c r="I286" t="str">
        <f>IF(Table_New[[#This Row],[LaborFee]]=0,"Yes", "No")</f>
        <v>No</v>
      </c>
      <c r="J286" t="str">
        <f>IF(Table_New[[#This Row],[PartsFee]]=0,"Yes", "No")</f>
        <v>No</v>
      </c>
      <c r="K286" s="6">
        <v>1</v>
      </c>
      <c r="L286" s="6">
        <v>155.03550000000001</v>
      </c>
      <c r="M286" s="6" t="s">
        <v>79</v>
      </c>
      <c r="N286">
        <f>Table_New[[#This Row],[WorkDate]]-Table_New[[#This Row],[ReqDate]]</f>
        <v>12</v>
      </c>
      <c r="O286">
        <f>VLOOKUP(Table_New[[#This Row],[Techs]],$AA$2:$AB$4,2,0)</f>
        <v>80</v>
      </c>
      <c r="P286">
        <f>Table_New[[#This Row],[LaborHours]]*Table_New[[#This Row],[LaborRate]]</f>
        <v>80</v>
      </c>
      <c r="Q286" s="6">
        <v>80</v>
      </c>
      <c r="R286" s="6">
        <v>155.03550000000001</v>
      </c>
      <c r="S286">
        <f>Table_New[[#This Row],[LaborRate]]+Table_New[[#This Row],[LaborCost]]</f>
        <v>160</v>
      </c>
      <c r="T286">
        <f>Table_New[[#This Row],[LaborFee]]+Table_New[[#This Row],[PartsFee]]</f>
        <v>235.03550000000001</v>
      </c>
      <c r="U286" t="str">
        <f>LEFT(TEXT(Table_New[[#This Row],[ReqDate]],"dddd"),3)</f>
        <v>Thu</v>
      </c>
      <c r="V286" t="str">
        <f>LEFT(TEXT(Table_New[[#This Row],[WorkDate]],"mmmm"),3)</f>
        <v>Feb</v>
      </c>
    </row>
    <row r="287" spans="1:22" ht="14.25" customHeight="1" x14ac:dyDescent="0.25">
      <c r="A287" s="6" t="s">
        <v>365</v>
      </c>
      <c r="B287" s="6" t="s">
        <v>61</v>
      </c>
      <c r="C287" s="6" t="s">
        <v>62</v>
      </c>
      <c r="D287" s="6" t="s">
        <v>58</v>
      </c>
      <c r="E287" t="str">
        <f>IF(Table_New[[#This Row],[Wait]]&lt;=4, "Yes", "No")</f>
        <v>No</v>
      </c>
      <c r="F287" s="9">
        <v>44217</v>
      </c>
      <c r="G287" s="9">
        <v>44239</v>
      </c>
      <c r="H287" s="6">
        <v>1</v>
      </c>
      <c r="I287" t="str">
        <f>IF(Table_New[[#This Row],[LaborFee]]=0,"Yes", "No")</f>
        <v>No</v>
      </c>
      <c r="J287" t="str">
        <f>IF(Table_New[[#This Row],[PartsFee]]=0,"Yes", "No")</f>
        <v>No</v>
      </c>
      <c r="K287" s="6">
        <v>1.25</v>
      </c>
      <c r="L287" s="6">
        <v>93.6</v>
      </c>
      <c r="M287" s="6" t="s">
        <v>68</v>
      </c>
      <c r="N287">
        <f>Table_New[[#This Row],[WorkDate]]-Table_New[[#This Row],[ReqDate]]</f>
        <v>22</v>
      </c>
      <c r="O287">
        <f>VLOOKUP(Table_New[[#This Row],[Techs]],$AA$2:$AB$4,2,0)</f>
        <v>80</v>
      </c>
      <c r="P287">
        <f>Table_New[[#This Row],[LaborHours]]*Table_New[[#This Row],[LaborRate]]</f>
        <v>100</v>
      </c>
      <c r="Q287" s="6">
        <v>100</v>
      </c>
      <c r="R287" s="6">
        <v>93.6</v>
      </c>
      <c r="S287">
        <f>Table_New[[#This Row],[LaborRate]]+Table_New[[#This Row],[LaborCost]]</f>
        <v>180</v>
      </c>
      <c r="T287">
        <f>Table_New[[#This Row],[LaborFee]]+Table_New[[#This Row],[PartsFee]]</f>
        <v>193.6</v>
      </c>
      <c r="U287" t="str">
        <f>LEFT(TEXT(Table_New[[#This Row],[ReqDate]],"dddd"),3)</f>
        <v>Thu</v>
      </c>
      <c r="V287" t="str">
        <f>LEFT(TEXT(Table_New[[#This Row],[WorkDate]],"mmmm"),3)</f>
        <v>Feb</v>
      </c>
    </row>
    <row r="288" spans="1:22" ht="14.25" customHeight="1" x14ac:dyDescent="0.25">
      <c r="A288" s="6" t="s">
        <v>366</v>
      </c>
      <c r="B288" s="6" t="s">
        <v>56</v>
      </c>
      <c r="C288" s="6" t="s">
        <v>227</v>
      </c>
      <c r="D288" s="6" t="s">
        <v>67</v>
      </c>
      <c r="E288" t="str">
        <f>IF(Table_New[[#This Row],[Wait]]&lt;=4, "Yes", "No")</f>
        <v>No</v>
      </c>
      <c r="F288" s="9">
        <v>44217</v>
      </c>
      <c r="G288" s="9">
        <v>44237</v>
      </c>
      <c r="H288" s="6">
        <v>1</v>
      </c>
      <c r="I288" t="str">
        <f>IF(Table_New[[#This Row],[LaborFee]]=0,"Yes", "No")</f>
        <v>No</v>
      </c>
      <c r="J288" t="str">
        <f>IF(Table_New[[#This Row],[PartsFee]]=0,"Yes", "No")</f>
        <v>No</v>
      </c>
      <c r="K288" s="6">
        <v>0.25</v>
      </c>
      <c r="L288" s="6">
        <v>21.33</v>
      </c>
      <c r="M288" s="6" t="s">
        <v>59</v>
      </c>
      <c r="N288">
        <f>Table_New[[#This Row],[WorkDate]]-Table_New[[#This Row],[ReqDate]]</f>
        <v>20</v>
      </c>
      <c r="O288">
        <f>VLOOKUP(Table_New[[#This Row],[Techs]],$AA$2:$AB$4,2,0)</f>
        <v>80</v>
      </c>
      <c r="P288">
        <f>Table_New[[#This Row],[LaborHours]]*Table_New[[#This Row],[LaborRate]]</f>
        <v>20</v>
      </c>
      <c r="Q288" s="6">
        <v>20</v>
      </c>
      <c r="R288" s="6">
        <v>21.33</v>
      </c>
      <c r="S288">
        <f>Table_New[[#This Row],[LaborRate]]+Table_New[[#This Row],[LaborCost]]</f>
        <v>100</v>
      </c>
      <c r="T288">
        <f>Table_New[[#This Row],[LaborFee]]+Table_New[[#This Row],[PartsFee]]</f>
        <v>41.33</v>
      </c>
      <c r="U288" t="str">
        <f>LEFT(TEXT(Table_New[[#This Row],[ReqDate]],"dddd"),3)</f>
        <v>Thu</v>
      </c>
      <c r="V288" t="str">
        <f>LEFT(TEXT(Table_New[[#This Row],[WorkDate]],"mmmm"),3)</f>
        <v>Feb</v>
      </c>
    </row>
    <row r="289" spans="1:22" ht="14.25" customHeight="1" x14ac:dyDescent="0.25">
      <c r="A289" s="6" t="s">
        <v>367</v>
      </c>
      <c r="B289" s="6" t="s">
        <v>65</v>
      </c>
      <c r="C289" s="6" t="s">
        <v>78</v>
      </c>
      <c r="D289" s="6" t="s">
        <v>81</v>
      </c>
      <c r="E289" t="str">
        <f>IF(Table_New[[#This Row],[Wait]]&lt;=4, "Yes", "No")</f>
        <v>No</v>
      </c>
      <c r="F289" s="9">
        <v>44217</v>
      </c>
      <c r="G289" s="9">
        <v>44278</v>
      </c>
      <c r="H289" s="6">
        <v>1</v>
      </c>
      <c r="I289" t="str">
        <f>IF(Table_New[[#This Row],[LaborFee]]=0,"Yes", "No")</f>
        <v>No</v>
      </c>
      <c r="J289" t="str">
        <f>IF(Table_New[[#This Row],[PartsFee]]=0,"Yes", "No")</f>
        <v>No</v>
      </c>
      <c r="K289" s="6">
        <v>2.5</v>
      </c>
      <c r="L289" s="6">
        <v>357.11079999999998</v>
      </c>
      <c r="M289" s="6" t="s">
        <v>59</v>
      </c>
      <c r="N289">
        <f>Table_New[[#This Row],[WorkDate]]-Table_New[[#This Row],[ReqDate]]</f>
        <v>61</v>
      </c>
      <c r="O289">
        <f>VLOOKUP(Table_New[[#This Row],[Techs]],$AA$2:$AB$4,2,0)</f>
        <v>80</v>
      </c>
      <c r="P289">
        <f>Table_New[[#This Row],[LaborHours]]*Table_New[[#This Row],[LaborRate]]</f>
        <v>200</v>
      </c>
      <c r="Q289" s="6">
        <v>200</v>
      </c>
      <c r="R289" s="6">
        <v>357.11079999999998</v>
      </c>
      <c r="S289">
        <f>Table_New[[#This Row],[LaborRate]]+Table_New[[#This Row],[LaborCost]]</f>
        <v>280</v>
      </c>
      <c r="T289">
        <f>Table_New[[#This Row],[LaborFee]]+Table_New[[#This Row],[PartsFee]]</f>
        <v>557.11079999999993</v>
      </c>
      <c r="U289" t="str">
        <f>LEFT(TEXT(Table_New[[#This Row],[ReqDate]],"dddd"),3)</f>
        <v>Thu</v>
      </c>
      <c r="V289" t="str">
        <f>LEFT(TEXT(Table_New[[#This Row],[WorkDate]],"mmmm"),3)</f>
        <v>Mar</v>
      </c>
    </row>
    <row r="290" spans="1:22" ht="14.25" customHeight="1" x14ac:dyDescent="0.25">
      <c r="A290" s="6" t="s">
        <v>368</v>
      </c>
      <c r="B290" s="6" t="s">
        <v>71</v>
      </c>
      <c r="C290" s="6" t="s">
        <v>78</v>
      </c>
      <c r="D290" s="6" t="s">
        <v>67</v>
      </c>
      <c r="E290" t="str">
        <f>IF(Table_New[[#This Row],[Wait]]&lt;=4, "Yes", "No")</f>
        <v>No</v>
      </c>
      <c r="F290" s="9">
        <v>44218</v>
      </c>
      <c r="G290" s="9">
        <v>44226</v>
      </c>
      <c r="H290" s="6">
        <v>1</v>
      </c>
      <c r="I290" t="str">
        <f>IF(Table_New[[#This Row],[LaborFee]]=0,"Yes", "No")</f>
        <v>No</v>
      </c>
      <c r="J290" t="str">
        <f>IF(Table_New[[#This Row],[PartsFee]]=0,"Yes", "No")</f>
        <v>No</v>
      </c>
      <c r="K290" s="6">
        <v>0.25</v>
      </c>
      <c r="L290" s="6">
        <v>120</v>
      </c>
      <c r="M290" s="6" t="s">
        <v>79</v>
      </c>
      <c r="N290">
        <f>Table_New[[#This Row],[WorkDate]]-Table_New[[#This Row],[ReqDate]]</f>
        <v>8</v>
      </c>
      <c r="O290">
        <f>VLOOKUP(Table_New[[#This Row],[Techs]],$AA$2:$AB$4,2,0)</f>
        <v>80</v>
      </c>
      <c r="P290">
        <f>Table_New[[#This Row],[LaborHours]]*Table_New[[#This Row],[LaborRate]]</f>
        <v>20</v>
      </c>
      <c r="Q290" s="6">
        <v>20</v>
      </c>
      <c r="R290" s="6">
        <v>120</v>
      </c>
      <c r="S290">
        <f>Table_New[[#This Row],[LaborRate]]+Table_New[[#This Row],[LaborCost]]</f>
        <v>100</v>
      </c>
      <c r="T290">
        <f>Table_New[[#This Row],[LaborFee]]+Table_New[[#This Row],[PartsFee]]</f>
        <v>140</v>
      </c>
      <c r="U290" t="str">
        <f>LEFT(TEXT(Table_New[[#This Row],[ReqDate]],"dddd"),3)</f>
        <v>Fri</v>
      </c>
      <c r="V290" t="str">
        <f>LEFT(TEXT(Table_New[[#This Row],[WorkDate]],"mmmm"),3)</f>
        <v>Jan</v>
      </c>
    </row>
    <row r="291" spans="1:22" ht="14.25" customHeight="1" x14ac:dyDescent="0.25">
      <c r="A291" s="6" t="s">
        <v>369</v>
      </c>
      <c r="B291" s="6" t="s">
        <v>94</v>
      </c>
      <c r="C291" s="6" t="s">
        <v>78</v>
      </c>
      <c r="D291" s="6" t="s">
        <v>63</v>
      </c>
      <c r="E291" t="str">
        <f>IF(Table_New[[#This Row],[Wait]]&lt;=4, "Yes", "No")</f>
        <v>No</v>
      </c>
      <c r="F291" s="9">
        <v>44221</v>
      </c>
      <c r="G291" s="9">
        <v>44236</v>
      </c>
      <c r="H291" s="6">
        <v>1</v>
      </c>
      <c r="I291" t="str">
        <f>IF(Table_New[[#This Row],[LaborFee]]=0,"Yes", "No")</f>
        <v>No</v>
      </c>
      <c r="J291" t="str">
        <f>IF(Table_New[[#This Row],[PartsFee]]=0,"Yes", "No")</f>
        <v>No</v>
      </c>
      <c r="K291" s="6">
        <v>0.5</v>
      </c>
      <c r="L291" s="6">
        <v>52.350099999999998</v>
      </c>
      <c r="M291" s="6" t="s">
        <v>79</v>
      </c>
      <c r="N291">
        <f>Table_New[[#This Row],[WorkDate]]-Table_New[[#This Row],[ReqDate]]</f>
        <v>15</v>
      </c>
      <c r="O291">
        <f>VLOOKUP(Table_New[[#This Row],[Techs]],$AA$2:$AB$4,2,0)</f>
        <v>80</v>
      </c>
      <c r="P291">
        <f>Table_New[[#This Row],[LaborHours]]*Table_New[[#This Row],[LaborRate]]</f>
        <v>40</v>
      </c>
      <c r="Q291" s="6">
        <v>40</v>
      </c>
      <c r="R291" s="6">
        <v>52.350099999999998</v>
      </c>
      <c r="S291">
        <f>Table_New[[#This Row],[LaborRate]]+Table_New[[#This Row],[LaborCost]]</f>
        <v>120</v>
      </c>
      <c r="T291">
        <f>Table_New[[#This Row],[LaborFee]]+Table_New[[#This Row],[PartsFee]]</f>
        <v>92.350099999999998</v>
      </c>
      <c r="U291" t="str">
        <f>LEFT(TEXT(Table_New[[#This Row],[ReqDate]],"dddd"),3)</f>
        <v>Mon</v>
      </c>
      <c r="V291" t="str">
        <f>LEFT(TEXT(Table_New[[#This Row],[WorkDate]],"mmmm"),3)</f>
        <v>Feb</v>
      </c>
    </row>
    <row r="292" spans="1:22" ht="14.25" customHeight="1" x14ac:dyDescent="0.25">
      <c r="A292" s="6" t="s">
        <v>370</v>
      </c>
      <c r="B292" s="6" t="s">
        <v>71</v>
      </c>
      <c r="C292" s="6" t="s">
        <v>66</v>
      </c>
      <c r="D292" s="6" t="s">
        <v>63</v>
      </c>
      <c r="E292" t="str">
        <f>IF(Table_New[[#This Row],[Wait]]&lt;=4, "Yes", "No")</f>
        <v>No</v>
      </c>
      <c r="F292" s="9">
        <v>44221</v>
      </c>
      <c r="G292" s="9">
        <v>44242</v>
      </c>
      <c r="H292" s="6">
        <v>1</v>
      </c>
      <c r="I292" t="str">
        <f>IF(Table_New[[#This Row],[LaborFee]]=0,"Yes", "No")</f>
        <v>No</v>
      </c>
      <c r="J292" t="str">
        <f>IF(Table_New[[#This Row],[PartsFee]]=0,"Yes", "No")</f>
        <v>No</v>
      </c>
      <c r="K292" s="6">
        <v>3.25</v>
      </c>
      <c r="L292" s="6">
        <v>511.875</v>
      </c>
      <c r="M292" s="6" t="s">
        <v>59</v>
      </c>
      <c r="N292">
        <f>Table_New[[#This Row],[WorkDate]]-Table_New[[#This Row],[ReqDate]]</f>
        <v>21</v>
      </c>
      <c r="O292">
        <f>VLOOKUP(Table_New[[#This Row],[Techs]],$AA$2:$AB$4,2,0)</f>
        <v>80</v>
      </c>
      <c r="P292">
        <f>Table_New[[#This Row],[LaborHours]]*Table_New[[#This Row],[LaborRate]]</f>
        <v>260</v>
      </c>
      <c r="Q292" s="6">
        <v>260</v>
      </c>
      <c r="R292" s="6">
        <v>511.875</v>
      </c>
      <c r="S292">
        <f>Table_New[[#This Row],[LaborRate]]+Table_New[[#This Row],[LaborCost]]</f>
        <v>340</v>
      </c>
      <c r="T292">
        <f>Table_New[[#This Row],[LaborFee]]+Table_New[[#This Row],[PartsFee]]</f>
        <v>771.875</v>
      </c>
      <c r="U292" t="str">
        <f>LEFT(TEXT(Table_New[[#This Row],[ReqDate]],"dddd"),3)</f>
        <v>Mon</v>
      </c>
      <c r="V292" t="str">
        <f>LEFT(TEXT(Table_New[[#This Row],[WorkDate]],"mmmm"),3)</f>
        <v>Feb</v>
      </c>
    </row>
    <row r="293" spans="1:22" ht="14.25" customHeight="1" x14ac:dyDescent="0.25">
      <c r="A293" s="6" t="s">
        <v>371</v>
      </c>
      <c r="B293" s="6" t="s">
        <v>56</v>
      </c>
      <c r="C293" s="6" t="s">
        <v>227</v>
      </c>
      <c r="D293" s="6" t="s">
        <v>63</v>
      </c>
      <c r="E293" t="str">
        <f>IF(Table_New[[#This Row],[Wait]]&lt;=4, "Yes", "No")</f>
        <v>No</v>
      </c>
      <c r="F293" s="9">
        <v>44221</v>
      </c>
      <c r="G293" s="9">
        <v>44275</v>
      </c>
      <c r="H293" s="6">
        <v>2</v>
      </c>
      <c r="I293" t="str">
        <f>IF(Table_New[[#This Row],[LaborFee]]=0,"Yes", "No")</f>
        <v>No</v>
      </c>
      <c r="J293" t="str">
        <f>IF(Table_New[[#This Row],[PartsFee]]=0,"Yes", "No")</f>
        <v>No</v>
      </c>
      <c r="K293" s="6">
        <v>2</v>
      </c>
      <c r="L293" s="6">
        <v>368.87400000000002</v>
      </c>
      <c r="M293" s="6" t="s">
        <v>59</v>
      </c>
      <c r="N293">
        <f>Table_New[[#This Row],[WorkDate]]-Table_New[[#This Row],[ReqDate]]</f>
        <v>54</v>
      </c>
      <c r="O293">
        <f>VLOOKUP(Table_New[[#This Row],[Techs]],$AA$2:$AB$4,2,0)</f>
        <v>140</v>
      </c>
      <c r="P293">
        <f>Table_New[[#This Row],[LaborHours]]*Table_New[[#This Row],[LaborRate]]</f>
        <v>280</v>
      </c>
      <c r="Q293" s="6">
        <v>280</v>
      </c>
      <c r="R293" s="6">
        <v>368.87400000000002</v>
      </c>
      <c r="S293">
        <f>Table_New[[#This Row],[LaborRate]]+Table_New[[#This Row],[LaborCost]]</f>
        <v>420</v>
      </c>
      <c r="T293">
        <f>Table_New[[#This Row],[LaborFee]]+Table_New[[#This Row],[PartsFee]]</f>
        <v>648.87400000000002</v>
      </c>
      <c r="U293" t="str">
        <f>LEFT(TEXT(Table_New[[#This Row],[ReqDate]],"dddd"),3)</f>
        <v>Mon</v>
      </c>
      <c r="V293" t="str">
        <f>LEFT(TEXT(Table_New[[#This Row],[WorkDate]],"mmmm"),3)</f>
        <v>Mar</v>
      </c>
    </row>
    <row r="294" spans="1:22" ht="14.25" customHeight="1" x14ac:dyDescent="0.25">
      <c r="A294" s="6" t="s">
        <v>372</v>
      </c>
      <c r="B294" s="6" t="s">
        <v>56</v>
      </c>
      <c r="C294" s="6" t="s">
        <v>227</v>
      </c>
      <c r="D294" s="6" t="s">
        <v>67</v>
      </c>
      <c r="E294" t="str">
        <f>IF(Table_New[[#This Row],[Wait]]&lt;=4, "Yes", "No")</f>
        <v>No</v>
      </c>
      <c r="F294" s="9">
        <v>44223</v>
      </c>
      <c r="G294" s="9">
        <v>44231</v>
      </c>
      <c r="H294" s="6">
        <v>1</v>
      </c>
      <c r="I294" t="str">
        <f>IF(Table_New[[#This Row],[LaborFee]]=0,"Yes", "No")</f>
        <v>No</v>
      </c>
      <c r="J294" t="str">
        <f>IF(Table_New[[#This Row],[PartsFee]]=0,"Yes", "No")</f>
        <v>No</v>
      </c>
      <c r="K294" s="6">
        <v>0.25</v>
      </c>
      <c r="L294" s="6">
        <v>120</v>
      </c>
      <c r="M294" s="6" t="s">
        <v>59</v>
      </c>
      <c r="N294">
        <f>Table_New[[#This Row],[WorkDate]]-Table_New[[#This Row],[ReqDate]]</f>
        <v>8</v>
      </c>
      <c r="O294">
        <f>VLOOKUP(Table_New[[#This Row],[Techs]],$AA$2:$AB$4,2,0)</f>
        <v>80</v>
      </c>
      <c r="P294">
        <f>Table_New[[#This Row],[LaborHours]]*Table_New[[#This Row],[LaborRate]]</f>
        <v>20</v>
      </c>
      <c r="Q294" s="6">
        <v>20</v>
      </c>
      <c r="R294" s="6">
        <v>120</v>
      </c>
      <c r="S294">
        <f>Table_New[[#This Row],[LaborRate]]+Table_New[[#This Row],[LaborCost]]</f>
        <v>100</v>
      </c>
      <c r="T294">
        <f>Table_New[[#This Row],[LaborFee]]+Table_New[[#This Row],[PartsFee]]</f>
        <v>140</v>
      </c>
      <c r="U294" t="str">
        <f>LEFT(TEXT(Table_New[[#This Row],[ReqDate]],"dddd"),3)</f>
        <v>Wed</v>
      </c>
      <c r="V294" t="str">
        <f>LEFT(TEXT(Table_New[[#This Row],[WorkDate]],"mmmm"),3)</f>
        <v>Feb</v>
      </c>
    </row>
    <row r="295" spans="1:22" ht="14.25" customHeight="1" x14ac:dyDescent="0.25">
      <c r="A295" s="6" t="s">
        <v>373</v>
      </c>
      <c r="B295" s="6" t="s">
        <v>56</v>
      </c>
      <c r="C295" s="6" t="s">
        <v>227</v>
      </c>
      <c r="D295" s="6" t="s">
        <v>63</v>
      </c>
      <c r="E295" t="str">
        <f>IF(Table_New[[#This Row],[Wait]]&lt;=4, "Yes", "No")</f>
        <v>No</v>
      </c>
      <c r="F295" s="9">
        <v>44223</v>
      </c>
      <c r="G295" s="9">
        <v>44249</v>
      </c>
      <c r="H295" s="6">
        <v>2</v>
      </c>
      <c r="I295" t="str">
        <f>IF(Table_New[[#This Row],[LaborFee]]=0,"Yes", "No")</f>
        <v>No</v>
      </c>
      <c r="J295" t="str">
        <f>IF(Table_New[[#This Row],[PartsFee]]=0,"Yes", "No")</f>
        <v>No</v>
      </c>
      <c r="K295" s="6">
        <v>0.5</v>
      </c>
      <c r="L295" s="6">
        <v>5.4720000000000004</v>
      </c>
      <c r="M295" s="6" t="s">
        <v>79</v>
      </c>
      <c r="N295">
        <f>Table_New[[#This Row],[WorkDate]]-Table_New[[#This Row],[ReqDate]]</f>
        <v>26</v>
      </c>
      <c r="O295">
        <f>VLOOKUP(Table_New[[#This Row],[Techs]],$AA$2:$AB$4,2,0)</f>
        <v>140</v>
      </c>
      <c r="P295">
        <f>Table_New[[#This Row],[LaborHours]]*Table_New[[#This Row],[LaborRate]]</f>
        <v>70</v>
      </c>
      <c r="Q295" s="6">
        <v>70</v>
      </c>
      <c r="R295" s="6">
        <v>5.4720000000000004</v>
      </c>
      <c r="S295">
        <f>Table_New[[#This Row],[LaborRate]]+Table_New[[#This Row],[LaborCost]]</f>
        <v>210</v>
      </c>
      <c r="T295">
        <f>Table_New[[#This Row],[LaborFee]]+Table_New[[#This Row],[PartsFee]]</f>
        <v>75.471999999999994</v>
      </c>
      <c r="U295" t="str">
        <f>LEFT(TEXT(Table_New[[#This Row],[ReqDate]],"dddd"),3)</f>
        <v>Wed</v>
      </c>
      <c r="V295" t="str">
        <f>LEFT(TEXT(Table_New[[#This Row],[WorkDate]],"mmmm"),3)</f>
        <v>Feb</v>
      </c>
    </row>
    <row r="296" spans="1:22" ht="14.25" customHeight="1" x14ac:dyDescent="0.25">
      <c r="A296" s="6" t="s">
        <v>374</v>
      </c>
      <c r="B296" s="6" t="s">
        <v>94</v>
      </c>
      <c r="C296" s="6" t="s">
        <v>57</v>
      </c>
      <c r="D296" s="6" t="s">
        <v>58</v>
      </c>
      <c r="E296" t="str">
        <f>IF(Table_New[[#This Row],[Wait]]&lt;=4, "Yes", "No")</f>
        <v>No</v>
      </c>
      <c r="F296" s="9">
        <v>44224</v>
      </c>
      <c r="G296" s="9">
        <v>44235</v>
      </c>
      <c r="H296" s="6">
        <v>1</v>
      </c>
      <c r="I296" t="str">
        <f>IF(Table_New[[#This Row],[LaborFee]]=0,"Yes", "No")</f>
        <v>No</v>
      </c>
      <c r="J296" t="str">
        <f>IF(Table_New[[#This Row],[PartsFee]]=0,"Yes", "No")</f>
        <v>No</v>
      </c>
      <c r="K296" s="6">
        <v>1</v>
      </c>
      <c r="L296" s="6">
        <v>60</v>
      </c>
      <c r="M296" s="6" t="s">
        <v>79</v>
      </c>
      <c r="N296">
        <f>Table_New[[#This Row],[WorkDate]]-Table_New[[#This Row],[ReqDate]]</f>
        <v>11</v>
      </c>
      <c r="O296">
        <f>VLOOKUP(Table_New[[#This Row],[Techs]],$AA$2:$AB$4,2,0)</f>
        <v>80</v>
      </c>
      <c r="P296">
        <f>Table_New[[#This Row],[LaborHours]]*Table_New[[#This Row],[LaborRate]]</f>
        <v>80</v>
      </c>
      <c r="Q296" s="6">
        <v>80</v>
      </c>
      <c r="R296" s="6">
        <v>60</v>
      </c>
      <c r="S296">
        <f>Table_New[[#This Row],[LaborRate]]+Table_New[[#This Row],[LaborCost]]</f>
        <v>160</v>
      </c>
      <c r="T296">
        <f>Table_New[[#This Row],[LaborFee]]+Table_New[[#This Row],[PartsFee]]</f>
        <v>140</v>
      </c>
      <c r="U296" t="str">
        <f>LEFT(TEXT(Table_New[[#This Row],[ReqDate]],"dddd"),3)</f>
        <v>Thu</v>
      </c>
      <c r="V296" t="str">
        <f>LEFT(TEXT(Table_New[[#This Row],[WorkDate]],"mmmm"),3)</f>
        <v>Feb</v>
      </c>
    </row>
    <row r="297" spans="1:22" ht="14.25" customHeight="1" x14ac:dyDescent="0.25">
      <c r="A297" s="6" t="s">
        <v>375</v>
      </c>
      <c r="B297" s="6" t="s">
        <v>71</v>
      </c>
      <c r="C297" s="6" t="s">
        <v>78</v>
      </c>
      <c r="D297" s="6" t="s">
        <v>63</v>
      </c>
      <c r="E297" t="str">
        <f>IF(Table_New[[#This Row],[Wait]]&lt;=4, "Yes", "No")</f>
        <v>No</v>
      </c>
      <c r="F297" s="9">
        <v>44224</v>
      </c>
      <c r="G297" s="9">
        <v>44237</v>
      </c>
      <c r="H297" s="6">
        <v>1</v>
      </c>
      <c r="I297" t="str">
        <f>IF(Table_New[[#This Row],[LaborFee]]=0,"Yes", "No")</f>
        <v>No</v>
      </c>
      <c r="J297" t="str">
        <f>IF(Table_New[[#This Row],[PartsFee]]=0,"Yes", "No")</f>
        <v>No</v>
      </c>
      <c r="K297" s="6">
        <v>0.75</v>
      </c>
      <c r="L297" s="6">
        <v>114.89449999999999</v>
      </c>
      <c r="M297" s="6" t="s">
        <v>68</v>
      </c>
      <c r="N297">
        <f>Table_New[[#This Row],[WorkDate]]-Table_New[[#This Row],[ReqDate]]</f>
        <v>13</v>
      </c>
      <c r="O297">
        <f>VLOOKUP(Table_New[[#This Row],[Techs]],$AA$2:$AB$4,2,0)</f>
        <v>80</v>
      </c>
      <c r="P297">
        <f>Table_New[[#This Row],[LaborHours]]*Table_New[[#This Row],[LaborRate]]</f>
        <v>60</v>
      </c>
      <c r="Q297" s="6">
        <v>60</v>
      </c>
      <c r="R297" s="6">
        <v>114.89449999999999</v>
      </c>
      <c r="S297">
        <f>Table_New[[#This Row],[LaborRate]]+Table_New[[#This Row],[LaborCost]]</f>
        <v>140</v>
      </c>
      <c r="T297">
        <f>Table_New[[#This Row],[LaborFee]]+Table_New[[#This Row],[PartsFee]]</f>
        <v>174.89449999999999</v>
      </c>
      <c r="U297" t="str">
        <f>LEFT(TEXT(Table_New[[#This Row],[ReqDate]],"dddd"),3)</f>
        <v>Thu</v>
      </c>
      <c r="V297" t="str">
        <f>LEFT(TEXT(Table_New[[#This Row],[WorkDate]],"mmmm"),3)</f>
        <v>Feb</v>
      </c>
    </row>
    <row r="298" spans="1:22" ht="14.25" customHeight="1" x14ac:dyDescent="0.25">
      <c r="A298" s="6" t="s">
        <v>376</v>
      </c>
      <c r="B298" s="6" t="s">
        <v>56</v>
      </c>
      <c r="C298" s="6" t="s">
        <v>227</v>
      </c>
      <c r="D298" s="6" t="s">
        <v>58</v>
      </c>
      <c r="E298" t="str">
        <f>IF(Table_New[[#This Row],[Wait]]&lt;=4, "Yes", "No")</f>
        <v>No</v>
      </c>
      <c r="F298" s="9">
        <v>44224</v>
      </c>
      <c r="G298" s="9">
        <v>44245</v>
      </c>
      <c r="H298" s="6">
        <v>2</v>
      </c>
      <c r="I298" t="str">
        <f>IF(Table_New[[#This Row],[LaborFee]]=0,"Yes", "No")</f>
        <v>No</v>
      </c>
      <c r="J298" t="str">
        <f>IF(Table_New[[#This Row],[PartsFee]]=0,"Yes", "No")</f>
        <v>No</v>
      </c>
      <c r="K298" s="6">
        <v>0.25</v>
      </c>
      <c r="L298" s="6">
        <v>23.899000000000001</v>
      </c>
      <c r="M298" s="6" t="s">
        <v>79</v>
      </c>
      <c r="N298">
        <f>Table_New[[#This Row],[WorkDate]]-Table_New[[#This Row],[ReqDate]]</f>
        <v>21</v>
      </c>
      <c r="O298">
        <f>VLOOKUP(Table_New[[#This Row],[Techs]],$AA$2:$AB$4,2,0)</f>
        <v>140</v>
      </c>
      <c r="P298">
        <f>Table_New[[#This Row],[LaborHours]]*Table_New[[#This Row],[LaborRate]]</f>
        <v>35</v>
      </c>
      <c r="Q298" s="6">
        <v>35</v>
      </c>
      <c r="R298" s="6">
        <v>23.899000000000001</v>
      </c>
      <c r="S298">
        <f>Table_New[[#This Row],[LaborRate]]+Table_New[[#This Row],[LaborCost]]</f>
        <v>175</v>
      </c>
      <c r="T298">
        <f>Table_New[[#This Row],[LaborFee]]+Table_New[[#This Row],[PartsFee]]</f>
        <v>58.899000000000001</v>
      </c>
      <c r="U298" t="str">
        <f>LEFT(TEXT(Table_New[[#This Row],[ReqDate]],"dddd"),3)</f>
        <v>Thu</v>
      </c>
      <c r="V298" t="str">
        <f>LEFT(TEXT(Table_New[[#This Row],[WorkDate]],"mmmm"),3)</f>
        <v>Feb</v>
      </c>
    </row>
    <row r="299" spans="1:22" ht="14.25" customHeight="1" x14ac:dyDescent="0.25">
      <c r="A299" s="6" t="s">
        <v>377</v>
      </c>
      <c r="B299" s="6" t="s">
        <v>61</v>
      </c>
      <c r="C299" s="6" t="s">
        <v>62</v>
      </c>
      <c r="D299" s="6" t="s">
        <v>58</v>
      </c>
      <c r="E299" t="str">
        <f>IF(Table_New[[#This Row],[Wait]]&lt;=4, "Yes", "No")</f>
        <v>No</v>
      </c>
      <c r="F299" s="9">
        <v>44224</v>
      </c>
      <c r="G299" s="9">
        <v>44245</v>
      </c>
      <c r="H299" s="6">
        <v>1</v>
      </c>
      <c r="I299" t="str">
        <f>IF(Table_New[[#This Row],[LaborFee]]=0,"Yes", "No")</f>
        <v>No</v>
      </c>
      <c r="J299" t="str">
        <f>IF(Table_New[[#This Row],[PartsFee]]=0,"Yes", "No")</f>
        <v>No</v>
      </c>
      <c r="K299" s="6">
        <v>0.25</v>
      </c>
      <c r="L299" s="6">
        <v>57.2</v>
      </c>
      <c r="M299" s="6" t="s">
        <v>68</v>
      </c>
      <c r="N299">
        <f>Table_New[[#This Row],[WorkDate]]-Table_New[[#This Row],[ReqDate]]</f>
        <v>21</v>
      </c>
      <c r="O299">
        <f>VLOOKUP(Table_New[[#This Row],[Techs]],$AA$2:$AB$4,2,0)</f>
        <v>80</v>
      </c>
      <c r="P299">
        <f>Table_New[[#This Row],[LaborHours]]*Table_New[[#This Row],[LaborRate]]</f>
        <v>20</v>
      </c>
      <c r="Q299" s="6">
        <v>20</v>
      </c>
      <c r="R299" s="6">
        <v>57.2</v>
      </c>
      <c r="S299">
        <f>Table_New[[#This Row],[LaborRate]]+Table_New[[#This Row],[LaborCost]]</f>
        <v>100</v>
      </c>
      <c r="T299">
        <f>Table_New[[#This Row],[LaborFee]]+Table_New[[#This Row],[PartsFee]]</f>
        <v>77.2</v>
      </c>
      <c r="U299" t="str">
        <f>LEFT(TEXT(Table_New[[#This Row],[ReqDate]],"dddd"),3)</f>
        <v>Thu</v>
      </c>
      <c r="V299" t="str">
        <f>LEFT(TEXT(Table_New[[#This Row],[WorkDate]],"mmmm"),3)</f>
        <v>Feb</v>
      </c>
    </row>
    <row r="300" spans="1:22" ht="14.25" customHeight="1" x14ac:dyDescent="0.25">
      <c r="A300" s="6" t="s">
        <v>378</v>
      </c>
      <c r="B300" s="6" t="s">
        <v>71</v>
      </c>
      <c r="C300" s="6" t="s">
        <v>78</v>
      </c>
      <c r="D300" s="6" t="s">
        <v>63</v>
      </c>
      <c r="E300" t="str">
        <f>IF(Table_New[[#This Row],[Wait]]&lt;=4, "Yes", "No")</f>
        <v>No</v>
      </c>
      <c r="F300" s="9">
        <v>44224</v>
      </c>
      <c r="G300" s="9">
        <v>44258</v>
      </c>
      <c r="H300" s="6">
        <v>2</v>
      </c>
      <c r="I300" t="str">
        <f>IF(Table_New[[#This Row],[LaborFee]]=0,"Yes", "No")</f>
        <v>No</v>
      </c>
      <c r="J300" t="str">
        <f>IF(Table_New[[#This Row],[PartsFee]]=0,"Yes", "No")</f>
        <v>No</v>
      </c>
      <c r="K300" s="6">
        <v>8.5</v>
      </c>
      <c r="L300" s="6">
        <v>653.98500000000001</v>
      </c>
      <c r="M300" s="6" t="s">
        <v>59</v>
      </c>
      <c r="N300">
        <f>Table_New[[#This Row],[WorkDate]]-Table_New[[#This Row],[ReqDate]]</f>
        <v>34</v>
      </c>
      <c r="O300">
        <f>VLOOKUP(Table_New[[#This Row],[Techs]],$AA$2:$AB$4,2,0)</f>
        <v>140</v>
      </c>
      <c r="P300">
        <f>Table_New[[#This Row],[LaborHours]]*Table_New[[#This Row],[LaborRate]]</f>
        <v>1190</v>
      </c>
      <c r="Q300" s="6">
        <v>1190</v>
      </c>
      <c r="R300" s="6">
        <v>653.98500000000001</v>
      </c>
      <c r="S300">
        <f>Table_New[[#This Row],[LaborRate]]+Table_New[[#This Row],[LaborCost]]</f>
        <v>1330</v>
      </c>
      <c r="T300">
        <f>Table_New[[#This Row],[LaborFee]]+Table_New[[#This Row],[PartsFee]]</f>
        <v>1843.9850000000001</v>
      </c>
      <c r="U300" t="str">
        <f>LEFT(TEXT(Table_New[[#This Row],[ReqDate]],"dddd"),3)</f>
        <v>Thu</v>
      </c>
      <c r="V300" t="str">
        <f>LEFT(TEXT(Table_New[[#This Row],[WorkDate]],"mmmm"),3)</f>
        <v>Mar</v>
      </c>
    </row>
    <row r="301" spans="1:22" ht="14.25" customHeight="1" x14ac:dyDescent="0.25">
      <c r="A301" s="6" t="s">
        <v>379</v>
      </c>
      <c r="B301" s="6" t="s">
        <v>61</v>
      </c>
      <c r="C301" s="6" t="s">
        <v>62</v>
      </c>
      <c r="D301" s="6" t="s">
        <v>58</v>
      </c>
      <c r="E301" t="str">
        <f>IF(Table_New[[#This Row],[Wait]]&lt;=4, "Yes", "No")</f>
        <v>No</v>
      </c>
      <c r="F301" s="9">
        <v>44224</v>
      </c>
      <c r="G301" s="9">
        <v>44271</v>
      </c>
      <c r="H301" s="6">
        <v>1</v>
      </c>
      <c r="I301" t="str">
        <f>IF(Table_New[[#This Row],[LaborFee]]=0,"Yes", "No")</f>
        <v>No</v>
      </c>
      <c r="J301" t="str">
        <f>IF(Table_New[[#This Row],[PartsFee]]=0,"Yes", "No")</f>
        <v>No</v>
      </c>
      <c r="K301" s="6">
        <v>0.5</v>
      </c>
      <c r="L301" s="6">
        <v>9.75</v>
      </c>
      <c r="M301" s="6" t="s">
        <v>59</v>
      </c>
      <c r="N301">
        <f>Table_New[[#This Row],[WorkDate]]-Table_New[[#This Row],[ReqDate]]</f>
        <v>47</v>
      </c>
      <c r="O301">
        <f>VLOOKUP(Table_New[[#This Row],[Techs]],$AA$2:$AB$4,2,0)</f>
        <v>80</v>
      </c>
      <c r="P301">
        <f>Table_New[[#This Row],[LaborHours]]*Table_New[[#This Row],[LaborRate]]</f>
        <v>40</v>
      </c>
      <c r="Q301" s="6">
        <v>40</v>
      </c>
      <c r="R301" s="6">
        <v>9.75</v>
      </c>
      <c r="S301">
        <f>Table_New[[#This Row],[LaborRate]]+Table_New[[#This Row],[LaborCost]]</f>
        <v>120</v>
      </c>
      <c r="T301">
        <f>Table_New[[#This Row],[LaborFee]]+Table_New[[#This Row],[PartsFee]]</f>
        <v>49.75</v>
      </c>
      <c r="U301" t="str">
        <f>LEFT(TEXT(Table_New[[#This Row],[ReqDate]],"dddd"),3)</f>
        <v>Thu</v>
      </c>
      <c r="V301" t="str">
        <f>LEFT(TEXT(Table_New[[#This Row],[WorkDate]],"mmmm"),3)</f>
        <v>Mar</v>
      </c>
    </row>
    <row r="302" spans="1:22" ht="14.25" customHeight="1" x14ac:dyDescent="0.25">
      <c r="A302" s="6" t="s">
        <v>380</v>
      </c>
      <c r="B302" s="6" t="s">
        <v>56</v>
      </c>
      <c r="C302" s="6" t="s">
        <v>227</v>
      </c>
      <c r="D302" s="6" t="s">
        <v>63</v>
      </c>
      <c r="E302" t="str">
        <f>IF(Table_New[[#This Row],[Wait]]&lt;=4, "Yes", "No")</f>
        <v>Yes</v>
      </c>
      <c r="F302" s="9">
        <v>44226</v>
      </c>
      <c r="G302" s="9">
        <v>44229</v>
      </c>
      <c r="H302" s="6">
        <v>2</v>
      </c>
      <c r="I302" t="str">
        <f>IF(Table_New[[#This Row],[LaborFee]]=0,"Yes", "No")</f>
        <v>No</v>
      </c>
      <c r="J302" t="str">
        <f>IF(Table_New[[#This Row],[PartsFee]]=0,"Yes", "No")</f>
        <v>No</v>
      </c>
      <c r="K302" s="6">
        <v>0.5</v>
      </c>
      <c r="L302" s="6">
        <v>134</v>
      </c>
      <c r="M302" s="6" t="s">
        <v>59</v>
      </c>
      <c r="N302">
        <f>Table_New[[#This Row],[WorkDate]]-Table_New[[#This Row],[ReqDate]]</f>
        <v>3</v>
      </c>
      <c r="O302">
        <f>VLOOKUP(Table_New[[#This Row],[Techs]],$AA$2:$AB$4,2,0)</f>
        <v>140</v>
      </c>
      <c r="P302">
        <f>Table_New[[#This Row],[LaborHours]]*Table_New[[#This Row],[LaborRate]]</f>
        <v>70</v>
      </c>
      <c r="Q302" s="6">
        <v>70</v>
      </c>
      <c r="R302" s="6">
        <v>134</v>
      </c>
      <c r="S302">
        <f>Table_New[[#This Row],[LaborRate]]+Table_New[[#This Row],[LaborCost]]</f>
        <v>210</v>
      </c>
      <c r="T302">
        <f>Table_New[[#This Row],[LaborFee]]+Table_New[[#This Row],[PartsFee]]</f>
        <v>204</v>
      </c>
      <c r="U302" t="str">
        <f>LEFT(TEXT(Table_New[[#This Row],[ReqDate]],"dddd"),3)</f>
        <v>Sat</v>
      </c>
      <c r="V302" t="str">
        <f>LEFT(TEXT(Table_New[[#This Row],[WorkDate]],"mmmm"),3)</f>
        <v>Feb</v>
      </c>
    </row>
    <row r="303" spans="1:22" ht="14.25" customHeight="1" x14ac:dyDescent="0.25">
      <c r="A303" s="6" t="s">
        <v>381</v>
      </c>
      <c r="B303" s="6" t="s">
        <v>56</v>
      </c>
      <c r="C303" s="6" t="s">
        <v>227</v>
      </c>
      <c r="D303" s="6" t="s">
        <v>58</v>
      </c>
      <c r="E303" t="str">
        <f>IF(Table_New[[#This Row],[Wait]]&lt;=4, "Yes", "No")</f>
        <v>No</v>
      </c>
      <c r="F303" s="9">
        <v>44228</v>
      </c>
      <c r="G303" s="9">
        <v>44237</v>
      </c>
      <c r="H303" s="6">
        <v>2</v>
      </c>
      <c r="I303" t="str">
        <f>IF(Table_New[[#This Row],[LaborFee]]=0,"Yes", "No")</f>
        <v>No</v>
      </c>
      <c r="J303" t="str">
        <f>IF(Table_New[[#This Row],[PartsFee]]=0,"Yes", "No")</f>
        <v>No</v>
      </c>
      <c r="K303" s="6">
        <v>0.25</v>
      </c>
      <c r="L303" s="6">
        <v>144</v>
      </c>
      <c r="M303" s="6" t="s">
        <v>59</v>
      </c>
      <c r="N303">
        <f>Table_New[[#This Row],[WorkDate]]-Table_New[[#This Row],[ReqDate]]</f>
        <v>9</v>
      </c>
      <c r="O303">
        <f>VLOOKUP(Table_New[[#This Row],[Techs]],$AA$2:$AB$4,2,0)</f>
        <v>140</v>
      </c>
      <c r="P303">
        <f>Table_New[[#This Row],[LaborHours]]*Table_New[[#This Row],[LaborRate]]</f>
        <v>35</v>
      </c>
      <c r="Q303" s="6">
        <v>35</v>
      </c>
      <c r="R303" s="6">
        <v>144</v>
      </c>
      <c r="S303">
        <f>Table_New[[#This Row],[LaborRate]]+Table_New[[#This Row],[LaborCost]]</f>
        <v>175</v>
      </c>
      <c r="T303">
        <f>Table_New[[#This Row],[LaborFee]]+Table_New[[#This Row],[PartsFee]]</f>
        <v>179</v>
      </c>
      <c r="U303" t="str">
        <f>LEFT(TEXT(Table_New[[#This Row],[ReqDate]],"dddd"),3)</f>
        <v>Mon</v>
      </c>
      <c r="V303" t="str">
        <f>LEFT(TEXT(Table_New[[#This Row],[WorkDate]],"mmmm"),3)</f>
        <v>Feb</v>
      </c>
    </row>
    <row r="304" spans="1:22" ht="14.25" customHeight="1" x14ac:dyDescent="0.25">
      <c r="A304" s="6" t="s">
        <v>382</v>
      </c>
      <c r="B304" s="6" t="s">
        <v>71</v>
      </c>
      <c r="C304" s="6" t="s">
        <v>78</v>
      </c>
      <c r="D304" s="6" t="s">
        <v>58</v>
      </c>
      <c r="E304" t="str">
        <f>IF(Table_New[[#This Row],[Wait]]&lt;=4, "Yes", "No")</f>
        <v>No</v>
      </c>
      <c r="F304" s="9">
        <v>44228</v>
      </c>
      <c r="G304" s="9">
        <v>44237</v>
      </c>
      <c r="H304" s="6">
        <v>1</v>
      </c>
      <c r="I304" t="str">
        <f>IF(Table_New[[#This Row],[LaborFee]]=0,"Yes", "No")</f>
        <v>No</v>
      </c>
      <c r="J304" t="str">
        <f>IF(Table_New[[#This Row],[PartsFee]]=0,"Yes", "No")</f>
        <v>No</v>
      </c>
      <c r="K304" s="6">
        <v>0.5</v>
      </c>
      <c r="L304" s="6">
        <v>205.1859</v>
      </c>
      <c r="M304" s="6" t="s">
        <v>79</v>
      </c>
      <c r="N304">
        <f>Table_New[[#This Row],[WorkDate]]-Table_New[[#This Row],[ReqDate]]</f>
        <v>9</v>
      </c>
      <c r="O304">
        <f>VLOOKUP(Table_New[[#This Row],[Techs]],$AA$2:$AB$4,2,0)</f>
        <v>80</v>
      </c>
      <c r="P304">
        <f>Table_New[[#This Row],[LaborHours]]*Table_New[[#This Row],[LaborRate]]</f>
        <v>40</v>
      </c>
      <c r="Q304" s="6">
        <v>40</v>
      </c>
      <c r="R304" s="6">
        <v>205.1859</v>
      </c>
      <c r="S304">
        <f>Table_New[[#This Row],[LaborRate]]+Table_New[[#This Row],[LaborCost]]</f>
        <v>120</v>
      </c>
      <c r="T304">
        <f>Table_New[[#This Row],[LaborFee]]+Table_New[[#This Row],[PartsFee]]</f>
        <v>245.1859</v>
      </c>
      <c r="U304" t="str">
        <f>LEFT(TEXT(Table_New[[#This Row],[ReqDate]],"dddd"),3)</f>
        <v>Mon</v>
      </c>
      <c r="V304" t="str">
        <f>LEFT(TEXT(Table_New[[#This Row],[WorkDate]],"mmmm"),3)</f>
        <v>Feb</v>
      </c>
    </row>
    <row r="305" spans="1:22" ht="14.25" customHeight="1" x14ac:dyDescent="0.25">
      <c r="A305" s="6" t="s">
        <v>383</v>
      </c>
      <c r="B305" s="6" t="s">
        <v>83</v>
      </c>
      <c r="C305" s="6" t="s">
        <v>62</v>
      </c>
      <c r="D305" s="6" t="s">
        <v>63</v>
      </c>
      <c r="E305" t="str">
        <f>IF(Table_New[[#This Row],[Wait]]&lt;=4, "Yes", "No")</f>
        <v>No</v>
      </c>
      <c r="F305" s="9">
        <v>44228</v>
      </c>
      <c r="G305" s="9">
        <v>44252</v>
      </c>
      <c r="H305" s="6">
        <v>1</v>
      </c>
      <c r="I305" t="str">
        <f>IF(Table_New[[#This Row],[LaborFee]]=0,"Yes", "No")</f>
        <v>No</v>
      </c>
      <c r="J305" t="str">
        <f>IF(Table_New[[#This Row],[PartsFee]]=0,"Yes", "No")</f>
        <v>No</v>
      </c>
      <c r="K305" s="6">
        <v>0.5</v>
      </c>
      <c r="L305" s="6">
        <v>42.9</v>
      </c>
      <c r="M305" s="6" t="s">
        <v>59</v>
      </c>
      <c r="N305">
        <f>Table_New[[#This Row],[WorkDate]]-Table_New[[#This Row],[ReqDate]]</f>
        <v>24</v>
      </c>
      <c r="O305">
        <f>VLOOKUP(Table_New[[#This Row],[Techs]],$AA$2:$AB$4,2,0)</f>
        <v>80</v>
      </c>
      <c r="P305">
        <f>Table_New[[#This Row],[LaborHours]]*Table_New[[#This Row],[LaborRate]]</f>
        <v>40</v>
      </c>
      <c r="Q305" s="6">
        <v>40</v>
      </c>
      <c r="R305" s="6">
        <v>42.9</v>
      </c>
      <c r="S305">
        <f>Table_New[[#This Row],[LaborRate]]+Table_New[[#This Row],[LaborCost]]</f>
        <v>120</v>
      </c>
      <c r="T305">
        <f>Table_New[[#This Row],[LaborFee]]+Table_New[[#This Row],[PartsFee]]</f>
        <v>82.9</v>
      </c>
      <c r="U305" t="str">
        <f>LEFT(TEXT(Table_New[[#This Row],[ReqDate]],"dddd"),3)</f>
        <v>Mon</v>
      </c>
      <c r="V305" t="str">
        <f>LEFT(TEXT(Table_New[[#This Row],[WorkDate]],"mmmm"),3)</f>
        <v>Feb</v>
      </c>
    </row>
    <row r="306" spans="1:22" ht="14.25" customHeight="1" x14ac:dyDescent="0.25">
      <c r="A306" s="6" t="s">
        <v>384</v>
      </c>
      <c r="B306" s="6" t="s">
        <v>226</v>
      </c>
      <c r="C306" s="6" t="s">
        <v>227</v>
      </c>
      <c r="D306" s="6" t="s">
        <v>63</v>
      </c>
      <c r="E306" t="str">
        <f>IF(Table_New[[#This Row],[Wait]]&lt;=4, "Yes", "No")</f>
        <v>No</v>
      </c>
      <c r="F306" s="9">
        <v>44228</v>
      </c>
      <c r="G306" s="9">
        <v>44258</v>
      </c>
      <c r="H306" s="6">
        <v>2</v>
      </c>
      <c r="I306" t="str">
        <f>IF(Table_New[[#This Row],[LaborFee]]=0,"Yes", "No")</f>
        <v>No</v>
      </c>
      <c r="J306" t="str">
        <f>IF(Table_New[[#This Row],[PartsFee]]=0,"Yes", "No")</f>
        <v>No</v>
      </c>
      <c r="K306" s="6">
        <v>1.5</v>
      </c>
      <c r="L306" s="6">
        <v>319.82150000000001</v>
      </c>
      <c r="M306" s="6" t="s">
        <v>59</v>
      </c>
      <c r="N306">
        <f>Table_New[[#This Row],[WorkDate]]-Table_New[[#This Row],[ReqDate]]</f>
        <v>30</v>
      </c>
      <c r="O306">
        <f>VLOOKUP(Table_New[[#This Row],[Techs]],$AA$2:$AB$4,2,0)</f>
        <v>140</v>
      </c>
      <c r="P306">
        <f>Table_New[[#This Row],[LaborHours]]*Table_New[[#This Row],[LaborRate]]</f>
        <v>210</v>
      </c>
      <c r="Q306" s="6">
        <v>210</v>
      </c>
      <c r="R306" s="6">
        <v>319.82150000000001</v>
      </c>
      <c r="S306">
        <f>Table_New[[#This Row],[LaborRate]]+Table_New[[#This Row],[LaborCost]]</f>
        <v>350</v>
      </c>
      <c r="T306">
        <f>Table_New[[#This Row],[LaborFee]]+Table_New[[#This Row],[PartsFee]]</f>
        <v>529.82150000000001</v>
      </c>
      <c r="U306" t="str">
        <f>LEFT(TEXT(Table_New[[#This Row],[ReqDate]],"dddd"),3)</f>
        <v>Mon</v>
      </c>
      <c r="V306" t="str">
        <f>LEFT(TEXT(Table_New[[#This Row],[WorkDate]],"mmmm"),3)</f>
        <v>Mar</v>
      </c>
    </row>
    <row r="307" spans="1:22" ht="14.25" customHeight="1" x14ac:dyDescent="0.25">
      <c r="A307" s="6" t="s">
        <v>385</v>
      </c>
      <c r="B307" s="6" t="s">
        <v>168</v>
      </c>
      <c r="C307" s="6" t="s">
        <v>227</v>
      </c>
      <c r="D307" s="6" t="s">
        <v>58</v>
      </c>
      <c r="E307" t="str">
        <f>IF(Table_New[[#This Row],[Wait]]&lt;=4, "Yes", "No")</f>
        <v>No</v>
      </c>
      <c r="F307" s="9">
        <v>44228</v>
      </c>
      <c r="G307" s="9">
        <v>44266</v>
      </c>
      <c r="H307" s="6">
        <v>1</v>
      </c>
      <c r="I307" t="str">
        <f>IF(Table_New[[#This Row],[LaborFee]]=0,"Yes", "No")</f>
        <v>No</v>
      </c>
      <c r="J307" t="str">
        <f>IF(Table_New[[#This Row],[PartsFee]]=0,"Yes", "No")</f>
        <v>No</v>
      </c>
      <c r="K307" s="6">
        <v>0.25</v>
      </c>
      <c r="L307" s="6">
        <v>21.33</v>
      </c>
      <c r="M307" s="6" t="s">
        <v>59</v>
      </c>
      <c r="N307">
        <f>Table_New[[#This Row],[WorkDate]]-Table_New[[#This Row],[ReqDate]]</f>
        <v>38</v>
      </c>
      <c r="O307">
        <f>VLOOKUP(Table_New[[#This Row],[Techs]],$AA$2:$AB$4,2,0)</f>
        <v>80</v>
      </c>
      <c r="P307">
        <f>Table_New[[#This Row],[LaborHours]]*Table_New[[#This Row],[LaborRate]]</f>
        <v>20</v>
      </c>
      <c r="Q307" s="6">
        <v>20</v>
      </c>
      <c r="R307" s="6">
        <v>21.33</v>
      </c>
      <c r="S307">
        <f>Table_New[[#This Row],[LaborRate]]+Table_New[[#This Row],[LaborCost]]</f>
        <v>100</v>
      </c>
      <c r="T307">
        <f>Table_New[[#This Row],[LaborFee]]+Table_New[[#This Row],[PartsFee]]</f>
        <v>41.33</v>
      </c>
      <c r="U307" t="str">
        <f>LEFT(TEXT(Table_New[[#This Row],[ReqDate]],"dddd"),3)</f>
        <v>Mon</v>
      </c>
      <c r="V307" t="str">
        <f>LEFT(TEXT(Table_New[[#This Row],[WorkDate]],"mmmm"),3)</f>
        <v>Mar</v>
      </c>
    </row>
    <row r="308" spans="1:22" ht="14.25" customHeight="1" x14ac:dyDescent="0.25">
      <c r="A308" s="6" t="s">
        <v>386</v>
      </c>
      <c r="B308" s="6" t="s">
        <v>56</v>
      </c>
      <c r="C308" s="6" t="s">
        <v>227</v>
      </c>
      <c r="D308" s="6" t="s">
        <v>58</v>
      </c>
      <c r="E308" t="str">
        <f>IF(Table_New[[#This Row],[Wait]]&lt;=4, "Yes", "No")</f>
        <v>Yes</v>
      </c>
      <c r="F308" s="9">
        <v>44229</v>
      </c>
      <c r="G308" s="9">
        <v>44229</v>
      </c>
      <c r="H308" s="6">
        <v>2</v>
      </c>
      <c r="I308" t="str">
        <f>IF(Table_New[[#This Row],[LaborFee]]=0,"Yes", "No")</f>
        <v>No</v>
      </c>
      <c r="J308" t="str">
        <f>IF(Table_New[[#This Row],[PartsFee]]=0,"Yes", "No")</f>
        <v>No</v>
      </c>
      <c r="K308" s="6">
        <v>0.5</v>
      </c>
      <c r="L308" s="6">
        <v>21.33</v>
      </c>
      <c r="M308" s="6" t="s">
        <v>59</v>
      </c>
      <c r="N308">
        <f>Table_New[[#This Row],[WorkDate]]-Table_New[[#This Row],[ReqDate]]</f>
        <v>0</v>
      </c>
      <c r="O308">
        <f>VLOOKUP(Table_New[[#This Row],[Techs]],$AA$2:$AB$4,2,0)</f>
        <v>140</v>
      </c>
      <c r="P308">
        <f>Table_New[[#This Row],[LaborHours]]*Table_New[[#This Row],[LaborRate]]</f>
        <v>70</v>
      </c>
      <c r="Q308" s="6">
        <v>70</v>
      </c>
      <c r="R308" s="6">
        <v>21.33</v>
      </c>
      <c r="S308">
        <f>Table_New[[#This Row],[LaborRate]]+Table_New[[#This Row],[LaborCost]]</f>
        <v>210</v>
      </c>
      <c r="T308">
        <f>Table_New[[#This Row],[LaborFee]]+Table_New[[#This Row],[PartsFee]]</f>
        <v>91.33</v>
      </c>
      <c r="U308" t="str">
        <f>LEFT(TEXT(Table_New[[#This Row],[ReqDate]],"dddd"),3)</f>
        <v>Tue</v>
      </c>
      <c r="V308" t="str">
        <f>LEFT(TEXT(Table_New[[#This Row],[WorkDate]],"mmmm"),3)</f>
        <v>Feb</v>
      </c>
    </row>
    <row r="309" spans="1:22" ht="14.25" customHeight="1" x14ac:dyDescent="0.25">
      <c r="A309" s="6" t="s">
        <v>387</v>
      </c>
      <c r="B309" s="6" t="s">
        <v>226</v>
      </c>
      <c r="C309" s="6" t="s">
        <v>227</v>
      </c>
      <c r="D309" s="6" t="s">
        <v>63</v>
      </c>
      <c r="E309" t="str">
        <f>IF(Table_New[[#This Row],[Wait]]&lt;=4, "Yes", "No")</f>
        <v>No</v>
      </c>
      <c r="F309" s="9">
        <v>44229</v>
      </c>
      <c r="G309" s="9">
        <v>44236</v>
      </c>
      <c r="H309" s="6">
        <v>2</v>
      </c>
      <c r="I309" t="str">
        <f>IF(Table_New[[#This Row],[LaborFee]]=0,"Yes", "No")</f>
        <v>No</v>
      </c>
      <c r="J309" t="str">
        <f>IF(Table_New[[#This Row],[PartsFee]]=0,"Yes", "No")</f>
        <v>No</v>
      </c>
      <c r="K309" s="6">
        <v>0.5</v>
      </c>
      <c r="L309" s="6">
        <v>1231.2</v>
      </c>
      <c r="M309" s="6" t="s">
        <v>79</v>
      </c>
      <c r="N309">
        <f>Table_New[[#This Row],[WorkDate]]-Table_New[[#This Row],[ReqDate]]</f>
        <v>7</v>
      </c>
      <c r="O309">
        <f>VLOOKUP(Table_New[[#This Row],[Techs]],$AA$2:$AB$4,2,0)</f>
        <v>140</v>
      </c>
      <c r="P309">
        <f>Table_New[[#This Row],[LaborHours]]*Table_New[[#This Row],[LaborRate]]</f>
        <v>70</v>
      </c>
      <c r="Q309" s="6">
        <v>70</v>
      </c>
      <c r="R309" s="6">
        <v>1231.2</v>
      </c>
      <c r="S309">
        <f>Table_New[[#This Row],[LaborRate]]+Table_New[[#This Row],[LaborCost]]</f>
        <v>210</v>
      </c>
      <c r="T309">
        <f>Table_New[[#This Row],[LaborFee]]+Table_New[[#This Row],[PartsFee]]</f>
        <v>1301.2</v>
      </c>
      <c r="U309" t="str">
        <f>LEFT(TEXT(Table_New[[#This Row],[ReqDate]],"dddd"),3)</f>
        <v>Tue</v>
      </c>
      <c r="V309" t="str">
        <f>LEFT(TEXT(Table_New[[#This Row],[WorkDate]],"mmmm"),3)</f>
        <v>Feb</v>
      </c>
    </row>
    <row r="310" spans="1:22" ht="14.25" customHeight="1" x14ac:dyDescent="0.25">
      <c r="A310" s="6" t="s">
        <v>388</v>
      </c>
      <c r="B310" s="6" t="s">
        <v>56</v>
      </c>
      <c r="C310" s="6" t="s">
        <v>227</v>
      </c>
      <c r="D310" s="6" t="s">
        <v>63</v>
      </c>
      <c r="E310" t="str">
        <f>IF(Table_New[[#This Row],[Wait]]&lt;=4, "Yes", "No")</f>
        <v>No</v>
      </c>
      <c r="F310" s="9">
        <v>44229</v>
      </c>
      <c r="G310" s="9">
        <v>44244</v>
      </c>
      <c r="H310" s="6">
        <v>2</v>
      </c>
      <c r="I310" t="str">
        <f>IF(Table_New[[#This Row],[LaborFee]]=0,"Yes", "No")</f>
        <v>No</v>
      </c>
      <c r="J310" t="str">
        <f>IF(Table_New[[#This Row],[PartsFee]]=0,"Yes", "No")</f>
        <v>No</v>
      </c>
      <c r="K310" s="6">
        <v>0.5</v>
      </c>
      <c r="L310" s="6">
        <v>56.496899999999997</v>
      </c>
      <c r="M310" s="6" t="s">
        <v>79</v>
      </c>
      <c r="N310">
        <f>Table_New[[#This Row],[WorkDate]]-Table_New[[#This Row],[ReqDate]]</f>
        <v>15</v>
      </c>
      <c r="O310">
        <f>VLOOKUP(Table_New[[#This Row],[Techs]],$AA$2:$AB$4,2,0)</f>
        <v>140</v>
      </c>
      <c r="P310">
        <f>Table_New[[#This Row],[LaborHours]]*Table_New[[#This Row],[LaborRate]]</f>
        <v>70</v>
      </c>
      <c r="Q310" s="6">
        <v>70</v>
      </c>
      <c r="R310" s="6">
        <v>56.496899999999997</v>
      </c>
      <c r="S310">
        <f>Table_New[[#This Row],[LaborRate]]+Table_New[[#This Row],[LaborCost]]</f>
        <v>210</v>
      </c>
      <c r="T310">
        <f>Table_New[[#This Row],[LaborFee]]+Table_New[[#This Row],[PartsFee]]</f>
        <v>126.4969</v>
      </c>
      <c r="U310" t="str">
        <f>LEFT(TEXT(Table_New[[#This Row],[ReqDate]],"dddd"),3)</f>
        <v>Tue</v>
      </c>
      <c r="V310" t="str">
        <f>LEFT(TEXT(Table_New[[#This Row],[WorkDate]],"mmmm"),3)</f>
        <v>Feb</v>
      </c>
    </row>
    <row r="311" spans="1:22" ht="14.25" customHeight="1" x14ac:dyDescent="0.25">
      <c r="A311" s="6" t="s">
        <v>389</v>
      </c>
      <c r="B311" s="6" t="s">
        <v>56</v>
      </c>
      <c r="C311" s="6" t="s">
        <v>227</v>
      </c>
      <c r="D311" s="6" t="s">
        <v>63</v>
      </c>
      <c r="E311" t="str">
        <f>IF(Table_New[[#This Row],[Wait]]&lt;=4, "Yes", "No")</f>
        <v>No</v>
      </c>
      <c r="F311" s="9">
        <v>44229</v>
      </c>
      <c r="G311" s="9">
        <v>44245</v>
      </c>
      <c r="H311" s="6">
        <v>2</v>
      </c>
      <c r="I311" t="str">
        <f>IF(Table_New[[#This Row],[LaborFee]]=0,"Yes", "No")</f>
        <v>No</v>
      </c>
      <c r="J311" t="str">
        <f>IF(Table_New[[#This Row],[PartsFee]]=0,"Yes", "No")</f>
        <v>No</v>
      </c>
      <c r="K311" s="6">
        <v>0.5</v>
      </c>
      <c r="L311" s="6">
        <v>269.95400000000001</v>
      </c>
      <c r="M311" s="6" t="s">
        <v>59</v>
      </c>
      <c r="N311">
        <f>Table_New[[#This Row],[WorkDate]]-Table_New[[#This Row],[ReqDate]]</f>
        <v>16</v>
      </c>
      <c r="O311">
        <f>VLOOKUP(Table_New[[#This Row],[Techs]],$AA$2:$AB$4,2,0)</f>
        <v>140</v>
      </c>
      <c r="P311">
        <f>Table_New[[#This Row],[LaborHours]]*Table_New[[#This Row],[LaborRate]]</f>
        <v>70</v>
      </c>
      <c r="Q311" s="6">
        <v>70</v>
      </c>
      <c r="R311" s="6">
        <v>269.95400000000001</v>
      </c>
      <c r="S311">
        <f>Table_New[[#This Row],[LaborRate]]+Table_New[[#This Row],[LaborCost]]</f>
        <v>210</v>
      </c>
      <c r="T311">
        <f>Table_New[[#This Row],[LaborFee]]+Table_New[[#This Row],[PartsFee]]</f>
        <v>339.95400000000001</v>
      </c>
      <c r="U311" t="str">
        <f>LEFT(TEXT(Table_New[[#This Row],[ReqDate]],"dddd"),3)</f>
        <v>Tue</v>
      </c>
      <c r="V311" t="str">
        <f>LEFT(TEXT(Table_New[[#This Row],[WorkDate]],"mmmm"),3)</f>
        <v>Feb</v>
      </c>
    </row>
    <row r="312" spans="1:22" ht="14.25" customHeight="1" x14ac:dyDescent="0.25">
      <c r="A312" s="6" t="s">
        <v>390</v>
      </c>
      <c r="B312" s="6" t="s">
        <v>226</v>
      </c>
      <c r="C312" s="6" t="s">
        <v>227</v>
      </c>
      <c r="D312" s="6" t="s">
        <v>63</v>
      </c>
      <c r="E312" t="str">
        <f>IF(Table_New[[#This Row],[Wait]]&lt;=4, "Yes", "No")</f>
        <v>No</v>
      </c>
      <c r="F312" s="9">
        <v>44229</v>
      </c>
      <c r="G312" s="9">
        <v>44258</v>
      </c>
      <c r="H312" s="6">
        <v>2</v>
      </c>
      <c r="I312" t="str">
        <f>IF(Table_New[[#This Row],[LaborFee]]=0,"Yes", "No")</f>
        <v>No</v>
      </c>
      <c r="J312" t="str">
        <f>IF(Table_New[[#This Row],[PartsFee]]=0,"Yes", "No")</f>
        <v>No</v>
      </c>
      <c r="K312" s="6">
        <v>0.5</v>
      </c>
      <c r="L312" s="6">
        <v>83.231700000000004</v>
      </c>
      <c r="M312" s="6" t="s">
        <v>59</v>
      </c>
      <c r="N312">
        <f>Table_New[[#This Row],[WorkDate]]-Table_New[[#This Row],[ReqDate]]</f>
        <v>29</v>
      </c>
      <c r="O312">
        <f>VLOOKUP(Table_New[[#This Row],[Techs]],$AA$2:$AB$4,2,0)</f>
        <v>140</v>
      </c>
      <c r="P312">
        <f>Table_New[[#This Row],[LaborHours]]*Table_New[[#This Row],[LaborRate]]</f>
        <v>70</v>
      </c>
      <c r="Q312" s="6">
        <v>70</v>
      </c>
      <c r="R312" s="6">
        <v>83.231700000000004</v>
      </c>
      <c r="S312">
        <f>Table_New[[#This Row],[LaborRate]]+Table_New[[#This Row],[LaborCost]]</f>
        <v>210</v>
      </c>
      <c r="T312">
        <f>Table_New[[#This Row],[LaborFee]]+Table_New[[#This Row],[PartsFee]]</f>
        <v>153.23169999999999</v>
      </c>
      <c r="U312" t="str">
        <f>LEFT(TEXT(Table_New[[#This Row],[ReqDate]],"dddd"),3)</f>
        <v>Tue</v>
      </c>
      <c r="V312" t="str">
        <f>LEFT(TEXT(Table_New[[#This Row],[WorkDate]],"mmmm"),3)</f>
        <v>Mar</v>
      </c>
    </row>
    <row r="313" spans="1:22" ht="14.25" customHeight="1" x14ac:dyDescent="0.25">
      <c r="A313" s="6" t="s">
        <v>391</v>
      </c>
      <c r="B313" s="6" t="s">
        <v>94</v>
      </c>
      <c r="C313" s="6" t="s">
        <v>78</v>
      </c>
      <c r="D313" s="6" t="s">
        <v>67</v>
      </c>
      <c r="E313" t="str">
        <f>IF(Table_New[[#This Row],[Wait]]&lt;=4, "Yes", "No")</f>
        <v>No</v>
      </c>
      <c r="F313" s="9">
        <v>44229</v>
      </c>
      <c r="G313" s="9">
        <v>44273</v>
      </c>
      <c r="H313" s="6">
        <v>1</v>
      </c>
      <c r="I313" t="str">
        <f>IF(Table_New[[#This Row],[LaborFee]]=0,"Yes", "No")</f>
        <v>No</v>
      </c>
      <c r="J313" t="str">
        <f>IF(Table_New[[#This Row],[PartsFee]]=0,"Yes", "No")</f>
        <v>No</v>
      </c>
      <c r="K313" s="6">
        <v>0.25</v>
      </c>
      <c r="L313" s="6">
        <v>88.624799999999993</v>
      </c>
      <c r="M313" s="6" t="s">
        <v>59</v>
      </c>
      <c r="N313">
        <f>Table_New[[#This Row],[WorkDate]]-Table_New[[#This Row],[ReqDate]]</f>
        <v>44</v>
      </c>
      <c r="O313">
        <f>VLOOKUP(Table_New[[#This Row],[Techs]],$AA$2:$AB$4,2,0)</f>
        <v>80</v>
      </c>
      <c r="P313">
        <f>Table_New[[#This Row],[LaborHours]]*Table_New[[#This Row],[LaborRate]]</f>
        <v>20</v>
      </c>
      <c r="Q313" s="6">
        <v>20</v>
      </c>
      <c r="R313" s="6">
        <v>88.624799999999993</v>
      </c>
      <c r="S313">
        <f>Table_New[[#This Row],[LaborRate]]+Table_New[[#This Row],[LaborCost]]</f>
        <v>100</v>
      </c>
      <c r="T313">
        <f>Table_New[[#This Row],[LaborFee]]+Table_New[[#This Row],[PartsFee]]</f>
        <v>108.62479999999999</v>
      </c>
      <c r="U313" t="str">
        <f>LEFT(TEXT(Table_New[[#This Row],[ReqDate]],"dddd"),3)</f>
        <v>Tue</v>
      </c>
      <c r="V313" t="str">
        <f>LEFT(TEXT(Table_New[[#This Row],[WorkDate]],"mmmm"),3)</f>
        <v>Mar</v>
      </c>
    </row>
    <row r="314" spans="1:22" ht="14.25" customHeight="1" x14ac:dyDescent="0.25">
      <c r="A314" s="6" t="s">
        <v>392</v>
      </c>
      <c r="B314" s="6" t="s">
        <v>83</v>
      </c>
      <c r="C314" s="6" t="s">
        <v>57</v>
      </c>
      <c r="D314" s="6" t="s">
        <v>67</v>
      </c>
      <c r="E314" t="str">
        <f>IF(Table_New[[#This Row],[Wait]]&lt;=4, "Yes", "No")</f>
        <v>No</v>
      </c>
      <c r="F314" s="9">
        <v>44229</v>
      </c>
      <c r="G314" s="9">
        <v>44341</v>
      </c>
      <c r="H314" s="6">
        <v>1</v>
      </c>
      <c r="I314" t="str">
        <f>IF(Table_New[[#This Row],[LaborFee]]=0,"Yes", "No")</f>
        <v>No</v>
      </c>
      <c r="J314" t="str">
        <f>IF(Table_New[[#This Row],[PartsFee]]=0,"Yes", "No")</f>
        <v>No</v>
      </c>
      <c r="K314" s="6">
        <v>0.25</v>
      </c>
      <c r="L314" s="6">
        <v>40</v>
      </c>
      <c r="M314" s="6" t="s">
        <v>68</v>
      </c>
      <c r="N314">
        <f>Table_New[[#This Row],[WorkDate]]-Table_New[[#This Row],[ReqDate]]</f>
        <v>112</v>
      </c>
      <c r="O314">
        <f>VLOOKUP(Table_New[[#This Row],[Techs]],$AA$2:$AB$4,2,0)</f>
        <v>80</v>
      </c>
      <c r="P314">
        <f>Table_New[[#This Row],[LaborHours]]*Table_New[[#This Row],[LaborRate]]</f>
        <v>20</v>
      </c>
      <c r="Q314" s="6">
        <v>20</v>
      </c>
      <c r="R314" s="6">
        <v>40</v>
      </c>
      <c r="S314">
        <f>Table_New[[#This Row],[LaborRate]]+Table_New[[#This Row],[LaborCost]]</f>
        <v>100</v>
      </c>
      <c r="T314">
        <f>Table_New[[#This Row],[LaborFee]]+Table_New[[#This Row],[PartsFee]]</f>
        <v>60</v>
      </c>
      <c r="U314" t="str">
        <f>LEFT(TEXT(Table_New[[#This Row],[ReqDate]],"dddd"),3)</f>
        <v>Tue</v>
      </c>
      <c r="V314" t="str">
        <f>LEFT(TEXT(Table_New[[#This Row],[WorkDate]],"mmmm"),3)</f>
        <v>May</v>
      </c>
    </row>
    <row r="315" spans="1:22" ht="14.25" customHeight="1" x14ac:dyDescent="0.25">
      <c r="A315" s="6" t="s">
        <v>393</v>
      </c>
      <c r="B315" s="6" t="s">
        <v>61</v>
      </c>
      <c r="C315" s="6" t="s">
        <v>62</v>
      </c>
      <c r="D315" s="6" t="s">
        <v>58</v>
      </c>
      <c r="E315" t="str">
        <f>IF(Table_New[[#This Row],[Wait]]&lt;=4, "Yes", "No")</f>
        <v>No</v>
      </c>
      <c r="F315" s="9">
        <v>44231</v>
      </c>
      <c r="G315" s="9">
        <v>44242</v>
      </c>
      <c r="H315" s="6">
        <v>1</v>
      </c>
      <c r="I315" t="str">
        <f>IF(Table_New[[#This Row],[LaborFee]]=0,"Yes", "No")</f>
        <v>No</v>
      </c>
      <c r="J315" t="str">
        <f>IF(Table_New[[#This Row],[PartsFee]]=0,"Yes", "No")</f>
        <v>No</v>
      </c>
      <c r="K315" s="6">
        <v>1.5</v>
      </c>
      <c r="L315" s="6">
        <v>33.475000000000001</v>
      </c>
      <c r="M315" s="6" t="s">
        <v>68</v>
      </c>
      <c r="N315">
        <f>Table_New[[#This Row],[WorkDate]]-Table_New[[#This Row],[ReqDate]]</f>
        <v>11</v>
      </c>
      <c r="O315">
        <f>VLOOKUP(Table_New[[#This Row],[Techs]],$AA$2:$AB$4,2,0)</f>
        <v>80</v>
      </c>
      <c r="P315">
        <f>Table_New[[#This Row],[LaborHours]]*Table_New[[#This Row],[LaborRate]]</f>
        <v>120</v>
      </c>
      <c r="Q315" s="6">
        <v>120</v>
      </c>
      <c r="R315" s="6">
        <v>33.475000000000001</v>
      </c>
      <c r="S315">
        <f>Table_New[[#This Row],[LaborRate]]+Table_New[[#This Row],[LaborCost]]</f>
        <v>200</v>
      </c>
      <c r="T315">
        <f>Table_New[[#This Row],[LaborFee]]+Table_New[[#This Row],[PartsFee]]</f>
        <v>153.47499999999999</v>
      </c>
      <c r="U315" t="str">
        <f>LEFT(TEXT(Table_New[[#This Row],[ReqDate]],"dddd"),3)</f>
        <v>Thu</v>
      </c>
      <c r="V315" t="str">
        <f>LEFT(TEXT(Table_New[[#This Row],[WorkDate]],"mmmm"),3)</f>
        <v>Feb</v>
      </c>
    </row>
    <row r="316" spans="1:22" ht="14.25" customHeight="1" x14ac:dyDescent="0.25">
      <c r="A316" s="6" t="s">
        <v>394</v>
      </c>
      <c r="B316" s="6" t="s">
        <v>83</v>
      </c>
      <c r="C316" s="6" t="s">
        <v>78</v>
      </c>
      <c r="D316" s="6" t="s">
        <v>58</v>
      </c>
      <c r="E316" t="str">
        <f>IF(Table_New[[#This Row],[Wait]]&lt;=4, "Yes", "No")</f>
        <v>No</v>
      </c>
      <c r="F316" s="9">
        <v>44231</v>
      </c>
      <c r="G316" s="9">
        <v>44247</v>
      </c>
      <c r="H316" s="6">
        <v>2</v>
      </c>
      <c r="I316" t="str">
        <f>IF(Table_New[[#This Row],[LaborFee]]=0,"Yes", "No")</f>
        <v>No</v>
      </c>
      <c r="J316" t="str">
        <f>IF(Table_New[[#This Row],[PartsFee]]=0,"Yes", "No")</f>
        <v>No</v>
      </c>
      <c r="K316" s="6">
        <v>0.25</v>
      </c>
      <c r="L316" s="6">
        <v>33.8611</v>
      </c>
      <c r="M316" s="6" t="s">
        <v>59</v>
      </c>
      <c r="N316">
        <f>Table_New[[#This Row],[WorkDate]]-Table_New[[#This Row],[ReqDate]]</f>
        <v>16</v>
      </c>
      <c r="O316">
        <f>VLOOKUP(Table_New[[#This Row],[Techs]],$AA$2:$AB$4,2,0)</f>
        <v>140</v>
      </c>
      <c r="P316">
        <f>Table_New[[#This Row],[LaborHours]]*Table_New[[#This Row],[LaborRate]]</f>
        <v>35</v>
      </c>
      <c r="Q316" s="6">
        <v>35</v>
      </c>
      <c r="R316" s="6">
        <v>33.8611</v>
      </c>
      <c r="S316">
        <f>Table_New[[#This Row],[LaborRate]]+Table_New[[#This Row],[LaborCost]]</f>
        <v>175</v>
      </c>
      <c r="T316">
        <f>Table_New[[#This Row],[LaborFee]]+Table_New[[#This Row],[PartsFee]]</f>
        <v>68.861099999999993</v>
      </c>
      <c r="U316" t="str">
        <f>LEFT(TEXT(Table_New[[#This Row],[ReqDate]],"dddd"),3)</f>
        <v>Thu</v>
      </c>
      <c r="V316" t="str">
        <f>LEFT(TEXT(Table_New[[#This Row],[WorkDate]],"mmmm"),3)</f>
        <v>Feb</v>
      </c>
    </row>
    <row r="317" spans="1:22" ht="14.25" customHeight="1" x14ac:dyDescent="0.25">
      <c r="A317" s="6" t="s">
        <v>395</v>
      </c>
      <c r="B317" s="6" t="s">
        <v>61</v>
      </c>
      <c r="C317" s="6" t="s">
        <v>62</v>
      </c>
      <c r="D317" s="6" t="s">
        <v>67</v>
      </c>
      <c r="E317" t="str">
        <f>IF(Table_New[[#This Row],[Wait]]&lt;=4, "Yes", "No")</f>
        <v>No</v>
      </c>
      <c r="F317" s="9">
        <v>44231</v>
      </c>
      <c r="G317" s="9">
        <v>44250</v>
      </c>
      <c r="H317" s="6">
        <v>1</v>
      </c>
      <c r="I317" t="str">
        <f>IF(Table_New[[#This Row],[LaborFee]]=0,"Yes", "No")</f>
        <v>No</v>
      </c>
      <c r="J317" t="str">
        <f>IF(Table_New[[#This Row],[PartsFee]]=0,"Yes", "No")</f>
        <v>No</v>
      </c>
      <c r="K317" s="6">
        <v>0.25</v>
      </c>
      <c r="L317" s="6">
        <v>33.957900000000002</v>
      </c>
      <c r="M317" s="6" t="s">
        <v>59</v>
      </c>
      <c r="N317">
        <f>Table_New[[#This Row],[WorkDate]]-Table_New[[#This Row],[ReqDate]]</f>
        <v>19</v>
      </c>
      <c r="O317">
        <f>VLOOKUP(Table_New[[#This Row],[Techs]],$AA$2:$AB$4,2,0)</f>
        <v>80</v>
      </c>
      <c r="P317">
        <f>Table_New[[#This Row],[LaborHours]]*Table_New[[#This Row],[LaborRate]]</f>
        <v>20</v>
      </c>
      <c r="Q317" s="6">
        <v>20</v>
      </c>
      <c r="R317" s="6">
        <v>33.957900000000002</v>
      </c>
      <c r="S317">
        <f>Table_New[[#This Row],[LaborRate]]+Table_New[[#This Row],[LaborCost]]</f>
        <v>100</v>
      </c>
      <c r="T317">
        <f>Table_New[[#This Row],[LaborFee]]+Table_New[[#This Row],[PartsFee]]</f>
        <v>53.957900000000002</v>
      </c>
      <c r="U317" t="str">
        <f>LEFT(TEXT(Table_New[[#This Row],[ReqDate]],"dddd"),3)</f>
        <v>Thu</v>
      </c>
      <c r="V317" t="str">
        <f>LEFT(TEXT(Table_New[[#This Row],[WorkDate]],"mmmm"),3)</f>
        <v>Feb</v>
      </c>
    </row>
    <row r="318" spans="1:22" ht="14.25" customHeight="1" x14ac:dyDescent="0.25">
      <c r="A318" s="6" t="s">
        <v>396</v>
      </c>
      <c r="B318" s="6" t="s">
        <v>83</v>
      </c>
      <c r="C318" s="6" t="s">
        <v>57</v>
      </c>
      <c r="D318" s="6" t="s">
        <v>58</v>
      </c>
      <c r="E318" t="str">
        <f>IF(Table_New[[#This Row],[Wait]]&lt;=4, "Yes", "No")</f>
        <v>No</v>
      </c>
      <c r="F318" s="9">
        <v>44231</v>
      </c>
      <c r="G318" s="9">
        <v>44260</v>
      </c>
      <c r="H318" s="6">
        <v>1</v>
      </c>
      <c r="I318" t="str">
        <f>IF(Table_New[[#This Row],[LaborFee]]=0,"Yes", "No")</f>
        <v>No</v>
      </c>
      <c r="J318" t="str">
        <f>IF(Table_New[[#This Row],[PartsFee]]=0,"Yes", "No")</f>
        <v>No</v>
      </c>
      <c r="K318" s="6">
        <v>0.5</v>
      </c>
      <c r="L318" s="6">
        <v>36.890099999999997</v>
      </c>
      <c r="M318" s="6" t="s">
        <v>79</v>
      </c>
      <c r="N318">
        <f>Table_New[[#This Row],[WorkDate]]-Table_New[[#This Row],[ReqDate]]</f>
        <v>29</v>
      </c>
      <c r="O318">
        <f>VLOOKUP(Table_New[[#This Row],[Techs]],$AA$2:$AB$4,2,0)</f>
        <v>80</v>
      </c>
      <c r="P318">
        <f>Table_New[[#This Row],[LaborHours]]*Table_New[[#This Row],[LaborRate]]</f>
        <v>40</v>
      </c>
      <c r="Q318" s="6">
        <v>40</v>
      </c>
      <c r="R318" s="6">
        <v>36.890099999999997</v>
      </c>
      <c r="S318">
        <f>Table_New[[#This Row],[LaborRate]]+Table_New[[#This Row],[LaborCost]]</f>
        <v>120</v>
      </c>
      <c r="T318">
        <f>Table_New[[#This Row],[LaborFee]]+Table_New[[#This Row],[PartsFee]]</f>
        <v>76.89009999999999</v>
      </c>
      <c r="U318" t="str">
        <f>LEFT(TEXT(Table_New[[#This Row],[ReqDate]],"dddd"),3)</f>
        <v>Thu</v>
      </c>
      <c r="V318" t="str">
        <f>LEFT(TEXT(Table_New[[#This Row],[WorkDate]],"mmmm"),3)</f>
        <v>Mar</v>
      </c>
    </row>
    <row r="319" spans="1:22" ht="14.25" customHeight="1" x14ac:dyDescent="0.25">
      <c r="A319" s="6" t="s">
        <v>397</v>
      </c>
      <c r="B319" s="6" t="s">
        <v>94</v>
      </c>
      <c r="C319" s="6" t="s">
        <v>57</v>
      </c>
      <c r="D319" s="6" t="s">
        <v>58</v>
      </c>
      <c r="E319" t="str">
        <f>IF(Table_New[[#This Row],[Wait]]&lt;=4, "Yes", "No")</f>
        <v>No</v>
      </c>
      <c r="F319" s="9">
        <v>44231</v>
      </c>
      <c r="G319" s="9">
        <v>44264</v>
      </c>
      <c r="H319" s="6">
        <v>1</v>
      </c>
      <c r="I319" t="str">
        <f>IF(Table_New[[#This Row],[LaborFee]]=0,"Yes", "No")</f>
        <v>No</v>
      </c>
      <c r="J319" t="str">
        <f>IF(Table_New[[#This Row],[PartsFee]]=0,"Yes", "No")</f>
        <v>No</v>
      </c>
      <c r="K319" s="6">
        <v>0.5</v>
      </c>
      <c r="L319" s="6">
        <v>25.339500000000001</v>
      </c>
      <c r="M319" s="6" t="s">
        <v>79</v>
      </c>
      <c r="N319">
        <f>Table_New[[#This Row],[WorkDate]]-Table_New[[#This Row],[ReqDate]]</f>
        <v>33</v>
      </c>
      <c r="O319">
        <f>VLOOKUP(Table_New[[#This Row],[Techs]],$AA$2:$AB$4,2,0)</f>
        <v>80</v>
      </c>
      <c r="P319">
        <f>Table_New[[#This Row],[LaborHours]]*Table_New[[#This Row],[LaborRate]]</f>
        <v>40</v>
      </c>
      <c r="Q319" s="6">
        <v>40</v>
      </c>
      <c r="R319" s="6">
        <v>25.339500000000001</v>
      </c>
      <c r="S319">
        <f>Table_New[[#This Row],[LaborRate]]+Table_New[[#This Row],[LaborCost]]</f>
        <v>120</v>
      </c>
      <c r="T319">
        <f>Table_New[[#This Row],[LaborFee]]+Table_New[[#This Row],[PartsFee]]</f>
        <v>65.339500000000001</v>
      </c>
      <c r="U319" t="str">
        <f>LEFT(TEXT(Table_New[[#This Row],[ReqDate]],"dddd"),3)</f>
        <v>Thu</v>
      </c>
      <c r="V319" t="str">
        <f>LEFT(TEXT(Table_New[[#This Row],[WorkDate]],"mmmm"),3)</f>
        <v>Mar</v>
      </c>
    </row>
    <row r="320" spans="1:22" ht="14.25" customHeight="1" x14ac:dyDescent="0.25">
      <c r="A320" s="6" t="s">
        <v>398</v>
      </c>
      <c r="B320" s="6" t="s">
        <v>168</v>
      </c>
      <c r="C320" s="6" t="s">
        <v>227</v>
      </c>
      <c r="D320" s="6" t="s">
        <v>67</v>
      </c>
      <c r="E320" t="str">
        <f>IF(Table_New[[#This Row],[Wait]]&lt;=4, "Yes", "No")</f>
        <v>No</v>
      </c>
      <c r="F320" s="9">
        <v>44231</v>
      </c>
      <c r="G320" s="9">
        <v>44270</v>
      </c>
      <c r="H320" s="6">
        <v>1</v>
      </c>
      <c r="I320" t="str">
        <f>IF(Table_New[[#This Row],[LaborFee]]=0,"Yes", "No")</f>
        <v>No</v>
      </c>
      <c r="J320" t="str">
        <f>IF(Table_New[[#This Row],[PartsFee]]=0,"Yes", "No")</f>
        <v>No</v>
      </c>
      <c r="K320" s="6">
        <v>0.25</v>
      </c>
      <c r="L320" s="6">
        <v>30</v>
      </c>
      <c r="M320" s="6" t="s">
        <v>59</v>
      </c>
      <c r="N320">
        <f>Table_New[[#This Row],[WorkDate]]-Table_New[[#This Row],[ReqDate]]</f>
        <v>39</v>
      </c>
      <c r="O320">
        <f>VLOOKUP(Table_New[[#This Row],[Techs]],$AA$2:$AB$4,2,0)</f>
        <v>80</v>
      </c>
      <c r="P320">
        <f>Table_New[[#This Row],[LaborHours]]*Table_New[[#This Row],[LaborRate]]</f>
        <v>20</v>
      </c>
      <c r="Q320" s="6">
        <v>20</v>
      </c>
      <c r="R320" s="6">
        <v>30</v>
      </c>
      <c r="S320">
        <f>Table_New[[#This Row],[LaborRate]]+Table_New[[#This Row],[LaborCost]]</f>
        <v>100</v>
      </c>
      <c r="T320">
        <f>Table_New[[#This Row],[LaborFee]]+Table_New[[#This Row],[PartsFee]]</f>
        <v>50</v>
      </c>
      <c r="U320" t="str">
        <f>LEFT(TEXT(Table_New[[#This Row],[ReqDate]],"dddd"),3)</f>
        <v>Thu</v>
      </c>
      <c r="V320" t="str">
        <f>LEFT(TEXT(Table_New[[#This Row],[WorkDate]],"mmmm"),3)</f>
        <v>Mar</v>
      </c>
    </row>
    <row r="321" spans="1:22" ht="14.25" customHeight="1" x14ac:dyDescent="0.25">
      <c r="A321" s="6" t="s">
        <v>399</v>
      </c>
      <c r="B321" s="6" t="s">
        <v>94</v>
      </c>
      <c r="C321" s="6" t="s">
        <v>78</v>
      </c>
      <c r="D321" s="6" t="s">
        <v>58</v>
      </c>
      <c r="E321" t="str">
        <f>IF(Table_New[[#This Row],[Wait]]&lt;=4, "Yes", "No")</f>
        <v>No</v>
      </c>
      <c r="F321" s="9">
        <v>44232</v>
      </c>
      <c r="G321" s="9">
        <v>44268</v>
      </c>
      <c r="H321" s="6">
        <v>1</v>
      </c>
      <c r="I321" t="str">
        <f>IF(Table_New[[#This Row],[LaborFee]]=0,"Yes", "No")</f>
        <v>No</v>
      </c>
      <c r="J321" t="str">
        <f>IF(Table_New[[#This Row],[PartsFee]]=0,"Yes", "No")</f>
        <v>No</v>
      </c>
      <c r="K321" s="6">
        <v>0.5</v>
      </c>
      <c r="L321" s="6">
        <v>31.807600000000001</v>
      </c>
      <c r="M321" s="6" t="s">
        <v>59</v>
      </c>
      <c r="N321">
        <f>Table_New[[#This Row],[WorkDate]]-Table_New[[#This Row],[ReqDate]]</f>
        <v>36</v>
      </c>
      <c r="O321">
        <f>VLOOKUP(Table_New[[#This Row],[Techs]],$AA$2:$AB$4,2,0)</f>
        <v>80</v>
      </c>
      <c r="P321">
        <f>Table_New[[#This Row],[LaborHours]]*Table_New[[#This Row],[LaborRate]]</f>
        <v>40</v>
      </c>
      <c r="Q321" s="6">
        <v>40</v>
      </c>
      <c r="R321" s="6">
        <v>31.807600000000001</v>
      </c>
      <c r="S321">
        <f>Table_New[[#This Row],[LaborRate]]+Table_New[[#This Row],[LaborCost]]</f>
        <v>120</v>
      </c>
      <c r="T321">
        <f>Table_New[[#This Row],[LaborFee]]+Table_New[[#This Row],[PartsFee]]</f>
        <v>71.807600000000008</v>
      </c>
      <c r="U321" t="str">
        <f>LEFT(TEXT(Table_New[[#This Row],[ReqDate]],"dddd"),3)</f>
        <v>Fri</v>
      </c>
      <c r="V321" t="str">
        <f>LEFT(TEXT(Table_New[[#This Row],[WorkDate]],"mmmm"),3)</f>
        <v>Mar</v>
      </c>
    </row>
    <row r="322" spans="1:22" ht="14.25" customHeight="1" x14ac:dyDescent="0.25">
      <c r="A322" s="6" t="s">
        <v>400</v>
      </c>
      <c r="B322" s="6" t="s">
        <v>71</v>
      </c>
      <c r="C322" s="6" t="s">
        <v>57</v>
      </c>
      <c r="D322" s="6" t="s">
        <v>63</v>
      </c>
      <c r="E322" t="str">
        <f>IF(Table_New[[#This Row],[Wait]]&lt;=4, "Yes", "No")</f>
        <v>No</v>
      </c>
      <c r="F322" s="9">
        <v>44232</v>
      </c>
      <c r="G322" s="9">
        <v>44377</v>
      </c>
      <c r="H322" s="6">
        <v>1</v>
      </c>
      <c r="I322" t="str">
        <f>IF(Table_New[[#This Row],[LaborFee]]=0,"Yes", "No")</f>
        <v>No</v>
      </c>
      <c r="J322" t="str">
        <f>IF(Table_New[[#This Row],[PartsFee]]=0,"Yes", "No")</f>
        <v>No</v>
      </c>
      <c r="K322" s="6">
        <v>0.5</v>
      </c>
      <c r="L322" s="6">
        <v>61.17</v>
      </c>
      <c r="M322" s="6" t="s">
        <v>68</v>
      </c>
      <c r="N322">
        <f>Table_New[[#This Row],[WorkDate]]-Table_New[[#This Row],[ReqDate]]</f>
        <v>145</v>
      </c>
      <c r="O322">
        <f>VLOOKUP(Table_New[[#This Row],[Techs]],$AA$2:$AB$4,2,0)</f>
        <v>80</v>
      </c>
      <c r="P322">
        <f>Table_New[[#This Row],[LaborHours]]*Table_New[[#This Row],[LaborRate]]</f>
        <v>40</v>
      </c>
      <c r="Q322" s="6">
        <v>40</v>
      </c>
      <c r="R322" s="6">
        <v>61.17</v>
      </c>
      <c r="S322">
        <f>Table_New[[#This Row],[LaborRate]]+Table_New[[#This Row],[LaborCost]]</f>
        <v>120</v>
      </c>
      <c r="T322">
        <f>Table_New[[#This Row],[LaborFee]]+Table_New[[#This Row],[PartsFee]]</f>
        <v>101.17</v>
      </c>
      <c r="U322" t="str">
        <f>LEFT(TEXT(Table_New[[#This Row],[ReqDate]],"dddd"),3)</f>
        <v>Fri</v>
      </c>
      <c r="V322" t="str">
        <f>LEFT(TEXT(Table_New[[#This Row],[WorkDate]],"mmmm"),3)</f>
        <v>Jun</v>
      </c>
    </row>
    <row r="323" spans="1:22" ht="14.25" customHeight="1" x14ac:dyDescent="0.25">
      <c r="A323" s="6" t="s">
        <v>401</v>
      </c>
      <c r="B323" s="6" t="s">
        <v>83</v>
      </c>
      <c r="C323" s="6" t="s">
        <v>57</v>
      </c>
      <c r="D323" s="6" t="s">
        <v>58</v>
      </c>
      <c r="E323" t="str">
        <f>IF(Table_New[[#This Row],[Wait]]&lt;=4, "Yes", "No")</f>
        <v>No</v>
      </c>
      <c r="F323" s="9">
        <v>44233</v>
      </c>
      <c r="G323" s="9">
        <v>44278</v>
      </c>
      <c r="H323" s="6">
        <v>1</v>
      </c>
      <c r="I323" t="str">
        <f>IF(Table_New[[#This Row],[LaborFee]]=0,"Yes", "No")</f>
        <v>No</v>
      </c>
      <c r="J323" t="str">
        <f>IF(Table_New[[#This Row],[PartsFee]]=0,"Yes", "No")</f>
        <v>No</v>
      </c>
      <c r="K323" s="6">
        <v>0.5</v>
      </c>
      <c r="L323" s="6">
        <v>15.542999999999999</v>
      </c>
      <c r="M323" s="6" t="s">
        <v>68</v>
      </c>
      <c r="N323">
        <f>Table_New[[#This Row],[WorkDate]]-Table_New[[#This Row],[ReqDate]]</f>
        <v>45</v>
      </c>
      <c r="O323">
        <f>VLOOKUP(Table_New[[#This Row],[Techs]],$AA$2:$AB$4,2,0)</f>
        <v>80</v>
      </c>
      <c r="P323">
        <f>Table_New[[#This Row],[LaborHours]]*Table_New[[#This Row],[LaborRate]]</f>
        <v>40</v>
      </c>
      <c r="Q323" s="6">
        <v>40</v>
      </c>
      <c r="R323" s="6">
        <v>15.542999999999999</v>
      </c>
      <c r="S323">
        <f>Table_New[[#This Row],[LaborRate]]+Table_New[[#This Row],[LaborCost]]</f>
        <v>120</v>
      </c>
      <c r="T323">
        <f>Table_New[[#This Row],[LaborFee]]+Table_New[[#This Row],[PartsFee]]</f>
        <v>55.542999999999999</v>
      </c>
      <c r="U323" t="str">
        <f>LEFT(TEXT(Table_New[[#This Row],[ReqDate]],"dddd"),3)</f>
        <v>Sat</v>
      </c>
      <c r="V323" t="str">
        <f>LEFT(TEXT(Table_New[[#This Row],[WorkDate]],"mmmm"),3)</f>
        <v>Mar</v>
      </c>
    </row>
    <row r="324" spans="1:22" ht="14.25" customHeight="1" x14ac:dyDescent="0.25">
      <c r="A324" s="6" t="s">
        <v>402</v>
      </c>
      <c r="B324" s="6" t="s">
        <v>83</v>
      </c>
      <c r="C324" s="6" t="s">
        <v>57</v>
      </c>
      <c r="D324" s="6" t="s">
        <v>67</v>
      </c>
      <c r="E324" t="str">
        <f>IF(Table_New[[#This Row],[Wait]]&lt;=4, "Yes", "No")</f>
        <v>No</v>
      </c>
      <c r="F324" s="9">
        <v>44233</v>
      </c>
      <c r="G324" s="9">
        <v>44286</v>
      </c>
      <c r="H324" s="6">
        <v>1</v>
      </c>
      <c r="I324" t="str">
        <f>IF(Table_New[[#This Row],[LaborFee]]=0,"Yes", "No")</f>
        <v>No</v>
      </c>
      <c r="J324" t="str">
        <f>IF(Table_New[[#This Row],[PartsFee]]=0,"Yes", "No")</f>
        <v>No</v>
      </c>
      <c r="K324" s="6">
        <v>0.25</v>
      </c>
      <c r="L324" s="6">
        <v>72.350099999999998</v>
      </c>
      <c r="M324" s="6" t="s">
        <v>59</v>
      </c>
      <c r="N324">
        <f>Table_New[[#This Row],[WorkDate]]-Table_New[[#This Row],[ReqDate]]</f>
        <v>53</v>
      </c>
      <c r="O324">
        <f>VLOOKUP(Table_New[[#This Row],[Techs]],$AA$2:$AB$4,2,0)</f>
        <v>80</v>
      </c>
      <c r="P324">
        <f>Table_New[[#This Row],[LaborHours]]*Table_New[[#This Row],[LaborRate]]</f>
        <v>20</v>
      </c>
      <c r="Q324" s="6">
        <v>20</v>
      </c>
      <c r="R324" s="6">
        <v>72.350099999999998</v>
      </c>
      <c r="S324">
        <f>Table_New[[#This Row],[LaborRate]]+Table_New[[#This Row],[LaborCost]]</f>
        <v>100</v>
      </c>
      <c r="T324">
        <f>Table_New[[#This Row],[LaborFee]]+Table_New[[#This Row],[PartsFee]]</f>
        <v>92.350099999999998</v>
      </c>
      <c r="U324" t="str">
        <f>LEFT(TEXT(Table_New[[#This Row],[ReqDate]],"dddd"),3)</f>
        <v>Sat</v>
      </c>
      <c r="V324" t="str">
        <f>LEFT(TEXT(Table_New[[#This Row],[WorkDate]],"mmmm"),3)</f>
        <v>Mar</v>
      </c>
    </row>
    <row r="325" spans="1:22" ht="14.25" customHeight="1" x14ac:dyDescent="0.25">
      <c r="A325" s="6" t="s">
        <v>403</v>
      </c>
      <c r="B325" s="6" t="s">
        <v>56</v>
      </c>
      <c r="C325" s="6" t="s">
        <v>227</v>
      </c>
      <c r="D325" s="6" t="s">
        <v>67</v>
      </c>
      <c r="E325" t="str">
        <f>IF(Table_New[[#This Row],[Wait]]&lt;=4, "Yes", "No")</f>
        <v>No</v>
      </c>
      <c r="F325" s="9">
        <v>44235</v>
      </c>
      <c r="G325" s="9">
        <v>44246</v>
      </c>
      <c r="H325" s="6">
        <v>1</v>
      </c>
      <c r="I325" t="str">
        <f>IF(Table_New[[#This Row],[LaborFee]]=0,"Yes", "No")</f>
        <v>No</v>
      </c>
      <c r="J325" t="str">
        <f>IF(Table_New[[#This Row],[PartsFee]]=0,"Yes", "No")</f>
        <v>No</v>
      </c>
      <c r="K325" s="6">
        <v>0.25</v>
      </c>
      <c r="L325" s="6">
        <v>96.714699999999993</v>
      </c>
      <c r="M325" s="6" t="s">
        <v>59</v>
      </c>
      <c r="N325">
        <f>Table_New[[#This Row],[WorkDate]]-Table_New[[#This Row],[ReqDate]]</f>
        <v>11</v>
      </c>
      <c r="O325">
        <f>VLOOKUP(Table_New[[#This Row],[Techs]],$AA$2:$AB$4,2,0)</f>
        <v>80</v>
      </c>
      <c r="P325">
        <f>Table_New[[#This Row],[LaborHours]]*Table_New[[#This Row],[LaborRate]]</f>
        <v>20</v>
      </c>
      <c r="Q325" s="6">
        <v>20</v>
      </c>
      <c r="R325" s="6">
        <v>96.714699999999993</v>
      </c>
      <c r="S325">
        <f>Table_New[[#This Row],[LaborRate]]+Table_New[[#This Row],[LaborCost]]</f>
        <v>100</v>
      </c>
      <c r="T325">
        <f>Table_New[[#This Row],[LaborFee]]+Table_New[[#This Row],[PartsFee]]</f>
        <v>116.71469999999999</v>
      </c>
      <c r="U325" t="str">
        <f>LEFT(TEXT(Table_New[[#This Row],[ReqDate]],"dddd"),3)</f>
        <v>Mon</v>
      </c>
      <c r="V325" t="str">
        <f>LEFT(TEXT(Table_New[[#This Row],[WorkDate]],"mmmm"),3)</f>
        <v>Feb</v>
      </c>
    </row>
    <row r="326" spans="1:22" ht="14.25" customHeight="1" x14ac:dyDescent="0.25">
      <c r="A326" s="6" t="s">
        <v>404</v>
      </c>
      <c r="B326" s="6" t="s">
        <v>71</v>
      </c>
      <c r="C326" s="6" t="s">
        <v>66</v>
      </c>
      <c r="D326" s="6" t="s">
        <v>63</v>
      </c>
      <c r="E326" t="str">
        <f>IF(Table_New[[#This Row],[Wait]]&lt;=4, "Yes", "No")</f>
        <v>No</v>
      </c>
      <c r="F326" s="9">
        <v>44235</v>
      </c>
      <c r="G326" s="9">
        <v>44243</v>
      </c>
      <c r="H326" s="6">
        <v>1</v>
      </c>
      <c r="I326" t="str">
        <f>IF(Table_New[[#This Row],[LaborFee]]=0,"Yes", "No")</f>
        <v>No</v>
      </c>
      <c r="J326" t="str">
        <f>IF(Table_New[[#This Row],[PartsFee]]=0,"Yes", "No")</f>
        <v>No</v>
      </c>
      <c r="K326" s="6">
        <v>0.5</v>
      </c>
      <c r="L326" s="6">
        <v>207.89859999999999</v>
      </c>
      <c r="M326" s="6" t="s">
        <v>79</v>
      </c>
      <c r="N326">
        <f>Table_New[[#This Row],[WorkDate]]-Table_New[[#This Row],[ReqDate]]</f>
        <v>8</v>
      </c>
      <c r="O326">
        <f>VLOOKUP(Table_New[[#This Row],[Techs]],$AA$2:$AB$4,2,0)</f>
        <v>80</v>
      </c>
      <c r="P326">
        <f>Table_New[[#This Row],[LaborHours]]*Table_New[[#This Row],[LaborRate]]</f>
        <v>40</v>
      </c>
      <c r="Q326" s="6">
        <v>40</v>
      </c>
      <c r="R326" s="6">
        <v>207.89859999999999</v>
      </c>
      <c r="S326">
        <f>Table_New[[#This Row],[LaborRate]]+Table_New[[#This Row],[LaborCost]]</f>
        <v>120</v>
      </c>
      <c r="T326">
        <f>Table_New[[#This Row],[LaborFee]]+Table_New[[#This Row],[PartsFee]]</f>
        <v>247.89859999999999</v>
      </c>
      <c r="U326" t="str">
        <f>LEFT(TEXT(Table_New[[#This Row],[ReqDate]],"dddd"),3)</f>
        <v>Mon</v>
      </c>
      <c r="V326" t="str">
        <f>LEFT(TEXT(Table_New[[#This Row],[WorkDate]],"mmmm"),3)</f>
        <v>Feb</v>
      </c>
    </row>
    <row r="327" spans="1:22" ht="14.25" customHeight="1" x14ac:dyDescent="0.25">
      <c r="A327" s="6" t="s">
        <v>405</v>
      </c>
      <c r="B327" s="6" t="s">
        <v>61</v>
      </c>
      <c r="C327" s="6" t="s">
        <v>62</v>
      </c>
      <c r="D327" s="6" t="s">
        <v>194</v>
      </c>
      <c r="E327" t="str">
        <f>IF(Table_New[[#This Row],[Wait]]&lt;=4, "Yes", "No")</f>
        <v>No</v>
      </c>
      <c r="F327" s="9">
        <v>44235</v>
      </c>
      <c r="G327" s="9">
        <v>44245</v>
      </c>
      <c r="H327" s="6">
        <v>3</v>
      </c>
      <c r="I327" t="str">
        <f>IF(Table_New[[#This Row],[LaborFee]]=0,"Yes", "No")</f>
        <v>No</v>
      </c>
      <c r="J327" t="str">
        <f>IF(Table_New[[#This Row],[PartsFee]]=0,"Yes", "No")</f>
        <v>No</v>
      </c>
      <c r="K327" s="6">
        <v>3.5</v>
      </c>
      <c r="L327" s="6">
        <v>821.87300000000005</v>
      </c>
      <c r="M327" s="6" t="s">
        <v>59</v>
      </c>
      <c r="N327">
        <f>Table_New[[#This Row],[WorkDate]]-Table_New[[#This Row],[ReqDate]]</f>
        <v>10</v>
      </c>
      <c r="O327">
        <f>VLOOKUP(Table_New[[#This Row],[Techs]],$AA$2:$AB$4,2,0)</f>
        <v>195</v>
      </c>
      <c r="P327">
        <f>Table_New[[#This Row],[LaborHours]]*Table_New[[#This Row],[LaborRate]]</f>
        <v>682.5</v>
      </c>
      <c r="Q327" s="6">
        <v>682.5</v>
      </c>
      <c r="R327" s="6">
        <v>821.87300000000005</v>
      </c>
      <c r="S327">
        <f>Table_New[[#This Row],[LaborRate]]+Table_New[[#This Row],[LaborCost]]</f>
        <v>877.5</v>
      </c>
      <c r="T327">
        <f>Table_New[[#This Row],[LaborFee]]+Table_New[[#This Row],[PartsFee]]</f>
        <v>1504.373</v>
      </c>
      <c r="U327" t="str">
        <f>LEFT(TEXT(Table_New[[#This Row],[ReqDate]],"dddd"),3)</f>
        <v>Mon</v>
      </c>
      <c r="V327" t="str">
        <f>LEFT(TEXT(Table_New[[#This Row],[WorkDate]],"mmmm"),3)</f>
        <v>Feb</v>
      </c>
    </row>
    <row r="328" spans="1:22" ht="14.25" customHeight="1" x14ac:dyDescent="0.25">
      <c r="A328" s="6" t="s">
        <v>406</v>
      </c>
      <c r="B328" s="6" t="s">
        <v>56</v>
      </c>
      <c r="C328" s="6" t="s">
        <v>227</v>
      </c>
      <c r="D328" s="6" t="s">
        <v>81</v>
      </c>
      <c r="E328" t="str">
        <f>IF(Table_New[[#This Row],[Wait]]&lt;=4, "Yes", "No")</f>
        <v>No</v>
      </c>
      <c r="F328" s="9">
        <v>44235</v>
      </c>
      <c r="G328" s="9">
        <v>44249</v>
      </c>
      <c r="H328" s="6">
        <v>2</v>
      </c>
      <c r="I328" t="str">
        <f>IF(Table_New[[#This Row],[LaborFee]]=0,"Yes", "No")</f>
        <v>No</v>
      </c>
      <c r="J328" t="str">
        <f>IF(Table_New[[#This Row],[PartsFee]]=0,"Yes", "No")</f>
        <v>No</v>
      </c>
      <c r="K328" s="6">
        <v>1</v>
      </c>
      <c r="L328" s="6">
        <v>118.55840000000001</v>
      </c>
      <c r="M328" s="6" t="s">
        <v>59</v>
      </c>
      <c r="N328">
        <f>Table_New[[#This Row],[WorkDate]]-Table_New[[#This Row],[ReqDate]]</f>
        <v>14</v>
      </c>
      <c r="O328">
        <f>VLOOKUP(Table_New[[#This Row],[Techs]],$AA$2:$AB$4,2,0)</f>
        <v>140</v>
      </c>
      <c r="P328">
        <f>Table_New[[#This Row],[LaborHours]]*Table_New[[#This Row],[LaborRate]]</f>
        <v>140</v>
      </c>
      <c r="Q328" s="6">
        <v>140</v>
      </c>
      <c r="R328" s="6">
        <v>118.55840000000001</v>
      </c>
      <c r="S328">
        <f>Table_New[[#This Row],[LaborRate]]+Table_New[[#This Row],[LaborCost]]</f>
        <v>280</v>
      </c>
      <c r="T328">
        <f>Table_New[[#This Row],[LaborFee]]+Table_New[[#This Row],[PartsFee]]</f>
        <v>258.55840000000001</v>
      </c>
      <c r="U328" t="str">
        <f>LEFT(TEXT(Table_New[[#This Row],[ReqDate]],"dddd"),3)</f>
        <v>Mon</v>
      </c>
      <c r="V328" t="str">
        <f>LEFT(TEXT(Table_New[[#This Row],[WorkDate]],"mmmm"),3)</f>
        <v>Feb</v>
      </c>
    </row>
    <row r="329" spans="1:22" ht="14.25" customHeight="1" x14ac:dyDescent="0.25">
      <c r="A329" s="6" t="s">
        <v>407</v>
      </c>
      <c r="B329" s="6" t="s">
        <v>71</v>
      </c>
      <c r="C329" s="6" t="s">
        <v>66</v>
      </c>
      <c r="D329" s="6" t="s">
        <v>58</v>
      </c>
      <c r="E329" t="str">
        <f>IF(Table_New[[#This Row],[Wait]]&lt;=4, "Yes", "No")</f>
        <v>Yes</v>
      </c>
      <c r="F329" s="9">
        <v>44236</v>
      </c>
      <c r="G329" s="9">
        <v>44237</v>
      </c>
      <c r="H329" s="6">
        <v>1</v>
      </c>
      <c r="I329" t="str">
        <f>IF(Table_New[[#This Row],[LaborFee]]=0,"Yes", "No")</f>
        <v>No</v>
      </c>
      <c r="J329" t="str">
        <f>IF(Table_New[[#This Row],[PartsFee]]=0,"Yes", "No")</f>
        <v>No</v>
      </c>
      <c r="K329" s="6">
        <v>0.25</v>
      </c>
      <c r="L329" s="6">
        <v>54.463700000000003</v>
      </c>
      <c r="M329" s="6" t="s">
        <v>68</v>
      </c>
      <c r="N329">
        <f>Table_New[[#This Row],[WorkDate]]-Table_New[[#This Row],[ReqDate]]</f>
        <v>1</v>
      </c>
      <c r="O329">
        <f>VLOOKUP(Table_New[[#This Row],[Techs]],$AA$2:$AB$4,2,0)</f>
        <v>80</v>
      </c>
      <c r="P329">
        <f>Table_New[[#This Row],[LaborHours]]*Table_New[[#This Row],[LaborRate]]</f>
        <v>20</v>
      </c>
      <c r="Q329" s="6">
        <v>20</v>
      </c>
      <c r="R329" s="6">
        <v>54.463700000000003</v>
      </c>
      <c r="S329">
        <f>Table_New[[#This Row],[LaborRate]]+Table_New[[#This Row],[LaborCost]]</f>
        <v>100</v>
      </c>
      <c r="T329">
        <f>Table_New[[#This Row],[LaborFee]]+Table_New[[#This Row],[PartsFee]]</f>
        <v>74.463700000000003</v>
      </c>
      <c r="U329" t="str">
        <f>LEFT(TEXT(Table_New[[#This Row],[ReqDate]],"dddd"),3)</f>
        <v>Tue</v>
      </c>
      <c r="V329" t="str">
        <f>LEFT(TEXT(Table_New[[#This Row],[WorkDate]],"mmmm"),3)</f>
        <v>Feb</v>
      </c>
    </row>
    <row r="330" spans="1:22" ht="14.25" customHeight="1" x14ac:dyDescent="0.25">
      <c r="A330" s="6" t="s">
        <v>408</v>
      </c>
      <c r="B330" s="6" t="s">
        <v>56</v>
      </c>
      <c r="C330" s="6" t="s">
        <v>227</v>
      </c>
      <c r="D330" s="6" t="s">
        <v>58</v>
      </c>
      <c r="E330" t="str">
        <f>IF(Table_New[[#This Row],[Wait]]&lt;=4, "Yes", "No")</f>
        <v>No</v>
      </c>
      <c r="F330" s="9">
        <v>44236</v>
      </c>
      <c r="G330" s="9">
        <v>44249</v>
      </c>
      <c r="H330" s="6">
        <v>2</v>
      </c>
      <c r="I330" t="str">
        <f>IF(Table_New[[#This Row],[LaborFee]]=0,"Yes", "No")</f>
        <v>No</v>
      </c>
      <c r="J330" t="str">
        <f>IF(Table_New[[#This Row],[PartsFee]]=0,"Yes", "No")</f>
        <v>No</v>
      </c>
      <c r="K330" s="6">
        <v>0.25</v>
      </c>
      <c r="L330" s="6">
        <v>83.441299999999998</v>
      </c>
      <c r="M330" s="6" t="s">
        <v>59</v>
      </c>
      <c r="N330">
        <f>Table_New[[#This Row],[WorkDate]]-Table_New[[#This Row],[ReqDate]]</f>
        <v>13</v>
      </c>
      <c r="O330">
        <f>VLOOKUP(Table_New[[#This Row],[Techs]],$AA$2:$AB$4,2,0)</f>
        <v>140</v>
      </c>
      <c r="P330">
        <f>Table_New[[#This Row],[LaborHours]]*Table_New[[#This Row],[LaborRate]]</f>
        <v>35</v>
      </c>
      <c r="Q330" s="6">
        <v>35</v>
      </c>
      <c r="R330" s="6">
        <v>83.441299999999998</v>
      </c>
      <c r="S330">
        <f>Table_New[[#This Row],[LaborRate]]+Table_New[[#This Row],[LaborCost]]</f>
        <v>175</v>
      </c>
      <c r="T330">
        <f>Table_New[[#This Row],[LaborFee]]+Table_New[[#This Row],[PartsFee]]</f>
        <v>118.4413</v>
      </c>
      <c r="U330" t="str">
        <f>LEFT(TEXT(Table_New[[#This Row],[ReqDate]],"dddd"),3)</f>
        <v>Tue</v>
      </c>
      <c r="V330" t="str">
        <f>LEFT(TEXT(Table_New[[#This Row],[WorkDate]],"mmmm"),3)</f>
        <v>Feb</v>
      </c>
    </row>
    <row r="331" spans="1:22" ht="14.25" customHeight="1" x14ac:dyDescent="0.25">
      <c r="A331" s="6" t="s">
        <v>409</v>
      </c>
      <c r="B331" s="6" t="s">
        <v>56</v>
      </c>
      <c r="C331" s="6" t="s">
        <v>227</v>
      </c>
      <c r="D331" s="6" t="s">
        <v>58</v>
      </c>
      <c r="E331" t="str">
        <f>IF(Table_New[[#This Row],[Wait]]&lt;=4, "Yes", "No")</f>
        <v>No</v>
      </c>
      <c r="F331" s="9">
        <v>44236</v>
      </c>
      <c r="G331" s="9">
        <v>44251</v>
      </c>
      <c r="H331" s="6">
        <v>2</v>
      </c>
      <c r="I331" t="str">
        <f>IF(Table_New[[#This Row],[LaborFee]]=0,"Yes", "No")</f>
        <v>No</v>
      </c>
      <c r="J331" t="str">
        <f>IF(Table_New[[#This Row],[PartsFee]]=0,"Yes", "No")</f>
        <v>No</v>
      </c>
      <c r="K331" s="6">
        <v>0.75</v>
      </c>
      <c r="L331" s="6">
        <v>36</v>
      </c>
      <c r="M331" s="6" t="s">
        <v>59</v>
      </c>
      <c r="N331">
        <f>Table_New[[#This Row],[WorkDate]]-Table_New[[#This Row],[ReqDate]]</f>
        <v>15</v>
      </c>
      <c r="O331">
        <f>VLOOKUP(Table_New[[#This Row],[Techs]],$AA$2:$AB$4,2,0)</f>
        <v>140</v>
      </c>
      <c r="P331">
        <f>Table_New[[#This Row],[LaborHours]]*Table_New[[#This Row],[LaborRate]]</f>
        <v>105</v>
      </c>
      <c r="Q331" s="6">
        <v>105</v>
      </c>
      <c r="R331" s="6">
        <v>36</v>
      </c>
      <c r="S331">
        <f>Table_New[[#This Row],[LaborRate]]+Table_New[[#This Row],[LaborCost]]</f>
        <v>245</v>
      </c>
      <c r="T331">
        <f>Table_New[[#This Row],[LaborFee]]+Table_New[[#This Row],[PartsFee]]</f>
        <v>141</v>
      </c>
      <c r="U331" t="str">
        <f>LEFT(TEXT(Table_New[[#This Row],[ReqDate]],"dddd"),3)</f>
        <v>Tue</v>
      </c>
      <c r="V331" t="str">
        <f>LEFT(TEXT(Table_New[[#This Row],[WorkDate]],"mmmm"),3)</f>
        <v>Feb</v>
      </c>
    </row>
    <row r="332" spans="1:22" ht="14.25" customHeight="1" x14ac:dyDescent="0.25">
      <c r="A332" s="6" t="s">
        <v>410</v>
      </c>
      <c r="B332" s="6" t="s">
        <v>61</v>
      </c>
      <c r="C332" s="6" t="s">
        <v>62</v>
      </c>
      <c r="D332" s="6" t="s">
        <v>63</v>
      </c>
      <c r="E332" t="str">
        <f>IF(Table_New[[#This Row],[Wait]]&lt;=4, "Yes", "No")</f>
        <v>No</v>
      </c>
      <c r="F332" s="9">
        <v>44236</v>
      </c>
      <c r="G332" s="9">
        <v>44299</v>
      </c>
      <c r="H332" s="6">
        <v>1</v>
      </c>
      <c r="I332" t="str">
        <f>IF(Table_New[[#This Row],[LaborFee]]=0,"Yes", "No")</f>
        <v>No</v>
      </c>
      <c r="J332" t="str">
        <f>IF(Table_New[[#This Row],[PartsFee]]=0,"Yes", "No")</f>
        <v>No</v>
      </c>
      <c r="K332" s="6">
        <v>0.5</v>
      </c>
      <c r="L332" s="6">
        <v>53.43</v>
      </c>
      <c r="M332" s="6" t="s">
        <v>59</v>
      </c>
      <c r="N332">
        <f>Table_New[[#This Row],[WorkDate]]-Table_New[[#This Row],[ReqDate]]</f>
        <v>63</v>
      </c>
      <c r="O332">
        <f>VLOOKUP(Table_New[[#This Row],[Techs]],$AA$2:$AB$4,2,0)</f>
        <v>80</v>
      </c>
      <c r="P332">
        <f>Table_New[[#This Row],[LaborHours]]*Table_New[[#This Row],[LaborRate]]</f>
        <v>40</v>
      </c>
      <c r="Q332" s="6">
        <v>40</v>
      </c>
      <c r="R332" s="6">
        <v>53.43</v>
      </c>
      <c r="S332">
        <f>Table_New[[#This Row],[LaborRate]]+Table_New[[#This Row],[LaborCost]]</f>
        <v>120</v>
      </c>
      <c r="T332">
        <f>Table_New[[#This Row],[LaborFee]]+Table_New[[#This Row],[PartsFee]]</f>
        <v>93.43</v>
      </c>
      <c r="U332" t="str">
        <f>LEFT(TEXT(Table_New[[#This Row],[ReqDate]],"dddd"),3)</f>
        <v>Tue</v>
      </c>
      <c r="V332" t="str">
        <f>LEFT(TEXT(Table_New[[#This Row],[WorkDate]],"mmmm"),3)</f>
        <v>Apr</v>
      </c>
    </row>
    <row r="333" spans="1:22" ht="14.25" customHeight="1" x14ac:dyDescent="0.25">
      <c r="A333" s="6" t="s">
        <v>411</v>
      </c>
      <c r="B333" s="6" t="s">
        <v>56</v>
      </c>
      <c r="C333" s="6" t="s">
        <v>227</v>
      </c>
      <c r="D333" s="6" t="s">
        <v>58</v>
      </c>
      <c r="E333" t="str">
        <f>IF(Table_New[[#This Row],[Wait]]&lt;=4, "Yes", "No")</f>
        <v>No</v>
      </c>
      <c r="F333" s="9">
        <v>44237</v>
      </c>
      <c r="G333" s="9">
        <v>44244</v>
      </c>
      <c r="H333" s="6">
        <v>1</v>
      </c>
      <c r="I333" t="str">
        <f>IF(Table_New[[#This Row],[LaborFee]]=0,"Yes", "No")</f>
        <v>No</v>
      </c>
      <c r="J333" t="str">
        <f>IF(Table_New[[#This Row],[PartsFee]]=0,"Yes", "No")</f>
        <v>No</v>
      </c>
      <c r="K333" s="6">
        <v>0.5</v>
      </c>
      <c r="L333" s="6">
        <v>76.787999999999997</v>
      </c>
      <c r="M333" s="6" t="s">
        <v>59</v>
      </c>
      <c r="N333">
        <f>Table_New[[#This Row],[WorkDate]]-Table_New[[#This Row],[ReqDate]]</f>
        <v>7</v>
      </c>
      <c r="O333">
        <f>VLOOKUP(Table_New[[#This Row],[Techs]],$AA$2:$AB$4,2,0)</f>
        <v>80</v>
      </c>
      <c r="P333">
        <f>Table_New[[#This Row],[LaborHours]]*Table_New[[#This Row],[LaborRate]]</f>
        <v>40</v>
      </c>
      <c r="Q333" s="6">
        <v>40</v>
      </c>
      <c r="R333" s="6">
        <v>76.787999999999997</v>
      </c>
      <c r="S333">
        <f>Table_New[[#This Row],[LaborRate]]+Table_New[[#This Row],[LaborCost]]</f>
        <v>120</v>
      </c>
      <c r="T333">
        <f>Table_New[[#This Row],[LaborFee]]+Table_New[[#This Row],[PartsFee]]</f>
        <v>116.788</v>
      </c>
      <c r="U333" t="str">
        <f>LEFT(TEXT(Table_New[[#This Row],[ReqDate]],"dddd"),3)</f>
        <v>Wed</v>
      </c>
      <c r="V333" t="str">
        <f>LEFT(TEXT(Table_New[[#This Row],[WorkDate]],"mmmm"),3)</f>
        <v>Feb</v>
      </c>
    </row>
    <row r="334" spans="1:22" ht="14.25" customHeight="1" x14ac:dyDescent="0.25">
      <c r="A334" s="6" t="s">
        <v>412</v>
      </c>
      <c r="B334" s="6" t="s">
        <v>94</v>
      </c>
      <c r="C334" s="6" t="s">
        <v>78</v>
      </c>
      <c r="D334" s="6" t="s">
        <v>58</v>
      </c>
      <c r="E334" t="str">
        <f>IF(Table_New[[#This Row],[Wait]]&lt;=4, "Yes", "No")</f>
        <v>No</v>
      </c>
      <c r="F334" s="9">
        <v>44237</v>
      </c>
      <c r="G334" s="9">
        <v>44249</v>
      </c>
      <c r="H334" s="6">
        <v>1</v>
      </c>
      <c r="I334" t="str">
        <f>IF(Table_New[[#This Row],[LaborFee]]=0,"Yes", "No")</f>
        <v>Yes</v>
      </c>
      <c r="J334" t="str">
        <f>IF(Table_New[[#This Row],[PartsFee]]=0,"Yes", "No")</f>
        <v>Yes</v>
      </c>
      <c r="K334" s="6">
        <v>0.25</v>
      </c>
      <c r="L334" s="6">
        <v>78</v>
      </c>
      <c r="M334" s="6" t="s">
        <v>413</v>
      </c>
      <c r="N334">
        <f>Table_New[[#This Row],[WorkDate]]-Table_New[[#This Row],[ReqDate]]</f>
        <v>12</v>
      </c>
      <c r="O334">
        <f>VLOOKUP(Table_New[[#This Row],[Techs]],$AA$2:$AB$4,2,0)</f>
        <v>80</v>
      </c>
      <c r="P334">
        <f>Table_New[[#This Row],[LaborHours]]*Table_New[[#This Row],[LaborRate]]</f>
        <v>20</v>
      </c>
      <c r="Q334" s="6">
        <v>0</v>
      </c>
      <c r="R334" s="6">
        <v>0</v>
      </c>
      <c r="S334">
        <f>Table_New[[#This Row],[LaborRate]]+Table_New[[#This Row],[LaborCost]]</f>
        <v>100</v>
      </c>
      <c r="T334">
        <f>Table_New[[#This Row],[LaborFee]]+Table_New[[#This Row],[PartsFee]]</f>
        <v>0</v>
      </c>
      <c r="U334" t="str">
        <f>LEFT(TEXT(Table_New[[#This Row],[ReqDate]],"dddd"),3)</f>
        <v>Wed</v>
      </c>
      <c r="V334" t="str">
        <f>LEFT(TEXT(Table_New[[#This Row],[WorkDate]],"mmmm"),3)</f>
        <v>Feb</v>
      </c>
    </row>
    <row r="335" spans="1:22" ht="14.25" customHeight="1" x14ac:dyDescent="0.25">
      <c r="A335" s="6" t="s">
        <v>414</v>
      </c>
      <c r="B335" s="6" t="s">
        <v>71</v>
      </c>
      <c r="C335" s="6" t="s">
        <v>78</v>
      </c>
      <c r="D335" s="6" t="s">
        <v>63</v>
      </c>
      <c r="E335" t="str">
        <f>IF(Table_New[[#This Row],[Wait]]&lt;=4, "Yes", "No")</f>
        <v>No</v>
      </c>
      <c r="F335" s="9">
        <v>44237</v>
      </c>
      <c r="G335" s="9">
        <v>44252</v>
      </c>
      <c r="H335" s="6">
        <v>2</v>
      </c>
      <c r="I335" t="str">
        <f>IF(Table_New[[#This Row],[LaborFee]]=0,"Yes", "No")</f>
        <v>No</v>
      </c>
      <c r="J335" t="str">
        <f>IF(Table_New[[#This Row],[PartsFee]]=0,"Yes", "No")</f>
        <v>No</v>
      </c>
      <c r="K335" s="6">
        <v>2.75</v>
      </c>
      <c r="L335" s="6">
        <v>666.4434</v>
      </c>
      <c r="M335" s="6" t="s">
        <v>79</v>
      </c>
      <c r="N335">
        <f>Table_New[[#This Row],[WorkDate]]-Table_New[[#This Row],[ReqDate]]</f>
        <v>15</v>
      </c>
      <c r="O335">
        <f>VLOOKUP(Table_New[[#This Row],[Techs]],$AA$2:$AB$4,2,0)</f>
        <v>140</v>
      </c>
      <c r="P335">
        <f>Table_New[[#This Row],[LaborHours]]*Table_New[[#This Row],[LaborRate]]</f>
        <v>385</v>
      </c>
      <c r="Q335" s="6">
        <v>385</v>
      </c>
      <c r="R335" s="6">
        <v>666.4434</v>
      </c>
      <c r="S335">
        <f>Table_New[[#This Row],[LaborRate]]+Table_New[[#This Row],[LaborCost]]</f>
        <v>525</v>
      </c>
      <c r="T335">
        <f>Table_New[[#This Row],[LaborFee]]+Table_New[[#This Row],[PartsFee]]</f>
        <v>1051.4434000000001</v>
      </c>
      <c r="U335" t="str">
        <f>LEFT(TEXT(Table_New[[#This Row],[ReqDate]],"dddd"),3)</f>
        <v>Wed</v>
      </c>
      <c r="V335" t="str">
        <f>LEFT(TEXT(Table_New[[#This Row],[WorkDate]],"mmmm"),3)</f>
        <v>Feb</v>
      </c>
    </row>
    <row r="336" spans="1:22" ht="14.25" customHeight="1" x14ac:dyDescent="0.25">
      <c r="A336" s="6" t="s">
        <v>415</v>
      </c>
      <c r="B336" s="6" t="s">
        <v>71</v>
      </c>
      <c r="C336" s="6" t="s">
        <v>78</v>
      </c>
      <c r="D336" s="6" t="s">
        <v>67</v>
      </c>
      <c r="E336" t="str">
        <f>IF(Table_New[[#This Row],[Wait]]&lt;=4, "Yes", "No")</f>
        <v>No</v>
      </c>
      <c r="F336" s="9">
        <v>44238</v>
      </c>
      <c r="G336" s="9">
        <v>44254</v>
      </c>
      <c r="H336" s="6">
        <v>1</v>
      </c>
      <c r="I336" t="str">
        <f>IF(Table_New[[#This Row],[LaborFee]]=0,"Yes", "No")</f>
        <v>No</v>
      </c>
      <c r="J336" t="str">
        <f>IF(Table_New[[#This Row],[PartsFee]]=0,"Yes", "No")</f>
        <v>No</v>
      </c>
      <c r="K336" s="6">
        <v>0.25</v>
      </c>
      <c r="L336" s="6">
        <v>19.196999999999999</v>
      </c>
      <c r="M336" s="6" t="s">
        <v>79</v>
      </c>
      <c r="N336">
        <f>Table_New[[#This Row],[WorkDate]]-Table_New[[#This Row],[ReqDate]]</f>
        <v>16</v>
      </c>
      <c r="O336">
        <f>VLOOKUP(Table_New[[#This Row],[Techs]],$AA$2:$AB$4,2,0)</f>
        <v>80</v>
      </c>
      <c r="P336">
        <f>Table_New[[#This Row],[LaborHours]]*Table_New[[#This Row],[LaborRate]]</f>
        <v>20</v>
      </c>
      <c r="Q336" s="6">
        <v>20</v>
      </c>
      <c r="R336" s="6">
        <v>19.196999999999999</v>
      </c>
      <c r="S336">
        <f>Table_New[[#This Row],[LaborRate]]+Table_New[[#This Row],[LaborCost]]</f>
        <v>100</v>
      </c>
      <c r="T336">
        <f>Table_New[[#This Row],[LaborFee]]+Table_New[[#This Row],[PartsFee]]</f>
        <v>39.197000000000003</v>
      </c>
      <c r="U336" t="str">
        <f>LEFT(TEXT(Table_New[[#This Row],[ReqDate]],"dddd"),3)</f>
        <v>Thu</v>
      </c>
      <c r="V336" t="str">
        <f>LEFT(TEXT(Table_New[[#This Row],[WorkDate]],"mmmm"),3)</f>
        <v>Feb</v>
      </c>
    </row>
    <row r="337" spans="1:22" ht="14.25" customHeight="1" x14ac:dyDescent="0.25">
      <c r="A337" s="6" t="s">
        <v>416</v>
      </c>
      <c r="B337" s="6" t="s">
        <v>61</v>
      </c>
      <c r="C337" s="6" t="s">
        <v>62</v>
      </c>
      <c r="D337" s="6" t="s">
        <v>58</v>
      </c>
      <c r="E337" t="str">
        <f>IF(Table_New[[#This Row],[Wait]]&lt;=4, "Yes", "No")</f>
        <v>No</v>
      </c>
      <c r="F337" s="9">
        <v>44238</v>
      </c>
      <c r="G337" s="9">
        <v>44266</v>
      </c>
      <c r="H337" s="6">
        <v>1</v>
      </c>
      <c r="I337" t="str">
        <f>IF(Table_New[[#This Row],[LaborFee]]=0,"Yes", "No")</f>
        <v>No</v>
      </c>
      <c r="J337" t="str">
        <f>IF(Table_New[[#This Row],[PartsFee]]=0,"Yes", "No")</f>
        <v>No</v>
      </c>
      <c r="K337" s="6">
        <v>0.75</v>
      </c>
      <c r="L337" s="6">
        <v>414.53649999999999</v>
      </c>
      <c r="M337" s="6" t="s">
        <v>68</v>
      </c>
      <c r="N337">
        <f>Table_New[[#This Row],[WorkDate]]-Table_New[[#This Row],[ReqDate]]</f>
        <v>28</v>
      </c>
      <c r="O337">
        <f>VLOOKUP(Table_New[[#This Row],[Techs]],$AA$2:$AB$4,2,0)</f>
        <v>80</v>
      </c>
      <c r="P337">
        <f>Table_New[[#This Row],[LaborHours]]*Table_New[[#This Row],[LaborRate]]</f>
        <v>60</v>
      </c>
      <c r="Q337" s="6">
        <v>60</v>
      </c>
      <c r="R337" s="6">
        <v>414.53649999999999</v>
      </c>
      <c r="S337">
        <f>Table_New[[#This Row],[LaborRate]]+Table_New[[#This Row],[LaborCost]]</f>
        <v>140</v>
      </c>
      <c r="T337">
        <f>Table_New[[#This Row],[LaborFee]]+Table_New[[#This Row],[PartsFee]]</f>
        <v>474.53649999999999</v>
      </c>
      <c r="U337" t="str">
        <f>LEFT(TEXT(Table_New[[#This Row],[ReqDate]],"dddd"),3)</f>
        <v>Thu</v>
      </c>
      <c r="V337" t="str">
        <f>LEFT(TEXT(Table_New[[#This Row],[WorkDate]],"mmmm"),3)</f>
        <v>Mar</v>
      </c>
    </row>
    <row r="338" spans="1:22" ht="14.25" customHeight="1" x14ac:dyDescent="0.25">
      <c r="A338" s="6" t="s">
        <v>417</v>
      </c>
      <c r="B338" s="6" t="s">
        <v>94</v>
      </c>
      <c r="C338" s="6" t="s">
        <v>57</v>
      </c>
      <c r="D338" s="6" t="s">
        <v>81</v>
      </c>
      <c r="E338" t="str">
        <f>IF(Table_New[[#This Row],[Wait]]&lt;=4, "Yes", "No")</f>
        <v>No</v>
      </c>
      <c r="F338" s="9">
        <v>44240</v>
      </c>
      <c r="G338" s="9">
        <v>44294</v>
      </c>
      <c r="H338" s="6">
        <v>1</v>
      </c>
      <c r="I338" t="str">
        <f>IF(Table_New[[#This Row],[LaborFee]]=0,"Yes", "No")</f>
        <v>No</v>
      </c>
      <c r="J338" t="str">
        <f>IF(Table_New[[#This Row],[PartsFee]]=0,"Yes", "No")</f>
        <v>No</v>
      </c>
      <c r="K338" s="6">
        <v>1</v>
      </c>
      <c r="L338" s="6">
        <v>19.196999999999999</v>
      </c>
      <c r="M338" s="6" t="s">
        <v>59</v>
      </c>
      <c r="N338">
        <f>Table_New[[#This Row],[WorkDate]]-Table_New[[#This Row],[ReqDate]]</f>
        <v>54</v>
      </c>
      <c r="O338">
        <f>VLOOKUP(Table_New[[#This Row],[Techs]],$AA$2:$AB$4,2,0)</f>
        <v>80</v>
      </c>
      <c r="P338">
        <f>Table_New[[#This Row],[LaborHours]]*Table_New[[#This Row],[LaborRate]]</f>
        <v>80</v>
      </c>
      <c r="Q338" s="6">
        <v>80</v>
      </c>
      <c r="R338" s="6">
        <v>19.196999999999999</v>
      </c>
      <c r="S338">
        <f>Table_New[[#This Row],[LaborRate]]+Table_New[[#This Row],[LaborCost]]</f>
        <v>160</v>
      </c>
      <c r="T338">
        <f>Table_New[[#This Row],[LaborFee]]+Table_New[[#This Row],[PartsFee]]</f>
        <v>99.197000000000003</v>
      </c>
      <c r="U338" t="str">
        <f>LEFT(TEXT(Table_New[[#This Row],[ReqDate]],"dddd"),3)</f>
        <v>Sat</v>
      </c>
      <c r="V338" t="str">
        <f>LEFT(TEXT(Table_New[[#This Row],[WorkDate]],"mmmm"),3)</f>
        <v>Apr</v>
      </c>
    </row>
    <row r="339" spans="1:22" ht="14.25" customHeight="1" x14ac:dyDescent="0.25">
      <c r="A339" s="6" t="s">
        <v>418</v>
      </c>
      <c r="B339" s="6" t="s">
        <v>56</v>
      </c>
      <c r="C339" s="6" t="s">
        <v>227</v>
      </c>
      <c r="D339" s="6" t="s">
        <v>194</v>
      </c>
      <c r="E339" t="str">
        <f>IF(Table_New[[#This Row],[Wait]]&lt;=4, "Yes", "No")</f>
        <v>Yes</v>
      </c>
      <c r="F339" s="9">
        <v>44242</v>
      </c>
      <c r="G339" s="9">
        <v>44245</v>
      </c>
      <c r="H339" s="6">
        <v>2</v>
      </c>
      <c r="I339" t="str">
        <f>IF(Table_New[[#This Row],[LaborFee]]=0,"Yes", "No")</f>
        <v>No</v>
      </c>
      <c r="J339" t="str">
        <f>IF(Table_New[[#This Row],[PartsFee]]=0,"Yes", "No")</f>
        <v>No</v>
      </c>
      <c r="K339" s="6">
        <v>1</v>
      </c>
      <c r="L339" s="6">
        <v>157.86000000000001</v>
      </c>
      <c r="M339" s="6" t="s">
        <v>59</v>
      </c>
      <c r="N339">
        <f>Table_New[[#This Row],[WorkDate]]-Table_New[[#This Row],[ReqDate]]</f>
        <v>3</v>
      </c>
      <c r="O339">
        <f>VLOOKUP(Table_New[[#This Row],[Techs]],$AA$2:$AB$4,2,0)</f>
        <v>140</v>
      </c>
      <c r="P339">
        <f>Table_New[[#This Row],[LaborHours]]*Table_New[[#This Row],[LaborRate]]</f>
        <v>140</v>
      </c>
      <c r="Q339" s="6">
        <v>140</v>
      </c>
      <c r="R339" s="6">
        <v>157.86000000000001</v>
      </c>
      <c r="S339">
        <f>Table_New[[#This Row],[LaborRate]]+Table_New[[#This Row],[LaborCost]]</f>
        <v>280</v>
      </c>
      <c r="T339">
        <f>Table_New[[#This Row],[LaborFee]]+Table_New[[#This Row],[PartsFee]]</f>
        <v>297.86</v>
      </c>
      <c r="U339" t="str">
        <f>LEFT(TEXT(Table_New[[#This Row],[ReqDate]],"dddd"),3)</f>
        <v>Mon</v>
      </c>
      <c r="V339" t="str">
        <f>LEFT(TEXT(Table_New[[#This Row],[WorkDate]],"mmmm"),3)</f>
        <v>Feb</v>
      </c>
    </row>
    <row r="340" spans="1:22" ht="14.25" customHeight="1" x14ac:dyDescent="0.25">
      <c r="A340" s="6" t="s">
        <v>419</v>
      </c>
      <c r="B340" s="6" t="s">
        <v>56</v>
      </c>
      <c r="C340" s="6" t="s">
        <v>227</v>
      </c>
      <c r="D340" s="6" t="s">
        <v>58</v>
      </c>
      <c r="E340" t="str">
        <f>IF(Table_New[[#This Row],[Wait]]&lt;=4, "Yes", "No")</f>
        <v>No</v>
      </c>
      <c r="F340" s="9">
        <v>44242</v>
      </c>
      <c r="G340" s="9">
        <v>44251</v>
      </c>
      <c r="H340" s="6">
        <v>2</v>
      </c>
      <c r="I340" t="str">
        <f>IF(Table_New[[#This Row],[LaborFee]]=0,"Yes", "No")</f>
        <v>No</v>
      </c>
      <c r="J340" t="str">
        <f>IF(Table_New[[#This Row],[PartsFee]]=0,"Yes", "No")</f>
        <v>No</v>
      </c>
      <c r="K340" s="6">
        <v>0.25</v>
      </c>
      <c r="L340" s="6">
        <v>160.39080000000001</v>
      </c>
      <c r="M340" s="6" t="s">
        <v>59</v>
      </c>
      <c r="N340">
        <f>Table_New[[#This Row],[WorkDate]]-Table_New[[#This Row],[ReqDate]]</f>
        <v>9</v>
      </c>
      <c r="O340">
        <f>VLOOKUP(Table_New[[#This Row],[Techs]],$AA$2:$AB$4,2,0)</f>
        <v>140</v>
      </c>
      <c r="P340">
        <f>Table_New[[#This Row],[LaborHours]]*Table_New[[#This Row],[LaborRate]]</f>
        <v>35</v>
      </c>
      <c r="Q340" s="6">
        <v>35</v>
      </c>
      <c r="R340" s="6">
        <v>160.39080000000001</v>
      </c>
      <c r="S340">
        <f>Table_New[[#This Row],[LaborRate]]+Table_New[[#This Row],[LaborCost]]</f>
        <v>175</v>
      </c>
      <c r="T340">
        <f>Table_New[[#This Row],[LaborFee]]+Table_New[[#This Row],[PartsFee]]</f>
        <v>195.39080000000001</v>
      </c>
      <c r="U340" t="str">
        <f>LEFT(TEXT(Table_New[[#This Row],[ReqDate]],"dddd"),3)</f>
        <v>Mon</v>
      </c>
      <c r="V340" t="str">
        <f>LEFT(TEXT(Table_New[[#This Row],[WorkDate]],"mmmm"),3)</f>
        <v>Feb</v>
      </c>
    </row>
    <row r="341" spans="1:22" ht="14.25" customHeight="1" x14ac:dyDescent="0.25">
      <c r="A341" s="6" t="s">
        <v>420</v>
      </c>
      <c r="B341" s="6" t="s">
        <v>56</v>
      </c>
      <c r="C341" s="6" t="s">
        <v>227</v>
      </c>
      <c r="D341" s="6" t="s">
        <v>58</v>
      </c>
      <c r="E341" t="str">
        <f>IF(Table_New[[#This Row],[Wait]]&lt;=4, "Yes", "No")</f>
        <v>No</v>
      </c>
      <c r="F341" s="9">
        <v>44242</v>
      </c>
      <c r="G341" s="9">
        <v>44252</v>
      </c>
      <c r="H341" s="6">
        <v>2</v>
      </c>
      <c r="I341" t="str">
        <f>IF(Table_New[[#This Row],[LaborFee]]=0,"Yes", "No")</f>
        <v>No</v>
      </c>
      <c r="J341" t="str">
        <f>IF(Table_New[[#This Row],[PartsFee]]=0,"Yes", "No")</f>
        <v>No</v>
      </c>
      <c r="K341" s="6">
        <v>0.25</v>
      </c>
      <c r="L341" s="6">
        <v>46.845300000000002</v>
      </c>
      <c r="M341" s="6" t="s">
        <v>59</v>
      </c>
      <c r="N341">
        <f>Table_New[[#This Row],[WorkDate]]-Table_New[[#This Row],[ReqDate]]</f>
        <v>10</v>
      </c>
      <c r="O341">
        <f>VLOOKUP(Table_New[[#This Row],[Techs]],$AA$2:$AB$4,2,0)</f>
        <v>140</v>
      </c>
      <c r="P341">
        <f>Table_New[[#This Row],[LaborHours]]*Table_New[[#This Row],[LaborRate]]</f>
        <v>35</v>
      </c>
      <c r="Q341" s="6">
        <v>35</v>
      </c>
      <c r="R341" s="6">
        <v>46.845300000000002</v>
      </c>
      <c r="S341">
        <f>Table_New[[#This Row],[LaborRate]]+Table_New[[#This Row],[LaborCost]]</f>
        <v>175</v>
      </c>
      <c r="T341">
        <f>Table_New[[#This Row],[LaborFee]]+Table_New[[#This Row],[PartsFee]]</f>
        <v>81.845300000000009</v>
      </c>
      <c r="U341" t="str">
        <f>LEFT(TEXT(Table_New[[#This Row],[ReqDate]],"dddd"),3)</f>
        <v>Mon</v>
      </c>
      <c r="V341" t="str">
        <f>LEFT(TEXT(Table_New[[#This Row],[WorkDate]],"mmmm"),3)</f>
        <v>Feb</v>
      </c>
    </row>
    <row r="342" spans="1:22" ht="14.25" customHeight="1" x14ac:dyDescent="0.25">
      <c r="A342" s="6" t="s">
        <v>421</v>
      </c>
      <c r="B342" s="6" t="s">
        <v>106</v>
      </c>
      <c r="C342" s="6" t="s">
        <v>66</v>
      </c>
      <c r="D342" s="6" t="s">
        <v>63</v>
      </c>
      <c r="E342" t="str">
        <f>IF(Table_New[[#This Row],[Wait]]&lt;=4, "Yes", "No")</f>
        <v>No</v>
      </c>
      <c r="F342" s="9">
        <v>44242</v>
      </c>
      <c r="G342" s="9">
        <v>44256</v>
      </c>
      <c r="H342" s="6">
        <v>2</v>
      </c>
      <c r="I342" t="str">
        <f>IF(Table_New[[#This Row],[LaborFee]]=0,"Yes", "No")</f>
        <v>No</v>
      </c>
      <c r="J342" t="str">
        <f>IF(Table_New[[#This Row],[PartsFee]]=0,"Yes", "No")</f>
        <v>No</v>
      </c>
      <c r="K342" s="6">
        <v>1.25</v>
      </c>
      <c r="L342" s="6">
        <v>952.06380000000001</v>
      </c>
      <c r="M342" s="6" t="s">
        <v>79</v>
      </c>
      <c r="N342">
        <f>Table_New[[#This Row],[WorkDate]]-Table_New[[#This Row],[ReqDate]]</f>
        <v>14</v>
      </c>
      <c r="O342">
        <f>VLOOKUP(Table_New[[#This Row],[Techs]],$AA$2:$AB$4,2,0)</f>
        <v>140</v>
      </c>
      <c r="P342">
        <f>Table_New[[#This Row],[LaborHours]]*Table_New[[#This Row],[LaborRate]]</f>
        <v>175</v>
      </c>
      <c r="Q342" s="6">
        <v>175</v>
      </c>
      <c r="R342" s="6">
        <v>952.06380000000001</v>
      </c>
      <c r="S342">
        <f>Table_New[[#This Row],[LaborRate]]+Table_New[[#This Row],[LaborCost]]</f>
        <v>315</v>
      </c>
      <c r="T342">
        <f>Table_New[[#This Row],[LaborFee]]+Table_New[[#This Row],[PartsFee]]</f>
        <v>1127.0637999999999</v>
      </c>
      <c r="U342" t="str">
        <f>LEFT(TEXT(Table_New[[#This Row],[ReqDate]],"dddd"),3)</f>
        <v>Mon</v>
      </c>
      <c r="V342" t="str">
        <f>LEFT(TEXT(Table_New[[#This Row],[WorkDate]],"mmmm"),3)</f>
        <v>Mar</v>
      </c>
    </row>
    <row r="343" spans="1:22" ht="14.25" customHeight="1" x14ac:dyDescent="0.25">
      <c r="A343" s="6" t="s">
        <v>422</v>
      </c>
      <c r="B343" s="6" t="s">
        <v>83</v>
      </c>
      <c r="C343" s="6" t="s">
        <v>57</v>
      </c>
      <c r="D343" s="6" t="s">
        <v>67</v>
      </c>
      <c r="E343" t="str">
        <f>IF(Table_New[[#This Row],[Wait]]&lt;=4, "Yes", "No")</f>
        <v>No</v>
      </c>
      <c r="F343" s="9">
        <v>44243</v>
      </c>
      <c r="G343" s="9">
        <v>44258</v>
      </c>
      <c r="H343" s="6">
        <v>1</v>
      </c>
      <c r="I343" t="str">
        <f>IF(Table_New[[#This Row],[LaborFee]]=0,"Yes", "No")</f>
        <v>No</v>
      </c>
      <c r="J343" t="str">
        <f>IF(Table_New[[#This Row],[PartsFee]]=0,"Yes", "No")</f>
        <v>No</v>
      </c>
      <c r="K343" s="6">
        <v>0.25</v>
      </c>
      <c r="L343" s="6">
        <v>17.420000000000002</v>
      </c>
      <c r="M343" s="6" t="s">
        <v>59</v>
      </c>
      <c r="N343">
        <f>Table_New[[#This Row],[WorkDate]]-Table_New[[#This Row],[ReqDate]]</f>
        <v>15</v>
      </c>
      <c r="O343">
        <f>VLOOKUP(Table_New[[#This Row],[Techs]],$AA$2:$AB$4,2,0)</f>
        <v>80</v>
      </c>
      <c r="P343">
        <f>Table_New[[#This Row],[LaborHours]]*Table_New[[#This Row],[LaborRate]]</f>
        <v>20</v>
      </c>
      <c r="Q343" s="6">
        <v>20</v>
      </c>
      <c r="R343" s="6">
        <v>17.420000000000002</v>
      </c>
      <c r="S343">
        <f>Table_New[[#This Row],[LaborRate]]+Table_New[[#This Row],[LaborCost]]</f>
        <v>100</v>
      </c>
      <c r="T343">
        <f>Table_New[[#This Row],[LaborFee]]+Table_New[[#This Row],[PartsFee]]</f>
        <v>37.42</v>
      </c>
      <c r="U343" t="str">
        <f>LEFT(TEXT(Table_New[[#This Row],[ReqDate]],"dddd"),3)</f>
        <v>Tue</v>
      </c>
      <c r="V343" t="str">
        <f>LEFT(TEXT(Table_New[[#This Row],[WorkDate]],"mmmm"),3)</f>
        <v>Mar</v>
      </c>
    </row>
    <row r="344" spans="1:22" ht="14.25" customHeight="1" x14ac:dyDescent="0.25">
      <c r="A344" s="6" t="s">
        <v>423</v>
      </c>
      <c r="B344" s="6" t="s">
        <v>71</v>
      </c>
      <c r="C344" s="6" t="s">
        <v>66</v>
      </c>
      <c r="D344" s="6" t="s">
        <v>63</v>
      </c>
      <c r="E344" t="str">
        <f>IF(Table_New[[#This Row],[Wait]]&lt;=4, "Yes", "No")</f>
        <v>No</v>
      </c>
      <c r="F344" s="9">
        <v>44243</v>
      </c>
      <c r="G344" s="9">
        <v>44263</v>
      </c>
      <c r="H344" s="6">
        <v>2</v>
      </c>
      <c r="I344" t="str">
        <f>IF(Table_New[[#This Row],[LaborFee]]=0,"Yes", "No")</f>
        <v>No</v>
      </c>
      <c r="J344" t="str">
        <f>IF(Table_New[[#This Row],[PartsFee]]=0,"Yes", "No")</f>
        <v>No</v>
      </c>
      <c r="K344" s="6">
        <v>0.5</v>
      </c>
      <c r="L344" s="6">
        <v>202</v>
      </c>
      <c r="M344" s="6" t="s">
        <v>79</v>
      </c>
      <c r="N344">
        <f>Table_New[[#This Row],[WorkDate]]-Table_New[[#This Row],[ReqDate]]</f>
        <v>20</v>
      </c>
      <c r="O344">
        <f>VLOOKUP(Table_New[[#This Row],[Techs]],$AA$2:$AB$4,2,0)</f>
        <v>140</v>
      </c>
      <c r="P344">
        <f>Table_New[[#This Row],[LaborHours]]*Table_New[[#This Row],[LaborRate]]</f>
        <v>70</v>
      </c>
      <c r="Q344" s="6">
        <v>70</v>
      </c>
      <c r="R344" s="6">
        <v>202</v>
      </c>
      <c r="S344">
        <f>Table_New[[#This Row],[LaborRate]]+Table_New[[#This Row],[LaborCost]]</f>
        <v>210</v>
      </c>
      <c r="T344">
        <f>Table_New[[#This Row],[LaborFee]]+Table_New[[#This Row],[PartsFee]]</f>
        <v>272</v>
      </c>
      <c r="U344" t="str">
        <f>LEFT(TEXT(Table_New[[#This Row],[ReqDate]],"dddd"),3)</f>
        <v>Tue</v>
      </c>
      <c r="V344" t="str">
        <f>LEFT(TEXT(Table_New[[#This Row],[WorkDate]],"mmmm"),3)</f>
        <v>Mar</v>
      </c>
    </row>
    <row r="345" spans="1:22" ht="14.25" customHeight="1" x14ac:dyDescent="0.25">
      <c r="A345" s="6" t="s">
        <v>424</v>
      </c>
      <c r="B345" s="6" t="s">
        <v>94</v>
      </c>
      <c r="C345" s="6" t="s">
        <v>78</v>
      </c>
      <c r="D345" s="6" t="s">
        <v>58</v>
      </c>
      <c r="E345" t="str">
        <f>IF(Table_New[[#This Row],[Wait]]&lt;=4, "Yes", "No")</f>
        <v>No</v>
      </c>
      <c r="F345" s="9">
        <v>44244</v>
      </c>
      <c r="G345" s="9">
        <v>44249</v>
      </c>
      <c r="H345" s="6">
        <v>1</v>
      </c>
      <c r="I345" t="str">
        <f>IF(Table_New[[#This Row],[LaborFee]]=0,"Yes", "No")</f>
        <v>No</v>
      </c>
      <c r="J345" t="str">
        <f>IF(Table_New[[#This Row],[PartsFee]]=0,"Yes", "No")</f>
        <v>No</v>
      </c>
      <c r="K345" s="6">
        <v>0.75</v>
      </c>
      <c r="L345" s="6">
        <v>137.13</v>
      </c>
      <c r="M345" s="6" t="s">
        <v>59</v>
      </c>
      <c r="N345">
        <f>Table_New[[#This Row],[WorkDate]]-Table_New[[#This Row],[ReqDate]]</f>
        <v>5</v>
      </c>
      <c r="O345">
        <f>VLOOKUP(Table_New[[#This Row],[Techs]],$AA$2:$AB$4,2,0)</f>
        <v>80</v>
      </c>
      <c r="P345">
        <f>Table_New[[#This Row],[LaborHours]]*Table_New[[#This Row],[LaborRate]]</f>
        <v>60</v>
      </c>
      <c r="Q345" s="6">
        <v>60</v>
      </c>
      <c r="R345" s="6">
        <v>137.13</v>
      </c>
      <c r="S345">
        <f>Table_New[[#This Row],[LaborRate]]+Table_New[[#This Row],[LaborCost]]</f>
        <v>140</v>
      </c>
      <c r="T345">
        <f>Table_New[[#This Row],[LaborFee]]+Table_New[[#This Row],[PartsFee]]</f>
        <v>197.13</v>
      </c>
      <c r="U345" t="str">
        <f>LEFT(TEXT(Table_New[[#This Row],[ReqDate]],"dddd"),3)</f>
        <v>Wed</v>
      </c>
      <c r="V345" t="str">
        <f>LEFT(TEXT(Table_New[[#This Row],[WorkDate]],"mmmm"),3)</f>
        <v>Feb</v>
      </c>
    </row>
    <row r="346" spans="1:22" ht="14.25" customHeight="1" x14ac:dyDescent="0.25">
      <c r="A346" s="6" t="s">
        <v>425</v>
      </c>
      <c r="B346" s="6" t="s">
        <v>83</v>
      </c>
      <c r="C346" s="6" t="s">
        <v>57</v>
      </c>
      <c r="D346" s="6" t="s">
        <v>58</v>
      </c>
      <c r="E346" t="str">
        <f>IF(Table_New[[#This Row],[Wait]]&lt;=4, "Yes", "No")</f>
        <v>No</v>
      </c>
      <c r="F346" s="9">
        <v>44244</v>
      </c>
      <c r="G346" s="9">
        <v>44256</v>
      </c>
      <c r="H346" s="6">
        <v>1</v>
      </c>
      <c r="I346" t="str">
        <f>IF(Table_New[[#This Row],[LaborFee]]=0,"Yes", "No")</f>
        <v>No</v>
      </c>
      <c r="J346" t="str">
        <f>IF(Table_New[[#This Row],[PartsFee]]=0,"Yes", "No")</f>
        <v>No</v>
      </c>
      <c r="K346" s="6">
        <v>0.5</v>
      </c>
      <c r="L346" s="6">
        <v>180</v>
      </c>
      <c r="M346" s="6" t="s">
        <v>79</v>
      </c>
      <c r="N346">
        <f>Table_New[[#This Row],[WorkDate]]-Table_New[[#This Row],[ReqDate]]</f>
        <v>12</v>
      </c>
      <c r="O346">
        <f>VLOOKUP(Table_New[[#This Row],[Techs]],$AA$2:$AB$4,2,0)</f>
        <v>80</v>
      </c>
      <c r="P346">
        <f>Table_New[[#This Row],[LaborHours]]*Table_New[[#This Row],[LaborRate]]</f>
        <v>40</v>
      </c>
      <c r="Q346" s="6">
        <v>40</v>
      </c>
      <c r="R346" s="6">
        <v>180</v>
      </c>
      <c r="S346">
        <f>Table_New[[#This Row],[LaborRate]]+Table_New[[#This Row],[LaborCost]]</f>
        <v>120</v>
      </c>
      <c r="T346">
        <f>Table_New[[#This Row],[LaborFee]]+Table_New[[#This Row],[PartsFee]]</f>
        <v>220</v>
      </c>
      <c r="U346" t="str">
        <f>LEFT(TEXT(Table_New[[#This Row],[ReqDate]],"dddd"),3)</f>
        <v>Wed</v>
      </c>
      <c r="V346" t="str">
        <f>LEFT(TEXT(Table_New[[#This Row],[WorkDate]],"mmmm"),3)</f>
        <v>Mar</v>
      </c>
    </row>
    <row r="347" spans="1:22" ht="14.25" customHeight="1" x14ac:dyDescent="0.25">
      <c r="A347" s="6" t="s">
        <v>426</v>
      </c>
      <c r="B347" s="6" t="s">
        <v>65</v>
      </c>
      <c r="C347" s="6" t="s">
        <v>57</v>
      </c>
      <c r="D347" s="6" t="s">
        <v>58</v>
      </c>
      <c r="E347" t="str">
        <f>IF(Table_New[[#This Row],[Wait]]&lt;=4, "Yes", "No")</f>
        <v>No</v>
      </c>
      <c r="F347" s="9">
        <v>44244</v>
      </c>
      <c r="G347" s="9">
        <v>44256</v>
      </c>
      <c r="H347" s="6">
        <v>1</v>
      </c>
      <c r="I347" t="str">
        <f>IF(Table_New[[#This Row],[LaborFee]]=0,"Yes", "No")</f>
        <v>No</v>
      </c>
      <c r="J347" t="str">
        <f>IF(Table_New[[#This Row],[PartsFee]]=0,"Yes", "No")</f>
        <v>No</v>
      </c>
      <c r="K347" s="6">
        <v>0.25</v>
      </c>
      <c r="L347" s="6">
        <v>255.3433</v>
      </c>
      <c r="M347" s="6" t="s">
        <v>79</v>
      </c>
      <c r="N347">
        <f>Table_New[[#This Row],[WorkDate]]-Table_New[[#This Row],[ReqDate]]</f>
        <v>12</v>
      </c>
      <c r="O347">
        <f>VLOOKUP(Table_New[[#This Row],[Techs]],$AA$2:$AB$4,2,0)</f>
        <v>80</v>
      </c>
      <c r="P347">
        <f>Table_New[[#This Row],[LaborHours]]*Table_New[[#This Row],[LaborRate]]</f>
        <v>20</v>
      </c>
      <c r="Q347" s="6">
        <v>20</v>
      </c>
      <c r="R347" s="6">
        <v>255.3433</v>
      </c>
      <c r="S347">
        <f>Table_New[[#This Row],[LaborRate]]+Table_New[[#This Row],[LaborCost]]</f>
        <v>100</v>
      </c>
      <c r="T347">
        <f>Table_New[[#This Row],[LaborFee]]+Table_New[[#This Row],[PartsFee]]</f>
        <v>275.3433</v>
      </c>
      <c r="U347" t="str">
        <f>LEFT(TEXT(Table_New[[#This Row],[ReqDate]],"dddd"),3)</f>
        <v>Wed</v>
      </c>
      <c r="V347" t="str">
        <f>LEFT(TEXT(Table_New[[#This Row],[WorkDate]],"mmmm"),3)</f>
        <v>Mar</v>
      </c>
    </row>
    <row r="348" spans="1:22" ht="14.25" customHeight="1" x14ac:dyDescent="0.25">
      <c r="A348" s="6" t="s">
        <v>427</v>
      </c>
      <c r="B348" s="6" t="s">
        <v>71</v>
      </c>
      <c r="C348" s="6" t="s">
        <v>57</v>
      </c>
      <c r="D348" s="6" t="s">
        <v>67</v>
      </c>
      <c r="E348" t="str">
        <f>IF(Table_New[[#This Row],[Wait]]&lt;=4, "Yes", "No")</f>
        <v>No</v>
      </c>
      <c r="F348" s="9">
        <v>44244</v>
      </c>
      <c r="G348" s="9">
        <v>44257</v>
      </c>
      <c r="H348" s="6">
        <v>1</v>
      </c>
      <c r="I348" t="str">
        <f>IF(Table_New[[#This Row],[LaborFee]]=0,"Yes", "No")</f>
        <v>No</v>
      </c>
      <c r="J348" t="str">
        <f>IF(Table_New[[#This Row],[PartsFee]]=0,"Yes", "No")</f>
        <v>No</v>
      </c>
      <c r="K348" s="6">
        <v>0.25</v>
      </c>
      <c r="L348" s="6">
        <v>48.372999999999998</v>
      </c>
      <c r="M348" s="6" t="s">
        <v>68</v>
      </c>
      <c r="N348">
        <f>Table_New[[#This Row],[WorkDate]]-Table_New[[#This Row],[ReqDate]]</f>
        <v>13</v>
      </c>
      <c r="O348">
        <f>VLOOKUP(Table_New[[#This Row],[Techs]],$AA$2:$AB$4,2,0)</f>
        <v>80</v>
      </c>
      <c r="P348">
        <f>Table_New[[#This Row],[LaborHours]]*Table_New[[#This Row],[LaborRate]]</f>
        <v>20</v>
      </c>
      <c r="Q348" s="6">
        <v>20</v>
      </c>
      <c r="R348" s="6">
        <v>48.372999999999998</v>
      </c>
      <c r="S348">
        <f>Table_New[[#This Row],[LaborRate]]+Table_New[[#This Row],[LaborCost]]</f>
        <v>100</v>
      </c>
      <c r="T348">
        <f>Table_New[[#This Row],[LaborFee]]+Table_New[[#This Row],[PartsFee]]</f>
        <v>68.37299999999999</v>
      </c>
      <c r="U348" t="str">
        <f>LEFT(TEXT(Table_New[[#This Row],[ReqDate]],"dddd"),3)</f>
        <v>Wed</v>
      </c>
      <c r="V348" t="str">
        <f>LEFT(TEXT(Table_New[[#This Row],[WorkDate]],"mmmm"),3)</f>
        <v>Mar</v>
      </c>
    </row>
    <row r="349" spans="1:22" ht="14.25" customHeight="1" x14ac:dyDescent="0.25">
      <c r="A349" s="6" t="s">
        <v>428</v>
      </c>
      <c r="B349" s="6" t="s">
        <v>56</v>
      </c>
      <c r="C349" s="6" t="s">
        <v>227</v>
      </c>
      <c r="D349" s="6" t="s">
        <v>67</v>
      </c>
      <c r="E349" t="str">
        <f>IF(Table_New[[#This Row],[Wait]]&lt;=4, "Yes", "No")</f>
        <v>No</v>
      </c>
      <c r="F349" s="9">
        <v>44244</v>
      </c>
      <c r="G349" s="9">
        <v>44263</v>
      </c>
      <c r="H349" s="6">
        <v>1</v>
      </c>
      <c r="I349" t="str">
        <f>IF(Table_New[[#This Row],[LaborFee]]=0,"Yes", "No")</f>
        <v>No</v>
      </c>
      <c r="J349" t="str">
        <f>IF(Table_New[[#This Row],[PartsFee]]=0,"Yes", "No")</f>
        <v>No</v>
      </c>
      <c r="K349" s="6">
        <v>0.25</v>
      </c>
      <c r="L349" s="6">
        <v>40.200000000000003</v>
      </c>
      <c r="M349" s="6" t="s">
        <v>59</v>
      </c>
      <c r="N349">
        <f>Table_New[[#This Row],[WorkDate]]-Table_New[[#This Row],[ReqDate]]</f>
        <v>19</v>
      </c>
      <c r="O349">
        <f>VLOOKUP(Table_New[[#This Row],[Techs]],$AA$2:$AB$4,2,0)</f>
        <v>80</v>
      </c>
      <c r="P349">
        <f>Table_New[[#This Row],[LaborHours]]*Table_New[[#This Row],[LaborRate]]</f>
        <v>20</v>
      </c>
      <c r="Q349" s="6">
        <v>20</v>
      </c>
      <c r="R349" s="6">
        <v>40.200000000000003</v>
      </c>
      <c r="S349">
        <f>Table_New[[#This Row],[LaborRate]]+Table_New[[#This Row],[LaborCost]]</f>
        <v>100</v>
      </c>
      <c r="T349">
        <f>Table_New[[#This Row],[LaborFee]]+Table_New[[#This Row],[PartsFee]]</f>
        <v>60.2</v>
      </c>
      <c r="U349" t="str">
        <f>LEFT(TEXT(Table_New[[#This Row],[ReqDate]],"dddd"),3)</f>
        <v>Wed</v>
      </c>
      <c r="V349" t="str">
        <f>LEFT(TEXT(Table_New[[#This Row],[WorkDate]],"mmmm"),3)</f>
        <v>Mar</v>
      </c>
    </row>
    <row r="350" spans="1:22" ht="14.25" customHeight="1" x14ac:dyDescent="0.25">
      <c r="A350" s="6" t="s">
        <v>429</v>
      </c>
      <c r="B350" s="6" t="s">
        <v>65</v>
      </c>
      <c r="C350" s="6" t="s">
        <v>66</v>
      </c>
      <c r="D350" s="6" t="s">
        <v>67</v>
      </c>
      <c r="E350" t="str">
        <f>IF(Table_New[[#This Row],[Wait]]&lt;=4, "Yes", "No")</f>
        <v>No</v>
      </c>
      <c r="F350" s="9">
        <v>44245</v>
      </c>
      <c r="G350" s="9">
        <v>44261</v>
      </c>
      <c r="H350" s="6">
        <v>1</v>
      </c>
      <c r="I350" t="str">
        <f>IF(Table_New[[#This Row],[LaborFee]]=0,"Yes", "No")</f>
        <v>No</v>
      </c>
      <c r="J350" t="str">
        <f>IF(Table_New[[#This Row],[PartsFee]]=0,"Yes", "No")</f>
        <v>No</v>
      </c>
      <c r="K350" s="6">
        <v>0.25</v>
      </c>
      <c r="L350" s="6">
        <v>61.4985</v>
      </c>
      <c r="M350" s="6" t="s">
        <v>59</v>
      </c>
      <c r="N350">
        <f>Table_New[[#This Row],[WorkDate]]-Table_New[[#This Row],[ReqDate]]</f>
        <v>16</v>
      </c>
      <c r="O350">
        <f>VLOOKUP(Table_New[[#This Row],[Techs]],$AA$2:$AB$4,2,0)</f>
        <v>80</v>
      </c>
      <c r="P350">
        <f>Table_New[[#This Row],[LaborHours]]*Table_New[[#This Row],[LaborRate]]</f>
        <v>20</v>
      </c>
      <c r="Q350" s="6">
        <v>20</v>
      </c>
      <c r="R350" s="6">
        <v>61.4985</v>
      </c>
      <c r="S350">
        <f>Table_New[[#This Row],[LaborRate]]+Table_New[[#This Row],[LaborCost]]</f>
        <v>100</v>
      </c>
      <c r="T350">
        <f>Table_New[[#This Row],[LaborFee]]+Table_New[[#This Row],[PartsFee]]</f>
        <v>81.498500000000007</v>
      </c>
      <c r="U350" t="str">
        <f>LEFT(TEXT(Table_New[[#This Row],[ReqDate]],"dddd"),3)</f>
        <v>Thu</v>
      </c>
      <c r="V350" t="str">
        <f>LEFT(TEXT(Table_New[[#This Row],[WorkDate]],"mmmm"),3)</f>
        <v>Mar</v>
      </c>
    </row>
    <row r="351" spans="1:22" ht="14.25" customHeight="1" x14ac:dyDescent="0.25">
      <c r="A351" s="6" t="s">
        <v>430</v>
      </c>
      <c r="B351" s="6" t="s">
        <v>71</v>
      </c>
      <c r="C351" s="6" t="s">
        <v>57</v>
      </c>
      <c r="D351" s="6" t="s">
        <v>63</v>
      </c>
      <c r="E351" t="str">
        <f>IF(Table_New[[#This Row],[Wait]]&lt;=4, "Yes", "No")</f>
        <v>No</v>
      </c>
      <c r="F351" s="9">
        <v>44245</v>
      </c>
      <c r="G351" s="9">
        <v>44257</v>
      </c>
      <c r="H351" s="6">
        <v>1</v>
      </c>
      <c r="I351" t="str">
        <f>IF(Table_New[[#This Row],[LaborFee]]=0,"Yes", "No")</f>
        <v>No</v>
      </c>
      <c r="J351" t="str">
        <f>IF(Table_New[[#This Row],[PartsFee]]=0,"Yes", "No")</f>
        <v>No</v>
      </c>
      <c r="K351" s="6">
        <v>0.5</v>
      </c>
      <c r="L351" s="6">
        <v>42.66</v>
      </c>
      <c r="M351" s="6" t="s">
        <v>59</v>
      </c>
      <c r="N351">
        <f>Table_New[[#This Row],[WorkDate]]-Table_New[[#This Row],[ReqDate]]</f>
        <v>12</v>
      </c>
      <c r="O351">
        <f>VLOOKUP(Table_New[[#This Row],[Techs]],$AA$2:$AB$4,2,0)</f>
        <v>80</v>
      </c>
      <c r="P351">
        <f>Table_New[[#This Row],[LaborHours]]*Table_New[[#This Row],[LaborRate]]</f>
        <v>40</v>
      </c>
      <c r="Q351" s="6">
        <v>40</v>
      </c>
      <c r="R351" s="6">
        <v>42.66</v>
      </c>
      <c r="S351">
        <f>Table_New[[#This Row],[LaborRate]]+Table_New[[#This Row],[LaborCost]]</f>
        <v>120</v>
      </c>
      <c r="T351">
        <f>Table_New[[#This Row],[LaborFee]]+Table_New[[#This Row],[PartsFee]]</f>
        <v>82.66</v>
      </c>
      <c r="U351" t="str">
        <f>LEFT(TEXT(Table_New[[#This Row],[ReqDate]],"dddd"),3)</f>
        <v>Thu</v>
      </c>
      <c r="V351" t="str">
        <f>LEFT(TEXT(Table_New[[#This Row],[WorkDate]],"mmmm"),3)</f>
        <v>Mar</v>
      </c>
    </row>
    <row r="352" spans="1:22" ht="14.25" customHeight="1" x14ac:dyDescent="0.25">
      <c r="A352" s="6" t="s">
        <v>431</v>
      </c>
      <c r="B352" s="6" t="s">
        <v>56</v>
      </c>
      <c r="C352" s="6" t="s">
        <v>227</v>
      </c>
      <c r="D352" s="6" t="s">
        <v>63</v>
      </c>
      <c r="E352" t="str">
        <f>IF(Table_New[[#This Row],[Wait]]&lt;=4, "Yes", "No")</f>
        <v>No</v>
      </c>
      <c r="F352" s="9">
        <v>44245</v>
      </c>
      <c r="G352" s="9">
        <v>44265</v>
      </c>
      <c r="H352" s="6">
        <v>1</v>
      </c>
      <c r="I352" t="str">
        <f>IF(Table_New[[#This Row],[LaborFee]]=0,"Yes", "No")</f>
        <v>No</v>
      </c>
      <c r="J352" t="str">
        <f>IF(Table_New[[#This Row],[PartsFee]]=0,"Yes", "No")</f>
        <v>No</v>
      </c>
      <c r="K352" s="6">
        <v>0.5</v>
      </c>
      <c r="L352" s="6">
        <v>16.420000000000002</v>
      </c>
      <c r="M352" s="6" t="s">
        <v>432</v>
      </c>
      <c r="N352">
        <f>Table_New[[#This Row],[WorkDate]]-Table_New[[#This Row],[ReqDate]]</f>
        <v>20</v>
      </c>
      <c r="O352">
        <f>VLOOKUP(Table_New[[#This Row],[Techs]],$AA$2:$AB$4,2,0)</f>
        <v>80</v>
      </c>
      <c r="P352">
        <f>Table_New[[#This Row],[LaborHours]]*Table_New[[#This Row],[LaborRate]]</f>
        <v>40</v>
      </c>
      <c r="Q352" s="6">
        <v>40</v>
      </c>
      <c r="R352" s="6">
        <v>16.420000000000002</v>
      </c>
      <c r="S352">
        <f>Table_New[[#This Row],[LaborRate]]+Table_New[[#This Row],[LaborCost]]</f>
        <v>120</v>
      </c>
      <c r="T352">
        <f>Table_New[[#This Row],[LaborFee]]+Table_New[[#This Row],[PartsFee]]</f>
        <v>56.42</v>
      </c>
      <c r="U352" t="str">
        <f>LEFT(TEXT(Table_New[[#This Row],[ReqDate]],"dddd"),3)</f>
        <v>Thu</v>
      </c>
      <c r="V352" t="str">
        <f>LEFT(TEXT(Table_New[[#This Row],[WorkDate]],"mmmm"),3)</f>
        <v>Mar</v>
      </c>
    </row>
    <row r="353" spans="1:22" ht="14.25" customHeight="1" x14ac:dyDescent="0.25">
      <c r="A353" s="6" t="s">
        <v>433</v>
      </c>
      <c r="B353" s="6" t="s">
        <v>94</v>
      </c>
      <c r="C353" s="6" t="s">
        <v>78</v>
      </c>
      <c r="D353" s="6" t="s">
        <v>58</v>
      </c>
      <c r="E353" t="str">
        <f>IF(Table_New[[#This Row],[Wait]]&lt;=4, "Yes", "No")</f>
        <v>No</v>
      </c>
      <c r="F353" s="9">
        <v>44246</v>
      </c>
      <c r="G353" s="9">
        <v>44264</v>
      </c>
      <c r="H353" s="6">
        <v>2</v>
      </c>
      <c r="I353" t="str">
        <f>IF(Table_New[[#This Row],[LaborFee]]=0,"Yes", "No")</f>
        <v>No</v>
      </c>
      <c r="J353" t="str">
        <f>IF(Table_New[[#This Row],[PartsFee]]=0,"Yes", "No")</f>
        <v>No</v>
      </c>
      <c r="K353" s="6">
        <v>0.5</v>
      </c>
      <c r="L353" s="6">
        <v>31.807600000000001</v>
      </c>
      <c r="M353" s="6" t="s">
        <v>59</v>
      </c>
      <c r="N353">
        <f>Table_New[[#This Row],[WorkDate]]-Table_New[[#This Row],[ReqDate]]</f>
        <v>18</v>
      </c>
      <c r="O353">
        <f>VLOOKUP(Table_New[[#This Row],[Techs]],$AA$2:$AB$4,2,0)</f>
        <v>140</v>
      </c>
      <c r="P353">
        <f>Table_New[[#This Row],[LaborHours]]*Table_New[[#This Row],[LaborRate]]</f>
        <v>70</v>
      </c>
      <c r="Q353" s="6">
        <v>70</v>
      </c>
      <c r="R353" s="6">
        <v>31.807600000000001</v>
      </c>
      <c r="S353">
        <f>Table_New[[#This Row],[LaborRate]]+Table_New[[#This Row],[LaborCost]]</f>
        <v>210</v>
      </c>
      <c r="T353">
        <f>Table_New[[#This Row],[LaborFee]]+Table_New[[#This Row],[PartsFee]]</f>
        <v>101.80760000000001</v>
      </c>
      <c r="U353" t="str">
        <f>LEFT(TEXT(Table_New[[#This Row],[ReqDate]],"dddd"),3)</f>
        <v>Fri</v>
      </c>
      <c r="V353" t="str">
        <f>LEFT(TEXT(Table_New[[#This Row],[WorkDate]],"mmmm"),3)</f>
        <v>Mar</v>
      </c>
    </row>
    <row r="354" spans="1:22" ht="14.25" customHeight="1" x14ac:dyDescent="0.25">
      <c r="A354" s="6" t="s">
        <v>434</v>
      </c>
      <c r="B354" s="6" t="s">
        <v>56</v>
      </c>
      <c r="C354" s="6" t="s">
        <v>227</v>
      </c>
      <c r="D354" s="6" t="s">
        <v>58</v>
      </c>
      <c r="E354" t="str">
        <f>IF(Table_New[[#This Row],[Wait]]&lt;=4, "Yes", "No")</f>
        <v>No</v>
      </c>
      <c r="F354" s="9">
        <v>44249</v>
      </c>
      <c r="G354" s="9">
        <v>44284</v>
      </c>
      <c r="H354" s="6">
        <v>2</v>
      </c>
      <c r="I354" t="str">
        <f>IF(Table_New[[#This Row],[LaborFee]]=0,"Yes", "No")</f>
        <v>No</v>
      </c>
      <c r="J354" t="str">
        <f>IF(Table_New[[#This Row],[PartsFee]]=0,"Yes", "No")</f>
        <v>No</v>
      </c>
      <c r="K354" s="6">
        <v>0.5</v>
      </c>
      <c r="L354" s="6">
        <v>239.96940000000001</v>
      </c>
      <c r="M354" s="6" t="s">
        <v>59</v>
      </c>
      <c r="N354">
        <f>Table_New[[#This Row],[WorkDate]]-Table_New[[#This Row],[ReqDate]]</f>
        <v>35</v>
      </c>
      <c r="O354">
        <f>VLOOKUP(Table_New[[#This Row],[Techs]],$AA$2:$AB$4,2,0)</f>
        <v>140</v>
      </c>
      <c r="P354">
        <f>Table_New[[#This Row],[LaborHours]]*Table_New[[#This Row],[LaborRate]]</f>
        <v>70</v>
      </c>
      <c r="Q354" s="6">
        <v>70</v>
      </c>
      <c r="R354" s="6">
        <v>239.96940000000001</v>
      </c>
      <c r="S354">
        <f>Table_New[[#This Row],[LaborRate]]+Table_New[[#This Row],[LaborCost]]</f>
        <v>210</v>
      </c>
      <c r="T354">
        <f>Table_New[[#This Row],[LaborFee]]+Table_New[[#This Row],[PartsFee]]</f>
        <v>309.96940000000001</v>
      </c>
      <c r="U354" t="str">
        <f>LEFT(TEXT(Table_New[[#This Row],[ReqDate]],"dddd"),3)</f>
        <v>Mon</v>
      </c>
      <c r="V354" t="str">
        <f>LEFT(TEXT(Table_New[[#This Row],[WorkDate]],"mmmm"),3)</f>
        <v>Mar</v>
      </c>
    </row>
    <row r="355" spans="1:22" ht="14.25" customHeight="1" x14ac:dyDescent="0.25">
      <c r="A355" s="6" t="s">
        <v>435</v>
      </c>
      <c r="B355" s="6" t="s">
        <v>65</v>
      </c>
      <c r="C355" s="6" t="s">
        <v>78</v>
      </c>
      <c r="D355" s="6" t="s">
        <v>81</v>
      </c>
      <c r="E355" t="str">
        <f>IF(Table_New[[#This Row],[Wait]]&lt;=4, "Yes", "No")</f>
        <v>No</v>
      </c>
      <c r="F355" s="9">
        <v>44250</v>
      </c>
      <c r="G355" s="9">
        <v>44257</v>
      </c>
      <c r="H355" s="6">
        <v>1</v>
      </c>
      <c r="I355" t="str">
        <f>IF(Table_New[[#This Row],[LaborFee]]=0,"Yes", "No")</f>
        <v>No</v>
      </c>
      <c r="J355" t="str">
        <f>IF(Table_New[[#This Row],[PartsFee]]=0,"Yes", "No")</f>
        <v>No</v>
      </c>
      <c r="K355" s="6">
        <v>1</v>
      </c>
      <c r="L355" s="6">
        <v>90</v>
      </c>
      <c r="M355" s="6" t="s">
        <v>79</v>
      </c>
      <c r="N355">
        <f>Table_New[[#This Row],[WorkDate]]-Table_New[[#This Row],[ReqDate]]</f>
        <v>7</v>
      </c>
      <c r="O355">
        <f>VLOOKUP(Table_New[[#This Row],[Techs]],$AA$2:$AB$4,2,0)</f>
        <v>80</v>
      </c>
      <c r="P355">
        <f>Table_New[[#This Row],[LaborHours]]*Table_New[[#This Row],[LaborRate]]</f>
        <v>80</v>
      </c>
      <c r="Q355" s="6">
        <v>80</v>
      </c>
      <c r="R355" s="6">
        <v>90</v>
      </c>
      <c r="S355">
        <f>Table_New[[#This Row],[LaborRate]]+Table_New[[#This Row],[LaborCost]]</f>
        <v>160</v>
      </c>
      <c r="T355">
        <f>Table_New[[#This Row],[LaborFee]]+Table_New[[#This Row],[PartsFee]]</f>
        <v>170</v>
      </c>
      <c r="U355" t="str">
        <f>LEFT(TEXT(Table_New[[#This Row],[ReqDate]],"dddd"),3)</f>
        <v>Tue</v>
      </c>
      <c r="V355" t="str">
        <f>LEFT(TEXT(Table_New[[#This Row],[WorkDate]],"mmmm"),3)</f>
        <v>Mar</v>
      </c>
    </row>
    <row r="356" spans="1:22" ht="14.25" customHeight="1" x14ac:dyDescent="0.25">
      <c r="A356" s="6" t="s">
        <v>436</v>
      </c>
      <c r="B356" s="6" t="s">
        <v>61</v>
      </c>
      <c r="C356" s="6" t="s">
        <v>62</v>
      </c>
      <c r="D356" s="6" t="s">
        <v>67</v>
      </c>
      <c r="E356" t="str">
        <f>IF(Table_New[[#This Row],[Wait]]&lt;=4, "Yes", "No")</f>
        <v>No</v>
      </c>
      <c r="F356" s="9">
        <v>44250</v>
      </c>
      <c r="G356" s="9">
        <v>44271</v>
      </c>
      <c r="H356" s="6">
        <v>1</v>
      </c>
      <c r="I356" t="str">
        <f>IF(Table_New[[#This Row],[LaborFee]]=0,"Yes", "No")</f>
        <v>No</v>
      </c>
      <c r="J356" t="str">
        <f>IF(Table_New[[#This Row],[PartsFee]]=0,"Yes", "No")</f>
        <v>No</v>
      </c>
      <c r="K356" s="6">
        <v>0.25</v>
      </c>
      <c r="L356" s="6">
        <v>16.25</v>
      </c>
      <c r="M356" s="6" t="s">
        <v>59</v>
      </c>
      <c r="N356">
        <f>Table_New[[#This Row],[WorkDate]]-Table_New[[#This Row],[ReqDate]]</f>
        <v>21</v>
      </c>
      <c r="O356">
        <f>VLOOKUP(Table_New[[#This Row],[Techs]],$AA$2:$AB$4,2,0)</f>
        <v>80</v>
      </c>
      <c r="P356">
        <f>Table_New[[#This Row],[LaborHours]]*Table_New[[#This Row],[LaborRate]]</f>
        <v>20</v>
      </c>
      <c r="Q356" s="6">
        <v>20</v>
      </c>
      <c r="R356" s="6">
        <v>16.25</v>
      </c>
      <c r="S356">
        <f>Table_New[[#This Row],[LaborRate]]+Table_New[[#This Row],[LaborCost]]</f>
        <v>100</v>
      </c>
      <c r="T356">
        <f>Table_New[[#This Row],[LaborFee]]+Table_New[[#This Row],[PartsFee]]</f>
        <v>36.25</v>
      </c>
      <c r="U356" t="str">
        <f>LEFT(TEXT(Table_New[[#This Row],[ReqDate]],"dddd"),3)</f>
        <v>Tue</v>
      </c>
      <c r="V356" t="str">
        <f>LEFT(TEXT(Table_New[[#This Row],[WorkDate]],"mmmm"),3)</f>
        <v>Mar</v>
      </c>
    </row>
    <row r="357" spans="1:22" ht="14.25" customHeight="1" x14ac:dyDescent="0.25">
      <c r="A357" s="6" t="s">
        <v>437</v>
      </c>
      <c r="B357" s="6" t="s">
        <v>65</v>
      </c>
      <c r="C357" s="6" t="s">
        <v>66</v>
      </c>
      <c r="D357" s="6" t="s">
        <v>58</v>
      </c>
      <c r="E357" t="str">
        <f>IF(Table_New[[#This Row],[Wait]]&lt;=4, "Yes", "No")</f>
        <v>No</v>
      </c>
      <c r="F357" s="9">
        <v>44250</v>
      </c>
      <c r="G357" s="9">
        <v>44287</v>
      </c>
      <c r="H357" s="6">
        <v>2</v>
      </c>
      <c r="I357" t="str">
        <f>IF(Table_New[[#This Row],[LaborFee]]=0,"Yes", "No")</f>
        <v>No</v>
      </c>
      <c r="J357" t="str">
        <f>IF(Table_New[[#This Row],[PartsFee]]=0,"Yes", "No")</f>
        <v>No</v>
      </c>
      <c r="K357" s="6">
        <v>0.25</v>
      </c>
      <c r="L357" s="6">
        <v>269.40269999999998</v>
      </c>
      <c r="M357" s="6" t="s">
        <v>79</v>
      </c>
      <c r="N357">
        <f>Table_New[[#This Row],[WorkDate]]-Table_New[[#This Row],[ReqDate]]</f>
        <v>37</v>
      </c>
      <c r="O357">
        <f>VLOOKUP(Table_New[[#This Row],[Techs]],$AA$2:$AB$4,2,0)</f>
        <v>140</v>
      </c>
      <c r="P357">
        <f>Table_New[[#This Row],[LaborHours]]*Table_New[[#This Row],[LaborRate]]</f>
        <v>35</v>
      </c>
      <c r="Q357" s="6">
        <v>35</v>
      </c>
      <c r="R357" s="6">
        <v>269.40269999999998</v>
      </c>
      <c r="S357">
        <f>Table_New[[#This Row],[LaborRate]]+Table_New[[#This Row],[LaborCost]]</f>
        <v>175</v>
      </c>
      <c r="T357">
        <f>Table_New[[#This Row],[LaborFee]]+Table_New[[#This Row],[PartsFee]]</f>
        <v>304.40269999999998</v>
      </c>
      <c r="U357" t="str">
        <f>LEFT(TEXT(Table_New[[#This Row],[ReqDate]],"dddd"),3)</f>
        <v>Tue</v>
      </c>
      <c r="V357" t="str">
        <f>LEFT(TEXT(Table_New[[#This Row],[WorkDate]],"mmmm"),3)</f>
        <v>Apr</v>
      </c>
    </row>
    <row r="358" spans="1:22" ht="14.25" customHeight="1" x14ac:dyDescent="0.25">
      <c r="A358" s="6" t="s">
        <v>438</v>
      </c>
      <c r="B358" s="6" t="s">
        <v>61</v>
      </c>
      <c r="C358" s="6" t="s">
        <v>62</v>
      </c>
      <c r="D358" s="6" t="s">
        <v>67</v>
      </c>
      <c r="E358" t="str">
        <f>IF(Table_New[[#This Row],[Wait]]&lt;=4, "Yes", "No")</f>
        <v>No</v>
      </c>
      <c r="F358" s="9">
        <v>44251</v>
      </c>
      <c r="G358" s="9">
        <v>44270</v>
      </c>
      <c r="H358" s="6">
        <v>1</v>
      </c>
      <c r="I358" t="str">
        <f>IF(Table_New[[#This Row],[LaborFee]]=0,"Yes", "No")</f>
        <v>No</v>
      </c>
      <c r="J358" t="str">
        <f>IF(Table_New[[#This Row],[PartsFee]]=0,"Yes", "No")</f>
        <v>No</v>
      </c>
      <c r="K358" s="6">
        <v>0.25</v>
      </c>
      <c r="L358" s="6">
        <v>33.497100000000003</v>
      </c>
      <c r="M358" s="6" t="s">
        <v>59</v>
      </c>
      <c r="N358">
        <f>Table_New[[#This Row],[WorkDate]]-Table_New[[#This Row],[ReqDate]]</f>
        <v>19</v>
      </c>
      <c r="O358">
        <f>VLOOKUP(Table_New[[#This Row],[Techs]],$AA$2:$AB$4,2,0)</f>
        <v>80</v>
      </c>
      <c r="P358">
        <f>Table_New[[#This Row],[LaborHours]]*Table_New[[#This Row],[LaborRate]]</f>
        <v>20</v>
      </c>
      <c r="Q358" s="6">
        <v>20</v>
      </c>
      <c r="R358" s="6">
        <v>33.497100000000003</v>
      </c>
      <c r="S358">
        <f>Table_New[[#This Row],[LaborRate]]+Table_New[[#This Row],[LaborCost]]</f>
        <v>100</v>
      </c>
      <c r="T358">
        <f>Table_New[[#This Row],[LaborFee]]+Table_New[[#This Row],[PartsFee]]</f>
        <v>53.497100000000003</v>
      </c>
      <c r="U358" t="str">
        <f>LEFT(TEXT(Table_New[[#This Row],[ReqDate]],"dddd"),3)</f>
        <v>Wed</v>
      </c>
      <c r="V358" t="str">
        <f>LEFT(TEXT(Table_New[[#This Row],[WorkDate]],"mmmm"),3)</f>
        <v>Mar</v>
      </c>
    </row>
    <row r="359" spans="1:22" ht="14.25" customHeight="1" x14ac:dyDescent="0.25">
      <c r="A359" s="6" t="s">
        <v>439</v>
      </c>
      <c r="B359" s="6" t="s">
        <v>65</v>
      </c>
      <c r="C359" s="6" t="s">
        <v>78</v>
      </c>
      <c r="D359" s="6" t="s">
        <v>58</v>
      </c>
      <c r="E359" t="str">
        <f>IF(Table_New[[#This Row],[Wait]]&lt;=4, "Yes", "No")</f>
        <v>No</v>
      </c>
      <c r="F359" s="9">
        <v>44252</v>
      </c>
      <c r="G359" s="9">
        <v>44263</v>
      </c>
      <c r="H359" s="6">
        <v>1</v>
      </c>
      <c r="I359" t="str">
        <f>IF(Table_New[[#This Row],[LaborFee]]=0,"Yes", "No")</f>
        <v>No</v>
      </c>
      <c r="J359" t="str">
        <f>IF(Table_New[[#This Row],[PartsFee]]=0,"Yes", "No")</f>
        <v>No</v>
      </c>
      <c r="K359" s="6">
        <v>0.25</v>
      </c>
      <c r="L359" s="6">
        <v>305.46260000000001</v>
      </c>
      <c r="M359" s="6" t="s">
        <v>59</v>
      </c>
      <c r="N359">
        <f>Table_New[[#This Row],[WorkDate]]-Table_New[[#This Row],[ReqDate]]</f>
        <v>11</v>
      </c>
      <c r="O359">
        <f>VLOOKUP(Table_New[[#This Row],[Techs]],$AA$2:$AB$4,2,0)</f>
        <v>80</v>
      </c>
      <c r="P359">
        <f>Table_New[[#This Row],[LaborHours]]*Table_New[[#This Row],[LaborRate]]</f>
        <v>20</v>
      </c>
      <c r="Q359" s="6">
        <v>20</v>
      </c>
      <c r="R359" s="6">
        <v>305.46260000000001</v>
      </c>
      <c r="S359">
        <f>Table_New[[#This Row],[LaborRate]]+Table_New[[#This Row],[LaborCost]]</f>
        <v>100</v>
      </c>
      <c r="T359">
        <f>Table_New[[#This Row],[LaborFee]]+Table_New[[#This Row],[PartsFee]]</f>
        <v>325.46260000000001</v>
      </c>
      <c r="U359" t="str">
        <f>LEFT(TEXT(Table_New[[#This Row],[ReqDate]],"dddd"),3)</f>
        <v>Thu</v>
      </c>
      <c r="V359" t="str">
        <f>LEFT(TEXT(Table_New[[#This Row],[WorkDate]],"mmmm"),3)</f>
        <v>Mar</v>
      </c>
    </row>
    <row r="360" spans="1:22" ht="14.25" customHeight="1" x14ac:dyDescent="0.25">
      <c r="A360" s="6" t="s">
        <v>440</v>
      </c>
      <c r="B360" s="6" t="s">
        <v>61</v>
      </c>
      <c r="C360" s="6" t="s">
        <v>62</v>
      </c>
      <c r="D360" s="6" t="s">
        <v>63</v>
      </c>
      <c r="E360" t="str">
        <f>IF(Table_New[[#This Row],[Wait]]&lt;=4, "Yes", "No")</f>
        <v>No</v>
      </c>
      <c r="F360" s="9">
        <v>44252</v>
      </c>
      <c r="G360" s="9">
        <v>44270</v>
      </c>
      <c r="H360" s="6">
        <v>1</v>
      </c>
      <c r="I360" t="str">
        <f>IF(Table_New[[#This Row],[LaborFee]]=0,"Yes", "No")</f>
        <v>No</v>
      </c>
      <c r="J360" t="str">
        <f>IF(Table_New[[#This Row],[PartsFee]]=0,"Yes", "No")</f>
        <v>No</v>
      </c>
      <c r="K360" s="6">
        <v>0.75</v>
      </c>
      <c r="L360" s="6">
        <v>50.672400000000003</v>
      </c>
      <c r="M360" s="6" t="s">
        <v>68</v>
      </c>
      <c r="N360">
        <f>Table_New[[#This Row],[WorkDate]]-Table_New[[#This Row],[ReqDate]]</f>
        <v>18</v>
      </c>
      <c r="O360">
        <f>VLOOKUP(Table_New[[#This Row],[Techs]],$AA$2:$AB$4,2,0)</f>
        <v>80</v>
      </c>
      <c r="P360">
        <f>Table_New[[#This Row],[LaborHours]]*Table_New[[#This Row],[LaborRate]]</f>
        <v>60</v>
      </c>
      <c r="Q360" s="6">
        <v>60</v>
      </c>
      <c r="R360" s="6">
        <v>50.672400000000003</v>
      </c>
      <c r="S360">
        <f>Table_New[[#This Row],[LaborRate]]+Table_New[[#This Row],[LaborCost]]</f>
        <v>140</v>
      </c>
      <c r="T360">
        <f>Table_New[[#This Row],[LaborFee]]+Table_New[[#This Row],[PartsFee]]</f>
        <v>110.67240000000001</v>
      </c>
      <c r="U360" t="str">
        <f>LEFT(TEXT(Table_New[[#This Row],[ReqDate]],"dddd"),3)</f>
        <v>Thu</v>
      </c>
      <c r="V360" t="str">
        <f>LEFT(TEXT(Table_New[[#This Row],[WorkDate]],"mmmm"),3)</f>
        <v>Mar</v>
      </c>
    </row>
    <row r="361" spans="1:22" ht="14.25" customHeight="1" x14ac:dyDescent="0.25">
      <c r="A361" s="6" t="s">
        <v>441</v>
      </c>
      <c r="B361" s="6" t="s">
        <v>61</v>
      </c>
      <c r="C361" s="6" t="s">
        <v>62</v>
      </c>
      <c r="D361" s="6" t="s">
        <v>63</v>
      </c>
      <c r="E361" t="str">
        <f>IF(Table_New[[#This Row],[Wait]]&lt;=4, "Yes", "No")</f>
        <v>No</v>
      </c>
      <c r="F361" s="9">
        <v>44252</v>
      </c>
      <c r="G361" s="9">
        <v>44271</v>
      </c>
      <c r="H361" s="6">
        <v>1</v>
      </c>
      <c r="I361" t="str">
        <f>IF(Table_New[[#This Row],[LaborFee]]=0,"Yes", "No")</f>
        <v>No</v>
      </c>
      <c r="J361" t="str">
        <f>IF(Table_New[[#This Row],[PartsFee]]=0,"Yes", "No")</f>
        <v>No</v>
      </c>
      <c r="K361" s="6">
        <v>0.5</v>
      </c>
      <c r="L361" s="6">
        <v>45.63</v>
      </c>
      <c r="M361" s="6" t="s">
        <v>68</v>
      </c>
      <c r="N361">
        <f>Table_New[[#This Row],[WorkDate]]-Table_New[[#This Row],[ReqDate]]</f>
        <v>19</v>
      </c>
      <c r="O361">
        <f>VLOOKUP(Table_New[[#This Row],[Techs]],$AA$2:$AB$4,2,0)</f>
        <v>80</v>
      </c>
      <c r="P361">
        <f>Table_New[[#This Row],[LaborHours]]*Table_New[[#This Row],[LaborRate]]</f>
        <v>40</v>
      </c>
      <c r="Q361" s="6">
        <v>40</v>
      </c>
      <c r="R361" s="6">
        <v>45.63</v>
      </c>
      <c r="S361">
        <f>Table_New[[#This Row],[LaborRate]]+Table_New[[#This Row],[LaborCost]]</f>
        <v>120</v>
      </c>
      <c r="T361">
        <f>Table_New[[#This Row],[LaborFee]]+Table_New[[#This Row],[PartsFee]]</f>
        <v>85.63</v>
      </c>
      <c r="U361" t="str">
        <f>LEFT(TEXT(Table_New[[#This Row],[ReqDate]],"dddd"),3)</f>
        <v>Thu</v>
      </c>
      <c r="V361" t="str">
        <f>LEFT(TEXT(Table_New[[#This Row],[WorkDate]],"mmmm"),3)</f>
        <v>Mar</v>
      </c>
    </row>
    <row r="362" spans="1:22" ht="14.25" customHeight="1" x14ac:dyDescent="0.25">
      <c r="A362" s="6" t="s">
        <v>442</v>
      </c>
      <c r="B362" s="6" t="s">
        <v>83</v>
      </c>
      <c r="C362" s="6" t="s">
        <v>57</v>
      </c>
      <c r="D362" s="6" t="s">
        <v>63</v>
      </c>
      <c r="E362" t="str">
        <f>IF(Table_New[[#This Row],[Wait]]&lt;=4, "Yes", "No")</f>
        <v>No</v>
      </c>
      <c r="F362" s="9">
        <v>44252</v>
      </c>
      <c r="G362" s="9">
        <v>44279</v>
      </c>
      <c r="H362" s="6">
        <v>1</v>
      </c>
      <c r="I362" t="str">
        <f>IF(Table_New[[#This Row],[LaborFee]]=0,"Yes", "No")</f>
        <v>No</v>
      </c>
      <c r="J362" t="str">
        <f>IF(Table_New[[#This Row],[PartsFee]]=0,"Yes", "No")</f>
        <v>No</v>
      </c>
      <c r="K362" s="6">
        <v>1</v>
      </c>
      <c r="L362" s="6">
        <v>42.66</v>
      </c>
      <c r="M362" s="6" t="s">
        <v>79</v>
      </c>
      <c r="N362">
        <f>Table_New[[#This Row],[WorkDate]]-Table_New[[#This Row],[ReqDate]]</f>
        <v>27</v>
      </c>
      <c r="O362">
        <f>VLOOKUP(Table_New[[#This Row],[Techs]],$AA$2:$AB$4,2,0)</f>
        <v>80</v>
      </c>
      <c r="P362">
        <f>Table_New[[#This Row],[LaborHours]]*Table_New[[#This Row],[LaborRate]]</f>
        <v>80</v>
      </c>
      <c r="Q362" s="6">
        <v>80</v>
      </c>
      <c r="R362" s="6">
        <v>42.66</v>
      </c>
      <c r="S362">
        <f>Table_New[[#This Row],[LaborRate]]+Table_New[[#This Row],[LaborCost]]</f>
        <v>160</v>
      </c>
      <c r="T362">
        <f>Table_New[[#This Row],[LaborFee]]+Table_New[[#This Row],[PartsFee]]</f>
        <v>122.66</v>
      </c>
      <c r="U362" t="str">
        <f>LEFT(TEXT(Table_New[[#This Row],[ReqDate]],"dddd"),3)</f>
        <v>Thu</v>
      </c>
      <c r="V362" t="str">
        <f>LEFT(TEXT(Table_New[[#This Row],[WorkDate]],"mmmm"),3)</f>
        <v>Mar</v>
      </c>
    </row>
    <row r="363" spans="1:22" ht="14.25" customHeight="1" x14ac:dyDescent="0.25">
      <c r="A363" s="6" t="s">
        <v>443</v>
      </c>
      <c r="B363" s="6" t="s">
        <v>65</v>
      </c>
      <c r="C363" s="6" t="s">
        <v>78</v>
      </c>
      <c r="D363" s="6" t="s">
        <v>58</v>
      </c>
      <c r="E363" t="str">
        <f>IF(Table_New[[#This Row],[Wait]]&lt;=4, "Yes", "No")</f>
        <v>No</v>
      </c>
      <c r="F363" s="9">
        <v>44252</v>
      </c>
      <c r="G363" s="9">
        <v>44293</v>
      </c>
      <c r="H363" s="6">
        <v>1</v>
      </c>
      <c r="I363" t="str">
        <f>IF(Table_New[[#This Row],[LaborFee]]=0,"Yes", "No")</f>
        <v>No</v>
      </c>
      <c r="J363" t="str">
        <f>IF(Table_New[[#This Row],[PartsFee]]=0,"Yes", "No")</f>
        <v>No</v>
      </c>
      <c r="K363" s="6">
        <v>0.25</v>
      </c>
      <c r="L363" s="6">
        <v>38.698399999999999</v>
      </c>
      <c r="M363" s="6" t="s">
        <v>68</v>
      </c>
      <c r="N363">
        <f>Table_New[[#This Row],[WorkDate]]-Table_New[[#This Row],[ReqDate]]</f>
        <v>41</v>
      </c>
      <c r="O363">
        <f>VLOOKUP(Table_New[[#This Row],[Techs]],$AA$2:$AB$4,2,0)</f>
        <v>80</v>
      </c>
      <c r="P363">
        <f>Table_New[[#This Row],[LaborHours]]*Table_New[[#This Row],[LaborRate]]</f>
        <v>20</v>
      </c>
      <c r="Q363" s="6">
        <v>20</v>
      </c>
      <c r="R363" s="6">
        <v>38.698399999999999</v>
      </c>
      <c r="S363">
        <f>Table_New[[#This Row],[LaborRate]]+Table_New[[#This Row],[LaborCost]]</f>
        <v>100</v>
      </c>
      <c r="T363">
        <f>Table_New[[#This Row],[LaborFee]]+Table_New[[#This Row],[PartsFee]]</f>
        <v>58.698399999999999</v>
      </c>
      <c r="U363" t="str">
        <f>LEFT(TEXT(Table_New[[#This Row],[ReqDate]],"dddd"),3)</f>
        <v>Thu</v>
      </c>
      <c r="V363" t="str">
        <f>LEFT(TEXT(Table_New[[#This Row],[WorkDate]],"mmmm"),3)</f>
        <v>Apr</v>
      </c>
    </row>
    <row r="364" spans="1:22" ht="14.25" customHeight="1" x14ac:dyDescent="0.25">
      <c r="A364" s="6" t="s">
        <v>444</v>
      </c>
      <c r="B364" s="6" t="s">
        <v>65</v>
      </c>
      <c r="C364" s="6" t="s">
        <v>66</v>
      </c>
      <c r="D364" s="6" t="s">
        <v>58</v>
      </c>
      <c r="E364" t="str">
        <f>IF(Table_New[[#This Row],[Wait]]&lt;=4, "Yes", "No")</f>
        <v>No</v>
      </c>
      <c r="F364" s="9">
        <v>44256</v>
      </c>
      <c r="G364" s="9">
        <v>44270</v>
      </c>
      <c r="H364" s="6">
        <v>1</v>
      </c>
      <c r="I364" t="str">
        <f>IF(Table_New[[#This Row],[LaborFee]]=0,"Yes", "No")</f>
        <v>No</v>
      </c>
      <c r="J364" t="str">
        <f>IF(Table_New[[#This Row],[PartsFee]]=0,"Yes", "No")</f>
        <v>No</v>
      </c>
      <c r="K364" s="6">
        <v>0.25</v>
      </c>
      <c r="L364" s="6">
        <v>164.22120000000001</v>
      </c>
      <c r="M364" s="6" t="s">
        <v>59</v>
      </c>
      <c r="N364">
        <f>Table_New[[#This Row],[WorkDate]]-Table_New[[#This Row],[ReqDate]]</f>
        <v>14</v>
      </c>
      <c r="O364">
        <f>VLOOKUP(Table_New[[#This Row],[Techs]],$AA$2:$AB$4,2,0)</f>
        <v>80</v>
      </c>
      <c r="P364">
        <f>Table_New[[#This Row],[LaborHours]]*Table_New[[#This Row],[LaborRate]]</f>
        <v>20</v>
      </c>
      <c r="Q364" s="6">
        <v>20</v>
      </c>
      <c r="R364" s="6">
        <v>164.22120000000001</v>
      </c>
      <c r="S364">
        <f>Table_New[[#This Row],[LaborRate]]+Table_New[[#This Row],[LaborCost]]</f>
        <v>100</v>
      </c>
      <c r="T364">
        <f>Table_New[[#This Row],[LaborFee]]+Table_New[[#This Row],[PartsFee]]</f>
        <v>184.22120000000001</v>
      </c>
      <c r="U364" t="str">
        <f>LEFT(TEXT(Table_New[[#This Row],[ReqDate]],"dddd"),3)</f>
        <v>Mon</v>
      </c>
      <c r="V364" t="str">
        <f>LEFT(TEXT(Table_New[[#This Row],[WorkDate]],"mmmm"),3)</f>
        <v>Mar</v>
      </c>
    </row>
    <row r="365" spans="1:22" ht="14.25" customHeight="1" x14ac:dyDescent="0.25">
      <c r="A365" s="6" t="s">
        <v>445</v>
      </c>
      <c r="B365" s="6" t="s">
        <v>83</v>
      </c>
      <c r="C365" s="6" t="s">
        <v>57</v>
      </c>
      <c r="D365" s="6" t="s">
        <v>63</v>
      </c>
      <c r="E365" t="str">
        <f>IF(Table_New[[#This Row],[Wait]]&lt;=4, "Yes", "No")</f>
        <v>No</v>
      </c>
      <c r="F365" s="9">
        <v>44256</v>
      </c>
      <c r="G365" s="9">
        <v>44270</v>
      </c>
      <c r="H365" s="6">
        <v>2</v>
      </c>
      <c r="I365" t="str">
        <f>IF(Table_New[[#This Row],[LaborFee]]=0,"Yes", "No")</f>
        <v>No</v>
      </c>
      <c r="J365" t="str">
        <f>IF(Table_New[[#This Row],[PartsFee]]=0,"Yes", "No")</f>
        <v>No</v>
      </c>
      <c r="K365" s="6">
        <v>0.5</v>
      </c>
      <c r="L365" s="6">
        <v>24.38</v>
      </c>
      <c r="M365" s="6" t="s">
        <v>59</v>
      </c>
      <c r="N365">
        <f>Table_New[[#This Row],[WorkDate]]-Table_New[[#This Row],[ReqDate]]</f>
        <v>14</v>
      </c>
      <c r="O365">
        <f>VLOOKUP(Table_New[[#This Row],[Techs]],$AA$2:$AB$4,2,0)</f>
        <v>140</v>
      </c>
      <c r="P365">
        <f>Table_New[[#This Row],[LaborHours]]*Table_New[[#This Row],[LaborRate]]</f>
        <v>70</v>
      </c>
      <c r="Q365" s="6">
        <v>70</v>
      </c>
      <c r="R365" s="6">
        <v>24.38</v>
      </c>
      <c r="S365">
        <f>Table_New[[#This Row],[LaborRate]]+Table_New[[#This Row],[LaborCost]]</f>
        <v>210</v>
      </c>
      <c r="T365">
        <f>Table_New[[#This Row],[LaborFee]]+Table_New[[#This Row],[PartsFee]]</f>
        <v>94.38</v>
      </c>
      <c r="U365" t="str">
        <f>LEFT(TEXT(Table_New[[#This Row],[ReqDate]],"dddd"),3)</f>
        <v>Mon</v>
      </c>
      <c r="V365" t="str">
        <f>LEFT(TEXT(Table_New[[#This Row],[WorkDate]],"mmmm"),3)</f>
        <v>Mar</v>
      </c>
    </row>
    <row r="366" spans="1:22" ht="14.25" customHeight="1" x14ac:dyDescent="0.25">
      <c r="A366" s="6" t="s">
        <v>446</v>
      </c>
      <c r="B366" s="6" t="s">
        <v>61</v>
      </c>
      <c r="C366" s="6" t="s">
        <v>62</v>
      </c>
      <c r="D366" s="6" t="s">
        <v>58</v>
      </c>
      <c r="E366" t="str">
        <f>IF(Table_New[[#This Row],[Wait]]&lt;=4, "Yes", "No")</f>
        <v>No</v>
      </c>
      <c r="F366" s="9">
        <v>44256</v>
      </c>
      <c r="G366" s="9">
        <v>44279</v>
      </c>
      <c r="H366" s="6">
        <v>1</v>
      </c>
      <c r="I366" t="str">
        <f>IF(Table_New[[#This Row],[LaborFee]]=0,"Yes", "No")</f>
        <v>No</v>
      </c>
      <c r="J366" t="str">
        <f>IF(Table_New[[#This Row],[PartsFee]]=0,"Yes", "No")</f>
        <v>No</v>
      </c>
      <c r="K366" s="6">
        <v>0.25</v>
      </c>
      <c r="L366" s="6">
        <v>267.94040000000001</v>
      </c>
      <c r="M366" s="6" t="s">
        <v>68</v>
      </c>
      <c r="N366">
        <f>Table_New[[#This Row],[WorkDate]]-Table_New[[#This Row],[ReqDate]]</f>
        <v>23</v>
      </c>
      <c r="O366">
        <f>VLOOKUP(Table_New[[#This Row],[Techs]],$AA$2:$AB$4,2,0)</f>
        <v>80</v>
      </c>
      <c r="P366">
        <f>Table_New[[#This Row],[LaborHours]]*Table_New[[#This Row],[LaborRate]]</f>
        <v>20</v>
      </c>
      <c r="Q366" s="6">
        <v>20</v>
      </c>
      <c r="R366" s="6">
        <v>267.94040000000001</v>
      </c>
      <c r="S366">
        <f>Table_New[[#This Row],[LaborRate]]+Table_New[[#This Row],[LaborCost]]</f>
        <v>100</v>
      </c>
      <c r="T366">
        <f>Table_New[[#This Row],[LaborFee]]+Table_New[[#This Row],[PartsFee]]</f>
        <v>287.94040000000001</v>
      </c>
      <c r="U366" t="str">
        <f>LEFT(TEXT(Table_New[[#This Row],[ReqDate]],"dddd"),3)</f>
        <v>Mon</v>
      </c>
      <c r="V366" t="str">
        <f>LEFT(TEXT(Table_New[[#This Row],[WorkDate]],"mmmm"),3)</f>
        <v>Mar</v>
      </c>
    </row>
    <row r="367" spans="1:22" ht="14.25" customHeight="1" x14ac:dyDescent="0.25">
      <c r="A367" s="6" t="s">
        <v>447</v>
      </c>
      <c r="B367" s="6" t="s">
        <v>226</v>
      </c>
      <c r="C367" s="6" t="s">
        <v>227</v>
      </c>
      <c r="D367" s="6" t="s">
        <v>58</v>
      </c>
      <c r="E367" t="str">
        <f>IF(Table_New[[#This Row],[Wait]]&lt;=4, "Yes", "No")</f>
        <v>No</v>
      </c>
      <c r="F367" s="9">
        <v>44256</v>
      </c>
      <c r="G367" s="9">
        <v>44299</v>
      </c>
      <c r="H367" s="6">
        <v>2</v>
      </c>
      <c r="I367" t="str">
        <f>IF(Table_New[[#This Row],[LaborFee]]=0,"Yes", "No")</f>
        <v>No</v>
      </c>
      <c r="J367" t="str">
        <f>IF(Table_New[[#This Row],[PartsFee]]=0,"Yes", "No")</f>
        <v>No</v>
      </c>
      <c r="K367" s="6">
        <v>0.5</v>
      </c>
      <c r="L367" s="6">
        <v>175.8682</v>
      </c>
      <c r="M367" s="6" t="s">
        <v>59</v>
      </c>
      <c r="N367">
        <f>Table_New[[#This Row],[WorkDate]]-Table_New[[#This Row],[ReqDate]]</f>
        <v>43</v>
      </c>
      <c r="O367">
        <f>VLOOKUP(Table_New[[#This Row],[Techs]],$AA$2:$AB$4,2,0)</f>
        <v>140</v>
      </c>
      <c r="P367">
        <f>Table_New[[#This Row],[LaborHours]]*Table_New[[#This Row],[LaborRate]]</f>
        <v>70</v>
      </c>
      <c r="Q367" s="6">
        <v>70</v>
      </c>
      <c r="R367" s="6">
        <v>175.8682</v>
      </c>
      <c r="S367">
        <f>Table_New[[#This Row],[LaborRate]]+Table_New[[#This Row],[LaborCost]]</f>
        <v>210</v>
      </c>
      <c r="T367">
        <f>Table_New[[#This Row],[LaborFee]]+Table_New[[#This Row],[PartsFee]]</f>
        <v>245.8682</v>
      </c>
      <c r="U367" t="str">
        <f>LEFT(TEXT(Table_New[[#This Row],[ReqDate]],"dddd"),3)</f>
        <v>Mon</v>
      </c>
      <c r="V367" t="str">
        <f>LEFT(TEXT(Table_New[[#This Row],[WorkDate]],"mmmm"),3)</f>
        <v>Apr</v>
      </c>
    </row>
    <row r="368" spans="1:22" ht="14.25" customHeight="1" x14ac:dyDescent="0.25">
      <c r="A368" s="6" t="s">
        <v>448</v>
      </c>
      <c r="B368" s="6" t="s">
        <v>65</v>
      </c>
      <c r="C368" s="6" t="s">
        <v>66</v>
      </c>
      <c r="D368" s="6" t="s">
        <v>67</v>
      </c>
      <c r="E368" t="str">
        <f>IF(Table_New[[#This Row],[Wait]]&lt;=4, "Yes", "No")</f>
        <v>No</v>
      </c>
      <c r="F368" s="9">
        <v>44256</v>
      </c>
      <c r="G368" s="9">
        <v>44306</v>
      </c>
      <c r="H368" s="6">
        <v>1</v>
      </c>
      <c r="I368" t="str">
        <f>IF(Table_New[[#This Row],[LaborFee]]=0,"Yes", "No")</f>
        <v>Yes</v>
      </c>
      <c r="J368" t="str">
        <f>IF(Table_New[[#This Row],[PartsFee]]=0,"Yes", "No")</f>
        <v>Yes</v>
      </c>
      <c r="K368" s="6">
        <v>0.25</v>
      </c>
      <c r="L368" s="6">
        <v>81.12</v>
      </c>
      <c r="M368" s="6" t="s">
        <v>413</v>
      </c>
      <c r="N368">
        <f>Table_New[[#This Row],[WorkDate]]-Table_New[[#This Row],[ReqDate]]</f>
        <v>50</v>
      </c>
      <c r="O368">
        <f>VLOOKUP(Table_New[[#This Row],[Techs]],$AA$2:$AB$4,2,0)</f>
        <v>80</v>
      </c>
      <c r="P368">
        <f>Table_New[[#This Row],[LaborHours]]*Table_New[[#This Row],[LaborRate]]</f>
        <v>20</v>
      </c>
      <c r="Q368" s="6">
        <v>0</v>
      </c>
      <c r="R368" s="6">
        <v>0</v>
      </c>
      <c r="S368">
        <f>Table_New[[#This Row],[LaborRate]]+Table_New[[#This Row],[LaborCost]]</f>
        <v>100</v>
      </c>
      <c r="T368">
        <f>Table_New[[#This Row],[LaborFee]]+Table_New[[#This Row],[PartsFee]]</f>
        <v>0</v>
      </c>
      <c r="U368" t="str">
        <f>LEFT(TEXT(Table_New[[#This Row],[ReqDate]],"dddd"),3)</f>
        <v>Mon</v>
      </c>
      <c r="V368" t="str">
        <f>LEFT(TEXT(Table_New[[#This Row],[WorkDate]],"mmmm"),3)</f>
        <v>Apr</v>
      </c>
    </row>
    <row r="369" spans="1:22" ht="14.25" customHeight="1" x14ac:dyDescent="0.25">
      <c r="A369" s="6" t="s">
        <v>449</v>
      </c>
      <c r="B369" s="6" t="s">
        <v>56</v>
      </c>
      <c r="C369" s="6" t="s">
        <v>227</v>
      </c>
      <c r="D369" s="6" t="s">
        <v>58</v>
      </c>
      <c r="E369" t="str">
        <f>IF(Table_New[[#This Row],[Wait]]&lt;=4, "Yes", "No")</f>
        <v>No</v>
      </c>
      <c r="F369" s="9">
        <v>44256</v>
      </c>
      <c r="G369" s="9">
        <v>44315</v>
      </c>
      <c r="H369" s="6">
        <v>2</v>
      </c>
      <c r="I369" t="str">
        <f>IF(Table_New[[#This Row],[LaborFee]]=0,"Yes", "No")</f>
        <v>Yes</v>
      </c>
      <c r="J369" t="str">
        <f>IF(Table_New[[#This Row],[PartsFee]]=0,"Yes", "No")</f>
        <v>Yes</v>
      </c>
      <c r="K369" s="6">
        <v>1</v>
      </c>
      <c r="L369" s="6">
        <v>9.98</v>
      </c>
      <c r="M369" s="6" t="s">
        <v>413</v>
      </c>
      <c r="N369">
        <f>Table_New[[#This Row],[WorkDate]]-Table_New[[#This Row],[ReqDate]]</f>
        <v>59</v>
      </c>
      <c r="O369">
        <f>VLOOKUP(Table_New[[#This Row],[Techs]],$AA$2:$AB$4,2,0)</f>
        <v>140</v>
      </c>
      <c r="P369">
        <f>Table_New[[#This Row],[LaborHours]]*Table_New[[#This Row],[LaborRate]]</f>
        <v>140</v>
      </c>
      <c r="Q369" s="6">
        <v>0</v>
      </c>
      <c r="R369" s="6">
        <v>0</v>
      </c>
      <c r="S369">
        <f>Table_New[[#This Row],[LaborRate]]+Table_New[[#This Row],[LaborCost]]</f>
        <v>280</v>
      </c>
      <c r="T369">
        <f>Table_New[[#This Row],[LaborFee]]+Table_New[[#This Row],[PartsFee]]</f>
        <v>0</v>
      </c>
      <c r="U369" t="str">
        <f>LEFT(TEXT(Table_New[[#This Row],[ReqDate]],"dddd"),3)</f>
        <v>Mon</v>
      </c>
      <c r="V369" t="str">
        <f>LEFT(TEXT(Table_New[[#This Row],[WorkDate]],"mmmm"),3)</f>
        <v>Apr</v>
      </c>
    </row>
    <row r="370" spans="1:22" ht="14.25" customHeight="1" x14ac:dyDescent="0.25">
      <c r="A370" s="6" t="s">
        <v>450</v>
      </c>
      <c r="B370" s="6" t="s">
        <v>71</v>
      </c>
      <c r="C370" s="6" t="s">
        <v>57</v>
      </c>
      <c r="D370" s="6" t="s">
        <v>58</v>
      </c>
      <c r="E370" t="str">
        <f>IF(Table_New[[#This Row],[Wait]]&lt;=4, "Yes", "No")</f>
        <v>No</v>
      </c>
      <c r="F370" s="9">
        <v>44257</v>
      </c>
      <c r="G370" s="9">
        <v>44264</v>
      </c>
      <c r="H370" s="6">
        <v>1</v>
      </c>
      <c r="I370" t="str">
        <f>IF(Table_New[[#This Row],[LaborFee]]=0,"Yes", "No")</f>
        <v>No</v>
      </c>
      <c r="J370" t="str">
        <f>IF(Table_New[[#This Row],[PartsFee]]=0,"Yes", "No")</f>
        <v>No</v>
      </c>
      <c r="K370" s="6">
        <v>1.25</v>
      </c>
      <c r="L370" s="6">
        <v>340.70060000000001</v>
      </c>
      <c r="M370" s="6" t="s">
        <v>59</v>
      </c>
      <c r="N370">
        <f>Table_New[[#This Row],[WorkDate]]-Table_New[[#This Row],[ReqDate]]</f>
        <v>7</v>
      </c>
      <c r="O370">
        <f>VLOOKUP(Table_New[[#This Row],[Techs]],$AA$2:$AB$4,2,0)</f>
        <v>80</v>
      </c>
      <c r="P370">
        <f>Table_New[[#This Row],[LaborHours]]*Table_New[[#This Row],[LaborRate]]</f>
        <v>100</v>
      </c>
      <c r="Q370" s="6">
        <v>100</v>
      </c>
      <c r="R370" s="6">
        <v>340.70060000000001</v>
      </c>
      <c r="S370">
        <f>Table_New[[#This Row],[LaborRate]]+Table_New[[#This Row],[LaborCost]]</f>
        <v>180</v>
      </c>
      <c r="T370">
        <f>Table_New[[#This Row],[LaborFee]]+Table_New[[#This Row],[PartsFee]]</f>
        <v>440.70060000000001</v>
      </c>
      <c r="U370" t="str">
        <f>LEFT(TEXT(Table_New[[#This Row],[ReqDate]],"dddd"),3)</f>
        <v>Tue</v>
      </c>
      <c r="V370" t="str">
        <f>LEFT(TEXT(Table_New[[#This Row],[WorkDate]],"mmmm"),3)</f>
        <v>Mar</v>
      </c>
    </row>
    <row r="371" spans="1:22" ht="14.25" customHeight="1" x14ac:dyDescent="0.25">
      <c r="A371" s="6" t="s">
        <v>451</v>
      </c>
      <c r="B371" s="6" t="s">
        <v>71</v>
      </c>
      <c r="C371" s="6" t="s">
        <v>57</v>
      </c>
      <c r="D371" s="6" t="s">
        <v>63</v>
      </c>
      <c r="E371" t="str">
        <f>IF(Table_New[[#This Row],[Wait]]&lt;=4, "Yes", "No")</f>
        <v>No</v>
      </c>
      <c r="F371" s="9">
        <v>44257</v>
      </c>
      <c r="G371" s="9">
        <v>44265</v>
      </c>
      <c r="H371" s="6">
        <v>1</v>
      </c>
      <c r="I371" t="str">
        <f>IF(Table_New[[#This Row],[LaborFee]]=0,"Yes", "No")</f>
        <v>No</v>
      </c>
      <c r="J371" t="str">
        <f>IF(Table_New[[#This Row],[PartsFee]]=0,"Yes", "No")</f>
        <v>No</v>
      </c>
      <c r="K371" s="6">
        <v>0.75</v>
      </c>
      <c r="L371" s="6">
        <v>22.84</v>
      </c>
      <c r="M371" s="6" t="s">
        <v>68</v>
      </c>
      <c r="N371">
        <f>Table_New[[#This Row],[WorkDate]]-Table_New[[#This Row],[ReqDate]]</f>
        <v>8</v>
      </c>
      <c r="O371">
        <f>VLOOKUP(Table_New[[#This Row],[Techs]],$AA$2:$AB$4,2,0)</f>
        <v>80</v>
      </c>
      <c r="P371">
        <f>Table_New[[#This Row],[LaborHours]]*Table_New[[#This Row],[LaborRate]]</f>
        <v>60</v>
      </c>
      <c r="Q371" s="6">
        <v>60</v>
      </c>
      <c r="R371" s="6">
        <v>22.84</v>
      </c>
      <c r="S371">
        <f>Table_New[[#This Row],[LaborRate]]+Table_New[[#This Row],[LaborCost]]</f>
        <v>140</v>
      </c>
      <c r="T371">
        <f>Table_New[[#This Row],[LaborFee]]+Table_New[[#This Row],[PartsFee]]</f>
        <v>82.84</v>
      </c>
      <c r="U371" t="str">
        <f>LEFT(TEXT(Table_New[[#This Row],[ReqDate]],"dddd"),3)</f>
        <v>Tue</v>
      </c>
      <c r="V371" t="str">
        <f>LEFT(TEXT(Table_New[[#This Row],[WorkDate]],"mmmm"),3)</f>
        <v>Mar</v>
      </c>
    </row>
    <row r="372" spans="1:22" ht="14.25" customHeight="1" x14ac:dyDescent="0.25">
      <c r="A372" s="6" t="s">
        <v>452</v>
      </c>
      <c r="B372" s="6" t="s">
        <v>61</v>
      </c>
      <c r="C372" s="6" t="s">
        <v>62</v>
      </c>
      <c r="D372" s="6" t="s">
        <v>63</v>
      </c>
      <c r="E372" t="str">
        <f>IF(Table_New[[#This Row],[Wait]]&lt;=4, "Yes", "No")</f>
        <v>No</v>
      </c>
      <c r="F372" s="9">
        <v>44257</v>
      </c>
      <c r="G372" s="9">
        <v>44266</v>
      </c>
      <c r="H372" s="6">
        <v>1</v>
      </c>
      <c r="I372" t="str">
        <f>IF(Table_New[[#This Row],[LaborFee]]=0,"Yes", "No")</f>
        <v>No</v>
      </c>
      <c r="J372" t="str">
        <f>IF(Table_New[[#This Row],[PartsFee]]=0,"Yes", "No")</f>
        <v>No</v>
      </c>
      <c r="K372" s="6">
        <v>0.5</v>
      </c>
      <c r="L372" s="6">
        <v>3.5750000000000002</v>
      </c>
      <c r="M372" s="6" t="s">
        <v>59</v>
      </c>
      <c r="N372">
        <f>Table_New[[#This Row],[WorkDate]]-Table_New[[#This Row],[ReqDate]]</f>
        <v>9</v>
      </c>
      <c r="O372">
        <f>VLOOKUP(Table_New[[#This Row],[Techs]],$AA$2:$AB$4,2,0)</f>
        <v>80</v>
      </c>
      <c r="P372">
        <f>Table_New[[#This Row],[LaborHours]]*Table_New[[#This Row],[LaborRate]]</f>
        <v>40</v>
      </c>
      <c r="Q372" s="6">
        <v>40</v>
      </c>
      <c r="R372" s="6">
        <v>3.5750000000000002</v>
      </c>
      <c r="S372">
        <f>Table_New[[#This Row],[LaborRate]]+Table_New[[#This Row],[LaborCost]]</f>
        <v>120</v>
      </c>
      <c r="T372">
        <f>Table_New[[#This Row],[LaborFee]]+Table_New[[#This Row],[PartsFee]]</f>
        <v>43.575000000000003</v>
      </c>
      <c r="U372" t="str">
        <f>LEFT(TEXT(Table_New[[#This Row],[ReqDate]],"dddd"),3)</f>
        <v>Tue</v>
      </c>
      <c r="V372" t="str">
        <f>LEFT(TEXT(Table_New[[#This Row],[WorkDate]],"mmmm"),3)</f>
        <v>Mar</v>
      </c>
    </row>
    <row r="373" spans="1:22" ht="14.25" customHeight="1" x14ac:dyDescent="0.25">
      <c r="A373" s="6" t="s">
        <v>453</v>
      </c>
      <c r="B373" s="6" t="s">
        <v>61</v>
      </c>
      <c r="C373" s="6" t="s">
        <v>62</v>
      </c>
      <c r="D373" s="6" t="s">
        <v>58</v>
      </c>
      <c r="E373" t="str">
        <f>IF(Table_New[[#This Row],[Wait]]&lt;=4, "Yes", "No")</f>
        <v>No</v>
      </c>
      <c r="F373" s="9">
        <v>44257</v>
      </c>
      <c r="G373" s="9">
        <v>44266</v>
      </c>
      <c r="H373" s="6">
        <v>1</v>
      </c>
      <c r="I373" t="str">
        <f>IF(Table_New[[#This Row],[LaborFee]]=0,"Yes", "No")</f>
        <v>No</v>
      </c>
      <c r="J373" t="str">
        <f>IF(Table_New[[#This Row],[PartsFee]]=0,"Yes", "No")</f>
        <v>No</v>
      </c>
      <c r="K373" s="6">
        <v>0.25</v>
      </c>
      <c r="L373" s="6">
        <v>16.25</v>
      </c>
      <c r="M373" s="6" t="s">
        <v>59</v>
      </c>
      <c r="N373">
        <f>Table_New[[#This Row],[WorkDate]]-Table_New[[#This Row],[ReqDate]]</f>
        <v>9</v>
      </c>
      <c r="O373">
        <f>VLOOKUP(Table_New[[#This Row],[Techs]],$AA$2:$AB$4,2,0)</f>
        <v>80</v>
      </c>
      <c r="P373">
        <f>Table_New[[#This Row],[LaborHours]]*Table_New[[#This Row],[LaborRate]]</f>
        <v>20</v>
      </c>
      <c r="Q373" s="6">
        <v>20</v>
      </c>
      <c r="R373" s="6">
        <v>16.25</v>
      </c>
      <c r="S373">
        <f>Table_New[[#This Row],[LaborRate]]+Table_New[[#This Row],[LaborCost]]</f>
        <v>100</v>
      </c>
      <c r="T373">
        <f>Table_New[[#This Row],[LaborFee]]+Table_New[[#This Row],[PartsFee]]</f>
        <v>36.25</v>
      </c>
      <c r="U373" t="str">
        <f>LEFT(TEXT(Table_New[[#This Row],[ReqDate]],"dddd"),3)</f>
        <v>Tue</v>
      </c>
      <c r="V373" t="str">
        <f>LEFT(TEXT(Table_New[[#This Row],[WorkDate]],"mmmm"),3)</f>
        <v>Mar</v>
      </c>
    </row>
    <row r="374" spans="1:22" ht="14.25" customHeight="1" x14ac:dyDescent="0.25">
      <c r="A374" s="6" t="s">
        <v>454</v>
      </c>
      <c r="B374" s="6" t="s">
        <v>65</v>
      </c>
      <c r="C374" s="6" t="s">
        <v>78</v>
      </c>
      <c r="D374" s="6" t="s">
        <v>63</v>
      </c>
      <c r="E374" t="str">
        <f>IF(Table_New[[#This Row],[Wait]]&lt;=4, "Yes", "No")</f>
        <v>No</v>
      </c>
      <c r="F374" s="9">
        <v>44257</v>
      </c>
      <c r="G374" s="9">
        <v>44275</v>
      </c>
      <c r="H374" s="6">
        <v>1</v>
      </c>
      <c r="I374" t="str">
        <f>IF(Table_New[[#This Row],[LaborFee]]=0,"Yes", "No")</f>
        <v>No</v>
      </c>
      <c r="J374" t="str">
        <f>IF(Table_New[[#This Row],[PartsFee]]=0,"Yes", "No")</f>
        <v>No</v>
      </c>
      <c r="K374" s="6">
        <v>0.75</v>
      </c>
      <c r="L374" s="6">
        <v>19.196999999999999</v>
      </c>
      <c r="M374" s="6" t="s">
        <v>68</v>
      </c>
      <c r="N374">
        <f>Table_New[[#This Row],[WorkDate]]-Table_New[[#This Row],[ReqDate]]</f>
        <v>18</v>
      </c>
      <c r="O374">
        <f>VLOOKUP(Table_New[[#This Row],[Techs]],$AA$2:$AB$4,2,0)</f>
        <v>80</v>
      </c>
      <c r="P374">
        <f>Table_New[[#This Row],[LaborHours]]*Table_New[[#This Row],[LaborRate]]</f>
        <v>60</v>
      </c>
      <c r="Q374" s="6">
        <v>60</v>
      </c>
      <c r="R374" s="6">
        <v>19.196999999999999</v>
      </c>
      <c r="S374">
        <f>Table_New[[#This Row],[LaborRate]]+Table_New[[#This Row],[LaborCost]]</f>
        <v>140</v>
      </c>
      <c r="T374">
        <f>Table_New[[#This Row],[LaborFee]]+Table_New[[#This Row],[PartsFee]]</f>
        <v>79.197000000000003</v>
      </c>
      <c r="U374" t="str">
        <f>LEFT(TEXT(Table_New[[#This Row],[ReqDate]],"dddd"),3)</f>
        <v>Tue</v>
      </c>
      <c r="V374" t="str">
        <f>LEFT(TEXT(Table_New[[#This Row],[WorkDate]],"mmmm"),3)</f>
        <v>Mar</v>
      </c>
    </row>
    <row r="375" spans="1:22" ht="14.25" customHeight="1" x14ac:dyDescent="0.25">
      <c r="A375" s="6" t="s">
        <v>455</v>
      </c>
      <c r="B375" s="6" t="s">
        <v>94</v>
      </c>
      <c r="C375" s="6" t="s">
        <v>66</v>
      </c>
      <c r="D375" s="6" t="s">
        <v>67</v>
      </c>
      <c r="E375" t="str">
        <f>IF(Table_New[[#This Row],[Wait]]&lt;=4, "Yes", "No")</f>
        <v>No</v>
      </c>
      <c r="F375" s="9">
        <v>44257</v>
      </c>
      <c r="G375" s="9">
        <v>44271</v>
      </c>
      <c r="H375" s="6">
        <v>1</v>
      </c>
      <c r="I375" t="str">
        <f>IF(Table_New[[#This Row],[LaborFee]]=0,"Yes", "No")</f>
        <v>No</v>
      </c>
      <c r="J375" t="str">
        <f>IF(Table_New[[#This Row],[PartsFee]]=0,"Yes", "No")</f>
        <v>No</v>
      </c>
      <c r="K375" s="6">
        <v>0.25</v>
      </c>
      <c r="L375" s="6">
        <v>73.508899999999997</v>
      </c>
      <c r="M375" s="6" t="s">
        <v>68</v>
      </c>
      <c r="N375">
        <f>Table_New[[#This Row],[WorkDate]]-Table_New[[#This Row],[ReqDate]]</f>
        <v>14</v>
      </c>
      <c r="O375">
        <f>VLOOKUP(Table_New[[#This Row],[Techs]],$AA$2:$AB$4,2,0)</f>
        <v>80</v>
      </c>
      <c r="P375">
        <f>Table_New[[#This Row],[LaborHours]]*Table_New[[#This Row],[LaborRate]]</f>
        <v>20</v>
      </c>
      <c r="Q375" s="6">
        <v>20</v>
      </c>
      <c r="R375" s="6">
        <v>73.508899999999997</v>
      </c>
      <c r="S375">
        <f>Table_New[[#This Row],[LaborRate]]+Table_New[[#This Row],[LaborCost]]</f>
        <v>100</v>
      </c>
      <c r="T375">
        <f>Table_New[[#This Row],[LaborFee]]+Table_New[[#This Row],[PartsFee]]</f>
        <v>93.508899999999997</v>
      </c>
      <c r="U375" t="str">
        <f>LEFT(TEXT(Table_New[[#This Row],[ReqDate]],"dddd"),3)</f>
        <v>Tue</v>
      </c>
      <c r="V375" t="str">
        <f>LEFT(TEXT(Table_New[[#This Row],[WorkDate]],"mmmm"),3)</f>
        <v>Mar</v>
      </c>
    </row>
    <row r="376" spans="1:22" ht="14.25" customHeight="1" x14ac:dyDescent="0.25">
      <c r="A376" s="6" t="s">
        <v>456</v>
      </c>
      <c r="B376" s="6" t="s">
        <v>65</v>
      </c>
      <c r="C376" s="6" t="s">
        <v>78</v>
      </c>
      <c r="D376" s="6" t="s">
        <v>58</v>
      </c>
      <c r="E376" t="str">
        <f>IF(Table_New[[#This Row],[Wait]]&lt;=4, "Yes", "No")</f>
        <v>No</v>
      </c>
      <c r="F376" s="9">
        <v>44257</v>
      </c>
      <c r="G376" s="9">
        <v>44278</v>
      </c>
      <c r="H376" s="6">
        <v>1</v>
      </c>
      <c r="I376" t="str">
        <f>IF(Table_New[[#This Row],[LaborFee]]=0,"Yes", "No")</f>
        <v>No</v>
      </c>
      <c r="J376" t="str">
        <f>IF(Table_New[[#This Row],[PartsFee]]=0,"Yes", "No")</f>
        <v>No</v>
      </c>
      <c r="K376" s="6">
        <v>0.25</v>
      </c>
      <c r="L376" s="6">
        <v>144</v>
      </c>
      <c r="M376" s="6" t="s">
        <v>68</v>
      </c>
      <c r="N376">
        <f>Table_New[[#This Row],[WorkDate]]-Table_New[[#This Row],[ReqDate]]</f>
        <v>21</v>
      </c>
      <c r="O376">
        <f>VLOOKUP(Table_New[[#This Row],[Techs]],$AA$2:$AB$4,2,0)</f>
        <v>80</v>
      </c>
      <c r="P376">
        <f>Table_New[[#This Row],[LaborHours]]*Table_New[[#This Row],[LaborRate]]</f>
        <v>20</v>
      </c>
      <c r="Q376" s="6">
        <v>20</v>
      </c>
      <c r="R376" s="6">
        <v>144</v>
      </c>
      <c r="S376">
        <f>Table_New[[#This Row],[LaborRate]]+Table_New[[#This Row],[LaborCost]]</f>
        <v>100</v>
      </c>
      <c r="T376">
        <f>Table_New[[#This Row],[LaborFee]]+Table_New[[#This Row],[PartsFee]]</f>
        <v>164</v>
      </c>
      <c r="U376" t="str">
        <f>LEFT(TEXT(Table_New[[#This Row],[ReqDate]],"dddd"),3)</f>
        <v>Tue</v>
      </c>
      <c r="V376" t="str">
        <f>LEFT(TEXT(Table_New[[#This Row],[WorkDate]],"mmmm"),3)</f>
        <v>Mar</v>
      </c>
    </row>
    <row r="377" spans="1:22" ht="14.25" customHeight="1" x14ac:dyDescent="0.25">
      <c r="A377" s="6" t="s">
        <v>457</v>
      </c>
      <c r="B377" s="6" t="s">
        <v>94</v>
      </c>
      <c r="C377" s="6" t="s">
        <v>78</v>
      </c>
      <c r="D377" s="6" t="s">
        <v>194</v>
      </c>
      <c r="E377" t="str">
        <f>IF(Table_New[[#This Row],[Wait]]&lt;=4, "Yes", "No")</f>
        <v>No</v>
      </c>
      <c r="F377" s="9">
        <v>44257</v>
      </c>
      <c r="G377" s="9">
        <v>44278</v>
      </c>
      <c r="H377" s="6">
        <v>1</v>
      </c>
      <c r="I377" t="str">
        <f>IF(Table_New[[#This Row],[LaborFee]]=0,"Yes", "No")</f>
        <v>No</v>
      </c>
      <c r="J377" t="str">
        <f>IF(Table_New[[#This Row],[PartsFee]]=0,"Yes", "No")</f>
        <v>Yes</v>
      </c>
      <c r="K377" s="6">
        <v>2</v>
      </c>
      <c r="L377" s="6">
        <v>94.71</v>
      </c>
      <c r="M377" s="6" t="s">
        <v>79</v>
      </c>
      <c r="N377">
        <f>Table_New[[#This Row],[WorkDate]]-Table_New[[#This Row],[ReqDate]]</f>
        <v>21</v>
      </c>
      <c r="O377">
        <f>VLOOKUP(Table_New[[#This Row],[Techs]],$AA$2:$AB$4,2,0)</f>
        <v>80</v>
      </c>
      <c r="P377">
        <f>Table_New[[#This Row],[LaborHours]]*Table_New[[#This Row],[LaborRate]]</f>
        <v>160</v>
      </c>
      <c r="Q377" s="6">
        <v>160</v>
      </c>
      <c r="R377" s="6">
        <v>0</v>
      </c>
      <c r="S377">
        <f>Table_New[[#This Row],[LaborRate]]+Table_New[[#This Row],[LaborCost]]</f>
        <v>240</v>
      </c>
      <c r="T377">
        <f>Table_New[[#This Row],[LaborFee]]+Table_New[[#This Row],[PartsFee]]</f>
        <v>160</v>
      </c>
      <c r="U377" t="str">
        <f>LEFT(TEXT(Table_New[[#This Row],[ReqDate]],"dddd"),3)</f>
        <v>Tue</v>
      </c>
      <c r="V377" t="str">
        <f>LEFT(TEXT(Table_New[[#This Row],[WorkDate]],"mmmm"),3)</f>
        <v>Mar</v>
      </c>
    </row>
    <row r="378" spans="1:22" ht="14.25" customHeight="1" x14ac:dyDescent="0.25">
      <c r="A378" s="6" t="s">
        <v>458</v>
      </c>
      <c r="B378" s="6" t="s">
        <v>65</v>
      </c>
      <c r="C378" s="6" t="s">
        <v>78</v>
      </c>
      <c r="D378" s="6" t="s">
        <v>58</v>
      </c>
      <c r="E378" t="str">
        <f>IF(Table_New[[#This Row],[Wait]]&lt;=4, "Yes", "No")</f>
        <v>No</v>
      </c>
      <c r="F378" s="9">
        <v>44258</v>
      </c>
      <c r="G378" s="9">
        <v>44264</v>
      </c>
      <c r="H378" s="6">
        <v>2</v>
      </c>
      <c r="I378" t="str">
        <f>IF(Table_New[[#This Row],[LaborFee]]=0,"Yes", "No")</f>
        <v>No</v>
      </c>
      <c r="J378" t="str">
        <f>IF(Table_New[[#This Row],[PartsFee]]=0,"Yes", "No")</f>
        <v>No</v>
      </c>
      <c r="K378" s="6">
        <v>0.25</v>
      </c>
      <c r="L378" s="6">
        <v>41.153799999999997</v>
      </c>
      <c r="M378" s="6" t="s">
        <v>79</v>
      </c>
      <c r="N378">
        <f>Table_New[[#This Row],[WorkDate]]-Table_New[[#This Row],[ReqDate]]</f>
        <v>6</v>
      </c>
      <c r="O378">
        <f>VLOOKUP(Table_New[[#This Row],[Techs]],$AA$2:$AB$4,2,0)</f>
        <v>140</v>
      </c>
      <c r="P378">
        <f>Table_New[[#This Row],[LaborHours]]*Table_New[[#This Row],[LaborRate]]</f>
        <v>35</v>
      </c>
      <c r="Q378" s="6">
        <v>35</v>
      </c>
      <c r="R378" s="6">
        <v>41.153799999999997</v>
      </c>
      <c r="S378">
        <f>Table_New[[#This Row],[LaborRate]]+Table_New[[#This Row],[LaborCost]]</f>
        <v>175</v>
      </c>
      <c r="T378">
        <f>Table_New[[#This Row],[LaborFee]]+Table_New[[#This Row],[PartsFee]]</f>
        <v>76.15379999999999</v>
      </c>
      <c r="U378" t="str">
        <f>LEFT(TEXT(Table_New[[#This Row],[ReqDate]],"dddd"),3)</f>
        <v>Wed</v>
      </c>
      <c r="V378" t="str">
        <f>LEFT(TEXT(Table_New[[#This Row],[WorkDate]],"mmmm"),3)</f>
        <v>Mar</v>
      </c>
    </row>
    <row r="379" spans="1:22" ht="14.25" customHeight="1" x14ac:dyDescent="0.25">
      <c r="A379" s="6" t="s">
        <v>459</v>
      </c>
      <c r="B379" s="6" t="s">
        <v>226</v>
      </c>
      <c r="C379" s="6" t="s">
        <v>227</v>
      </c>
      <c r="D379" s="6" t="s">
        <v>63</v>
      </c>
      <c r="E379" t="str">
        <f>IF(Table_New[[#This Row],[Wait]]&lt;=4, "Yes", "No")</f>
        <v>No</v>
      </c>
      <c r="F379" s="9">
        <v>44258</v>
      </c>
      <c r="G379" s="9">
        <v>44292</v>
      </c>
      <c r="H379" s="6">
        <v>2</v>
      </c>
      <c r="I379" t="str">
        <f>IF(Table_New[[#This Row],[LaborFee]]=0,"Yes", "No")</f>
        <v>No</v>
      </c>
      <c r="J379" t="str">
        <f>IF(Table_New[[#This Row],[PartsFee]]=0,"Yes", "No")</f>
        <v>No</v>
      </c>
      <c r="K379" s="6">
        <v>0.5</v>
      </c>
      <c r="L379" s="6">
        <v>76.9499</v>
      </c>
      <c r="M379" s="6" t="s">
        <v>79</v>
      </c>
      <c r="N379">
        <f>Table_New[[#This Row],[WorkDate]]-Table_New[[#This Row],[ReqDate]]</f>
        <v>34</v>
      </c>
      <c r="O379">
        <f>VLOOKUP(Table_New[[#This Row],[Techs]],$AA$2:$AB$4,2,0)</f>
        <v>140</v>
      </c>
      <c r="P379">
        <f>Table_New[[#This Row],[LaborHours]]*Table_New[[#This Row],[LaborRate]]</f>
        <v>70</v>
      </c>
      <c r="Q379" s="6">
        <v>70</v>
      </c>
      <c r="R379" s="6">
        <v>76.9499</v>
      </c>
      <c r="S379">
        <f>Table_New[[#This Row],[LaborRate]]+Table_New[[#This Row],[LaborCost]]</f>
        <v>210</v>
      </c>
      <c r="T379">
        <f>Table_New[[#This Row],[LaborFee]]+Table_New[[#This Row],[PartsFee]]</f>
        <v>146.94990000000001</v>
      </c>
      <c r="U379" t="str">
        <f>LEFT(TEXT(Table_New[[#This Row],[ReqDate]],"dddd"),3)</f>
        <v>Wed</v>
      </c>
      <c r="V379" t="str">
        <f>LEFT(TEXT(Table_New[[#This Row],[WorkDate]],"mmmm"),3)</f>
        <v>Apr</v>
      </c>
    </row>
    <row r="380" spans="1:22" ht="14.25" customHeight="1" x14ac:dyDescent="0.25">
      <c r="A380" s="6" t="s">
        <v>460</v>
      </c>
      <c r="B380" s="6" t="s">
        <v>83</v>
      </c>
      <c r="C380" s="6" t="s">
        <v>57</v>
      </c>
      <c r="D380" s="6" t="s">
        <v>58</v>
      </c>
      <c r="E380" t="str">
        <f>IF(Table_New[[#This Row],[Wait]]&lt;=4, "Yes", "No")</f>
        <v>No</v>
      </c>
      <c r="F380" s="9">
        <v>44258</v>
      </c>
      <c r="G380" s="9">
        <v>44312</v>
      </c>
      <c r="H380" s="6">
        <v>1</v>
      </c>
      <c r="I380" t="str">
        <f>IF(Table_New[[#This Row],[LaborFee]]=0,"Yes", "No")</f>
        <v>No</v>
      </c>
      <c r="J380" t="str">
        <f>IF(Table_New[[#This Row],[PartsFee]]=0,"Yes", "No")</f>
        <v>No</v>
      </c>
      <c r="K380" s="6">
        <v>0.5</v>
      </c>
      <c r="L380" s="6">
        <v>25.24</v>
      </c>
      <c r="M380" s="6" t="s">
        <v>68</v>
      </c>
      <c r="N380">
        <f>Table_New[[#This Row],[WorkDate]]-Table_New[[#This Row],[ReqDate]]</f>
        <v>54</v>
      </c>
      <c r="O380">
        <f>VLOOKUP(Table_New[[#This Row],[Techs]],$AA$2:$AB$4,2,0)</f>
        <v>80</v>
      </c>
      <c r="P380">
        <f>Table_New[[#This Row],[LaborHours]]*Table_New[[#This Row],[LaborRate]]</f>
        <v>40</v>
      </c>
      <c r="Q380" s="6">
        <v>40</v>
      </c>
      <c r="R380" s="6">
        <v>25.24</v>
      </c>
      <c r="S380">
        <f>Table_New[[#This Row],[LaborRate]]+Table_New[[#This Row],[LaborCost]]</f>
        <v>120</v>
      </c>
      <c r="T380">
        <f>Table_New[[#This Row],[LaborFee]]+Table_New[[#This Row],[PartsFee]]</f>
        <v>65.239999999999995</v>
      </c>
      <c r="U380" t="str">
        <f>LEFT(TEXT(Table_New[[#This Row],[ReqDate]],"dddd"),3)</f>
        <v>Wed</v>
      </c>
      <c r="V380" t="str">
        <f>LEFT(TEXT(Table_New[[#This Row],[WorkDate]],"mmmm"),3)</f>
        <v>Apr</v>
      </c>
    </row>
    <row r="381" spans="1:22" ht="14.25" customHeight="1" x14ac:dyDescent="0.25">
      <c r="A381" s="6" t="s">
        <v>461</v>
      </c>
      <c r="B381" s="6" t="s">
        <v>71</v>
      </c>
      <c r="C381" s="6" t="s">
        <v>78</v>
      </c>
      <c r="D381" s="6" t="s">
        <v>58</v>
      </c>
      <c r="E381" t="str">
        <f>IF(Table_New[[#This Row],[Wait]]&lt;=4, "Yes", "No")</f>
        <v>No</v>
      </c>
      <c r="F381" s="9">
        <v>44258</v>
      </c>
      <c r="G381" s="9">
        <v>44329</v>
      </c>
      <c r="H381" s="6">
        <v>2</v>
      </c>
      <c r="I381" t="str">
        <f>IF(Table_New[[#This Row],[LaborFee]]=0,"Yes", "No")</f>
        <v>No</v>
      </c>
      <c r="J381" t="str">
        <f>IF(Table_New[[#This Row],[PartsFee]]=0,"Yes", "No")</f>
        <v>No</v>
      </c>
      <c r="K381" s="6">
        <v>0.75</v>
      </c>
      <c r="L381" s="6">
        <v>572.62689999999998</v>
      </c>
      <c r="M381" s="6" t="s">
        <v>79</v>
      </c>
      <c r="N381">
        <f>Table_New[[#This Row],[WorkDate]]-Table_New[[#This Row],[ReqDate]]</f>
        <v>71</v>
      </c>
      <c r="O381">
        <f>VLOOKUP(Table_New[[#This Row],[Techs]],$AA$2:$AB$4,2,0)</f>
        <v>140</v>
      </c>
      <c r="P381">
        <f>Table_New[[#This Row],[LaborHours]]*Table_New[[#This Row],[LaborRate]]</f>
        <v>105</v>
      </c>
      <c r="Q381" s="6">
        <v>105</v>
      </c>
      <c r="R381" s="6">
        <v>572.62689999999998</v>
      </c>
      <c r="S381">
        <f>Table_New[[#This Row],[LaborRate]]+Table_New[[#This Row],[LaborCost]]</f>
        <v>245</v>
      </c>
      <c r="T381">
        <f>Table_New[[#This Row],[LaborFee]]+Table_New[[#This Row],[PartsFee]]</f>
        <v>677.62689999999998</v>
      </c>
      <c r="U381" t="str">
        <f>LEFT(TEXT(Table_New[[#This Row],[ReqDate]],"dddd"),3)</f>
        <v>Wed</v>
      </c>
      <c r="V381" t="str">
        <f>LEFT(TEXT(Table_New[[#This Row],[WorkDate]],"mmmm"),3)</f>
        <v>May</v>
      </c>
    </row>
    <row r="382" spans="1:22" ht="14.25" customHeight="1" x14ac:dyDescent="0.25">
      <c r="A382" s="6" t="s">
        <v>462</v>
      </c>
      <c r="B382" s="6" t="s">
        <v>61</v>
      </c>
      <c r="C382" s="6" t="s">
        <v>78</v>
      </c>
      <c r="D382" s="6" t="s">
        <v>63</v>
      </c>
      <c r="E382" t="str">
        <f>IF(Table_New[[#This Row],[Wait]]&lt;=4, "Yes", "No")</f>
        <v>No</v>
      </c>
      <c r="F382" s="9">
        <v>44258</v>
      </c>
      <c r="G382" s="9">
        <v>44389</v>
      </c>
      <c r="H382" s="6">
        <v>2</v>
      </c>
      <c r="I382" t="str">
        <f>IF(Table_New[[#This Row],[LaborFee]]=0,"Yes", "No")</f>
        <v>No</v>
      </c>
      <c r="J382" t="str">
        <f>IF(Table_New[[#This Row],[PartsFee]]=0,"Yes", "No")</f>
        <v>No</v>
      </c>
      <c r="K382" s="6">
        <v>1.25</v>
      </c>
      <c r="L382" s="6">
        <v>361.90370000000001</v>
      </c>
      <c r="M382" s="6" t="s">
        <v>59</v>
      </c>
      <c r="N382">
        <f>Table_New[[#This Row],[WorkDate]]-Table_New[[#This Row],[ReqDate]]</f>
        <v>131</v>
      </c>
      <c r="O382">
        <f>VLOOKUP(Table_New[[#This Row],[Techs]],$AA$2:$AB$4,2,0)</f>
        <v>140</v>
      </c>
      <c r="P382">
        <f>Table_New[[#This Row],[LaborHours]]*Table_New[[#This Row],[LaborRate]]</f>
        <v>175</v>
      </c>
      <c r="Q382" s="6">
        <v>175</v>
      </c>
      <c r="R382" s="6">
        <v>361.90370000000001</v>
      </c>
      <c r="S382">
        <f>Table_New[[#This Row],[LaborRate]]+Table_New[[#This Row],[LaborCost]]</f>
        <v>315</v>
      </c>
      <c r="T382">
        <f>Table_New[[#This Row],[LaborFee]]+Table_New[[#This Row],[PartsFee]]</f>
        <v>536.90370000000007</v>
      </c>
      <c r="U382" t="str">
        <f>LEFT(TEXT(Table_New[[#This Row],[ReqDate]],"dddd"),3)</f>
        <v>Wed</v>
      </c>
      <c r="V382" t="str">
        <f>LEFT(TEXT(Table_New[[#This Row],[WorkDate]],"mmmm"),3)</f>
        <v>Jul</v>
      </c>
    </row>
    <row r="383" spans="1:22" ht="14.25" customHeight="1" x14ac:dyDescent="0.25">
      <c r="A383" s="6" t="s">
        <v>463</v>
      </c>
      <c r="B383" s="6" t="s">
        <v>71</v>
      </c>
      <c r="C383" s="6" t="s">
        <v>66</v>
      </c>
      <c r="D383" s="6" t="s">
        <v>58</v>
      </c>
      <c r="E383" t="str">
        <f>IF(Table_New[[#This Row],[Wait]]&lt;=4, "Yes", "No")</f>
        <v>Yes</v>
      </c>
      <c r="F383" s="9">
        <v>44259</v>
      </c>
      <c r="G383" s="9">
        <v>44263</v>
      </c>
      <c r="H383" s="6">
        <v>1</v>
      </c>
      <c r="I383" t="str">
        <f>IF(Table_New[[#This Row],[LaborFee]]=0,"Yes", "No")</f>
        <v>No</v>
      </c>
      <c r="J383" t="str">
        <f>IF(Table_New[[#This Row],[PartsFee]]=0,"Yes", "No")</f>
        <v>No</v>
      </c>
      <c r="K383" s="6">
        <v>0.25</v>
      </c>
      <c r="L383" s="6">
        <v>110.2272</v>
      </c>
      <c r="M383" s="6" t="s">
        <v>59</v>
      </c>
      <c r="N383">
        <f>Table_New[[#This Row],[WorkDate]]-Table_New[[#This Row],[ReqDate]]</f>
        <v>4</v>
      </c>
      <c r="O383">
        <f>VLOOKUP(Table_New[[#This Row],[Techs]],$AA$2:$AB$4,2,0)</f>
        <v>80</v>
      </c>
      <c r="P383">
        <f>Table_New[[#This Row],[LaborHours]]*Table_New[[#This Row],[LaborRate]]</f>
        <v>20</v>
      </c>
      <c r="Q383" s="6">
        <v>20</v>
      </c>
      <c r="R383" s="6">
        <v>110.2272</v>
      </c>
      <c r="S383">
        <f>Table_New[[#This Row],[LaborRate]]+Table_New[[#This Row],[LaborCost]]</f>
        <v>100</v>
      </c>
      <c r="T383">
        <f>Table_New[[#This Row],[LaborFee]]+Table_New[[#This Row],[PartsFee]]</f>
        <v>130.22719999999998</v>
      </c>
      <c r="U383" t="str">
        <f>LEFT(TEXT(Table_New[[#This Row],[ReqDate]],"dddd"),3)</f>
        <v>Thu</v>
      </c>
      <c r="V383" t="str">
        <f>LEFT(TEXT(Table_New[[#This Row],[WorkDate]],"mmmm"),3)</f>
        <v>Mar</v>
      </c>
    </row>
    <row r="384" spans="1:22" ht="14.25" customHeight="1" x14ac:dyDescent="0.25">
      <c r="A384" s="6" t="s">
        <v>464</v>
      </c>
      <c r="B384" s="6" t="s">
        <v>61</v>
      </c>
      <c r="C384" s="6" t="s">
        <v>62</v>
      </c>
      <c r="D384" s="6" t="s">
        <v>58</v>
      </c>
      <c r="E384" t="str">
        <f>IF(Table_New[[#This Row],[Wait]]&lt;=4, "Yes", "No")</f>
        <v>No</v>
      </c>
      <c r="F384" s="9">
        <v>44259</v>
      </c>
      <c r="G384" s="9">
        <v>44270</v>
      </c>
      <c r="H384" s="6">
        <v>1</v>
      </c>
      <c r="I384" t="str">
        <f>IF(Table_New[[#This Row],[LaborFee]]=0,"Yes", "No")</f>
        <v>No</v>
      </c>
      <c r="J384" t="str">
        <f>IF(Table_New[[#This Row],[PartsFee]]=0,"Yes", "No")</f>
        <v>No</v>
      </c>
      <c r="K384" s="6">
        <v>0.25</v>
      </c>
      <c r="L384" s="6">
        <v>33.910499999999999</v>
      </c>
      <c r="M384" s="6" t="s">
        <v>59</v>
      </c>
      <c r="N384">
        <f>Table_New[[#This Row],[WorkDate]]-Table_New[[#This Row],[ReqDate]]</f>
        <v>11</v>
      </c>
      <c r="O384">
        <f>VLOOKUP(Table_New[[#This Row],[Techs]],$AA$2:$AB$4,2,0)</f>
        <v>80</v>
      </c>
      <c r="P384">
        <f>Table_New[[#This Row],[LaborHours]]*Table_New[[#This Row],[LaborRate]]</f>
        <v>20</v>
      </c>
      <c r="Q384" s="6">
        <v>20</v>
      </c>
      <c r="R384" s="6">
        <v>33.910499999999999</v>
      </c>
      <c r="S384">
        <f>Table_New[[#This Row],[LaborRate]]+Table_New[[#This Row],[LaborCost]]</f>
        <v>100</v>
      </c>
      <c r="T384">
        <f>Table_New[[#This Row],[LaborFee]]+Table_New[[#This Row],[PartsFee]]</f>
        <v>53.910499999999999</v>
      </c>
      <c r="U384" t="str">
        <f>LEFT(TEXT(Table_New[[#This Row],[ReqDate]],"dddd"),3)</f>
        <v>Thu</v>
      </c>
      <c r="V384" t="str">
        <f>LEFT(TEXT(Table_New[[#This Row],[WorkDate]],"mmmm"),3)</f>
        <v>Mar</v>
      </c>
    </row>
    <row r="385" spans="1:22" ht="14.25" customHeight="1" x14ac:dyDescent="0.25">
      <c r="A385" s="6" t="s">
        <v>465</v>
      </c>
      <c r="B385" s="6" t="s">
        <v>56</v>
      </c>
      <c r="C385" s="6" t="s">
        <v>227</v>
      </c>
      <c r="D385" s="6" t="s">
        <v>58</v>
      </c>
      <c r="E385" t="str">
        <f>IF(Table_New[[#This Row],[Wait]]&lt;=4, "Yes", "No")</f>
        <v>No</v>
      </c>
      <c r="F385" s="9">
        <v>44259</v>
      </c>
      <c r="G385" s="9">
        <v>44279</v>
      </c>
      <c r="H385" s="6">
        <v>2</v>
      </c>
      <c r="I385" t="str">
        <f>IF(Table_New[[#This Row],[LaborFee]]=0,"Yes", "No")</f>
        <v>No</v>
      </c>
      <c r="J385" t="str">
        <f>IF(Table_New[[#This Row],[PartsFee]]=0,"Yes", "No")</f>
        <v>No</v>
      </c>
      <c r="K385" s="6">
        <v>0.25</v>
      </c>
      <c r="L385" s="6">
        <v>19</v>
      </c>
      <c r="M385" s="6" t="s">
        <v>59</v>
      </c>
      <c r="N385">
        <f>Table_New[[#This Row],[WorkDate]]-Table_New[[#This Row],[ReqDate]]</f>
        <v>20</v>
      </c>
      <c r="O385">
        <f>VLOOKUP(Table_New[[#This Row],[Techs]],$AA$2:$AB$4,2,0)</f>
        <v>140</v>
      </c>
      <c r="P385">
        <f>Table_New[[#This Row],[LaborHours]]*Table_New[[#This Row],[LaborRate]]</f>
        <v>35</v>
      </c>
      <c r="Q385" s="6">
        <v>35</v>
      </c>
      <c r="R385" s="6">
        <v>19</v>
      </c>
      <c r="S385">
        <f>Table_New[[#This Row],[LaborRate]]+Table_New[[#This Row],[LaborCost]]</f>
        <v>175</v>
      </c>
      <c r="T385">
        <f>Table_New[[#This Row],[LaborFee]]+Table_New[[#This Row],[PartsFee]]</f>
        <v>54</v>
      </c>
      <c r="U385" t="str">
        <f>LEFT(TEXT(Table_New[[#This Row],[ReqDate]],"dddd"),3)</f>
        <v>Thu</v>
      </c>
      <c r="V385" t="str">
        <f>LEFT(TEXT(Table_New[[#This Row],[WorkDate]],"mmmm"),3)</f>
        <v>Mar</v>
      </c>
    </row>
    <row r="386" spans="1:22" ht="14.25" customHeight="1" x14ac:dyDescent="0.25">
      <c r="A386" s="6" t="s">
        <v>466</v>
      </c>
      <c r="B386" s="6" t="s">
        <v>83</v>
      </c>
      <c r="C386" s="6" t="s">
        <v>57</v>
      </c>
      <c r="D386" s="6" t="s">
        <v>194</v>
      </c>
      <c r="E386" t="str">
        <f>IF(Table_New[[#This Row],[Wait]]&lt;=4, "Yes", "No")</f>
        <v>No</v>
      </c>
      <c r="F386" s="9">
        <v>44259</v>
      </c>
      <c r="G386" s="9">
        <v>44279</v>
      </c>
      <c r="H386" s="6">
        <v>1</v>
      </c>
      <c r="I386" t="str">
        <f>IF(Table_New[[#This Row],[LaborFee]]=0,"Yes", "No")</f>
        <v>No</v>
      </c>
      <c r="J386" t="str">
        <f>IF(Table_New[[#This Row],[PartsFee]]=0,"Yes", "No")</f>
        <v>No</v>
      </c>
      <c r="K386" s="6">
        <v>1.25</v>
      </c>
      <c r="L386" s="6">
        <v>294.77999999999997</v>
      </c>
      <c r="M386" s="6" t="s">
        <v>68</v>
      </c>
      <c r="N386">
        <f>Table_New[[#This Row],[WorkDate]]-Table_New[[#This Row],[ReqDate]]</f>
        <v>20</v>
      </c>
      <c r="O386">
        <f>VLOOKUP(Table_New[[#This Row],[Techs]],$AA$2:$AB$4,2,0)</f>
        <v>80</v>
      </c>
      <c r="P386">
        <f>Table_New[[#This Row],[LaborHours]]*Table_New[[#This Row],[LaborRate]]</f>
        <v>100</v>
      </c>
      <c r="Q386" s="6">
        <v>100</v>
      </c>
      <c r="R386" s="6">
        <v>294.77999999999997</v>
      </c>
      <c r="S386">
        <f>Table_New[[#This Row],[LaborRate]]+Table_New[[#This Row],[LaborCost]]</f>
        <v>180</v>
      </c>
      <c r="T386">
        <f>Table_New[[#This Row],[LaborFee]]+Table_New[[#This Row],[PartsFee]]</f>
        <v>394.78</v>
      </c>
      <c r="U386" t="str">
        <f>LEFT(TEXT(Table_New[[#This Row],[ReqDate]],"dddd"),3)</f>
        <v>Thu</v>
      </c>
      <c r="V386" t="str">
        <f>LEFT(TEXT(Table_New[[#This Row],[WorkDate]],"mmmm"),3)</f>
        <v>Mar</v>
      </c>
    </row>
    <row r="387" spans="1:22" ht="14.25" customHeight="1" x14ac:dyDescent="0.25">
      <c r="A387" s="6" t="s">
        <v>467</v>
      </c>
      <c r="B387" s="6" t="s">
        <v>226</v>
      </c>
      <c r="C387" s="6" t="s">
        <v>227</v>
      </c>
      <c r="D387" s="6" t="s">
        <v>58</v>
      </c>
      <c r="E387" t="str">
        <f>IF(Table_New[[#This Row],[Wait]]&lt;=4, "Yes", "No")</f>
        <v>No</v>
      </c>
      <c r="F387" s="9">
        <v>44259</v>
      </c>
      <c r="G387" s="9">
        <v>44312</v>
      </c>
      <c r="H387" s="6">
        <v>2</v>
      </c>
      <c r="I387" t="str">
        <f>IF(Table_New[[#This Row],[LaborFee]]=0,"Yes", "No")</f>
        <v>No</v>
      </c>
      <c r="J387" t="str">
        <f>IF(Table_New[[#This Row],[PartsFee]]=0,"Yes", "No")</f>
        <v>No</v>
      </c>
      <c r="K387" s="6">
        <v>0.25</v>
      </c>
      <c r="L387" s="6">
        <v>83.231700000000004</v>
      </c>
      <c r="M387" s="6" t="s">
        <v>59</v>
      </c>
      <c r="N387">
        <f>Table_New[[#This Row],[WorkDate]]-Table_New[[#This Row],[ReqDate]]</f>
        <v>53</v>
      </c>
      <c r="O387">
        <f>VLOOKUP(Table_New[[#This Row],[Techs]],$AA$2:$AB$4,2,0)</f>
        <v>140</v>
      </c>
      <c r="P387">
        <f>Table_New[[#This Row],[LaborHours]]*Table_New[[#This Row],[LaborRate]]</f>
        <v>35</v>
      </c>
      <c r="Q387" s="6">
        <v>35</v>
      </c>
      <c r="R387" s="6">
        <v>83.231700000000004</v>
      </c>
      <c r="S387">
        <f>Table_New[[#This Row],[LaborRate]]+Table_New[[#This Row],[LaborCost]]</f>
        <v>175</v>
      </c>
      <c r="T387">
        <f>Table_New[[#This Row],[LaborFee]]+Table_New[[#This Row],[PartsFee]]</f>
        <v>118.2317</v>
      </c>
      <c r="U387" t="str">
        <f>LEFT(TEXT(Table_New[[#This Row],[ReqDate]],"dddd"),3)</f>
        <v>Thu</v>
      </c>
      <c r="V387" t="str">
        <f>LEFT(TEXT(Table_New[[#This Row],[WorkDate]],"mmmm"),3)</f>
        <v>Apr</v>
      </c>
    </row>
    <row r="388" spans="1:22" ht="14.25" customHeight="1" x14ac:dyDescent="0.25">
      <c r="A388" s="6" t="s">
        <v>468</v>
      </c>
      <c r="B388" s="6" t="s">
        <v>61</v>
      </c>
      <c r="C388" s="6" t="s">
        <v>62</v>
      </c>
      <c r="D388" s="6" t="s">
        <v>58</v>
      </c>
      <c r="E388" t="str">
        <f>IF(Table_New[[#This Row],[Wait]]&lt;=4, "Yes", "No")</f>
        <v>No</v>
      </c>
      <c r="F388" s="9">
        <v>44263</v>
      </c>
      <c r="G388" s="9">
        <v>44271</v>
      </c>
      <c r="H388" s="6">
        <v>1</v>
      </c>
      <c r="I388" t="str">
        <f>IF(Table_New[[#This Row],[LaborFee]]=0,"Yes", "No")</f>
        <v>No</v>
      </c>
      <c r="J388" t="str">
        <f>IF(Table_New[[#This Row],[PartsFee]]=0,"Yes", "No")</f>
        <v>No</v>
      </c>
      <c r="K388" s="6">
        <v>0.75</v>
      </c>
      <c r="L388" s="6">
        <v>103.0842</v>
      </c>
      <c r="M388" s="6" t="s">
        <v>59</v>
      </c>
      <c r="N388">
        <f>Table_New[[#This Row],[WorkDate]]-Table_New[[#This Row],[ReqDate]]</f>
        <v>8</v>
      </c>
      <c r="O388">
        <f>VLOOKUP(Table_New[[#This Row],[Techs]],$AA$2:$AB$4,2,0)</f>
        <v>80</v>
      </c>
      <c r="P388">
        <f>Table_New[[#This Row],[LaborHours]]*Table_New[[#This Row],[LaborRate]]</f>
        <v>60</v>
      </c>
      <c r="Q388" s="6">
        <v>60</v>
      </c>
      <c r="R388" s="6">
        <v>103.0842</v>
      </c>
      <c r="S388">
        <f>Table_New[[#This Row],[LaborRate]]+Table_New[[#This Row],[LaborCost]]</f>
        <v>140</v>
      </c>
      <c r="T388">
        <f>Table_New[[#This Row],[LaborFee]]+Table_New[[#This Row],[PartsFee]]</f>
        <v>163.08420000000001</v>
      </c>
      <c r="U388" t="str">
        <f>LEFT(TEXT(Table_New[[#This Row],[ReqDate]],"dddd"),3)</f>
        <v>Mon</v>
      </c>
      <c r="V388" t="str">
        <f>LEFT(TEXT(Table_New[[#This Row],[WorkDate]],"mmmm"),3)</f>
        <v>Mar</v>
      </c>
    </row>
    <row r="389" spans="1:22" ht="14.25" customHeight="1" x14ac:dyDescent="0.25">
      <c r="A389" s="6" t="s">
        <v>469</v>
      </c>
      <c r="B389" s="6" t="s">
        <v>65</v>
      </c>
      <c r="C389" s="6" t="s">
        <v>66</v>
      </c>
      <c r="D389" s="6" t="s">
        <v>63</v>
      </c>
      <c r="E389" t="str">
        <f>IF(Table_New[[#This Row],[Wait]]&lt;=4, "Yes", "No")</f>
        <v>No</v>
      </c>
      <c r="F389" s="9">
        <v>44263</v>
      </c>
      <c r="G389" s="9">
        <v>44271</v>
      </c>
      <c r="H389" s="6">
        <v>2</v>
      </c>
      <c r="I389" t="str">
        <f>IF(Table_New[[#This Row],[LaborFee]]=0,"Yes", "No")</f>
        <v>No</v>
      </c>
      <c r="J389" t="str">
        <f>IF(Table_New[[#This Row],[PartsFee]]=0,"Yes", "No")</f>
        <v>No</v>
      </c>
      <c r="K389" s="6">
        <v>0.5</v>
      </c>
      <c r="L389" s="6">
        <v>144.30529999999999</v>
      </c>
      <c r="M389" s="6" t="s">
        <v>79</v>
      </c>
      <c r="N389">
        <f>Table_New[[#This Row],[WorkDate]]-Table_New[[#This Row],[ReqDate]]</f>
        <v>8</v>
      </c>
      <c r="O389">
        <f>VLOOKUP(Table_New[[#This Row],[Techs]],$AA$2:$AB$4,2,0)</f>
        <v>140</v>
      </c>
      <c r="P389">
        <f>Table_New[[#This Row],[LaborHours]]*Table_New[[#This Row],[LaborRate]]</f>
        <v>70</v>
      </c>
      <c r="Q389" s="6">
        <v>70</v>
      </c>
      <c r="R389" s="6">
        <v>144.30529999999999</v>
      </c>
      <c r="S389">
        <f>Table_New[[#This Row],[LaborRate]]+Table_New[[#This Row],[LaborCost]]</f>
        <v>210</v>
      </c>
      <c r="T389">
        <f>Table_New[[#This Row],[LaborFee]]+Table_New[[#This Row],[PartsFee]]</f>
        <v>214.30529999999999</v>
      </c>
      <c r="U389" t="str">
        <f>LEFT(TEXT(Table_New[[#This Row],[ReqDate]],"dddd"),3)</f>
        <v>Mon</v>
      </c>
      <c r="V389" t="str">
        <f>LEFT(TEXT(Table_New[[#This Row],[WorkDate]],"mmmm"),3)</f>
        <v>Mar</v>
      </c>
    </row>
    <row r="390" spans="1:22" ht="14.25" customHeight="1" x14ac:dyDescent="0.25">
      <c r="A390" s="6" t="s">
        <v>470</v>
      </c>
      <c r="B390" s="6" t="s">
        <v>56</v>
      </c>
      <c r="C390" s="6" t="s">
        <v>227</v>
      </c>
      <c r="D390" s="6" t="s">
        <v>58</v>
      </c>
      <c r="E390" t="str">
        <f>IF(Table_New[[#This Row],[Wait]]&lt;=4, "Yes", "No")</f>
        <v>No</v>
      </c>
      <c r="F390" s="9">
        <v>44263</v>
      </c>
      <c r="G390" s="9">
        <v>44280</v>
      </c>
      <c r="H390" s="6">
        <v>2</v>
      </c>
      <c r="I390" t="str">
        <f>IF(Table_New[[#This Row],[LaborFee]]=0,"Yes", "No")</f>
        <v>No</v>
      </c>
      <c r="J390" t="str">
        <f>IF(Table_New[[#This Row],[PartsFee]]=0,"Yes", "No")</f>
        <v>No</v>
      </c>
      <c r="K390" s="6">
        <v>0.25</v>
      </c>
      <c r="L390" s="6">
        <v>39</v>
      </c>
      <c r="M390" s="6" t="s">
        <v>59</v>
      </c>
      <c r="N390">
        <f>Table_New[[#This Row],[WorkDate]]-Table_New[[#This Row],[ReqDate]]</f>
        <v>17</v>
      </c>
      <c r="O390">
        <f>VLOOKUP(Table_New[[#This Row],[Techs]],$AA$2:$AB$4,2,0)</f>
        <v>140</v>
      </c>
      <c r="P390">
        <f>Table_New[[#This Row],[LaborHours]]*Table_New[[#This Row],[LaborRate]]</f>
        <v>35</v>
      </c>
      <c r="Q390" s="6">
        <v>35</v>
      </c>
      <c r="R390" s="6">
        <v>39</v>
      </c>
      <c r="S390">
        <f>Table_New[[#This Row],[LaborRate]]+Table_New[[#This Row],[LaborCost]]</f>
        <v>175</v>
      </c>
      <c r="T390">
        <f>Table_New[[#This Row],[LaborFee]]+Table_New[[#This Row],[PartsFee]]</f>
        <v>74</v>
      </c>
      <c r="U390" t="str">
        <f>LEFT(TEXT(Table_New[[#This Row],[ReqDate]],"dddd"),3)</f>
        <v>Mon</v>
      </c>
      <c r="V390" t="str">
        <f>LEFT(TEXT(Table_New[[#This Row],[WorkDate]],"mmmm"),3)</f>
        <v>Mar</v>
      </c>
    </row>
    <row r="391" spans="1:22" ht="14.25" customHeight="1" x14ac:dyDescent="0.25">
      <c r="A391" s="6" t="s">
        <v>471</v>
      </c>
      <c r="B391" s="6" t="s">
        <v>65</v>
      </c>
      <c r="C391" s="6" t="s">
        <v>78</v>
      </c>
      <c r="D391" s="6" t="s">
        <v>194</v>
      </c>
      <c r="E391" t="str">
        <f>IF(Table_New[[#This Row],[Wait]]&lt;=4, "Yes", "No")</f>
        <v>No</v>
      </c>
      <c r="F391" s="9">
        <v>44263</v>
      </c>
      <c r="G391" s="9">
        <v>44282</v>
      </c>
      <c r="H391" s="6">
        <v>2</v>
      </c>
      <c r="I391" t="str">
        <f>IF(Table_New[[#This Row],[LaborFee]]=0,"Yes", "No")</f>
        <v>No</v>
      </c>
      <c r="J391" t="str">
        <f>IF(Table_New[[#This Row],[PartsFee]]=0,"Yes", "No")</f>
        <v>No</v>
      </c>
      <c r="K391" s="6">
        <v>2.5</v>
      </c>
      <c r="L391" s="6">
        <v>224</v>
      </c>
      <c r="M391" s="6" t="s">
        <v>79</v>
      </c>
      <c r="N391">
        <f>Table_New[[#This Row],[WorkDate]]-Table_New[[#This Row],[ReqDate]]</f>
        <v>19</v>
      </c>
      <c r="O391">
        <f>VLOOKUP(Table_New[[#This Row],[Techs]],$AA$2:$AB$4,2,0)</f>
        <v>140</v>
      </c>
      <c r="P391">
        <f>Table_New[[#This Row],[LaborHours]]*Table_New[[#This Row],[LaborRate]]</f>
        <v>350</v>
      </c>
      <c r="Q391" s="6">
        <v>350</v>
      </c>
      <c r="R391" s="6">
        <v>224</v>
      </c>
      <c r="S391">
        <f>Table_New[[#This Row],[LaborRate]]+Table_New[[#This Row],[LaborCost]]</f>
        <v>490</v>
      </c>
      <c r="T391">
        <f>Table_New[[#This Row],[LaborFee]]+Table_New[[#This Row],[PartsFee]]</f>
        <v>574</v>
      </c>
      <c r="U391" t="str">
        <f>LEFT(TEXT(Table_New[[#This Row],[ReqDate]],"dddd"),3)</f>
        <v>Mon</v>
      </c>
      <c r="V391" t="str">
        <f>LEFT(TEXT(Table_New[[#This Row],[WorkDate]],"mmmm"),3)</f>
        <v>Mar</v>
      </c>
    </row>
    <row r="392" spans="1:22" ht="14.25" customHeight="1" x14ac:dyDescent="0.25">
      <c r="A392" s="6" t="s">
        <v>472</v>
      </c>
      <c r="B392" s="6" t="s">
        <v>61</v>
      </c>
      <c r="C392" s="6" t="s">
        <v>62</v>
      </c>
      <c r="D392" s="6" t="s">
        <v>58</v>
      </c>
      <c r="E392" t="str">
        <f>IF(Table_New[[#This Row],[Wait]]&lt;=4, "Yes", "No")</f>
        <v>No</v>
      </c>
      <c r="F392" s="9">
        <v>44263</v>
      </c>
      <c r="G392" s="9">
        <v>44359</v>
      </c>
      <c r="H392" s="6">
        <v>1</v>
      </c>
      <c r="I392" t="str">
        <f>IF(Table_New[[#This Row],[LaborFee]]=0,"Yes", "No")</f>
        <v>No</v>
      </c>
      <c r="J392" t="str">
        <f>IF(Table_New[[#This Row],[PartsFee]]=0,"Yes", "No")</f>
        <v>No</v>
      </c>
      <c r="K392" s="6">
        <v>0.5</v>
      </c>
      <c r="L392" s="6">
        <v>475.54</v>
      </c>
      <c r="M392" s="6" t="s">
        <v>59</v>
      </c>
      <c r="N392">
        <f>Table_New[[#This Row],[WorkDate]]-Table_New[[#This Row],[ReqDate]]</f>
        <v>96</v>
      </c>
      <c r="O392">
        <f>VLOOKUP(Table_New[[#This Row],[Techs]],$AA$2:$AB$4,2,0)</f>
        <v>80</v>
      </c>
      <c r="P392">
        <f>Table_New[[#This Row],[LaborHours]]*Table_New[[#This Row],[LaborRate]]</f>
        <v>40</v>
      </c>
      <c r="Q392" s="6">
        <v>40</v>
      </c>
      <c r="R392" s="6">
        <v>475.54</v>
      </c>
      <c r="S392">
        <f>Table_New[[#This Row],[LaborRate]]+Table_New[[#This Row],[LaborCost]]</f>
        <v>120</v>
      </c>
      <c r="T392">
        <f>Table_New[[#This Row],[LaborFee]]+Table_New[[#This Row],[PartsFee]]</f>
        <v>515.54</v>
      </c>
      <c r="U392" t="str">
        <f>LEFT(TEXT(Table_New[[#This Row],[ReqDate]],"dddd"),3)</f>
        <v>Mon</v>
      </c>
      <c r="V392" t="str">
        <f>LEFT(TEXT(Table_New[[#This Row],[WorkDate]],"mmmm"),3)</f>
        <v>Jun</v>
      </c>
    </row>
    <row r="393" spans="1:22" ht="14.25" customHeight="1" x14ac:dyDescent="0.25">
      <c r="A393" s="6" t="s">
        <v>473</v>
      </c>
      <c r="B393" s="6" t="s">
        <v>65</v>
      </c>
      <c r="C393" s="6" t="s">
        <v>57</v>
      </c>
      <c r="D393" s="6" t="s">
        <v>58</v>
      </c>
      <c r="E393" t="str">
        <f>IF(Table_New[[#This Row],[Wait]]&lt;=4, "Yes", "No")</f>
        <v>No</v>
      </c>
      <c r="F393" s="9">
        <v>44264</v>
      </c>
      <c r="G393" s="9">
        <v>44271</v>
      </c>
      <c r="H393" s="6">
        <v>1</v>
      </c>
      <c r="I393" t="str">
        <f>IF(Table_New[[#This Row],[LaborFee]]=0,"Yes", "No")</f>
        <v>No</v>
      </c>
      <c r="J393" t="str">
        <f>IF(Table_New[[#This Row],[PartsFee]]=0,"Yes", "No")</f>
        <v>No</v>
      </c>
      <c r="K393" s="6">
        <v>1</v>
      </c>
      <c r="L393" s="6">
        <v>46.036799999999999</v>
      </c>
      <c r="M393" s="6" t="s">
        <v>79</v>
      </c>
      <c r="N393">
        <f>Table_New[[#This Row],[WorkDate]]-Table_New[[#This Row],[ReqDate]]</f>
        <v>7</v>
      </c>
      <c r="O393">
        <f>VLOOKUP(Table_New[[#This Row],[Techs]],$AA$2:$AB$4,2,0)</f>
        <v>80</v>
      </c>
      <c r="P393">
        <f>Table_New[[#This Row],[LaborHours]]*Table_New[[#This Row],[LaborRate]]</f>
        <v>80</v>
      </c>
      <c r="Q393" s="6">
        <v>80</v>
      </c>
      <c r="R393" s="6">
        <v>46.036799999999999</v>
      </c>
      <c r="S393">
        <f>Table_New[[#This Row],[LaborRate]]+Table_New[[#This Row],[LaborCost]]</f>
        <v>160</v>
      </c>
      <c r="T393">
        <f>Table_New[[#This Row],[LaborFee]]+Table_New[[#This Row],[PartsFee]]</f>
        <v>126.0368</v>
      </c>
      <c r="U393" t="str">
        <f>LEFT(TEXT(Table_New[[#This Row],[ReqDate]],"dddd"),3)</f>
        <v>Tue</v>
      </c>
      <c r="V393" t="str">
        <f>LEFT(TEXT(Table_New[[#This Row],[WorkDate]],"mmmm"),3)</f>
        <v>Mar</v>
      </c>
    </row>
    <row r="394" spans="1:22" ht="14.25" customHeight="1" x14ac:dyDescent="0.25">
      <c r="A394" s="6" t="s">
        <v>474</v>
      </c>
      <c r="B394" s="6" t="s">
        <v>61</v>
      </c>
      <c r="C394" s="6" t="s">
        <v>62</v>
      </c>
      <c r="D394" s="6" t="s">
        <v>58</v>
      </c>
      <c r="E394" t="str">
        <f>IF(Table_New[[#This Row],[Wait]]&lt;=4, "Yes", "No")</f>
        <v>No</v>
      </c>
      <c r="F394" s="9">
        <v>44264</v>
      </c>
      <c r="G394" s="9">
        <v>44271</v>
      </c>
      <c r="H394" s="6">
        <v>1</v>
      </c>
      <c r="I394" t="str">
        <f>IF(Table_New[[#This Row],[LaborFee]]=0,"Yes", "No")</f>
        <v>No</v>
      </c>
      <c r="J394" t="str">
        <f>IF(Table_New[[#This Row],[PartsFee]]=0,"Yes", "No")</f>
        <v>No</v>
      </c>
      <c r="K394" s="6">
        <v>0.75</v>
      </c>
      <c r="L394" s="6">
        <v>294.5514</v>
      </c>
      <c r="M394" s="6" t="s">
        <v>59</v>
      </c>
      <c r="N394">
        <f>Table_New[[#This Row],[WorkDate]]-Table_New[[#This Row],[ReqDate]]</f>
        <v>7</v>
      </c>
      <c r="O394">
        <f>VLOOKUP(Table_New[[#This Row],[Techs]],$AA$2:$AB$4,2,0)</f>
        <v>80</v>
      </c>
      <c r="P394">
        <f>Table_New[[#This Row],[LaborHours]]*Table_New[[#This Row],[LaborRate]]</f>
        <v>60</v>
      </c>
      <c r="Q394" s="6">
        <v>60</v>
      </c>
      <c r="R394" s="6">
        <v>294.5514</v>
      </c>
      <c r="S394">
        <f>Table_New[[#This Row],[LaborRate]]+Table_New[[#This Row],[LaborCost]]</f>
        <v>140</v>
      </c>
      <c r="T394">
        <f>Table_New[[#This Row],[LaborFee]]+Table_New[[#This Row],[PartsFee]]</f>
        <v>354.5514</v>
      </c>
      <c r="U394" t="str">
        <f>LEFT(TEXT(Table_New[[#This Row],[ReqDate]],"dddd"),3)</f>
        <v>Tue</v>
      </c>
      <c r="V394" t="str">
        <f>LEFT(TEXT(Table_New[[#This Row],[WorkDate]],"mmmm"),3)</f>
        <v>Mar</v>
      </c>
    </row>
    <row r="395" spans="1:22" ht="14.25" customHeight="1" x14ac:dyDescent="0.25">
      <c r="A395" s="6" t="s">
        <v>475</v>
      </c>
      <c r="B395" s="6" t="s">
        <v>83</v>
      </c>
      <c r="C395" s="6" t="s">
        <v>57</v>
      </c>
      <c r="D395" s="6" t="s">
        <v>63</v>
      </c>
      <c r="E395" t="str">
        <f>IF(Table_New[[#This Row],[Wait]]&lt;=4, "Yes", "No")</f>
        <v>No</v>
      </c>
      <c r="F395" s="9">
        <v>44264</v>
      </c>
      <c r="G395" s="9">
        <v>44341</v>
      </c>
      <c r="H395" s="6">
        <v>2</v>
      </c>
      <c r="I395" t="str">
        <f>IF(Table_New[[#This Row],[LaborFee]]=0,"Yes", "No")</f>
        <v>No</v>
      </c>
      <c r="J395" t="str">
        <f>IF(Table_New[[#This Row],[PartsFee]]=0,"Yes", "No")</f>
        <v>No</v>
      </c>
      <c r="K395" s="6">
        <v>1</v>
      </c>
      <c r="L395" s="6">
        <v>28.5</v>
      </c>
      <c r="M395" s="6" t="s">
        <v>68</v>
      </c>
      <c r="N395">
        <f>Table_New[[#This Row],[WorkDate]]-Table_New[[#This Row],[ReqDate]]</f>
        <v>77</v>
      </c>
      <c r="O395">
        <f>VLOOKUP(Table_New[[#This Row],[Techs]],$AA$2:$AB$4,2,0)</f>
        <v>140</v>
      </c>
      <c r="P395">
        <f>Table_New[[#This Row],[LaborHours]]*Table_New[[#This Row],[LaborRate]]</f>
        <v>140</v>
      </c>
      <c r="Q395" s="6">
        <v>140</v>
      </c>
      <c r="R395" s="6">
        <v>28.5</v>
      </c>
      <c r="S395">
        <f>Table_New[[#This Row],[LaborRate]]+Table_New[[#This Row],[LaborCost]]</f>
        <v>280</v>
      </c>
      <c r="T395">
        <f>Table_New[[#This Row],[LaborFee]]+Table_New[[#This Row],[PartsFee]]</f>
        <v>168.5</v>
      </c>
      <c r="U395" t="str">
        <f>LEFT(TEXT(Table_New[[#This Row],[ReqDate]],"dddd"),3)</f>
        <v>Tue</v>
      </c>
      <c r="V395" t="str">
        <f>LEFT(TEXT(Table_New[[#This Row],[WorkDate]],"mmmm"),3)</f>
        <v>May</v>
      </c>
    </row>
    <row r="396" spans="1:22" ht="14.25" customHeight="1" x14ac:dyDescent="0.25">
      <c r="A396" s="6" t="s">
        <v>476</v>
      </c>
      <c r="B396" s="6" t="s">
        <v>226</v>
      </c>
      <c r="C396" s="6" t="s">
        <v>227</v>
      </c>
      <c r="D396" s="6" t="s">
        <v>194</v>
      </c>
      <c r="E396" t="str">
        <f>IF(Table_New[[#This Row],[Wait]]&lt;=4, "Yes", "No")</f>
        <v>Yes</v>
      </c>
      <c r="F396" s="9">
        <v>44265</v>
      </c>
      <c r="G396" s="9">
        <v>44267</v>
      </c>
      <c r="H396" s="6">
        <v>2</v>
      </c>
      <c r="I396" t="str">
        <f>IF(Table_New[[#This Row],[LaborFee]]=0,"Yes", "No")</f>
        <v>No</v>
      </c>
      <c r="J396" t="str">
        <f>IF(Table_New[[#This Row],[PartsFee]]=0,"Yes", "No")</f>
        <v>No</v>
      </c>
      <c r="K396" s="6">
        <v>1.5</v>
      </c>
      <c r="L396" s="6">
        <v>50</v>
      </c>
      <c r="M396" s="6" t="s">
        <v>59</v>
      </c>
      <c r="N396">
        <f>Table_New[[#This Row],[WorkDate]]-Table_New[[#This Row],[ReqDate]]</f>
        <v>2</v>
      </c>
      <c r="O396">
        <f>VLOOKUP(Table_New[[#This Row],[Techs]],$AA$2:$AB$4,2,0)</f>
        <v>140</v>
      </c>
      <c r="P396">
        <f>Table_New[[#This Row],[LaborHours]]*Table_New[[#This Row],[LaborRate]]</f>
        <v>210</v>
      </c>
      <c r="Q396" s="6">
        <v>210</v>
      </c>
      <c r="R396" s="6">
        <v>50</v>
      </c>
      <c r="S396">
        <f>Table_New[[#This Row],[LaborRate]]+Table_New[[#This Row],[LaborCost]]</f>
        <v>350</v>
      </c>
      <c r="T396">
        <f>Table_New[[#This Row],[LaborFee]]+Table_New[[#This Row],[PartsFee]]</f>
        <v>260</v>
      </c>
      <c r="U396" t="str">
        <f>LEFT(TEXT(Table_New[[#This Row],[ReqDate]],"dddd"),3)</f>
        <v>Wed</v>
      </c>
      <c r="V396" t="str">
        <f>LEFT(TEXT(Table_New[[#This Row],[WorkDate]],"mmmm"),3)</f>
        <v>Mar</v>
      </c>
    </row>
    <row r="397" spans="1:22" ht="14.25" customHeight="1" x14ac:dyDescent="0.25">
      <c r="A397" s="6" t="s">
        <v>477</v>
      </c>
      <c r="B397" s="6" t="s">
        <v>94</v>
      </c>
      <c r="C397" s="6" t="s">
        <v>57</v>
      </c>
      <c r="D397" s="6" t="s">
        <v>58</v>
      </c>
      <c r="E397" t="str">
        <f>IF(Table_New[[#This Row],[Wait]]&lt;=4, "Yes", "No")</f>
        <v>Yes</v>
      </c>
      <c r="F397" s="9">
        <v>44265</v>
      </c>
      <c r="G397" s="9">
        <v>44265</v>
      </c>
      <c r="H397" s="6">
        <v>1</v>
      </c>
      <c r="I397" t="str">
        <f>IF(Table_New[[#This Row],[LaborFee]]=0,"Yes", "No")</f>
        <v>No</v>
      </c>
      <c r="J397" t="str">
        <f>IF(Table_New[[#This Row],[PartsFee]]=0,"Yes", "No")</f>
        <v>No</v>
      </c>
      <c r="K397" s="6">
        <v>0.5</v>
      </c>
      <c r="L397" s="6">
        <v>10</v>
      </c>
      <c r="M397" s="6" t="s">
        <v>59</v>
      </c>
      <c r="N397">
        <f>Table_New[[#This Row],[WorkDate]]-Table_New[[#This Row],[ReqDate]]</f>
        <v>0</v>
      </c>
      <c r="O397">
        <f>VLOOKUP(Table_New[[#This Row],[Techs]],$AA$2:$AB$4,2,0)</f>
        <v>80</v>
      </c>
      <c r="P397">
        <f>Table_New[[#This Row],[LaborHours]]*Table_New[[#This Row],[LaborRate]]</f>
        <v>40</v>
      </c>
      <c r="Q397" s="6">
        <v>40</v>
      </c>
      <c r="R397" s="6">
        <v>10</v>
      </c>
      <c r="S397">
        <f>Table_New[[#This Row],[LaborRate]]+Table_New[[#This Row],[LaborCost]]</f>
        <v>120</v>
      </c>
      <c r="T397">
        <f>Table_New[[#This Row],[LaborFee]]+Table_New[[#This Row],[PartsFee]]</f>
        <v>50</v>
      </c>
      <c r="U397" t="str">
        <f>LEFT(TEXT(Table_New[[#This Row],[ReqDate]],"dddd"),3)</f>
        <v>Wed</v>
      </c>
      <c r="V397" t="str">
        <f>LEFT(TEXT(Table_New[[#This Row],[WorkDate]],"mmmm"),3)</f>
        <v>Mar</v>
      </c>
    </row>
    <row r="398" spans="1:22" ht="14.25" customHeight="1" x14ac:dyDescent="0.25">
      <c r="A398" s="6" t="s">
        <v>478</v>
      </c>
      <c r="B398" s="6" t="s">
        <v>56</v>
      </c>
      <c r="C398" s="6" t="s">
        <v>227</v>
      </c>
      <c r="D398" s="6" t="s">
        <v>194</v>
      </c>
      <c r="E398" t="str">
        <f>IF(Table_New[[#This Row],[Wait]]&lt;=4, "Yes", "No")</f>
        <v>No</v>
      </c>
      <c r="F398" s="9">
        <v>44265</v>
      </c>
      <c r="G398" s="9">
        <v>44272</v>
      </c>
      <c r="H398" s="6">
        <v>2</v>
      </c>
      <c r="I398" t="str">
        <f>IF(Table_New[[#This Row],[LaborFee]]=0,"Yes", "No")</f>
        <v>No</v>
      </c>
      <c r="J398" t="str">
        <f>IF(Table_New[[#This Row],[PartsFee]]=0,"Yes", "No")</f>
        <v>No</v>
      </c>
      <c r="K398" s="6">
        <v>1.5</v>
      </c>
      <c r="L398" s="6">
        <v>29.33</v>
      </c>
      <c r="M398" s="6" t="s">
        <v>59</v>
      </c>
      <c r="N398">
        <f>Table_New[[#This Row],[WorkDate]]-Table_New[[#This Row],[ReqDate]]</f>
        <v>7</v>
      </c>
      <c r="O398">
        <f>VLOOKUP(Table_New[[#This Row],[Techs]],$AA$2:$AB$4,2,0)</f>
        <v>140</v>
      </c>
      <c r="P398">
        <f>Table_New[[#This Row],[LaborHours]]*Table_New[[#This Row],[LaborRate]]</f>
        <v>210</v>
      </c>
      <c r="Q398" s="6">
        <v>210</v>
      </c>
      <c r="R398" s="6">
        <v>29.33</v>
      </c>
      <c r="S398">
        <f>Table_New[[#This Row],[LaborRate]]+Table_New[[#This Row],[LaborCost]]</f>
        <v>350</v>
      </c>
      <c r="T398">
        <f>Table_New[[#This Row],[LaborFee]]+Table_New[[#This Row],[PartsFee]]</f>
        <v>239.32999999999998</v>
      </c>
      <c r="U398" t="str">
        <f>LEFT(TEXT(Table_New[[#This Row],[ReqDate]],"dddd"),3)</f>
        <v>Wed</v>
      </c>
      <c r="V398" t="str">
        <f>LEFT(TEXT(Table_New[[#This Row],[WorkDate]],"mmmm"),3)</f>
        <v>Mar</v>
      </c>
    </row>
    <row r="399" spans="1:22" ht="14.25" customHeight="1" x14ac:dyDescent="0.25">
      <c r="A399" s="6" t="s">
        <v>479</v>
      </c>
      <c r="B399" s="6" t="s">
        <v>61</v>
      </c>
      <c r="C399" s="6" t="s">
        <v>78</v>
      </c>
      <c r="D399" s="6" t="s">
        <v>58</v>
      </c>
      <c r="E399" t="str">
        <f>IF(Table_New[[#This Row],[Wait]]&lt;=4, "Yes", "No")</f>
        <v>No</v>
      </c>
      <c r="F399" s="9">
        <v>44265</v>
      </c>
      <c r="G399" s="9">
        <v>44272</v>
      </c>
      <c r="H399" s="6">
        <v>1</v>
      </c>
      <c r="I399" t="str">
        <f>IF(Table_New[[#This Row],[LaborFee]]=0,"Yes", "No")</f>
        <v>No</v>
      </c>
      <c r="J399" t="str">
        <f>IF(Table_New[[#This Row],[PartsFee]]=0,"Yes", "No")</f>
        <v>Yes</v>
      </c>
      <c r="K399" s="6">
        <v>0.25</v>
      </c>
      <c r="L399" s="6">
        <v>19.196999999999999</v>
      </c>
      <c r="M399" s="6" t="s">
        <v>79</v>
      </c>
      <c r="N399">
        <f>Table_New[[#This Row],[WorkDate]]-Table_New[[#This Row],[ReqDate]]</f>
        <v>7</v>
      </c>
      <c r="O399">
        <f>VLOOKUP(Table_New[[#This Row],[Techs]],$AA$2:$AB$4,2,0)</f>
        <v>80</v>
      </c>
      <c r="P399">
        <f>Table_New[[#This Row],[LaborHours]]*Table_New[[#This Row],[LaborRate]]</f>
        <v>20</v>
      </c>
      <c r="Q399" s="6">
        <v>20</v>
      </c>
      <c r="R399" s="6">
        <v>0</v>
      </c>
      <c r="S399">
        <f>Table_New[[#This Row],[LaborRate]]+Table_New[[#This Row],[LaborCost]]</f>
        <v>100</v>
      </c>
      <c r="T399">
        <f>Table_New[[#This Row],[LaborFee]]+Table_New[[#This Row],[PartsFee]]</f>
        <v>20</v>
      </c>
      <c r="U399" t="str">
        <f>LEFT(TEXT(Table_New[[#This Row],[ReqDate]],"dddd"),3)</f>
        <v>Wed</v>
      </c>
      <c r="V399" t="str">
        <f>LEFT(TEXT(Table_New[[#This Row],[WorkDate]],"mmmm"),3)</f>
        <v>Mar</v>
      </c>
    </row>
    <row r="400" spans="1:22" ht="14.25" customHeight="1" x14ac:dyDescent="0.25">
      <c r="A400" s="6" t="s">
        <v>480</v>
      </c>
      <c r="B400" s="6" t="s">
        <v>83</v>
      </c>
      <c r="C400" s="6" t="s">
        <v>57</v>
      </c>
      <c r="D400" s="6" t="s">
        <v>63</v>
      </c>
      <c r="E400" t="str">
        <f>IF(Table_New[[#This Row],[Wait]]&lt;=4, "Yes", "No")</f>
        <v>No</v>
      </c>
      <c r="F400" s="9">
        <v>44265</v>
      </c>
      <c r="G400" s="9">
        <v>44272</v>
      </c>
      <c r="H400" s="6">
        <v>2</v>
      </c>
      <c r="I400" t="str">
        <f>IF(Table_New[[#This Row],[LaborFee]]=0,"Yes", "No")</f>
        <v>No</v>
      </c>
      <c r="J400" t="str">
        <f>IF(Table_New[[#This Row],[PartsFee]]=0,"Yes", "No")</f>
        <v>No</v>
      </c>
      <c r="K400" s="6">
        <v>0.5</v>
      </c>
      <c r="L400" s="6">
        <v>24.186499999999999</v>
      </c>
      <c r="M400" s="6" t="s">
        <v>79</v>
      </c>
      <c r="N400">
        <f>Table_New[[#This Row],[WorkDate]]-Table_New[[#This Row],[ReqDate]]</f>
        <v>7</v>
      </c>
      <c r="O400">
        <f>VLOOKUP(Table_New[[#This Row],[Techs]],$AA$2:$AB$4,2,0)</f>
        <v>140</v>
      </c>
      <c r="P400">
        <f>Table_New[[#This Row],[LaborHours]]*Table_New[[#This Row],[LaborRate]]</f>
        <v>70</v>
      </c>
      <c r="Q400" s="6">
        <v>70</v>
      </c>
      <c r="R400" s="6">
        <v>24.186499999999999</v>
      </c>
      <c r="S400">
        <f>Table_New[[#This Row],[LaborRate]]+Table_New[[#This Row],[LaborCost]]</f>
        <v>210</v>
      </c>
      <c r="T400">
        <f>Table_New[[#This Row],[LaborFee]]+Table_New[[#This Row],[PartsFee]]</f>
        <v>94.186499999999995</v>
      </c>
      <c r="U400" t="str">
        <f>LEFT(TEXT(Table_New[[#This Row],[ReqDate]],"dddd"),3)</f>
        <v>Wed</v>
      </c>
      <c r="V400" t="str">
        <f>LEFT(TEXT(Table_New[[#This Row],[WorkDate]],"mmmm"),3)</f>
        <v>Mar</v>
      </c>
    </row>
    <row r="401" spans="1:22" ht="14.25" customHeight="1" x14ac:dyDescent="0.25">
      <c r="A401" s="6" t="s">
        <v>481</v>
      </c>
      <c r="B401" s="6" t="s">
        <v>226</v>
      </c>
      <c r="C401" s="6" t="s">
        <v>227</v>
      </c>
      <c r="D401" s="6" t="s">
        <v>58</v>
      </c>
      <c r="E401" t="str">
        <f>IF(Table_New[[#This Row],[Wait]]&lt;=4, "Yes", "No")</f>
        <v>No</v>
      </c>
      <c r="F401" s="9">
        <v>44265</v>
      </c>
      <c r="G401" s="9">
        <v>44273</v>
      </c>
      <c r="H401" s="6">
        <v>2</v>
      </c>
      <c r="I401" t="str">
        <f>IF(Table_New[[#This Row],[LaborFee]]=0,"Yes", "No")</f>
        <v>No</v>
      </c>
      <c r="J401" t="str">
        <f>IF(Table_New[[#This Row],[PartsFee]]=0,"Yes", "No")</f>
        <v>No</v>
      </c>
      <c r="K401" s="6">
        <v>0.5</v>
      </c>
      <c r="L401" s="6">
        <v>159</v>
      </c>
      <c r="M401" s="6" t="s">
        <v>59</v>
      </c>
      <c r="N401">
        <f>Table_New[[#This Row],[WorkDate]]-Table_New[[#This Row],[ReqDate]]</f>
        <v>8</v>
      </c>
      <c r="O401">
        <f>VLOOKUP(Table_New[[#This Row],[Techs]],$AA$2:$AB$4,2,0)</f>
        <v>140</v>
      </c>
      <c r="P401">
        <f>Table_New[[#This Row],[LaborHours]]*Table_New[[#This Row],[LaborRate]]</f>
        <v>70</v>
      </c>
      <c r="Q401" s="6">
        <v>70</v>
      </c>
      <c r="R401" s="6">
        <v>159</v>
      </c>
      <c r="S401">
        <f>Table_New[[#This Row],[LaborRate]]+Table_New[[#This Row],[LaborCost]]</f>
        <v>210</v>
      </c>
      <c r="T401">
        <f>Table_New[[#This Row],[LaborFee]]+Table_New[[#This Row],[PartsFee]]</f>
        <v>229</v>
      </c>
      <c r="U401" t="str">
        <f>LEFT(TEXT(Table_New[[#This Row],[ReqDate]],"dddd"),3)</f>
        <v>Wed</v>
      </c>
      <c r="V401" t="str">
        <f>LEFT(TEXT(Table_New[[#This Row],[WorkDate]],"mmmm"),3)</f>
        <v>Mar</v>
      </c>
    </row>
    <row r="402" spans="1:22" ht="14.25" customHeight="1" x14ac:dyDescent="0.25">
      <c r="A402" s="6" t="s">
        <v>482</v>
      </c>
      <c r="B402" s="6" t="s">
        <v>94</v>
      </c>
      <c r="C402" s="6" t="s">
        <v>78</v>
      </c>
      <c r="D402" s="6" t="s">
        <v>58</v>
      </c>
      <c r="E402" t="str">
        <f>IF(Table_New[[#This Row],[Wait]]&lt;=4, "Yes", "No")</f>
        <v>No</v>
      </c>
      <c r="F402" s="9">
        <v>44265</v>
      </c>
      <c r="G402" s="9">
        <v>44279</v>
      </c>
      <c r="H402" s="6">
        <v>2</v>
      </c>
      <c r="I402" t="str">
        <f>IF(Table_New[[#This Row],[LaborFee]]=0,"Yes", "No")</f>
        <v>No</v>
      </c>
      <c r="J402" t="str">
        <f>IF(Table_New[[#This Row],[PartsFee]]=0,"Yes", "No")</f>
        <v>Yes</v>
      </c>
      <c r="K402" s="6">
        <v>0.5</v>
      </c>
      <c r="L402" s="6">
        <v>411.09530000000001</v>
      </c>
      <c r="M402" s="6" t="s">
        <v>79</v>
      </c>
      <c r="N402">
        <f>Table_New[[#This Row],[WorkDate]]-Table_New[[#This Row],[ReqDate]]</f>
        <v>14</v>
      </c>
      <c r="O402">
        <f>VLOOKUP(Table_New[[#This Row],[Techs]],$AA$2:$AB$4,2,0)</f>
        <v>140</v>
      </c>
      <c r="P402">
        <f>Table_New[[#This Row],[LaborHours]]*Table_New[[#This Row],[LaborRate]]</f>
        <v>70</v>
      </c>
      <c r="Q402" s="6">
        <v>70</v>
      </c>
      <c r="R402" s="6">
        <v>0</v>
      </c>
      <c r="S402">
        <f>Table_New[[#This Row],[LaborRate]]+Table_New[[#This Row],[LaborCost]]</f>
        <v>210</v>
      </c>
      <c r="T402">
        <f>Table_New[[#This Row],[LaborFee]]+Table_New[[#This Row],[PartsFee]]</f>
        <v>70</v>
      </c>
      <c r="U402" t="str">
        <f>LEFT(TEXT(Table_New[[#This Row],[ReqDate]],"dddd"),3)</f>
        <v>Wed</v>
      </c>
      <c r="V402" t="str">
        <f>LEFT(TEXT(Table_New[[#This Row],[WorkDate]],"mmmm"),3)</f>
        <v>Mar</v>
      </c>
    </row>
    <row r="403" spans="1:22" ht="14.25" customHeight="1" x14ac:dyDescent="0.25">
      <c r="A403" s="6" t="s">
        <v>483</v>
      </c>
      <c r="B403" s="6" t="s">
        <v>56</v>
      </c>
      <c r="C403" s="6" t="s">
        <v>227</v>
      </c>
      <c r="D403" s="6" t="s">
        <v>58</v>
      </c>
      <c r="E403" t="str">
        <f>IF(Table_New[[#This Row],[Wait]]&lt;=4, "Yes", "No")</f>
        <v>No</v>
      </c>
      <c r="F403" s="9">
        <v>44265</v>
      </c>
      <c r="G403" s="9">
        <v>44294</v>
      </c>
      <c r="H403" s="6">
        <v>1</v>
      </c>
      <c r="I403" t="str">
        <f>IF(Table_New[[#This Row],[LaborFee]]=0,"Yes", "No")</f>
        <v>No</v>
      </c>
      <c r="J403" t="str">
        <f>IF(Table_New[[#This Row],[PartsFee]]=0,"Yes", "No")</f>
        <v>No</v>
      </c>
      <c r="K403" s="6">
        <v>0.75</v>
      </c>
      <c r="L403" s="6">
        <v>58.361699999999999</v>
      </c>
      <c r="M403" s="6" t="s">
        <v>59</v>
      </c>
      <c r="N403">
        <f>Table_New[[#This Row],[WorkDate]]-Table_New[[#This Row],[ReqDate]]</f>
        <v>29</v>
      </c>
      <c r="O403">
        <f>VLOOKUP(Table_New[[#This Row],[Techs]],$AA$2:$AB$4,2,0)</f>
        <v>80</v>
      </c>
      <c r="P403">
        <f>Table_New[[#This Row],[LaborHours]]*Table_New[[#This Row],[LaborRate]]</f>
        <v>60</v>
      </c>
      <c r="Q403" s="6">
        <v>60</v>
      </c>
      <c r="R403" s="6">
        <v>58.361699999999999</v>
      </c>
      <c r="S403">
        <f>Table_New[[#This Row],[LaborRate]]+Table_New[[#This Row],[LaborCost]]</f>
        <v>140</v>
      </c>
      <c r="T403">
        <f>Table_New[[#This Row],[LaborFee]]+Table_New[[#This Row],[PartsFee]]</f>
        <v>118.3617</v>
      </c>
      <c r="U403" t="str">
        <f>LEFT(TEXT(Table_New[[#This Row],[ReqDate]],"dddd"),3)</f>
        <v>Wed</v>
      </c>
      <c r="V403" t="str">
        <f>LEFT(TEXT(Table_New[[#This Row],[WorkDate]],"mmmm"),3)</f>
        <v>Apr</v>
      </c>
    </row>
    <row r="404" spans="1:22" ht="14.25" customHeight="1" x14ac:dyDescent="0.25">
      <c r="A404" s="6" t="s">
        <v>484</v>
      </c>
      <c r="B404" s="6" t="s">
        <v>94</v>
      </c>
      <c r="C404" s="6" t="s">
        <v>78</v>
      </c>
      <c r="D404" s="6" t="s">
        <v>81</v>
      </c>
      <c r="E404" t="str">
        <f>IF(Table_New[[#This Row],[Wait]]&lt;=4, "Yes", "No")</f>
        <v>No</v>
      </c>
      <c r="F404" s="9">
        <v>44265</v>
      </c>
      <c r="G404" s="9">
        <v>44306</v>
      </c>
      <c r="H404" s="6">
        <v>1</v>
      </c>
      <c r="I404" t="str">
        <f>IF(Table_New[[#This Row],[LaborFee]]=0,"Yes", "No")</f>
        <v>No</v>
      </c>
      <c r="J404" t="str">
        <f>IF(Table_New[[#This Row],[PartsFee]]=0,"Yes", "No")</f>
        <v>Yes</v>
      </c>
      <c r="K404" s="6">
        <v>1.75</v>
      </c>
      <c r="L404" s="6">
        <v>98.547600000000003</v>
      </c>
      <c r="M404" s="6" t="s">
        <v>79</v>
      </c>
      <c r="N404">
        <f>Table_New[[#This Row],[WorkDate]]-Table_New[[#This Row],[ReqDate]]</f>
        <v>41</v>
      </c>
      <c r="O404">
        <f>VLOOKUP(Table_New[[#This Row],[Techs]],$AA$2:$AB$4,2,0)</f>
        <v>80</v>
      </c>
      <c r="P404">
        <f>Table_New[[#This Row],[LaborHours]]*Table_New[[#This Row],[LaborRate]]</f>
        <v>140</v>
      </c>
      <c r="Q404" s="6">
        <v>140</v>
      </c>
      <c r="R404" s="6">
        <v>0</v>
      </c>
      <c r="S404">
        <f>Table_New[[#This Row],[LaborRate]]+Table_New[[#This Row],[LaborCost]]</f>
        <v>220</v>
      </c>
      <c r="T404">
        <f>Table_New[[#This Row],[LaborFee]]+Table_New[[#This Row],[PartsFee]]</f>
        <v>140</v>
      </c>
      <c r="U404" t="str">
        <f>LEFT(TEXT(Table_New[[#This Row],[ReqDate]],"dddd"),3)</f>
        <v>Wed</v>
      </c>
      <c r="V404" t="str">
        <f>LEFT(TEXT(Table_New[[#This Row],[WorkDate]],"mmmm"),3)</f>
        <v>Apr</v>
      </c>
    </row>
    <row r="405" spans="1:22" ht="14.25" customHeight="1" x14ac:dyDescent="0.25">
      <c r="A405" s="6" t="s">
        <v>485</v>
      </c>
      <c r="B405" s="6" t="s">
        <v>226</v>
      </c>
      <c r="C405" s="6" t="s">
        <v>227</v>
      </c>
      <c r="D405" s="6" t="s">
        <v>81</v>
      </c>
      <c r="E405" t="str">
        <f>IF(Table_New[[#This Row],[Wait]]&lt;=4, "Yes", "No")</f>
        <v>No</v>
      </c>
      <c r="F405" s="9">
        <v>44265</v>
      </c>
      <c r="G405" s="9">
        <v>44307</v>
      </c>
      <c r="H405" s="6">
        <v>2</v>
      </c>
      <c r="I405" t="str">
        <f>IF(Table_New[[#This Row],[LaborFee]]=0,"Yes", "No")</f>
        <v>Yes</v>
      </c>
      <c r="J405" t="str">
        <f>IF(Table_New[[#This Row],[PartsFee]]=0,"Yes", "No")</f>
        <v>Yes</v>
      </c>
      <c r="K405" s="6">
        <v>2</v>
      </c>
      <c r="L405" s="6">
        <v>145.14920000000001</v>
      </c>
      <c r="M405" s="6" t="s">
        <v>413</v>
      </c>
      <c r="N405">
        <f>Table_New[[#This Row],[WorkDate]]-Table_New[[#This Row],[ReqDate]]</f>
        <v>42</v>
      </c>
      <c r="O405">
        <f>VLOOKUP(Table_New[[#This Row],[Techs]],$AA$2:$AB$4,2,0)</f>
        <v>140</v>
      </c>
      <c r="P405">
        <f>Table_New[[#This Row],[LaborHours]]*Table_New[[#This Row],[LaborRate]]</f>
        <v>280</v>
      </c>
      <c r="Q405" s="6">
        <v>0</v>
      </c>
      <c r="R405" s="6">
        <v>0</v>
      </c>
      <c r="S405">
        <f>Table_New[[#This Row],[LaborRate]]+Table_New[[#This Row],[LaborCost]]</f>
        <v>420</v>
      </c>
      <c r="T405">
        <f>Table_New[[#This Row],[LaborFee]]+Table_New[[#This Row],[PartsFee]]</f>
        <v>0</v>
      </c>
      <c r="U405" t="str">
        <f>LEFT(TEXT(Table_New[[#This Row],[ReqDate]],"dddd"),3)</f>
        <v>Wed</v>
      </c>
      <c r="V405" t="str">
        <f>LEFT(TEXT(Table_New[[#This Row],[WorkDate]],"mmmm"),3)</f>
        <v>Apr</v>
      </c>
    </row>
    <row r="406" spans="1:22" ht="14.25" customHeight="1" x14ac:dyDescent="0.25">
      <c r="A406" s="6" t="s">
        <v>486</v>
      </c>
      <c r="B406" s="6" t="s">
        <v>94</v>
      </c>
      <c r="C406" s="6" t="s">
        <v>78</v>
      </c>
      <c r="D406" s="6" t="s">
        <v>63</v>
      </c>
      <c r="E406" t="str">
        <f>IF(Table_New[[#This Row],[Wait]]&lt;=4, "Yes", "No")</f>
        <v>Yes</v>
      </c>
      <c r="F406" s="9">
        <v>44266</v>
      </c>
      <c r="G406" s="9">
        <v>44266</v>
      </c>
      <c r="H406" s="6">
        <v>2</v>
      </c>
      <c r="I406" t="str">
        <f>IF(Table_New[[#This Row],[LaborFee]]=0,"Yes", "No")</f>
        <v>No</v>
      </c>
      <c r="J406" t="str">
        <f>IF(Table_New[[#This Row],[PartsFee]]=0,"Yes", "No")</f>
        <v>No</v>
      </c>
      <c r="K406" s="6">
        <v>0.75</v>
      </c>
      <c r="L406" s="6">
        <v>125.7273</v>
      </c>
      <c r="M406" s="6" t="s">
        <v>59</v>
      </c>
      <c r="N406">
        <f>Table_New[[#This Row],[WorkDate]]-Table_New[[#This Row],[ReqDate]]</f>
        <v>0</v>
      </c>
      <c r="O406">
        <f>VLOOKUP(Table_New[[#This Row],[Techs]],$AA$2:$AB$4,2,0)</f>
        <v>140</v>
      </c>
      <c r="P406">
        <f>Table_New[[#This Row],[LaborHours]]*Table_New[[#This Row],[LaborRate]]</f>
        <v>105</v>
      </c>
      <c r="Q406" s="6">
        <v>105</v>
      </c>
      <c r="R406" s="6">
        <v>125.7273</v>
      </c>
      <c r="S406">
        <f>Table_New[[#This Row],[LaborRate]]+Table_New[[#This Row],[LaborCost]]</f>
        <v>245</v>
      </c>
      <c r="T406">
        <f>Table_New[[#This Row],[LaborFee]]+Table_New[[#This Row],[PartsFee]]</f>
        <v>230.72730000000001</v>
      </c>
      <c r="U406" t="str">
        <f>LEFT(TEXT(Table_New[[#This Row],[ReqDate]],"dddd"),3)</f>
        <v>Thu</v>
      </c>
      <c r="V406" t="str">
        <f>LEFT(TEXT(Table_New[[#This Row],[WorkDate]],"mmmm"),3)</f>
        <v>Mar</v>
      </c>
    </row>
    <row r="407" spans="1:22" ht="14.25" customHeight="1" x14ac:dyDescent="0.25">
      <c r="A407" s="6" t="s">
        <v>487</v>
      </c>
      <c r="B407" s="6" t="s">
        <v>71</v>
      </c>
      <c r="C407" s="6" t="s">
        <v>57</v>
      </c>
      <c r="D407" s="6" t="s">
        <v>58</v>
      </c>
      <c r="E407" t="str">
        <f>IF(Table_New[[#This Row],[Wait]]&lt;=4, "Yes", "No")</f>
        <v>No</v>
      </c>
      <c r="F407" s="9">
        <v>44266</v>
      </c>
      <c r="G407" s="9">
        <v>44348</v>
      </c>
      <c r="H407" s="6">
        <v>1</v>
      </c>
      <c r="I407" t="str">
        <f>IF(Table_New[[#This Row],[LaborFee]]=0,"Yes", "No")</f>
        <v>No</v>
      </c>
      <c r="J407" t="str">
        <f>IF(Table_New[[#This Row],[PartsFee]]=0,"Yes", "No")</f>
        <v>No</v>
      </c>
      <c r="K407" s="6">
        <v>0.25</v>
      </c>
      <c r="L407" s="6">
        <v>204.28399999999999</v>
      </c>
      <c r="M407" s="6" t="s">
        <v>79</v>
      </c>
      <c r="N407">
        <f>Table_New[[#This Row],[WorkDate]]-Table_New[[#This Row],[ReqDate]]</f>
        <v>82</v>
      </c>
      <c r="O407">
        <f>VLOOKUP(Table_New[[#This Row],[Techs]],$AA$2:$AB$4,2,0)</f>
        <v>80</v>
      </c>
      <c r="P407">
        <f>Table_New[[#This Row],[LaborHours]]*Table_New[[#This Row],[LaborRate]]</f>
        <v>20</v>
      </c>
      <c r="Q407" s="6">
        <v>20</v>
      </c>
      <c r="R407" s="6">
        <v>204.28399999999999</v>
      </c>
      <c r="S407">
        <f>Table_New[[#This Row],[LaborRate]]+Table_New[[#This Row],[LaborCost]]</f>
        <v>100</v>
      </c>
      <c r="T407">
        <f>Table_New[[#This Row],[LaborFee]]+Table_New[[#This Row],[PartsFee]]</f>
        <v>224.28399999999999</v>
      </c>
      <c r="U407" t="str">
        <f>LEFT(TEXT(Table_New[[#This Row],[ReqDate]],"dddd"),3)</f>
        <v>Thu</v>
      </c>
      <c r="V407" t="str">
        <f>LEFT(TEXT(Table_New[[#This Row],[WorkDate]],"mmmm"),3)</f>
        <v>Jun</v>
      </c>
    </row>
    <row r="408" spans="1:22" ht="14.25" customHeight="1" x14ac:dyDescent="0.25">
      <c r="A408" s="6" t="s">
        <v>488</v>
      </c>
      <c r="B408" s="6" t="s">
        <v>65</v>
      </c>
      <c r="C408" s="6" t="s">
        <v>66</v>
      </c>
      <c r="D408" s="6" t="s">
        <v>67</v>
      </c>
      <c r="E408" t="str">
        <f>IF(Table_New[[#This Row],[Wait]]&lt;=4, "Yes", "No")</f>
        <v>No</v>
      </c>
      <c r="F408" s="9">
        <v>44266</v>
      </c>
      <c r="G408" s="9">
        <v>44394</v>
      </c>
      <c r="H408" s="6">
        <v>1</v>
      </c>
      <c r="I408" t="str">
        <f>IF(Table_New[[#This Row],[LaborFee]]=0,"Yes", "No")</f>
        <v>No</v>
      </c>
      <c r="J408" t="str">
        <f>IF(Table_New[[#This Row],[PartsFee]]=0,"Yes", "No")</f>
        <v>No</v>
      </c>
      <c r="K408" s="6">
        <v>0.25</v>
      </c>
      <c r="L408" s="6">
        <v>120</v>
      </c>
      <c r="M408" s="6" t="s">
        <v>59</v>
      </c>
      <c r="N408">
        <f>Table_New[[#This Row],[WorkDate]]-Table_New[[#This Row],[ReqDate]]</f>
        <v>128</v>
      </c>
      <c r="O408">
        <f>VLOOKUP(Table_New[[#This Row],[Techs]],$AA$2:$AB$4,2,0)</f>
        <v>80</v>
      </c>
      <c r="P408">
        <f>Table_New[[#This Row],[LaborHours]]*Table_New[[#This Row],[LaborRate]]</f>
        <v>20</v>
      </c>
      <c r="Q408" s="6">
        <v>20</v>
      </c>
      <c r="R408" s="6">
        <v>120</v>
      </c>
      <c r="S408">
        <f>Table_New[[#This Row],[LaborRate]]+Table_New[[#This Row],[LaborCost]]</f>
        <v>100</v>
      </c>
      <c r="T408">
        <f>Table_New[[#This Row],[LaborFee]]+Table_New[[#This Row],[PartsFee]]</f>
        <v>140</v>
      </c>
      <c r="U408" t="str">
        <f>LEFT(TEXT(Table_New[[#This Row],[ReqDate]],"dddd"),3)</f>
        <v>Thu</v>
      </c>
      <c r="V408" t="str">
        <f>LEFT(TEXT(Table_New[[#This Row],[WorkDate]],"mmmm"),3)</f>
        <v>Jul</v>
      </c>
    </row>
    <row r="409" spans="1:22" ht="14.25" customHeight="1" x14ac:dyDescent="0.25">
      <c r="A409" s="6" t="s">
        <v>489</v>
      </c>
      <c r="B409" s="6" t="s">
        <v>56</v>
      </c>
      <c r="C409" s="6" t="s">
        <v>227</v>
      </c>
      <c r="D409" s="6" t="s">
        <v>58</v>
      </c>
      <c r="E409" t="str">
        <f>IF(Table_New[[#This Row],[Wait]]&lt;=4, "Yes", "No")</f>
        <v>No</v>
      </c>
      <c r="F409" s="9">
        <v>44270</v>
      </c>
      <c r="G409" s="9">
        <v>44282</v>
      </c>
      <c r="H409" s="6">
        <v>2</v>
      </c>
      <c r="I409" t="str">
        <f>IF(Table_New[[#This Row],[LaborFee]]=0,"Yes", "No")</f>
        <v>No</v>
      </c>
      <c r="J409" t="str">
        <f>IF(Table_New[[#This Row],[PartsFee]]=0,"Yes", "No")</f>
        <v>No</v>
      </c>
      <c r="K409" s="6">
        <v>1</v>
      </c>
      <c r="L409" s="6">
        <v>203</v>
      </c>
      <c r="M409" s="6" t="s">
        <v>59</v>
      </c>
      <c r="N409">
        <f>Table_New[[#This Row],[WorkDate]]-Table_New[[#This Row],[ReqDate]]</f>
        <v>12</v>
      </c>
      <c r="O409">
        <f>VLOOKUP(Table_New[[#This Row],[Techs]],$AA$2:$AB$4,2,0)</f>
        <v>140</v>
      </c>
      <c r="P409">
        <f>Table_New[[#This Row],[LaborHours]]*Table_New[[#This Row],[LaborRate]]</f>
        <v>140</v>
      </c>
      <c r="Q409" s="6">
        <v>140</v>
      </c>
      <c r="R409" s="6">
        <v>203</v>
      </c>
      <c r="S409">
        <f>Table_New[[#This Row],[LaborRate]]+Table_New[[#This Row],[LaborCost]]</f>
        <v>280</v>
      </c>
      <c r="T409">
        <f>Table_New[[#This Row],[LaborFee]]+Table_New[[#This Row],[PartsFee]]</f>
        <v>343</v>
      </c>
      <c r="U409" t="str">
        <f>LEFT(TEXT(Table_New[[#This Row],[ReqDate]],"dddd"),3)</f>
        <v>Mon</v>
      </c>
      <c r="V409" t="str">
        <f>LEFT(TEXT(Table_New[[#This Row],[WorkDate]],"mmmm"),3)</f>
        <v>Mar</v>
      </c>
    </row>
    <row r="410" spans="1:22" ht="14.25" customHeight="1" x14ac:dyDescent="0.25">
      <c r="A410" s="6" t="s">
        <v>490</v>
      </c>
      <c r="B410" s="6" t="s">
        <v>226</v>
      </c>
      <c r="C410" s="6" t="s">
        <v>227</v>
      </c>
      <c r="D410" s="6" t="s">
        <v>58</v>
      </c>
      <c r="E410" t="str">
        <f>IF(Table_New[[#This Row],[Wait]]&lt;=4, "Yes", "No")</f>
        <v>No</v>
      </c>
      <c r="F410" s="9">
        <v>44270</v>
      </c>
      <c r="G410" s="9">
        <v>44278</v>
      </c>
      <c r="H410" s="6">
        <v>2</v>
      </c>
      <c r="I410" t="str">
        <f>IF(Table_New[[#This Row],[LaborFee]]=0,"Yes", "No")</f>
        <v>Yes</v>
      </c>
      <c r="J410" t="str">
        <f>IF(Table_New[[#This Row],[PartsFee]]=0,"Yes", "No")</f>
        <v>Yes</v>
      </c>
      <c r="K410" s="6">
        <v>0.75</v>
      </c>
      <c r="L410" s="6">
        <v>222.33</v>
      </c>
      <c r="M410" s="6" t="s">
        <v>413</v>
      </c>
      <c r="N410">
        <f>Table_New[[#This Row],[WorkDate]]-Table_New[[#This Row],[ReqDate]]</f>
        <v>8</v>
      </c>
      <c r="O410">
        <f>VLOOKUP(Table_New[[#This Row],[Techs]],$AA$2:$AB$4,2,0)</f>
        <v>140</v>
      </c>
      <c r="P410">
        <f>Table_New[[#This Row],[LaborHours]]*Table_New[[#This Row],[LaborRate]]</f>
        <v>105</v>
      </c>
      <c r="Q410" s="6">
        <v>0</v>
      </c>
      <c r="R410" s="6">
        <v>0</v>
      </c>
      <c r="S410">
        <f>Table_New[[#This Row],[LaborRate]]+Table_New[[#This Row],[LaborCost]]</f>
        <v>245</v>
      </c>
      <c r="T410">
        <f>Table_New[[#This Row],[LaborFee]]+Table_New[[#This Row],[PartsFee]]</f>
        <v>0</v>
      </c>
      <c r="U410" t="str">
        <f>LEFT(TEXT(Table_New[[#This Row],[ReqDate]],"dddd"),3)</f>
        <v>Mon</v>
      </c>
      <c r="V410" t="str">
        <f>LEFT(TEXT(Table_New[[#This Row],[WorkDate]],"mmmm"),3)</f>
        <v>Mar</v>
      </c>
    </row>
    <row r="411" spans="1:22" ht="14.25" customHeight="1" x14ac:dyDescent="0.25">
      <c r="A411" s="6" t="s">
        <v>491</v>
      </c>
      <c r="B411" s="6" t="s">
        <v>71</v>
      </c>
      <c r="C411" s="6" t="s">
        <v>66</v>
      </c>
      <c r="D411" s="6" t="s">
        <v>194</v>
      </c>
      <c r="E411" t="str">
        <f>IF(Table_New[[#This Row],[Wait]]&lt;=4, "Yes", "No")</f>
        <v>No</v>
      </c>
      <c r="F411" s="9">
        <v>44270</v>
      </c>
      <c r="G411" s="9">
        <v>44279</v>
      </c>
      <c r="H411" s="6">
        <v>2</v>
      </c>
      <c r="I411" t="str">
        <f>IF(Table_New[[#This Row],[LaborFee]]=0,"Yes", "No")</f>
        <v>No</v>
      </c>
      <c r="J411" t="str">
        <f>IF(Table_New[[#This Row],[PartsFee]]=0,"Yes", "No")</f>
        <v>No</v>
      </c>
      <c r="K411" s="6">
        <v>4.75</v>
      </c>
      <c r="L411" s="6">
        <v>56.4</v>
      </c>
      <c r="M411" s="6" t="s">
        <v>59</v>
      </c>
      <c r="N411">
        <f>Table_New[[#This Row],[WorkDate]]-Table_New[[#This Row],[ReqDate]]</f>
        <v>9</v>
      </c>
      <c r="O411">
        <f>VLOOKUP(Table_New[[#This Row],[Techs]],$AA$2:$AB$4,2,0)</f>
        <v>140</v>
      </c>
      <c r="P411">
        <f>Table_New[[#This Row],[LaborHours]]*Table_New[[#This Row],[LaborRate]]</f>
        <v>665</v>
      </c>
      <c r="Q411" s="6">
        <v>665</v>
      </c>
      <c r="R411" s="6">
        <v>56.4</v>
      </c>
      <c r="S411">
        <f>Table_New[[#This Row],[LaborRate]]+Table_New[[#This Row],[LaborCost]]</f>
        <v>805</v>
      </c>
      <c r="T411">
        <f>Table_New[[#This Row],[LaborFee]]+Table_New[[#This Row],[PartsFee]]</f>
        <v>721.4</v>
      </c>
      <c r="U411" t="str">
        <f>LEFT(TEXT(Table_New[[#This Row],[ReqDate]],"dddd"),3)</f>
        <v>Mon</v>
      </c>
      <c r="V411" t="str">
        <f>LEFT(TEXT(Table_New[[#This Row],[WorkDate]],"mmmm"),3)</f>
        <v>Mar</v>
      </c>
    </row>
    <row r="412" spans="1:22" ht="14.25" customHeight="1" x14ac:dyDescent="0.25">
      <c r="A412" s="6" t="s">
        <v>492</v>
      </c>
      <c r="B412" s="6" t="s">
        <v>56</v>
      </c>
      <c r="C412" s="6" t="s">
        <v>227</v>
      </c>
      <c r="D412" s="6" t="s">
        <v>194</v>
      </c>
      <c r="E412" t="str">
        <f>IF(Table_New[[#This Row],[Wait]]&lt;=4, "Yes", "No")</f>
        <v>No</v>
      </c>
      <c r="F412" s="9">
        <v>44270</v>
      </c>
      <c r="G412" s="9">
        <v>44284</v>
      </c>
      <c r="H412" s="6">
        <v>2</v>
      </c>
      <c r="I412" t="str">
        <f>IF(Table_New[[#This Row],[LaborFee]]=0,"Yes", "No")</f>
        <v>No</v>
      </c>
      <c r="J412" t="str">
        <f>IF(Table_New[[#This Row],[PartsFee]]=0,"Yes", "No")</f>
        <v>Yes</v>
      </c>
      <c r="K412" s="6">
        <v>1</v>
      </c>
      <c r="L412" s="6">
        <v>60</v>
      </c>
      <c r="M412" s="6" t="s">
        <v>79</v>
      </c>
      <c r="N412">
        <f>Table_New[[#This Row],[WorkDate]]-Table_New[[#This Row],[ReqDate]]</f>
        <v>14</v>
      </c>
      <c r="O412">
        <f>VLOOKUP(Table_New[[#This Row],[Techs]],$AA$2:$AB$4,2,0)</f>
        <v>140</v>
      </c>
      <c r="P412">
        <f>Table_New[[#This Row],[LaborHours]]*Table_New[[#This Row],[LaborRate]]</f>
        <v>140</v>
      </c>
      <c r="Q412" s="6">
        <v>140</v>
      </c>
      <c r="R412" s="6">
        <v>0</v>
      </c>
      <c r="S412">
        <f>Table_New[[#This Row],[LaborRate]]+Table_New[[#This Row],[LaborCost]]</f>
        <v>280</v>
      </c>
      <c r="T412">
        <f>Table_New[[#This Row],[LaborFee]]+Table_New[[#This Row],[PartsFee]]</f>
        <v>140</v>
      </c>
      <c r="U412" t="str">
        <f>LEFT(TEXT(Table_New[[#This Row],[ReqDate]],"dddd"),3)</f>
        <v>Mon</v>
      </c>
      <c r="V412" t="str">
        <f>LEFT(TEXT(Table_New[[#This Row],[WorkDate]],"mmmm"),3)</f>
        <v>Mar</v>
      </c>
    </row>
    <row r="413" spans="1:22" ht="14.25" customHeight="1" x14ac:dyDescent="0.25">
      <c r="A413" s="6" t="s">
        <v>493</v>
      </c>
      <c r="B413" s="6" t="s">
        <v>56</v>
      </c>
      <c r="C413" s="6" t="s">
        <v>227</v>
      </c>
      <c r="D413" s="6" t="s">
        <v>58</v>
      </c>
      <c r="E413" t="str">
        <f>IF(Table_New[[#This Row],[Wait]]&lt;=4, "Yes", "No")</f>
        <v>No</v>
      </c>
      <c r="F413" s="9">
        <v>44270</v>
      </c>
      <c r="G413" s="9">
        <v>44286</v>
      </c>
      <c r="H413" s="6">
        <v>1</v>
      </c>
      <c r="I413" t="str">
        <f>IF(Table_New[[#This Row],[LaborFee]]=0,"Yes", "No")</f>
        <v>No</v>
      </c>
      <c r="J413" t="str">
        <f>IF(Table_New[[#This Row],[PartsFee]]=0,"Yes", "No")</f>
        <v>No</v>
      </c>
      <c r="K413" s="6">
        <v>0.75</v>
      </c>
      <c r="L413" s="6">
        <v>21.33</v>
      </c>
      <c r="M413" s="6" t="s">
        <v>59</v>
      </c>
      <c r="N413">
        <f>Table_New[[#This Row],[WorkDate]]-Table_New[[#This Row],[ReqDate]]</f>
        <v>16</v>
      </c>
      <c r="O413">
        <f>VLOOKUP(Table_New[[#This Row],[Techs]],$AA$2:$AB$4,2,0)</f>
        <v>80</v>
      </c>
      <c r="P413">
        <f>Table_New[[#This Row],[LaborHours]]*Table_New[[#This Row],[LaborRate]]</f>
        <v>60</v>
      </c>
      <c r="Q413" s="6">
        <v>60</v>
      </c>
      <c r="R413" s="6">
        <v>21.33</v>
      </c>
      <c r="S413">
        <f>Table_New[[#This Row],[LaborRate]]+Table_New[[#This Row],[LaborCost]]</f>
        <v>140</v>
      </c>
      <c r="T413">
        <f>Table_New[[#This Row],[LaborFee]]+Table_New[[#This Row],[PartsFee]]</f>
        <v>81.33</v>
      </c>
      <c r="U413" t="str">
        <f>LEFT(TEXT(Table_New[[#This Row],[ReqDate]],"dddd"),3)</f>
        <v>Mon</v>
      </c>
      <c r="V413" t="str">
        <f>LEFT(TEXT(Table_New[[#This Row],[WorkDate]],"mmmm"),3)</f>
        <v>Mar</v>
      </c>
    </row>
    <row r="414" spans="1:22" ht="14.25" customHeight="1" x14ac:dyDescent="0.25">
      <c r="A414" s="6" t="s">
        <v>494</v>
      </c>
      <c r="B414" s="6" t="s">
        <v>56</v>
      </c>
      <c r="C414" s="6" t="s">
        <v>227</v>
      </c>
      <c r="D414" s="6" t="s">
        <v>67</v>
      </c>
      <c r="E414" t="str">
        <f>IF(Table_New[[#This Row],[Wait]]&lt;=4, "Yes", "No")</f>
        <v>No</v>
      </c>
      <c r="F414" s="9">
        <v>44270</v>
      </c>
      <c r="G414" s="9">
        <v>44285</v>
      </c>
      <c r="H414" s="6">
        <v>1</v>
      </c>
      <c r="I414" t="str">
        <f>IF(Table_New[[#This Row],[LaborFee]]=0,"Yes", "No")</f>
        <v>No</v>
      </c>
      <c r="J414" t="str">
        <f>IF(Table_New[[#This Row],[PartsFee]]=0,"Yes", "No")</f>
        <v>No</v>
      </c>
      <c r="K414" s="6">
        <v>0.25</v>
      </c>
      <c r="L414" s="6">
        <v>204.28399999999999</v>
      </c>
      <c r="M414" s="6" t="s">
        <v>59</v>
      </c>
      <c r="N414">
        <f>Table_New[[#This Row],[WorkDate]]-Table_New[[#This Row],[ReqDate]]</f>
        <v>15</v>
      </c>
      <c r="O414">
        <f>VLOOKUP(Table_New[[#This Row],[Techs]],$AA$2:$AB$4,2,0)</f>
        <v>80</v>
      </c>
      <c r="P414">
        <f>Table_New[[#This Row],[LaborHours]]*Table_New[[#This Row],[LaborRate]]</f>
        <v>20</v>
      </c>
      <c r="Q414" s="6">
        <v>20</v>
      </c>
      <c r="R414" s="6">
        <v>204.28399999999999</v>
      </c>
      <c r="S414">
        <f>Table_New[[#This Row],[LaborRate]]+Table_New[[#This Row],[LaborCost]]</f>
        <v>100</v>
      </c>
      <c r="T414">
        <f>Table_New[[#This Row],[LaborFee]]+Table_New[[#This Row],[PartsFee]]</f>
        <v>224.28399999999999</v>
      </c>
      <c r="U414" t="str">
        <f>LEFT(TEXT(Table_New[[#This Row],[ReqDate]],"dddd"),3)</f>
        <v>Mon</v>
      </c>
      <c r="V414" t="str">
        <f>LEFT(TEXT(Table_New[[#This Row],[WorkDate]],"mmmm"),3)</f>
        <v>Mar</v>
      </c>
    </row>
    <row r="415" spans="1:22" ht="14.25" customHeight="1" x14ac:dyDescent="0.25">
      <c r="A415" s="6" t="s">
        <v>495</v>
      </c>
      <c r="B415" s="6" t="s">
        <v>65</v>
      </c>
      <c r="C415" s="6" t="s">
        <v>78</v>
      </c>
      <c r="D415" s="6" t="s">
        <v>81</v>
      </c>
      <c r="E415" t="str">
        <f>IF(Table_New[[#This Row],[Wait]]&lt;=4, "Yes", "No")</f>
        <v>No</v>
      </c>
      <c r="F415" s="9">
        <v>44270</v>
      </c>
      <c r="G415" s="9">
        <v>44293</v>
      </c>
      <c r="H415" s="6">
        <v>1</v>
      </c>
      <c r="I415" t="str">
        <f>IF(Table_New[[#This Row],[LaborFee]]=0,"Yes", "No")</f>
        <v>No</v>
      </c>
      <c r="J415" t="str">
        <f>IF(Table_New[[#This Row],[PartsFee]]=0,"Yes", "No")</f>
        <v>Yes</v>
      </c>
      <c r="K415" s="6">
        <v>1.5</v>
      </c>
      <c r="L415" s="6">
        <v>95.042900000000003</v>
      </c>
      <c r="M415" s="6" t="s">
        <v>79</v>
      </c>
      <c r="N415">
        <f>Table_New[[#This Row],[WorkDate]]-Table_New[[#This Row],[ReqDate]]</f>
        <v>23</v>
      </c>
      <c r="O415">
        <f>VLOOKUP(Table_New[[#This Row],[Techs]],$AA$2:$AB$4,2,0)</f>
        <v>80</v>
      </c>
      <c r="P415">
        <f>Table_New[[#This Row],[LaborHours]]*Table_New[[#This Row],[LaborRate]]</f>
        <v>120</v>
      </c>
      <c r="Q415" s="6">
        <v>120</v>
      </c>
      <c r="R415" s="6">
        <v>0</v>
      </c>
      <c r="S415">
        <f>Table_New[[#This Row],[LaborRate]]+Table_New[[#This Row],[LaborCost]]</f>
        <v>200</v>
      </c>
      <c r="T415">
        <f>Table_New[[#This Row],[LaborFee]]+Table_New[[#This Row],[PartsFee]]</f>
        <v>120</v>
      </c>
      <c r="U415" t="str">
        <f>LEFT(TEXT(Table_New[[#This Row],[ReqDate]],"dddd"),3)</f>
        <v>Mon</v>
      </c>
      <c r="V415" t="str">
        <f>LEFT(TEXT(Table_New[[#This Row],[WorkDate]],"mmmm"),3)</f>
        <v>Apr</v>
      </c>
    </row>
    <row r="416" spans="1:22" ht="14.25" customHeight="1" x14ac:dyDescent="0.25">
      <c r="A416" s="6" t="s">
        <v>496</v>
      </c>
      <c r="B416" s="6" t="s">
        <v>71</v>
      </c>
      <c r="C416" s="6" t="s">
        <v>66</v>
      </c>
      <c r="D416" s="6" t="s">
        <v>67</v>
      </c>
      <c r="E416" t="str">
        <f>IF(Table_New[[#This Row],[Wait]]&lt;=4, "Yes", "No")</f>
        <v>No</v>
      </c>
      <c r="F416" s="9">
        <v>44270</v>
      </c>
      <c r="G416" s="9">
        <v>44305</v>
      </c>
      <c r="H416" s="6">
        <v>1</v>
      </c>
      <c r="I416" t="str">
        <f>IF(Table_New[[#This Row],[LaborFee]]=0,"Yes", "No")</f>
        <v>No</v>
      </c>
      <c r="J416" t="str">
        <f>IF(Table_New[[#This Row],[PartsFee]]=0,"Yes", "No")</f>
        <v>No</v>
      </c>
      <c r="K416" s="6">
        <v>0.25</v>
      </c>
      <c r="L416" s="6">
        <v>23.401</v>
      </c>
      <c r="M416" s="6" t="s">
        <v>59</v>
      </c>
      <c r="N416">
        <f>Table_New[[#This Row],[WorkDate]]-Table_New[[#This Row],[ReqDate]]</f>
        <v>35</v>
      </c>
      <c r="O416">
        <f>VLOOKUP(Table_New[[#This Row],[Techs]],$AA$2:$AB$4,2,0)</f>
        <v>80</v>
      </c>
      <c r="P416">
        <f>Table_New[[#This Row],[LaborHours]]*Table_New[[#This Row],[LaborRate]]</f>
        <v>20</v>
      </c>
      <c r="Q416" s="6">
        <v>20</v>
      </c>
      <c r="R416" s="6">
        <v>23.401</v>
      </c>
      <c r="S416">
        <f>Table_New[[#This Row],[LaborRate]]+Table_New[[#This Row],[LaborCost]]</f>
        <v>100</v>
      </c>
      <c r="T416">
        <f>Table_New[[#This Row],[LaborFee]]+Table_New[[#This Row],[PartsFee]]</f>
        <v>43.400999999999996</v>
      </c>
      <c r="U416" t="str">
        <f>LEFT(TEXT(Table_New[[#This Row],[ReqDate]],"dddd"),3)</f>
        <v>Mon</v>
      </c>
      <c r="V416" t="str">
        <f>LEFT(TEXT(Table_New[[#This Row],[WorkDate]],"mmmm"),3)</f>
        <v>Apr</v>
      </c>
    </row>
    <row r="417" spans="1:22" ht="14.25" customHeight="1" x14ac:dyDescent="0.25">
      <c r="A417" s="6" t="s">
        <v>497</v>
      </c>
      <c r="B417" s="6" t="s">
        <v>65</v>
      </c>
      <c r="C417" s="6" t="s">
        <v>227</v>
      </c>
      <c r="D417" s="6" t="s">
        <v>81</v>
      </c>
      <c r="E417" t="str">
        <f>IF(Table_New[[#This Row],[Wait]]&lt;=4, "Yes", "No")</f>
        <v>No</v>
      </c>
      <c r="F417" s="9">
        <v>44270</v>
      </c>
      <c r="G417" s="9">
        <v>44324</v>
      </c>
      <c r="H417" s="6">
        <v>2</v>
      </c>
      <c r="I417" t="str">
        <f>IF(Table_New[[#This Row],[LaborFee]]=0,"Yes", "No")</f>
        <v>Yes</v>
      </c>
      <c r="J417" t="str">
        <f>IF(Table_New[[#This Row],[PartsFee]]=0,"Yes", "No")</f>
        <v>Yes</v>
      </c>
      <c r="K417" s="6">
        <v>2.25</v>
      </c>
      <c r="L417" s="6">
        <v>934.45389999999998</v>
      </c>
      <c r="M417" s="6" t="s">
        <v>413</v>
      </c>
      <c r="N417">
        <f>Table_New[[#This Row],[WorkDate]]-Table_New[[#This Row],[ReqDate]]</f>
        <v>54</v>
      </c>
      <c r="O417">
        <f>VLOOKUP(Table_New[[#This Row],[Techs]],$AA$2:$AB$4,2,0)</f>
        <v>140</v>
      </c>
      <c r="P417">
        <f>Table_New[[#This Row],[LaborHours]]*Table_New[[#This Row],[LaborRate]]</f>
        <v>315</v>
      </c>
      <c r="Q417" s="6">
        <v>0</v>
      </c>
      <c r="R417" s="6">
        <v>0</v>
      </c>
      <c r="S417">
        <f>Table_New[[#This Row],[LaborRate]]+Table_New[[#This Row],[LaborCost]]</f>
        <v>455</v>
      </c>
      <c r="T417">
        <f>Table_New[[#This Row],[LaborFee]]+Table_New[[#This Row],[PartsFee]]</f>
        <v>0</v>
      </c>
      <c r="U417" t="str">
        <f>LEFT(TEXT(Table_New[[#This Row],[ReqDate]],"dddd"),3)</f>
        <v>Mon</v>
      </c>
      <c r="V417" t="str">
        <f>LEFT(TEXT(Table_New[[#This Row],[WorkDate]],"mmmm"),3)</f>
        <v>May</v>
      </c>
    </row>
    <row r="418" spans="1:22" ht="14.25" customHeight="1" x14ac:dyDescent="0.25">
      <c r="A418" s="6" t="s">
        <v>498</v>
      </c>
      <c r="B418" s="6" t="s">
        <v>83</v>
      </c>
      <c r="C418" s="6" t="s">
        <v>57</v>
      </c>
      <c r="D418" s="6" t="s">
        <v>63</v>
      </c>
      <c r="E418" t="str">
        <f>IF(Table_New[[#This Row],[Wait]]&lt;=4, "Yes", "No")</f>
        <v>Yes</v>
      </c>
      <c r="F418" s="9">
        <v>44271</v>
      </c>
      <c r="G418" s="9">
        <v>44272</v>
      </c>
      <c r="H418" s="6">
        <v>1</v>
      </c>
      <c r="I418" t="str">
        <f>IF(Table_New[[#This Row],[LaborFee]]=0,"Yes", "No")</f>
        <v>No</v>
      </c>
      <c r="J418" t="str">
        <f>IF(Table_New[[#This Row],[PartsFee]]=0,"Yes", "No")</f>
        <v>No</v>
      </c>
      <c r="K418" s="6">
        <v>0.5</v>
      </c>
      <c r="L418" s="6">
        <v>18</v>
      </c>
      <c r="M418" s="6" t="s">
        <v>68</v>
      </c>
      <c r="N418">
        <f>Table_New[[#This Row],[WorkDate]]-Table_New[[#This Row],[ReqDate]]</f>
        <v>1</v>
      </c>
      <c r="O418">
        <f>VLOOKUP(Table_New[[#This Row],[Techs]],$AA$2:$AB$4,2,0)</f>
        <v>80</v>
      </c>
      <c r="P418">
        <f>Table_New[[#This Row],[LaborHours]]*Table_New[[#This Row],[LaborRate]]</f>
        <v>40</v>
      </c>
      <c r="Q418" s="6">
        <v>40</v>
      </c>
      <c r="R418" s="6">
        <v>18</v>
      </c>
      <c r="S418">
        <f>Table_New[[#This Row],[LaborRate]]+Table_New[[#This Row],[LaborCost]]</f>
        <v>120</v>
      </c>
      <c r="T418">
        <f>Table_New[[#This Row],[LaborFee]]+Table_New[[#This Row],[PartsFee]]</f>
        <v>58</v>
      </c>
      <c r="U418" t="str">
        <f>LEFT(TEXT(Table_New[[#This Row],[ReqDate]],"dddd"),3)</f>
        <v>Tue</v>
      </c>
      <c r="V418" t="str">
        <f>LEFT(TEXT(Table_New[[#This Row],[WorkDate]],"mmmm"),3)</f>
        <v>Mar</v>
      </c>
    </row>
    <row r="419" spans="1:22" ht="14.25" customHeight="1" x14ac:dyDescent="0.25">
      <c r="A419" s="6" t="s">
        <v>499</v>
      </c>
      <c r="B419" s="6" t="s">
        <v>94</v>
      </c>
      <c r="C419" s="6" t="s">
        <v>66</v>
      </c>
      <c r="D419" s="6" t="s">
        <v>58</v>
      </c>
      <c r="E419" t="str">
        <f>IF(Table_New[[#This Row],[Wait]]&lt;=4, "Yes", "No")</f>
        <v>No</v>
      </c>
      <c r="F419" s="9">
        <v>44271</v>
      </c>
      <c r="G419" s="9">
        <v>44280</v>
      </c>
      <c r="H419" s="6">
        <v>1</v>
      </c>
      <c r="I419" t="str">
        <f>IF(Table_New[[#This Row],[LaborFee]]=0,"Yes", "No")</f>
        <v>No</v>
      </c>
      <c r="J419" t="str">
        <f>IF(Table_New[[#This Row],[PartsFee]]=0,"Yes", "No")</f>
        <v>No</v>
      </c>
      <c r="K419" s="6">
        <v>0.25</v>
      </c>
      <c r="L419" s="6">
        <v>134.84690000000001</v>
      </c>
      <c r="M419" s="6" t="s">
        <v>79</v>
      </c>
      <c r="N419">
        <f>Table_New[[#This Row],[WorkDate]]-Table_New[[#This Row],[ReqDate]]</f>
        <v>9</v>
      </c>
      <c r="O419">
        <f>VLOOKUP(Table_New[[#This Row],[Techs]],$AA$2:$AB$4,2,0)</f>
        <v>80</v>
      </c>
      <c r="P419">
        <f>Table_New[[#This Row],[LaborHours]]*Table_New[[#This Row],[LaborRate]]</f>
        <v>20</v>
      </c>
      <c r="Q419" s="6">
        <v>20</v>
      </c>
      <c r="R419" s="6">
        <v>134.84690000000001</v>
      </c>
      <c r="S419">
        <f>Table_New[[#This Row],[LaborRate]]+Table_New[[#This Row],[LaborCost]]</f>
        <v>100</v>
      </c>
      <c r="T419">
        <f>Table_New[[#This Row],[LaborFee]]+Table_New[[#This Row],[PartsFee]]</f>
        <v>154.84690000000001</v>
      </c>
      <c r="U419" t="str">
        <f>LEFT(TEXT(Table_New[[#This Row],[ReqDate]],"dddd"),3)</f>
        <v>Tue</v>
      </c>
      <c r="V419" t="str">
        <f>LEFT(TEXT(Table_New[[#This Row],[WorkDate]],"mmmm"),3)</f>
        <v>Mar</v>
      </c>
    </row>
    <row r="420" spans="1:22" ht="14.25" customHeight="1" x14ac:dyDescent="0.25">
      <c r="A420" s="6" t="s">
        <v>500</v>
      </c>
      <c r="B420" s="6" t="s">
        <v>71</v>
      </c>
      <c r="C420" s="6" t="s">
        <v>66</v>
      </c>
      <c r="D420" s="6" t="s">
        <v>58</v>
      </c>
      <c r="E420" t="str">
        <f>IF(Table_New[[#This Row],[Wait]]&lt;=4, "Yes", "No")</f>
        <v>No</v>
      </c>
      <c r="F420" s="9">
        <v>44271</v>
      </c>
      <c r="G420" s="9">
        <v>44278</v>
      </c>
      <c r="H420" s="6">
        <v>1</v>
      </c>
      <c r="I420" t="str">
        <f>IF(Table_New[[#This Row],[LaborFee]]=0,"Yes", "No")</f>
        <v>No</v>
      </c>
      <c r="J420" t="str">
        <f>IF(Table_New[[#This Row],[PartsFee]]=0,"Yes", "No")</f>
        <v>No</v>
      </c>
      <c r="K420" s="6">
        <v>0.5</v>
      </c>
      <c r="L420" s="6">
        <v>61.259</v>
      </c>
      <c r="M420" s="6" t="s">
        <v>59</v>
      </c>
      <c r="N420">
        <f>Table_New[[#This Row],[WorkDate]]-Table_New[[#This Row],[ReqDate]]</f>
        <v>7</v>
      </c>
      <c r="O420">
        <f>VLOOKUP(Table_New[[#This Row],[Techs]],$AA$2:$AB$4,2,0)</f>
        <v>80</v>
      </c>
      <c r="P420">
        <f>Table_New[[#This Row],[LaborHours]]*Table_New[[#This Row],[LaborRate]]</f>
        <v>40</v>
      </c>
      <c r="Q420" s="6">
        <v>40</v>
      </c>
      <c r="R420" s="6">
        <v>61.259</v>
      </c>
      <c r="S420">
        <f>Table_New[[#This Row],[LaborRate]]+Table_New[[#This Row],[LaborCost]]</f>
        <v>120</v>
      </c>
      <c r="T420">
        <f>Table_New[[#This Row],[LaborFee]]+Table_New[[#This Row],[PartsFee]]</f>
        <v>101.259</v>
      </c>
      <c r="U420" t="str">
        <f>LEFT(TEXT(Table_New[[#This Row],[ReqDate]],"dddd"),3)</f>
        <v>Tue</v>
      </c>
      <c r="V420" t="str">
        <f>LEFT(TEXT(Table_New[[#This Row],[WorkDate]],"mmmm"),3)</f>
        <v>Mar</v>
      </c>
    </row>
    <row r="421" spans="1:22" ht="14.25" customHeight="1" x14ac:dyDescent="0.25">
      <c r="A421" s="6" t="s">
        <v>501</v>
      </c>
      <c r="B421" s="6" t="s">
        <v>65</v>
      </c>
      <c r="C421" s="6" t="s">
        <v>78</v>
      </c>
      <c r="D421" s="6" t="s">
        <v>63</v>
      </c>
      <c r="E421" t="str">
        <f>IF(Table_New[[#This Row],[Wait]]&lt;=4, "Yes", "No")</f>
        <v>No</v>
      </c>
      <c r="F421" s="9">
        <v>44271</v>
      </c>
      <c r="G421" s="9">
        <v>44288</v>
      </c>
      <c r="H421" s="6">
        <v>2</v>
      </c>
      <c r="I421" t="str">
        <f>IF(Table_New[[#This Row],[LaborFee]]=0,"Yes", "No")</f>
        <v>No</v>
      </c>
      <c r="J421" t="str">
        <f>IF(Table_New[[#This Row],[PartsFee]]=0,"Yes", "No")</f>
        <v>No</v>
      </c>
      <c r="K421" s="6">
        <v>4.5</v>
      </c>
      <c r="L421" s="6">
        <v>658.67510000000004</v>
      </c>
      <c r="M421" s="6" t="s">
        <v>59</v>
      </c>
      <c r="N421">
        <f>Table_New[[#This Row],[WorkDate]]-Table_New[[#This Row],[ReqDate]]</f>
        <v>17</v>
      </c>
      <c r="O421">
        <f>VLOOKUP(Table_New[[#This Row],[Techs]],$AA$2:$AB$4,2,0)</f>
        <v>140</v>
      </c>
      <c r="P421">
        <f>Table_New[[#This Row],[LaborHours]]*Table_New[[#This Row],[LaborRate]]</f>
        <v>630</v>
      </c>
      <c r="Q421" s="6">
        <v>630</v>
      </c>
      <c r="R421" s="6">
        <v>658.67510000000004</v>
      </c>
      <c r="S421">
        <f>Table_New[[#This Row],[LaborRate]]+Table_New[[#This Row],[LaborCost]]</f>
        <v>770</v>
      </c>
      <c r="T421">
        <f>Table_New[[#This Row],[LaborFee]]+Table_New[[#This Row],[PartsFee]]</f>
        <v>1288.6750999999999</v>
      </c>
      <c r="U421" t="str">
        <f>LEFT(TEXT(Table_New[[#This Row],[ReqDate]],"dddd"),3)</f>
        <v>Tue</v>
      </c>
      <c r="V421" t="str">
        <f>LEFT(TEXT(Table_New[[#This Row],[WorkDate]],"mmmm"),3)</f>
        <v>Apr</v>
      </c>
    </row>
    <row r="422" spans="1:22" ht="14.25" customHeight="1" x14ac:dyDescent="0.25">
      <c r="A422" s="6" t="s">
        <v>502</v>
      </c>
      <c r="B422" s="6" t="s">
        <v>65</v>
      </c>
      <c r="C422" s="6" t="s">
        <v>78</v>
      </c>
      <c r="D422" s="6" t="s">
        <v>81</v>
      </c>
      <c r="E422" t="str">
        <f>IF(Table_New[[#This Row],[Wait]]&lt;=4, "Yes", "No")</f>
        <v>No</v>
      </c>
      <c r="F422" s="9">
        <v>44271</v>
      </c>
      <c r="G422" s="9">
        <v>44289</v>
      </c>
      <c r="H422" s="6">
        <v>2</v>
      </c>
      <c r="I422" t="str">
        <f>IF(Table_New[[#This Row],[LaborFee]]=0,"Yes", "No")</f>
        <v>No</v>
      </c>
      <c r="J422" t="str">
        <f>IF(Table_New[[#This Row],[PartsFee]]=0,"Yes", "No")</f>
        <v>No</v>
      </c>
      <c r="K422" s="6">
        <v>8</v>
      </c>
      <c r="L422" s="6">
        <v>1468.5196000000001</v>
      </c>
      <c r="M422" s="6" t="s">
        <v>59</v>
      </c>
      <c r="N422">
        <f>Table_New[[#This Row],[WorkDate]]-Table_New[[#This Row],[ReqDate]]</f>
        <v>18</v>
      </c>
      <c r="O422">
        <f>VLOOKUP(Table_New[[#This Row],[Techs]],$AA$2:$AB$4,2,0)</f>
        <v>140</v>
      </c>
      <c r="P422">
        <f>Table_New[[#This Row],[LaborHours]]*Table_New[[#This Row],[LaborRate]]</f>
        <v>1120</v>
      </c>
      <c r="Q422" s="6">
        <v>1120</v>
      </c>
      <c r="R422" s="6">
        <v>1468.5196000000001</v>
      </c>
      <c r="S422">
        <f>Table_New[[#This Row],[LaborRate]]+Table_New[[#This Row],[LaborCost]]</f>
        <v>1260</v>
      </c>
      <c r="T422">
        <f>Table_New[[#This Row],[LaborFee]]+Table_New[[#This Row],[PartsFee]]</f>
        <v>2588.5196000000001</v>
      </c>
      <c r="U422" t="str">
        <f>LEFT(TEXT(Table_New[[#This Row],[ReqDate]],"dddd"),3)</f>
        <v>Tue</v>
      </c>
      <c r="V422" t="str">
        <f>LEFT(TEXT(Table_New[[#This Row],[WorkDate]],"mmmm"),3)</f>
        <v>Apr</v>
      </c>
    </row>
    <row r="423" spans="1:22" ht="14.25" customHeight="1" x14ac:dyDescent="0.25">
      <c r="A423" s="6" t="s">
        <v>503</v>
      </c>
      <c r="B423" s="6" t="s">
        <v>61</v>
      </c>
      <c r="C423" s="6" t="s">
        <v>62</v>
      </c>
      <c r="D423" s="6" t="s">
        <v>63</v>
      </c>
      <c r="E423" t="str">
        <f>IF(Table_New[[#This Row],[Wait]]&lt;=4, "Yes", "No")</f>
        <v>No</v>
      </c>
      <c r="F423" s="9">
        <v>44271</v>
      </c>
      <c r="G423" s="9">
        <v>44286</v>
      </c>
      <c r="H423" s="6">
        <v>1</v>
      </c>
      <c r="I423" t="str">
        <f>IF(Table_New[[#This Row],[LaborFee]]=0,"Yes", "No")</f>
        <v>No</v>
      </c>
      <c r="J423" t="str">
        <f>IF(Table_New[[#This Row],[PartsFee]]=0,"Yes", "No")</f>
        <v>No</v>
      </c>
      <c r="K423" s="6">
        <v>0.75</v>
      </c>
      <c r="L423" s="6">
        <v>82.586500000000001</v>
      </c>
      <c r="M423" s="6" t="s">
        <v>59</v>
      </c>
      <c r="N423">
        <f>Table_New[[#This Row],[WorkDate]]-Table_New[[#This Row],[ReqDate]]</f>
        <v>15</v>
      </c>
      <c r="O423">
        <f>VLOOKUP(Table_New[[#This Row],[Techs]],$AA$2:$AB$4,2,0)</f>
        <v>80</v>
      </c>
      <c r="P423">
        <f>Table_New[[#This Row],[LaborHours]]*Table_New[[#This Row],[LaborRate]]</f>
        <v>60</v>
      </c>
      <c r="Q423" s="6">
        <v>60</v>
      </c>
      <c r="R423" s="6">
        <v>82.586500000000001</v>
      </c>
      <c r="S423">
        <f>Table_New[[#This Row],[LaborRate]]+Table_New[[#This Row],[LaborCost]]</f>
        <v>140</v>
      </c>
      <c r="T423">
        <f>Table_New[[#This Row],[LaborFee]]+Table_New[[#This Row],[PartsFee]]</f>
        <v>142.5865</v>
      </c>
      <c r="U423" t="str">
        <f>LEFT(TEXT(Table_New[[#This Row],[ReqDate]],"dddd"),3)</f>
        <v>Tue</v>
      </c>
      <c r="V423" t="str">
        <f>LEFT(TEXT(Table_New[[#This Row],[WorkDate]],"mmmm"),3)</f>
        <v>Mar</v>
      </c>
    </row>
    <row r="424" spans="1:22" ht="14.25" customHeight="1" x14ac:dyDescent="0.25">
      <c r="A424" s="6" t="s">
        <v>504</v>
      </c>
      <c r="B424" s="6" t="s">
        <v>168</v>
      </c>
      <c r="C424" s="6" t="s">
        <v>227</v>
      </c>
      <c r="D424" s="6" t="s">
        <v>194</v>
      </c>
      <c r="E424" t="str">
        <f>IF(Table_New[[#This Row],[Wait]]&lt;=4, "Yes", "No")</f>
        <v>No</v>
      </c>
      <c r="F424" s="9">
        <v>44271</v>
      </c>
      <c r="G424" s="9">
        <v>44302</v>
      </c>
      <c r="H424" s="6">
        <v>2</v>
      </c>
      <c r="I424" t="str">
        <f>IF(Table_New[[#This Row],[LaborFee]]=0,"Yes", "No")</f>
        <v>No</v>
      </c>
      <c r="J424" t="str">
        <f>IF(Table_New[[#This Row],[PartsFee]]=0,"Yes", "No")</f>
        <v>Yes</v>
      </c>
      <c r="K424" s="6">
        <v>2.75</v>
      </c>
      <c r="L424" s="6">
        <v>340.54520000000002</v>
      </c>
      <c r="M424" s="6" t="s">
        <v>79</v>
      </c>
      <c r="N424">
        <f>Table_New[[#This Row],[WorkDate]]-Table_New[[#This Row],[ReqDate]]</f>
        <v>31</v>
      </c>
      <c r="O424">
        <f>VLOOKUP(Table_New[[#This Row],[Techs]],$AA$2:$AB$4,2,0)</f>
        <v>140</v>
      </c>
      <c r="P424">
        <f>Table_New[[#This Row],[LaborHours]]*Table_New[[#This Row],[LaborRate]]</f>
        <v>385</v>
      </c>
      <c r="Q424" s="6">
        <v>385</v>
      </c>
      <c r="R424" s="6">
        <v>0</v>
      </c>
      <c r="S424">
        <f>Table_New[[#This Row],[LaborRate]]+Table_New[[#This Row],[LaborCost]]</f>
        <v>525</v>
      </c>
      <c r="T424">
        <f>Table_New[[#This Row],[LaborFee]]+Table_New[[#This Row],[PartsFee]]</f>
        <v>385</v>
      </c>
      <c r="U424" t="str">
        <f>LEFT(TEXT(Table_New[[#This Row],[ReqDate]],"dddd"),3)</f>
        <v>Tue</v>
      </c>
      <c r="V424" t="str">
        <f>LEFT(TEXT(Table_New[[#This Row],[WorkDate]],"mmmm"),3)</f>
        <v>Apr</v>
      </c>
    </row>
    <row r="425" spans="1:22" ht="14.25" customHeight="1" x14ac:dyDescent="0.25">
      <c r="A425" s="6" t="s">
        <v>505</v>
      </c>
      <c r="B425" s="6" t="s">
        <v>94</v>
      </c>
      <c r="C425" s="6" t="s">
        <v>57</v>
      </c>
      <c r="D425" s="6" t="s">
        <v>58</v>
      </c>
      <c r="E425" t="str">
        <f>IF(Table_New[[#This Row],[Wait]]&lt;=4, "Yes", "No")</f>
        <v>No</v>
      </c>
      <c r="F425" s="9">
        <v>44271</v>
      </c>
      <c r="G425" s="9">
        <v>44322</v>
      </c>
      <c r="H425" s="6">
        <v>1</v>
      </c>
      <c r="I425" t="str">
        <f>IF(Table_New[[#This Row],[LaborFee]]=0,"Yes", "No")</f>
        <v>No</v>
      </c>
      <c r="J425" t="str">
        <f>IF(Table_New[[#This Row],[PartsFee]]=0,"Yes", "No")</f>
        <v>No</v>
      </c>
      <c r="K425" s="6">
        <v>0.25</v>
      </c>
      <c r="L425" s="6">
        <v>72.061000000000007</v>
      </c>
      <c r="M425" s="6" t="s">
        <v>79</v>
      </c>
      <c r="N425">
        <f>Table_New[[#This Row],[WorkDate]]-Table_New[[#This Row],[ReqDate]]</f>
        <v>51</v>
      </c>
      <c r="O425">
        <f>VLOOKUP(Table_New[[#This Row],[Techs]],$AA$2:$AB$4,2,0)</f>
        <v>80</v>
      </c>
      <c r="P425">
        <f>Table_New[[#This Row],[LaborHours]]*Table_New[[#This Row],[LaborRate]]</f>
        <v>20</v>
      </c>
      <c r="Q425" s="6">
        <v>20</v>
      </c>
      <c r="R425" s="6">
        <v>72.061000000000007</v>
      </c>
      <c r="S425">
        <f>Table_New[[#This Row],[LaborRate]]+Table_New[[#This Row],[LaborCost]]</f>
        <v>100</v>
      </c>
      <c r="T425">
        <f>Table_New[[#This Row],[LaborFee]]+Table_New[[#This Row],[PartsFee]]</f>
        <v>92.061000000000007</v>
      </c>
      <c r="U425" t="str">
        <f>LEFT(TEXT(Table_New[[#This Row],[ReqDate]],"dddd"),3)</f>
        <v>Tue</v>
      </c>
      <c r="V425" t="str">
        <f>LEFT(TEXT(Table_New[[#This Row],[WorkDate]],"mmmm"),3)</f>
        <v>May</v>
      </c>
    </row>
    <row r="426" spans="1:22" ht="14.25" customHeight="1" x14ac:dyDescent="0.25">
      <c r="A426" s="6" t="s">
        <v>506</v>
      </c>
      <c r="B426" s="6" t="s">
        <v>168</v>
      </c>
      <c r="C426" s="6" t="s">
        <v>78</v>
      </c>
      <c r="D426" s="6" t="s">
        <v>58</v>
      </c>
      <c r="E426" t="str">
        <f>IF(Table_New[[#This Row],[Wait]]&lt;=4, "Yes", "No")</f>
        <v>No</v>
      </c>
      <c r="F426" s="9">
        <v>44272</v>
      </c>
      <c r="G426" s="9">
        <v>44296</v>
      </c>
      <c r="H426" s="6">
        <v>1</v>
      </c>
      <c r="I426" t="str">
        <f>IF(Table_New[[#This Row],[LaborFee]]=0,"Yes", "No")</f>
        <v>No</v>
      </c>
      <c r="J426" t="str">
        <f>IF(Table_New[[#This Row],[PartsFee]]=0,"Yes", "No")</f>
        <v>No</v>
      </c>
      <c r="K426" s="6">
        <v>0.5</v>
      </c>
      <c r="L426" s="6">
        <v>48.990699999999997</v>
      </c>
      <c r="M426" s="6" t="s">
        <v>59</v>
      </c>
      <c r="N426">
        <f>Table_New[[#This Row],[WorkDate]]-Table_New[[#This Row],[ReqDate]]</f>
        <v>24</v>
      </c>
      <c r="O426">
        <f>VLOOKUP(Table_New[[#This Row],[Techs]],$AA$2:$AB$4,2,0)</f>
        <v>80</v>
      </c>
      <c r="P426">
        <f>Table_New[[#This Row],[LaborHours]]*Table_New[[#This Row],[LaborRate]]</f>
        <v>40</v>
      </c>
      <c r="Q426" s="6">
        <v>40</v>
      </c>
      <c r="R426" s="6">
        <v>48.990699999999997</v>
      </c>
      <c r="S426">
        <f>Table_New[[#This Row],[LaborRate]]+Table_New[[#This Row],[LaborCost]]</f>
        <v>120</v>
      </c>
      <c r="T426">
        <f>Table_New[[#This Row],[LaborFee]]+Table_New[[#This Row],[PartsFee]]</f>
        <v>88.990700000000004</v>
      </c>
      <c r="U426" t="str">
        <f>LEFT(TEXT(Table_New[[#This Row],[ReqDate]],"dddd"),3)</f>
        <v>Wed</v>
      </c>
      <c r="V426" t="str">
        <f>LEFT(TEXT(Table_New[[#This Row],[WorkDate]],"mmmm"),3)</f>
        <v>Apr</v>
      </c>
    </row>
    <row r="427" spans="1:22" ht="14.25" customHeight="1" x14ac:dyDescent="0.25">
      <c r="A427" s="6" t="s">
        <v>507</v>
      </c>
      <c r="B427" s="6" t="s">
        <v>56</v>
      </c>
      <c r="C427" s="6" t="s">
        <v>227</v>
      </c>
      <c r="D427" s="6" t="s">
        <v>67</v>
      </c>
      <c r="E427" t="str">
        <f>IF(Table_New[[#This Row],[Wait]]&lt;=4, "Yes", "No")</f>
        <v>No</v>
      </c>
      <c r="F427" s="9">
        <v>44272</v>
      </c>
      <c r="G427" s="9">
        <v>44296</v>
      </c>
      <c r="H427" s="6">
        <v>1</v>
      </c>
      <c r="I427" t="str">
        <f>IF(Table_New[[#This Row],[LaborFee]]=0,"Yes", "No")</f>
        <v>No</v>
      </c>
      <c r="J427" t="str">
        <f>IF(Table_New[[#This Row],[PartsFee]]=0,"Yes", "No")</f>
        <v>No</v>
      </c>
      <c r="K427" s="6">
        <v>0.25</v>
      </c>
      <c r="L427" s="6">
        <v>15.401</v>
      </c>
      <c r="M427" s="6" t="s">
        <v>59</v>
      </c>
      <c r="N427">
        <f>Table_New[[#This Row],[WorkDate]]-Table_New[[#This Row],[ReqDate]]</f>
        <v>24</v>
      </c>
      <c r="O427">
        <f>VLOOKUP(Table_New[[#This Row],[Techs]],$AA$2:$AB$4,2,0)</f>
        <v>80</v>
      </c>
      <c r="P427">
        <f>Table_New[[#This Row],[LaborHours]]*Table_New[[#This Row],[LaborRate]]</f>
        <v>20</v>
      </c>
      <c r="Q427" s="6">
        <v>20</v>
      </c>
      <c r="R427" s="6">
        <v>15.401</v>
      </c>
      <c r="S427">
        <f>Table_New[[#This Row],[LaborRate]]+Table_New[[#This Row],[LaborCost]]</f>
        <v>100</v>
      </c>
      <c r="T427">
        <f>Table_New[[#This Row],[LaborFee]]+Table_New[[#This Row],[PartsFee]]</f>
        <v>35.400999999999996</v>
      </c>
      <c r="U427" t="str">
        <f>LEFT(TEXT(Table_New[[#This Row],[ReqDate]],"dddd"),3)</f>
        <v>Wed</v>
      </c>
      <c r="V427" t="str">
        <f>LEFT(TEXT(Table_New[[#This Row],[WorkDate]],"mmmm"),3)</f>
        <v>Apr</v>
      </c>
    </row>
    <row r="428" spans="1:22" ht="14.25" customHeight="1" x14ac:dyDescent="0.25">
      <c r="A428" s="6" t="s">
        <v>508</v>
      </c>
      <c r="B428" s="6" t="s">
        <v>226</v>
      </c>
      <c r="C428" s="6" t="s">
        <v>57</v>
      </c>
      <c r="D428" s="6" t="s">
        <v>63</v>
      </c>
      <c r="E428" t="str">
        <f>IF(Table_New[[#This Row],[Wait]]&lt;=4, "Yes", "No")</f>
        <v>No</v>
      </c>
      <c r="F428" s="9">
        <v>44274</v>
      </c>
      <c r="G428" s="9">
        <v>44322</v>
      </c>
      <c r="H428" s="6">
        <v>1</v>
      </c>
      <c r="I428" t="str">
        <f>IF(Table_New[[#This Row],[LaborFee]]=0,"Yes", "No")</f>
        <v>No</v>
      </c>
      <c r="J428" t="str">
        <f>IF(Table_New[[#This Row],[PartsFee]]=0,"Yes", "No")</f>
        <v>No</v>
      </c>
      <c r="K428" s="6">
        <v>0.75</v>
      </c>
      <c r="L428" s="6">
        <v>204.10079999999999</v>
      </c>
      <c r="M428" s="6" t="s">
        <v>79</v>
      </c>
      <c r="N428">
        <f>Table_New[[#This Row],[WorkDate]]-Table_New[[#This Row],[ReqDate]]</f>
        <v>48</v>
      </c>
      <c r="O428">
        <f>VLOOKUP(Table_New[[#This Row],[Techs]],$AA$2:$AB$4,2,0)</f>
        <v>80</v>
      </c>
      <c r="P428">
        <f>Table_New[[#This Row],[LaborHours]]*Table_New[[#This Row],[LaborRate]]</f>
        <v>60</v>
      </c>
      <c r="Q428" s="6">
        <v>60</v>
      </c>
      <c r="R428" s="6">
        <v>204.10079999999999</v>
      </c>
      <c r="S428">
        <f>Table_New[[#This Row],[LaborRate]]+Table_New[[#This Row],[LaborCost]]</f>
        <v>140</v>
      </c>
      <c r="T428">
        <f>Table_New[[#This Row],[LaborFee]]+Table_New[[#This Row],[PartsFee]]</f>
        <v>264.10079999999999</v>
      </c>
      <c r="U428" t="str">
        <f>LEFT(TEXT(Table_New[[#This Row],[ReqDate]],"dddd"),3)</f>
        <v>Fri</v>
      </c>
      <c r="V428" t="str">
        <f>LEFT(TEXT(Table_New[[#This Row],[WorkDate]],"mmmm"),3)</f>
        <v>May</v>
      </c>
    </row>
    <row r="429" spans="1:22" ht="14.25" customHeight="1" x14ac:dyDescent="0.25">
      <c r="A429" s="6" t="s">
        <v>509</v>
      </c>
      <c r="B429" s="6" t="s">
        <v>56</v>
      </c>
      <c r="C429" s="6" t="s">
        <v>227</v>
      </c>
      <c r="D429" s="6" t="s">
        <v>58</v>
      </c>
      <c r="E429" t="str">
        <f>IF(Table_New[[#This Row],[Wait]]&lt;=4, "Yes", "No")</f>
        <v>No</v>
      </c>
      <c r="F429" s="9">
        <v>44275</v>
      </c>
      <c r="G429" s="9">
        <v>44296</v>
      </c>
      <c r="H429" s="6">
        <v>1</v>
      </c>
      <c r="I429" t="str">
        <f>IF(Table_New[[#This Row],[LaborFee]]=0,"Yes", "No")</f>
        <v>No</v>
      </c>
      <c r="J429" t="str">
        <f>IF(Table_New[[#This Row],[PartsFee]]=0,"Yes", "No")</f>
        <v>No</v>
      </c>
      <c r="K429" s="6">
        <v>0.25</v>
      </c>
      <c r="L429" s="6">
        <v>12.63</v>
      </c>
      <c r="M429" s="6" t="s">
        <v>59</v>
      </c>
      <c r="N429">
        <f>Table_New[[#This Row],[WorkDate]]-Table_New[[#This Row],[ReqDate]]</f>
        <v>21</v>
      </c>
      <c r="O429">
        <f>VLOOKUP(Table_New[[#This Row],[Techs]],$AA$2:$AB$4,2,0)</f>
        <v>80</v>
      </c>
      <c r="P429">
        <f>Table_New[[#This Row],[LaborHours]]*Table_New[[#This Row],[LaborRate]]</f>
        <v>20</v>
      </c>
      <c r="Q429" s="6">
        <v>20</v>
      </c>
      <c r="R429" s="6">
        <v>12.63</v>
      </c>
      <c r="S429">
        <f>Table_New[[#This Row],[LaborRate]]+Table_New[[#This Row],[LaborCost]]</f>
        <v>100</v>
      </c>
      <c r="T429">
        <f>Table_New[[#This Row],[LaborFee]]+Table_New[[#This Row],[PartsFee]]</f>
        <v>32.630000000000003</v>
      </c>
      <c r="U429" t="str">
        <f>LEFT(TEXT(Table_New[[#This Row],[ReqDate]],"dddd"),3)</f>
        <v>Sat</v>
      </c>
      <c r="V429" t="str">
        <f>LEFT(TEXT(Table_New[[#This Row],[WorkDate]],"mmmm"),3)</f>
        <v>Apr</v>
      </c>
    </row>
    <row r="430" spans="1:22" ht="14.25" customHeight="1" x14ac:dyDescent="0.25">
      <c r="A430" s="6" t="s">
        <v>510</v>
      </c>
      <c r="B430" s="6" t="s">
        <v>168</v>
      </c>
      <c r="C430" s="6" t="s">
        <v>227</v>
      </c>
      <c r="D430" s="6" t="s">
        <v>58</v>
      </c>
      <c r="E430" t="str">
        <f>IF(Table_New[[#This Row],[Wait]]&lt;=4, "Yes", "No")</f>
        <v>No</v>
      </c>
      <c r="F430" s="9">
        <v>44275</v>
      </c>
      <c r="G430" s="9">
        <v>44299</v>
      </c>
      <c r="H430" s="6">
        <v>1</v>
      </c>
      <c r="I430" t="str">
        <f>IF(Table_New[[#This Row],[LaborFee]]=0,"Yes", "No")</f>
        <v>No</v>
      </c>
      <c r="J430" t="str">
        <f>IF(Table_New[[#This Row],[PartsFee]]=0,"Yes", "No")</f>
        <v>No</v>
      </c>
      <c r="K430" s="6">
        <v>0.25</v>
      </c>
      <c r="L430" s="6">
        <v>15.24</v>
      </c>
      <c r="M430" s="6" t="s">
        <v>68</v>
      </c>
      <c r="N430">
        <f>Table_New[[#This Row],[WorkDate]]-Table_New[[#This Row],[ReqDate]]</f>
        <v>24</v>
      </c>
      <c r="O430">
        <f>VLOOKUP(Table_New[[#This Row],[Techs]],$AA$2:$AB$4,2,0)</f>
        <v>80</v>
      </c>
      <c r="P430">
        <f>Table_New[[#This Row],[LaborHours]]*Table_New[[#This Row],[LaborRate]]</f>
        <v>20</v>
      </c>
      <c r="Q430" s="6">
        <v>20</v>
      </c>
      <c r="R430" s="6">
        <v>15.24</v>
      </c>
      <c r="S430">
        <f>Table_New[[#This Row],[LaborRate]]+Table_New[[#This Row],[LaborCost]]</f>
        <v>100</v>
      </c>
      <c r="T430">
        <f>Table_New[[#This Row],[LaborFee]]+Table_New[[#This Row],[PartsFee]]</f>
        <v>35.24</v>
      </c>
      <c r="U430" t="str">
        <f>LEFT(TEXT(Table_New[[#This Row],[ReqDate]],"dddd"),3)</f>
        <v>Sat</v>
      </c>
      <c r="V430" t="str">
        <f>LEFT(TEXT(Table_New[[#This Row],[WorkDate]],"mmmm"),3)</f>
        <v>Apr</v>
      </c>
    </row>
    <row r="431" spans="1:22" ht="14.25" customHeight="1" x14ac:dyDescent="0.25">
      <c r="A431" s="6" t="s">
        <v>511</v>
      </c>
      <c r="B431" s="6" t="s">
        <v>83</v>
      </c>
      <c r="C431" s="6" t="s">
        <v>57</v>
      </c>
      <c r="D431" s="6" t="s">
        <v>58</v>
      </c>
      <c r="E431" t="str">
        <f>IF(Table_New[[#This Row],[Wait]]&lt;=4, "Yes", "No")</f>
        <v>No</v>
      </c>
      <c r="F431" s="9">
        <v>44277</v>
      </c>
      <c r="G431" s="9">
        <v>44286</v>
      </c>
      <c r="H431" s="6">
        <v>1</v>
      </c>
      <c r="I431" t="str">
        <f>IF(Table_New[[#This Row],[LaborFee]]=0,"Yes", "No")</f>
        <v>Yes</v>
      </c>
      <c r="J431" t="str">
        <f>IF(Table_New[[#This Row],[PartsFee]]=0,"Yes", "No")</f>
        <v>Yes</v>
      </c>
      <c r="K431" s="6">
        <v>0.5</v>
      </c>
      <c r="L431" s="6">
        <v>50</v>
      </c>
      <c r="M431" s="6" t="s">
        <v>413</v>
      </c>
      <c r="N431">
        <f>Table_New[[#This Row],[WorkDate]]-Table_New[[#This Row],[ReqDate]]</f>
        <v>9</v>
      </c>
      <c r="O431">
        <f>VLOOKUP(Table_New[[#This Row],[Techs]],$AA$2:$AB$4,2,0)</f>
        <v>80</v>
      </c>
      <c r="P431">
        <f>Table_New[[#This Row],[LaborHours]]*Table_New[[#This Row],[LaborRate]]</f>
        <v>40</v>
      </c>
      <c r="Q431" s="6">
        <v>0</v>
      </c>
      <c r="R431" s="6">
        <v>0</v>
      </c>
      <c r="S431">
        <f>Table_New[[#This Row],[LaborRate]]+Table_New[[#This Row],[LaborCost]]</f>
        <v>120</v>
      </c>
      <c r="T431">
        <f>Table_New[[#This Row],[LaborFee]]+Table_New[[#This Row],[PartsFee]]</f>
        <v>0</v>
      </c>
      <c r="U431" t="str">
        <f>LEFT(TEXT(Table_New[[#This Row],[ReqDate]],"dddd"),3)</f>
        <v>Mon</v>
      </c>
      <c r="V431" t="str">
        <f>LEFT(TEXT(Table_New[[#This Row],[WorkDate]],"mmmm"),3)</f>
        <v>Mar</v>
      </c>
    </row>
    <row r="432" spans="1:22" ht="14.25" customHeight="1" x14ac:dyDescent="0.25">
      <c r="A432" s="6" t="s">
        <v>512</v>
      </c>
      <c r="B432" s="6" t="s">
        <v>61</v>
      </c>
      <c r="C432" s="6" t="s">
        <v>78</v>
      </c>
      <c r="D432" s="6" t="s">
        <v>81</v>
      </c>
      <c r="E432" t="str">
        <f>IF(Table_New[[#This Row],[Wait]]&lt;=4, "Yes", "No")</f>
        <v>No</v>
      </c>
      <c r="F432" s="9">
        <v>44277</v>
      </c>
      <c r="G432" s="9">
        <v>44306</v>
      </c>
      <c r="H432" s="6">
        <v>1</v>
      </c>
      <c r="I432" t="str">
        <f>IF(Table_New[[#This Row],[LaborFee]]=0,"Yes", "No")</f>
        <v>No</v>
      </c>
      <c r="J432" t="str">
        <f>IF(Table_New[[#This Row],[PartsFee]]=0,"Yes", "No")</f>
        <v>Yes</v>
      </c>
      <c r="K432" s="6">
        <v>1.5</v>
      </c>
      <c r="L432" s="6">
        <v>272.55329999999998</v>
      </c>
      <c r="M432" s="6" t="s">
        <v>79</v>
      </c>
      <c r="N432">
        <f>Table_New[[#This Row],[WorkDate]]-Table_New[[#This Row],[ReqDate]]</f>
        <v>29</v>
      </c>
      <c r="O432">
        <f>VLOOKUP(Table_New[[#This Row],[Techs]],$AA$2:$AB$4,2,0)</f>
        <v>80</v>
      </c>
      <c r="P432">
        <f>Table_New[[#This Row],[LaborHours]]*Table_New[[#This Row],[LaborRate]]</f>
        <v>120</v>
      </c>
      <c r="Q432" s="6">
        <v>120</v>
      </c>
      <c r="R432" s="6">
        <v>0</v>
      </c>
      <c r="S432">
        <f>Table_New[[#This Row],[LaborRate]]+Table_New[[#This Row],[LaborCost]]</f>
        <v>200</v>
      </c>
      <c r="T432">
        <f>Table_New[[#This Row],[LaborFee]]+Table_New[[#This Row],[PartsFee]]</f>
        <v>120</v>
      </c>
      <c r="U432" t="str">
        <f>LEFT(TEXT(Table_New[[#This Row],[ReqDate]],"dddd"),3)</f>
        <v>Mon</v>
      </c>
      <c r="V432" t="str">
        <f>LEFT(TEXT(Table_New[[#This Row],[WorkDate]],"mmmm"),3)</f>
        <v>Apr</v>
      </c>
    </row>
    <row r="433" spans="1:22" ht="14.25" customHeight="1" x14ac:dyDescent="0.25">
      <c r="A433" s="6" t="s">
        <v>513</v>
      </c>
      <c r="B433" s="6" t="s">
        <v>71</v>
      </c>
      <c r="C433" s="6" t="s">
        <v>66</v>
      </c>
      <c r="D433" s="6" t="s">
        <v>63</v>
      </c>
      <c r="E433" t="str">
        <f>IF(Table_New[[#This Row],[Wait]]&lt;=4, "Yes", "No")</f>
        <v>No</v>
      </c>
      <c r="F433" s="9">
        <v>44277</v>
      </c>
      <c r="G433" s="9">
        <v>44306</v>
      </c>
      <c r="H433" s="6">
        <v>2</v>
      </c>
      <c r="I433" t="str">
        <f>IF(Table_New[[#This Row],[LaborFee]]=0,"Yes", "No")</f>
        <v>No</v>
      </c>
      <c r="J433" t="str">
        <f>IF(Table_New[[#This Row],[PartsFee]]=0,"Yes", "No")</f>
        <v>No</v>
      </c>
      <c r="K433" s="6">
        <v>6.25</v>
      </c>
      <c r="L433" s="6">
        <v>27</v>
      </c>
      <c r="M433" s="6" t="s">
        <v>79</v>
      </c>
      <c r="N433">
        <f>Table_New[[#This Row],[WorkDate]]-Table_New[[#This Row],[ReqDate]]</f>
        <v>29</v>
      </c>
      <c r="O433">
        <f>VLOOKUP(Table_New[[#This Row],[Techs]],$AA$2:$AB$4,2,0)</f>
        <v>140</v>
      </c>
      <c r="P433">
        <f>Table_New[[#This Row],[LaborHours]]*Table_New[[#This Row],[LaborRate]]</f>
        <v>875</v>
      </c>
      <c r="Q433" s="6">
        <v>875</v>
      </c>
      <c r="R433" s="6">
        <v>27</v>
      </c>
      <c r="S433">
        <f>Table_New[[#This Row],[LaborRate]]+Table_New[[#This Row],[LaborCost]]</f>
        <v>1015</v>
      </c>
      <c r="T433">
        <f>Table_New[[#This Row],[LaborFee]]+Table_New[[#This Row],[PartsFee]]</f>
        <v>902</v>
      </c>
      <c r="U433" t="str">
        <f>LEFT(TEXT(Table_New[[#This Row],[ReqDate]],"dddd"),3)</f>
        <v>Mon</v>
      </c>
      <c r="V433" t="str">
        <f>LEFT(TEXT(Table_New[[#This Row],[WorkDate]],"mmmm"),3)</f>
        <v>Apr</v>
      </c>
    </row>
    <row r="434" spans="1:22" ht="14.25" customHeight="1" x14ac:dyDescent="0.25">
      <c r="A434" s="6" t="s">
        <v>514</v>
      </c>
      <c r="B434" s="6" t="s">
        <v>94</v>
      </c>
      <c r="C434" s="6" t="s">
        <v>57</v>
      </c>
      <c r="D434" s="6" t="s">
        <v>58</v>
      </c>
      <c r="E434" t="str">
        <f>IF(Table_New[[#This Row],[Wait]]&lt;=4, "Yes", "No")</f>
        <v>No</v>
      </c>
      <c r="F434" s="9">
        <v>44277</v>
      </c>
      <c r="G434" s="9">
        <v>44308</v>
      </c>
      <c r="H434" s="6">
        <v>1</v>
      </c>
      <c r="I434" t="str">
        <f>IF(Table_New[[#This Row],[LaborFee]]=0,"Yes", "No")</f>
        <v>Yes</v>
      </c>
      <c r="J434" t="str">
        <f>IF(Table_New[[#This Row],[PartsFee]]=0,"Yes", "No")</f>
        <v>Yes</v>
      </c>
      <c r="K434" s="6">
        <v>0.25</v>
      </c>
      <c r="L434" s="6">
        <v>65.428799999999995</v>
      </c>
      <c r="M434" s="6" t="s">
        <v>413</v>
      </c>
      <c r="N434">
        <f>Table_New[[#This Row],[WorkDate]]-Table_New[[#This Row],[ReqDate]]</f>
        <v>31</v>
      </c>
      <c r="O434">
        <f>VLOOKUP(Table_New[[#This Row],[Techs]],$AA$2:$AB$4,2,0)</f>
        <v>80</v>
      </c>
      <c r="P434">
        <f>Table_New[[#This Row],[LaborHours]]*Table_New[[#This Row],[LaborRate]]</f>
        <v>20</v>
      </c>
      <c r="Q434" s="6">
        <v>0</v>
      </c>
      <c r="R434" s="6">
        <v>0</v>
      </c>
      <c r="S434">
        <f>Table_New[[#This Row],[LaborRate]]+Table_New[[#This Row],[LaborCost]]</f>
        <v>100</v>
      </c>
      <c r="T434">
        <f>Table_New[[#This Row],[LaborFee]]+Table_New[[#This Row],[PartsFee]]</f>
        <v>0</v>
      </c>
      <c r="U434" t="str">
        <f>LEFT(TEXT(Table_New[[#This Row],[ReqDate]],"dddd"),3)</f>
        <v>Mon</v>
      </c>
      <c r="V434" t="str">
        <f>LEFT(TEXT(Table_New[[#This Row],[WorkDate]],"mmmm"),3)</f>
        <v>Apr</v>
      </c>
    </row>
    <row r="435" spans="1:22" ht="14.25" customHeight="1" x14ac:dyDescent="0.25">
      <c r="A435" s="6" t="s">
        <v>515</v>
      </c>
      <c r="B435" s="6" t="s">
        <v>56</v>
      </c>
      <c r="C435" s="6" t="s">
        <v>227</v>
      </c>
      <c r="D435" s="6" t="s">
        <v>58</v>
      </c>
      <c r="E435" t="str">
        <f>IF(Table_New[[#This Row],[Wait]]&lt;=4, "Yes", "No")</f>
        <v>No</v>
      </c>
      <c r="F435" s="9">
        <v>44277</v>
      </c>
      <c r="G435" s="9">
        <v>44322</v>
      </c>
      <c r="H435" s="6">
        <v>2</v>
      </c>
      <c r="I435" t="str">
        <f>IF(Table_New[[#This Row],[LaborFee]]=0,"Yes", "No")</f>
        <v>No</v>
      </c>
      <c r="J435" t="str">
        <f>IF(Table_New[[#This Row],[PartsFee]]=0,"Yes", "No")</f>
        <v>No</v>
      </c>
      <c r="K435" s="6">
        <v>0.5</v>
      </c>
      <c r="L435" s="6">
        <v>85.32</v>
      </c>
      <c r="M435" s="6" t="s">
        <v>59</v>
      </c>
      <c r="N435">
        <f>Table_New[[#This Row],[WorkDate]]-Table_New[[#This Row],[ReqDate]]</f>
        <v>45</v>
      </c>
      <c r="O435">
        <f>VLOOKUP(Table_New[[#This Row],[Techs]],$AA$2:$AB$4,2,0)</f>
        <v>140</v>
      </c>
      <c r="P435">
        <f>Table_New[[#This Row],[LaborHours]]*Table_New[[#This Row],[LaborRate]]</f>
        <v>70</v>
      </c>
      <c r="Q435" s="6">
        <v>70</v>
      </c>
      <c r="R435" s="6">
        <v>85.32</v>
      </c>
      <c r="S435">
        <f>Table_New[[#This Row],[LaborRate]]+Table_New[[#This Row],[LaborCost]]</f>
        <v>210</v>
      </c>
      <c r="T435">
        <f>Table_New[[#This Row],[LaborFee]]+Table_New[[#This Row],[PartsFee]]</f>
        <v>155.32</v>
      </c>
      <c r="U435" t="str">
        <f>LEFT(TEXT(Table_New[[#This Row],[ReqDate]],"dddd"),3)</f>
        <v>Mon</v>
      </c>
      <c r="V435" t="str">
        <f>LEFT(TEXT(Table_New[[#This Row],[WorkDate]],"mmmm"),3)</f>
        <v>May</v>
      </c>
    </row>
    <row r="436" spans="1:22" ht="14.25" customHeight="1" x14ac:dyDescent="0.25">
      <c r="A436" s="6" t="s">
        <v>516</v>
      </c>
      <c r="B436" s="6" t="s">
        <v>61</v>
      </c>
      <c r="C436" s="6" t="s">
        <v>78</v>
      </c>
      <c r="D436" s="6" t="s">
        <v>194</v>
      </c>
      <c r="E436" t="str">
        <f>IF(Table_New[[#This Row],[Wait]]&lt;=4, "Yes", "No")</f>
        <v>No</v>
      </c>
      <c r="F436" s="9">
        <v>44277</v>
      </c>
      <c r="G436" s="9">
        <v>44326</v>
      </c>
      <c r="H436" s="6">
        <v>2</v>
      </c>
      <c r="I436" t="str">
        <f>IF(Table_New[[#This Row],[LaborFee]]=0,"Yes", "No")</f>
        <v>No</v>
      </c>
      <c r="J436" t="str">
        <f>IF(Table_New[[#This Row],[PartsFee]]=0,"Yes", "No")</f>
        <v>Yes</v>
      </c>
      <c r="K436" s="6">
        <v>1.5</v>
      </c>
      <c r="L436" s="6">
        <v>572.1671</v>
      </c>
      <c r="M436" s="6" t="s">
        <v>79</v>
      </c>
      <c r="N436">
        <f>Table_New[[#This Row],[WorkDate]]-Table_New[[#This Row],[ReqDate]]</f>
        <v>49</v>
      </c>
      <c r="O436">
        <f>VLOOKUP(Table_New[[#This Row],[Techs]],$AA$2:$AB$4,2,0)</f>
        <v>140</v>
      </c>
      <c r="P436">
        <f>Table_New[[#This Row],[LaborHours]]*Table_New[[#This Row],[LaborRate]]</f>
        <v>210</v>
      </c>
      <c r="Q436" s="6">
        <v>210</v>
      </c>
      <c r="R436" s="6">
        <v>0</v>
      </c>
      <c r="S436">
        <f>Table_New[[#This Row],[LaborRate]]+Table_New[[#This Row],[LaborCost]]</f>
        <v>350</v>
      </c>
      <c r="T436">
        <f>Table_New[[#This Row],[LaborFee]]+Table_New[[#This Row],[PartsFee]]</f>
        <v>210</v>
      </c>
      <c r="U436" t="str">
        <f>LEFT(TEXT(Table_New[[#This Row],[ReqDate]],"dddd"),3)</f>
        <v>Mon</v>
      </c>
      <c r="V436" t="str">
        <f>LEFT(TEXT(Table_New[[#This Row],[WorkDate]],"mmmm"),3)</f>
        <v>May</v>
      </c>
    </row>
    <row r="437" spans="1:22" ht="14.25" customHeight="1" x14ac:dyDescent="0.25">
      <c r="A437" s="6" t="s">
        <v>517</v>
      </c>
      <c r="B437" s="6" t="s">
        <v>61</v>
      </c>
      <c r="C437" s="6" t="s">
        <v>78</v>
      </c>
      <c r="D437" s="6" t="s">
        <v>81</v>
      </c>
      <c r="E437" t="str">
        <f>IF(Table_New[[#This Row],[Wait]]&lt;=4, "Yes", "No")</f>
        <v>No</v>
      </c>
      <c r="F437" s="9">
        <v>44277</v>
      </c>
      <c r="G437" s="9">
        <v>44326</v>
      </c>
      <c r="H437" s="6">
        <v>2</v>
      </c>
      <c r="I437" t="str">
        <f>IF(Table_New[[#This Row],[LaborFee]]=0,"Yes", "No")</f>
        <v>No</v>
      </c>
      <c r="J437" t="str">
        <f>IF(Table_New[[#This Row],[PartsFee]]=0,"Yes", "No")</f>
        <v>Yes</v>
      </c>
      <c r="K437" s="6">
        <v>4.5</v>
      </c>
      <c r="L437" s="6">
        <v>937.97670000000005</v>
      </c>
      <c r="M437" s="6" t="s">
        <v>79</v>
      </c>
      <c r="N437">
        <f>Table_New[[#This Row],[WorkDate]]-Table_New[[#This Row],[ReqDate]]</f>
        <v>49</v>
      </c>
      <c r="O437">
        <f>VLOOKUP(Table_New[[#This Row],[Techs]],$AA$2:$AB$4,2,0)</f>
        <v>140</v>
      </c>
      <c r="P437">
        <f>Table_New[[#This Row],[LaborHours]]*Table_New[[#This Row],[LaborRate]]</f>
        <v>630</v>
      </c>
      <c r="Q437" s="6">
        <v>630</v>
      </c>
      <c r="R437" s="6">
        <v>0</v>
      </c>
      <c r="S437">
        <f>Table_New[[#This Row],[LaborRate]]+Table_New[[#This Row],[LaborCost]]</f>
        <v>770</v>
      </c>
      <c r="T437">
        <f>Table_New[[#This Row],[LaborFee]]+Table_New[[#This Row],[PartsFee]]</f>
        <v>630</v>
      </c>
      <c r="U437" t="str">
        <f>LEFT(TEXT(Table_New[[#This Row],[ReqDate]],"dddd"),3)</f>
        <v>Mon</v>
      </c>
      <c r="V437" t="str">
        <f>LEFT(TEXT(Table_New[[#This Row],[WorkDate]],"mmmm"),3)</f>
        <v>May</v>
      </c>
    </row>
    <row r="438" spans="1:22" ht="14.25" customHeight="1" x14ac:dyDescent="0.25">
      <c r="A438" s="6" t="s">
        <v>518</v>
      </c>
      <c r="B438" s="6" t="s">
        <v>65</v>
      </c>
      <c r="C438" s="6" t="s">
        <v>78</v>
      </c>
      <c r="D438" s="6" t="s">
        <v>63</v>
      </c>
      <c r="E438" t="str">
        <f>IF(Table_New[[#This Row],[Wait]]&lt;=4, "Yes", "No")</f>
        <v>Yes</v>
      </c>
      <c r="F438" s="9">
        <v>44278</v>
      </c>
      <c r="G438" s="9">
        <v>44278</v>
      </c>
      <c r="H438" s="6">
        <v>1</v>
      </c>
      <c r="I438" t="str">
        <f>IF(Table_New[[#This Row],[LaborFee]]=0,"Yes", "No")</f>
        <v>Yes</v>
      </c>
      <c r="J438" t="str">
        <f>IF(Table_New[[#This Row],[PartsFee]]=0,"Yes", "No")</f>
        <v>Yes</v>
      </c>
      <c r="K438" s="6">
        <v>0.5</v>
      </c>
      <c r="L438" s="6">
        <v>165</v>
      </c>
      <c r="M438" s="6" t="s">
        <v>413</v>
      </c>
      <c r="N438">
        <f>Table_New[[#This Row],[WorkDate]]-Table_New[[#This Row],[ReqDate]]</f>
        <v>0</v>
      </c>
      <c r="O438">
        <f>VLOOKUP(Table_New[[#This Row],[Techs]],$AA$2:$AB$4,2,0)</f>
        <v>80</v>
      </c>
      <c r="P438">
        <f>Table_New[[#This Row],[LaborHours]]*Table_New[[#This Row],[LaborRate]]</f>
        <v>40</v>
      </c>
      <c r="Q438" s="6">
        <v>0</v>
      </c>
      <c r="R438" s="6">
        <v>0</v>
      </c>
      <c r="S438">
        <f>Table_New[[#This Row],[LaborRate]]+Table_New[[#This Row],[LaborCost]]</f>
        <v>120</v>
      </c>
      <c r="T438">
        <f>Table_New[[#This Row],[LaborFee]]+Table_New[[#This Row],[PartsFee]]</f>
        <v>0</v>
      </c>
      <c r="U438" t="str">
        <f>LEFT(TEXT(Table_New[[#This Row],[ReqDate]],"dddd"),3)</f>
        <v>Tue</v>
      </c>
      <c r="V438" t="str">
        <f>LEFT(TEXT(Table_New[[#This Row],[WorkDate]],"mmmm"),3)</f>
        <v>Mar</v>
      </c>
    </row>
    <row r="439" spans="1:22" ht="14.25" customHeight="1" x14ac:dyDescent="0.25">
      <c r="A439" s="6" t="s">
        <v>519</v>
      </c>
      <c r="B439" s="6" t="s">
        <v>56</v>
      </c>
      <c r="C439" s="6" t="s">
        <v>227</v>
      </c>
      <c r="D439" s="6" t="s">
        <v>58</v>
      </c>
      <c r="E439" t="str">
        <f>IF(Table_New[[#This Row],[Wait]]&lt;=4, "Yes", "No")</f>
        <v>No</v>
      </c>
      <c r="F439" s="9">
        <v>44278</v>
      </c>
      <c r="G439" s="9">
        <v>44289</v>
      </c>
      <c r="H439" s="6">
        <v>2</v>
      </c>
      <c r="I439" t="str">
        <f>IF(Table_New[[#This Row],[LaborFee]]=0,"Yes", "No")</f>
        <v>Yes</v>
      </c>
      <c r="J439" t="str">
        <f>IF(Table_New[[#This Row],[PartsFee]]=0,"Yes", "No")</f>
        <v>Yes</v>
      </c>
      <c r="K439" s="6">
        <v>0.25</v>
      </c>
      <c r="L439" s="6">
        <v>55.295499999999997</v>
      </c>
      <c r="M439" s="6" t="s">
        <v>413</v>
      </c>
      <c r="N439">
        <f>Table_New[[#This Row],[WorkDate]]-Table_New[[#This Row],[ReqDate]]</f>
        <v>11</v>
      </c>
      <c r="O439">
        <f>VLOOKUP(Table_New[[#This Row],[Techs]],$AA$2:$AB$4,2,0)</f>
        <v>140</v>
      </c>
      <c r="P439">
        <f>Table_New[[#This Row],[LaborHours]]*Table_New[[#This Row],[LaborRate]]</f>
        <v>35</v>
      </c>
      <c r="Q439" s="6">
        <v>0</v>
      </c>
      <c r="R439" s="6">
        <v>0</v>
      </c>
      <c r="S439">
        <f>Table_New[[#This Row],[LaborRate]]+Table_New[[#This Row],[LaborCost]]</f>
        <v>175</v>
      </c>
      <c r="T439">
        <f>Table_New[[#This Row],[LaborFee]]+Table_New[[#This Row],[PartsFee]]</f>
        <v>0</v>
      </c>
      <c r="U439" t="str">
        <f>LEFT(TEXT(Table_New[[#This Row],[ReqDate]],"dddd"),3)</f>
        <v>Tue</v>
      </c>
      <c r="V439" t="str">
        <f>LEFT(TEXT(Table_New[[#This Row],[WorkDate]],"mmmm"),3)</f>
        <v>Apr</v>
      </c>
    </row>
    <row r="440" spans="1:22" ht="14.25" customHeight="1" x14ac:dyDescent="0.25">
      <c r="A440" s="6" t="s">
        <v>520</v>
      </c>
      <c r="B440" s="6" t="s">
        <v>94</v>
      </c>
      <c r="C440" s="6" t="s">
        <v>66</v>
      </c>
      <c r="D440" s="6" t="s">
        <v>63</v>
      </c>
      <c r="E440" t="str">
        <f>IF(Table_New[[#This Row],[Wait]]&lt;=4, "Yes", "No")</f>
        <v>No</v>
      </c>
      <c r="F440" s="9">
        <v>44278</v>
      </c>
      <c r="G440" s="9">
        <v>44296</v>
      </c>
      <c r="H440" s="6">
        <v>1</v>
      </c>
      <c r="I440" t="str">
        <f>IF(Table_New[[#This Row],[LaborFee]]=0,"Yes", "No")</f>
        <v>No</v>
      </c>
      <c r="J440" t="str">
        <f>IF(Table_New[[#This Row],[PartsFee]]=0,"Yes", "No")</f>
        <v>Yes</v>
      </c>
      <c r="K440" s="6">
        <v>2.75</v>
      </c>
      <c r="L440" s="6">
        <v>534.56600000000003</v>
      </c>
      <c r="M440" s="6" t="s">
        <v>79</v>
      </c>
      <c r="N440">
        <f>Table_New[[#This Row],[WorkDate]]-Table_New[[#This Row],[ReqDate]]</f>
        <v>18</v>
      </c>
      <c r="O440">
        <f>VLOOKUP(Table_New[[#This Row],[Techs]],$AA$2:$AB$4,2,0)</f>
        <v>80</v>
      </c>
      <c r="P440">
        <f>Table_New[[#This Row],[LaborHours]]*Table_New[[#This Row],[LaborRate]]</f>
        <v>220</v>
      </c>
      <c r="Q440" s="6">
        <v>220</v>
      </c>
      <c r="R440" s="6">
        <v>0</v>
      </c>
      <c r="S440">
        <f>Table_New[[#This Row],[LaborRate]]+Table_New[[#This Row],[LaborCost]]</f>
        <v>300</v>
      </c>
      <c r="T440">
        <f>Table_New[[#This Row],[LaborFee]]+Table_New[[#This Row],[PartsFee]]</f>
        <v>220</v>
      </c>
      <c r="U440" t="str">
        <f>LEFT(TEXT(Table_New[[#This Row],[ReqDate]],"dddd"),3)</f>
        <v>Tue</v>
      </c>
      <c r="V440" t="str">
        <f>LEFT(TEXT(Table_New[[#This Row],[WorkDate]],"mmmm"),3)</f>
        <v>Apr</v>
      </c>
    </row>
    <row r="441" spans="1:22" ht="14.25" customHeight="1" x14ac:dyDescent="0.25">
      <c r="A441" s="6" t="s">
        <v>521</v>
      </c>
      <c r="B441" s="6" t="s">
        <v>65</v>
      </c>
      <c r="C441" s="6" t="s">
        <v>78</v>
      </c>
      <c r="D441" s="6" t="s">
        <v>58</v>
      </c>
      <c r="E441" t="str">
        <f>IF(Table_New[[#This Row],[Wait]]&lt;=4, "Yes", "No")</f>
        <v>No</v>
      </c>
      <c r="F441" s="9">
        <v>44278</v>
      </c>
      <c r="G441" s="9">
        <v>44294</v>
      </c>
      <c r="H441" s="6">
        <v>1</v>
      </c>
      <c r="I441" t="str">
        <f>IF(Table_New[[#This Row],[LaborFee]]=0,"Yes", "No")</f>
        <v>No</v>
      </c>
      <c r="J441" t="str">
        <f>IF(Table_New[[#This Row],[PartsFee]]=0,"Yes", "No")</f>
        <v>Yes</v>
      </c>
      <c r="K441" s="6">
        <v>1</v>
      </c>
      <c r="L441" s="6">
        <v>448.26</v>
      </c>
      <c r="M441" s="6" t="s">
        <v>79</v>
      </c>
      <c r="N441">
        <f>Table_New[[#This Row],[WorkDate]]-Table_New[[#This Row],[ReqDate]]</f>
        <v>16</v>
      </c>
      <c r="O441">
        <f>VLOOKUP(Table_New[[#This Row],[Techs]],$AA$2:$AB$4,2,0)</f>
        <v>80</v>
      </c>
      <c r="P441">
        <f>Table_New[[#This Row],[LaborHours]]*Table_New[[#This Row],[LaborRate]]</f>
        <v>80</v>
      </c>
      <c r="Q441" s="6">
        <v>80</v>
      </c>
      <c r="R441" s="6">
        <v>0</v>
      </c>
      <c r="S441">
        <f>Table_New[[#This Row],[LaborRate]]+Table_New[[#This Row],[LaborCost]]</f>
        <v>160</v>
      </c>
      <c r="T441">
        <f>Table_New[[#This Row],[LaborFee]]+Table_New[[#This Row],[PartsFee]]</f>
        <v>80</v>
      </c>
      <c r="U441" t="str">
        <f>LEFT(TEXT(Table_New[[#This Row],[ReqDate]],"dddd"),3)</f>
        <v>Tue</v>
      </c>
      <c r="V441" t="str">
        <f>LEFT(TEXT(Table_New[[#This Row],[WorkDate]],"mmmm"),3)</f>
        <v>Apr</v>
      </c>
    </row>
    <row r="442" spans="1:22" ht="14.25" customHeight="1" x14ac:dyDescent="0.25">
      <c r="A442" s="6" t="s">
        <v>522</v>
      </c>
      <c r="B442" s="6" t="s">
        <v>106</v>
      </c>
      <c r="C442" s="6" t="s">
        <v>78</v>
      </c>
      <c r="D442" s="6" t="s">
        <v>58</v>
      </c>
      <c r="E442" t="str">
        <f>IF(Table_New[[#This Row],[Wait]]&lt;=4, "Yes", "No")</f>
        <v>No</v>
      </c>
      <c r="F442" s="9">
        <v>44278</v>
      </c>
      <c r="G442" s="9">
        <v>44300</v>
      </c>
      <c r="H442" s="6">
        <v>2</v>
      </c>
      <c r="I442" t="str">
        <f>IF(Table_New[[#This Row],[LaborFee]]=0,"Yes", "No")</f>
        <v>No</v>
      </c>
      <c r="J442" t="str">
        <f>IF(Table_New[[#This Row],[PartsFee]]=0,"Yes", "No")</f>
        <v>No</v>
      </c>
      <c r="K442" s="6">
        <v>1</v>
      </c>
      <c r="L442" s="6">
        <v>123.208</v>
      </c>
      <c r="M442" s="6" t="s">
        <v>79</v>
      </c>
      <c r="N442">
        <f>Table_New[[#This Row],[WorkDate]]-Table_New[[#This Row],[ReqDate]]</f>
        <v>22</v>
      </c>
      <c r="O442">
        <f>VLOOKUP(Table_New[[#This Row],[Techs]],$AA$2:$AB$4,2,0)</f>
        <v>140</v>
      </c>
      <c r="P442">
        <f>Table_New[[#This Row],[LaborHours]]*Table_New[[#This Row],[LaborRate]]</f>
        <v>140</v>
      </c>
      <c r="Q442" s="6">
        <v>140</v>
      </c>
      <c r="R442" s="6">
        <v>123.208</v>
      </c>
      <c r="S442">
        <f>Table_New[[#This Row],[LaborRate]]+Table_New[[#This Row],[LaborCost]]</f>
        <v>280</v>
      </c>
      <c r="T442">
        <f>Table_New[[#This Row],[LaborFee]]+Table_New[[#This Row],[PartsFee]]</f>
        <v>263.20799999999997</v>
      </c>
      <c r="U442" t="str">
        <f>LEFT(TEXT(Table_New[[#This Row],[ReqDate]],"dddd"),3)</f>
        <v>Tue</v>
      </c>
      <c r="V442" t="str">
        <f>LEFT(TEXT(Table_New[[#This Row],[WorkDate]],"mmmm"),3)</f>
        <v>Apr</v>
      </c>
    </row>
    <row r="443" spans="1:22" ht="14.25" customHeight="1" x14ac:dyDescent="0.25">
      <c r="A443" s="6" t="s">
        <v>523</v>
      </c>
      <c r="B443" s="6" t="s">
        <v>65</v>
      </c>
      <c r="C443" s="6" t="s">
        <v>57</v>
      </c>
      <c r="D443" s="6" t="s">
        <v>67</v>
      </c>
      <c r="E443" t="str">
        <f>IF(Table_New[[#This Row],[Wait]]&lt;=4, "Yes", "No")</f>
        <v>No</v>
      </c>
      <c r="F443" s="9">
        <v>44278</v>
      </c>
      <c r="G443" s="9">
        <v>44298</v>
      </c>
      <c r="H443" s="6">
        <v>1</v>
      </c>
      <c r="I443" t="str">
        <f>IF(Table_New[[#This Row],[LaborFee]]=0,"Yes", "No")</f>
        <v>No</v>
      </c>
      <c r="J443" t="str">
        <f>IF(Table_New[[#This Row],[PartsFee]]=0,"Yes", "No")</f>
        <v>No</v>
      </c>
      <c r="K443" s="6">
        <v>0.25</v>
      </c>
      <c r="L443" s="6">
        <v>77.290000000000006</v>
      </c>
      <c r="M443" s="6" t="s">
        <v>79</v>
      </c>
      <c r="N443">
        <f>Table_New[[#This Row],[WorkDate]]-Table_New[[#This Row],[ReqDate]]</f>
        <v>20</v>
      </c>
      <c r="O443">
        <f>VLOOKUP(Table_New[[#This Row],[Techs]],$AA$2:$AB$4,2,0)</f>
        <v>80</v>
      </c>
      <c r="P443">
        <f>Table_New[[#This Row],[LaborHours]]*Table_New[[#This Row],[LaborRate]]</f>
        <v>20</v>
      </c>
      <c r="Q443" s="6">
        <v>20</v>
      </c>
      <c r="R443" s="6">
        <v>77.290000000000006</v>
      </c>
      <c r="S443">
        <f>Table_New[[#This Row],[LaborRate]]+Table_New[[#This Row],[LaborCost]]</f>
        <v>100</v>
      </c>
      <c r="T443">
        <f>Table_New[[#This Row],[LaborFee]]+Table_New[[#This Row],[PartsFee]]</f>
        <v>97.29</v>
      </c>
      <c r="U443" t="str">
        <f>LEFT(TEXT(Table_New[[#This Row],[ReqDate]],"dddd"),3)</f>
        <v>Tue</v>
      </c>
      <c r="V443" t="str">
        <f>LEFT(TEXT(Table_New[[#This Row],[WorkDate]],"mmmm"),3)</f>
        <v>Apr</v>
      </c>
    </row>
    <row r="444" spans="1:22" ht="14.25" customHeight="1" x14ac:dyDescent="0.25">
      <c r="A444" s="6" t="s">
        <v>524</v>
      </c>
      <c r="B444" s="6" t="s">
        <v>56</v>
      </c>
      <c r="C444" s="6" t="s">
        <v>227</v>
      </c>
      <c r="D444" s="6" t="s">
        <v>194</v>
      </c>
      <c r="E444" t="str">
        <f>IF(Table_New[[#This Row],[Wait]]&lt;=4, "Yes", "No")</f>
        <v>No</v>
      </c>
      <c r="F444" s="9">
        <v>44278</v>
      </c>
      <c r="G444" s="9">
        <v>44298</v>
      </c>
      <c r="H444" s="6">
        <v>2</v>
      </c>
      <c r="I444" t="str">
        <f>IF(Table_New[[#This Row],[LaborFee]]=0,"Yes", "No")</f>
        <v>Yes</v>
      </c>
      <c r="J444" t="str">
        <f>IF(Table_New[[#This Row],[PartsFee]]=0,"Yes", "No")</f>
        <v>Yes</v>
      </c>
      <c r="K444" s="6">
        <v>1</v>
      </c>
      <c r="L444" s="6">
        <v>360</v>
      </c>
      <c r="M444" s="6" t="s">
        <v>413</v>
      </c>
      <c r="N444">
        <f>Table_New[[#This Row],[WorkDate]]-Table_New[[#This Row],[ReqDate]]</f>
        <v>20</v>
      </c>
      <c r="O444">
        <f>VLOOKUP(Table_New[[#This Row],[Techs]],$AA$2:$AB$4,2,0)</f>
        <v>140</v>
      </c>
      <c r="P444">
        <f>Table_New[[#This Row],[LaborHours]]*Table_New[[#This Row],[LaborRate]]</f>
        <v>140</v>
      </c>
      <c r="Q444" s="6">
        <v>0</v>
      </c>
      <c r="R444" s="6">
        <v>0</v>
      </c>
      <c r="S444">
        <f>Table_New[[#This Row],[LaborRate]]+Table_New[[#This Row],[LaborCost]]</f>
        <v>280</v>
      </c>
      <c r="T444">
        <f>Table_New[[#This Row],[LaborFee]]+Table_New[[#This Row],[PartsFee]]</f>
        <v>0</v>
      </c>
      <c r="U444" t="str">
        <f>LEFT(TEXT(Table_New[[#This Row],[ReqDate]],"dddd"),3)</f>
        <v>Tue</v>
      </c>
      <c r="V444" t="str">
        <f>LEFT(TEXT(Table_New[[#This Row],[WorkDate]],"mmmm"),3)</f>
        <v>Apr</v>
      </c>
    </row>
    <row r="445" spans="1:22" ht="14.25" customHeight="1" x14ac:dyDescent="0.25">
      <c r="A445" s="6" t="s">
        <v>525</v>
      </c>
      <c r="B445" s="6" t="s">
        <v>71</v>
      </c>
      <c r="C445" s="6" t="s">
        <v>78</v>
      </c>
      <c r="D445" s="6" t="s">
        <v>81</v>
      </c>
      <c r="E445" t="str">
        <f>IF(Table_New[[#This Row],[Wait]]&lt;=4, "Yes", "No")</f>
        <v>No</v>
      </c>
      <c r="F445" s="9">
        <v>44278</v>
      </c>
      <c r="G445" s="9">
        <v>44329</v>
      </c>
      <c r="H445" s="6">
        <v>2</v>
      </c>
      <c r="I445" t="str">
        <f>IF(Table_New[[#This Row],[LaborFee]]=0,"Yes", "No")</f>
        <v>No</v>
      </c>
      <c r="J445" t="str">
        <f>IF(Table_New[[#This Row],[PartsFee]]=0,"Yes", "No")</f>
        <v>No</v>
      </c>
      <c r="K445" s="6">
        <v>3.5</v>
      </c>
      <c r="L445" s="6">
        <v>653.00080000000003</v>
      </c>
      <c r="M445" s="6" t="s">
        <v>79</v>
      </c>
      <c r="N445">
        <f>Table_New[[#This Row],[WorkDate]]-Table_New[[#This Row],[ReqDate]]</f>
        <v>51</v>
      </c>
      <c r="O445">
        <f>VLOOKUP(Table_New[[#This Row],[Techs]],$AA$2:$AB$4,2,0)</f>
        <v>140</v>
      </c>
      <c r="P445">
        <f>Table_New[[#This Row],[LaborHours]]*Table_New[[#This Row],[LaborRate]]</f>
        <v>490</v>
      </c>
      <c r="Q445" s="6">
        <v>490</v>
      </c>
      <c r="R445" s="6">
        <v>653.00080000000003</v>
      </c>
      <c r="S445">
        <f>Table_New[[#This Row],[LaborRate]]+Table_New[[#This Row],[LaborCost]]</f>
        <v>630</v>
      </c>
      <c r="T445">
        <f>Table_New[[#This Row],[LaborFee]]+Table_New[[#This Row],[PartsFee]]</f>
        <v>1143.0008</v>
      </c>
      <c r="U445" t="str">
        <f>LEFT(TEXT(Table_New[[#This Row],[ReqDate]],"dddd"),3)</f>
        <v>Tue</v>
      </c>
      <c r="V445" t="str">
        <f>LEFT(TEXT(Table_New[[#This Row],[WorkDate]],"mmmm"),3)</f>
        <v>May</v>
      </c>
    </row>
    <row r="446" spans="1:22" ht="14.25" customHeight="1" x14ac:dyDescent="0.25">
      <c r="A446" s="6" t="s">
        <v>526</v>
      </c>
      <c r="B446" s="6" t="s">
        <v>61</v>
      </c>
      <c r="C446" s="6" t="s">
        <v>62</v>
      </c>
      <c r="D446" s="6" t="s">
        <v>194</v>
      </c>
      <c r="E446" t="str">
        <f>IF(Table_New[[#This Row],[Wait]]&lt;=4, "Yes", "No")</f>
        <v>No</v>
      </c>
      <c r="F446" s="9">
        <v>44279</v>
      </c>
      <c r="G446" s="9">
        <v>44292</v>
      </c>
      <c r="H446" s="6">
        <v>1</v>
      </c>
      <c r="I446" t="str">
        <f>IF(Table_New[[#This Row],[LaborFee]]=0,"Yes", "No")</f>
        <v>No</v>
      </c>
      <c r="J446" t="str">
        <f>IF(Table_New[[#This Row],[PartsFee]]=0,"Yes", "No")</f>
        <v>No</v>
      </c>
      <c r="K446" s="6">
        <v>1.5</v>
      </c>
      <c r="L446" s="6">
        <v>118.3</v>
      </c>
      <c r="M446" s="6" t="s">
        <v>59</v>
      </c>
      <c r="N446">
        <f>Table_New[[#This Row],[WorkDate]]-Table_New[[#This Row],[ReqDate]]</f>
        <v>13</v>
      </c>
      <c r="O446">
        <f>VLOOKUP(Table_New[[#This Row],[Techs]],$AA$2:$AB$4,2,0)</f>
        <v>80</v>
      </c>
      <c r="P446">
        <f>Table_New[[#This Row],[LaborHours]]*Table_New[[#This Row],[LaborRate]]</f>
        <v>120</v>
      </c>
      <c r="Q446" s="6">
        <v>120</v>
      </c>
      <c r="R446" s="6">
        <v>118.3</v>
      </c>
      <c r="S446">
        <f>Table_New[[#This Row],[LaborRate]]+Table_New[[#This Row],[LaborCost]]</f>
        <v>200</v>
      </c>
      <c r="T446">
        <f>Table_New[[#This Row],[LaborFee]]+Table_New[[#This Row],[PartsFee]]</f>
        <v>238.3</v>
      </c>
      <c r="U446" t="str">
        <f>LEFT(TEXT(Table_New[[#This Row],[ReqDate]],"dddd"),3)</f>
        <v>Wed</v>
      </c>
      <c r="V446" t="str">
        <f>LEFT(TEXT(Table_New[[#This Row],[WorkDate]],"mmmm"),3)</f>
        <v>Apr</v>
      </c>
    </row>
    <row r="447" spans="1:22" ht="14.25" customHeight="1" x14ac:dyDescent="0.25">
      <c r="A447" s="6" t="s">
        <v>527</v>
      </c>
      <c r="B447" s="6" t="s">
        <v>106</v>
      </c>
      <c r="C447" s="6" t="s">
        <v>227</v>
      </c>
      <c r="D447" s="6" t="s">
        <v>81</v>
      </c>
      <c r="E447" t="str">
        <f>IF(Table_New[[#This Row],[Wait]]&lt;=4, "Yes", "No")</f>
        <v>No</v>
      </c>
      <c r="F447" s="9">
        <v>44279</v>
      </c>
      <c r="G447" s="9">
        <v>44358</v>
      </c>
      <c r="H447" s="6">
        <v>2</v>
      </c>
      <c r="I447" t="str">
        <f>IF(Table_New[[#This Row],[LaborFee]]=0,"Yes", "No")</f>
        <v>No</v>
      </c>
      <c r="J447" t="str">
        <f>IF(Table_New[[#This Row],[PartsFee]]=0,"Yes", "No")</f>
        <v>Yes</v>
      </c>
      <c r="K447" s="6">
        <v>2.5</v>
      </c>
      <c r="L447" s="6">
        <v>1480.3623</v>
      </c>
      <c r="M447" s="6" t="s">
        <v>79</v>
      </c>
      <c r="N447">
        <f>Table_New[[#This Row],[WorkDate]]-Table_New[[#This Row],[ReqDate]]</f>
        <v>79</v>
      </c>
      <c r="O447">
        <f>VLOOKUP(Table_New[[#This Row],[Techs]],$AA$2:$AB$4,2,0)</f>
        <v>140</v>
      </c>
      <c r="P447">
        <f>Table_New[[#This Row],[LaborHours]]*Table_New[[#This Row],[LaborRate]]</f>
        <v>350</v>
      </c>
      <c r="Q447" s="6">
        <v>350</v>
      </c>
      <c r="R447" s="6">
        <v>0</v>
      </c>
      <c r="S447">
        <f>Table_New[[#This Row],[LaborRate]]+Table_New[[#This Row],[LaborCost]]</f>
        <v>490</v>
      </c>
      <c r="T447">
        <f>Table_New[[#This Row],[LaborFee]]+Table_New[[#This Row],[PartsFee]]</f>
        <v>350</v>
      </c>
      <c r="U447" t="str">
        <f>LEFT(TEXT(Table_New[[#This Row],[ReqDate]],"dddd"),3)</f>
        <v>Wed</v>
      </c>
      <c r="V447" t="str">
        <f>LEFT(TEXT(Table_New[[#This Row],[WorkDate]],"mmmm"),3)</f>
        <v>Jun</v>
      </c>
    </row>
    <row r="448" spans="1:22" ht="14.25" customHeight="1" x14ac:dyDescent="0.25">
      <c r="A448" s="6" t="s">
        <v>528</v>
      </c>
      <c r="B448" s="6" t="s">
        <v>226</v>
      </c>
      <c r="C448" s="6" t="s">
        <v>227</v>
      </c>
      <c r="D448" s="6" t="s">
        <v>81</v>
      </c>
      <c r="E448" t="str">
        <f>IF(Table_New[[#This Row],[Wait]]&lt;=4, "Yes", "No")</f>
        <v>No</v>
      </c>
      <c r="F448" s="9">
        <v>44280</v>
      </c>
      <c r="G448" s="9">
        <v>44327</v>
      </c>
      <c r="H448" s="6">
        <v>2</v>
      </c>
      <c r="I448" t="str">
        <f>IF(Table_New[[#This Row],[LaborFee]]=0,"Yes", "No")</f>
        <v>No</v>
      </c>
      <c r="J448" t="str">
        <f>IF(Table_New[[#This Row],[PartsFee]]=0,"Yes", "No")</f>
        <v>No</v>
      </c>
      <c r="K448" s="6">
        <v>2.5</v>
      </c>
      <c r="L448" s="6">
        <v>837.1567</v>
      </c>
      <c r="M448" s="6" t="s">
        <v>79</v>
      </c>
      <c r="N448">
        <f>Table_New[[#This Row],[WorkDate]]-Table_New[[#This Row],[ReqDate]]</f>
        <v>47</v>
      </c>
      <c r="O448">
        <f>VLOOKUP(Table_New[[#This Row],[Techs]],$AA$2:$AB$4,2,0)</f>
        <v>140</v>
      </c>
      <c r="P448">
        <f>Table_New[[#This Row],[LaborHours]]*Table_New[[#This Row],[LaborRate]]</f>
        <v>350</v>
      </c>
      <c r="Q448" s="6">
        <v>350</v>
      </c>
      <c r="R448" s="6">
        <v>837.1567</v>
      </c>
      <c r="S448">
        <f>Table_New[[#This Row],[LaborRate]]+Table_New[[#This Row],[LaborCost]]</f>
        <v>490</v>
      </c>
      <c r="T448">
        <f>Table_New[[#This Row],[LaborFee]]+Table_New[[#This Row],[PartsFee]]</f>
        <v>1187.1567</v>
      </c>
      <c r="U448" t="str">
        <f>LEFT(TEXT(Table_New[[#This Row],[ReqDate]],"dddd"),3)</f>
        <v>Thu</v>
      </c>
      <c r="V448" t="str">
        <f>LEFT(TEXT(Table_New[[#This Row],[WorkDate]],"mmmm"),3)</f>
        <v>May</v>
      </c>
    </row>
    <row r="449" spans="1:22" ht="14.25" customHeight="1" x14ac:dyDescent="0.25">
      <c r="A449" s="6" t="s">
        <v>529</v>
      </c>
      <c r="B449" s="6" t="s">
        <v>56</v>
      </c>
      <c r="C449" s="6" t="s">
        <v>227</v>
      </c>
      <c r="D449" s="6" t="s">
        <v>81</v>
      </c>
      <c r="E449" t="str">
        <f>IF(Table_New[[#This Row],[Wait]]&lt;=4, "Yes", "No")</f>
        <v>No</v>
      </c>
      <c r="F449" s="9">
        <v>44282</v>
      </c>
      <c r="G449" s="9">
        <v>44377</v>
      </c>
      <c r="H449" s="6">
        <v>2</v>
      </c>
      <c r="I449" t="str">
        <f>IF(Table_New[[#This Row],[LaborFee]]=0,"Yes", "No")</f>
        <v>No</v>
      </c>
      <c r="J449" t="str">
        <f>IF(Table_New[[#This Row],[PartsFee]]=0,"Yes", "No")</f>
        <v>No</v>
      </c>
      <c r="K449" s="6">
        <v>1.75</v>
      </c>
      <c r="L449" s="6">
        <v>242.6396</v>
      </c>
      <c r="M449" s="6" t="s">
        <v>79</v>
      </c>
      <c r="N449">
        <f>Table_New[[#This Row],[WorkDate]]-Table_New[[#This Row],[ReqDate]]</f>
        <v>95</v>
      </c>
      <c r="O449">
        <f>VLOOKUP(Table_New[[#This Row],[Techs]],$AA$2:$AB$4,2,0)</f>
        <v>140</v>
      </c>
      <c r="P449">
        <f>Table_New[[#This Row],[LaborHours]]*Table_New[[#This Row],[LaborRate]]</f>
        <v>245</v>
      </c>
      <c r="Q449" s="6">
        <v>245</v>
      </c>
      <c r="R449" s="6">
        <v>242.6396</v>
      </c>
      <c r="S449">
        <f>Table_New[[#This Row],[LaborRate]]+Table_New[[#This Row],[LaborCost]]</f>
        <v>385</v>
      </c>
      <c r="T449">
        <f>Table_New[[#This Row],[LaborFee]]+Table_New[[#This Row],[PartsFee]]</f>
        <v>487.63959999999997</v>
      </c>
      <c r="U449" t="str">
        <f>LEFT(TEXT(Table_New[[#This Row],[ReqDate]],"dddd"),3)</f>
        <v>Sat</v>
      </c>
      <c r="V449" t="str">
        <f>LEFT(TEXT(Table_New[[#This Row],[WorkDate]],"mmmm"),3)</f>
        <v>Jun</v>
      </c>
    </row>
    <row r="450" spans="1:22" ht="14.25" customHeight="1" x14ac:dyDescent="0.25">
      <c r="A450" s="6" t="s">
        <v>530</v>
      </c>
      <c r="B450" s="6" t="s">
        <v>94</v>
      </c>
      <c r="C450" s="6" t="s">
        <v>66</v>
      </c>
      <c r="D450" s="6" t="s">
        <v>81</v>
      </c>
      <c r="E450" t="str">
        <f>IF(Table_New[[#This Row],[Wait]]&lt;=4, "Yes", "No")</f>
        <v>No</v>
      </c>
      <c r="F450" s="9">
        <v>44284</v>
      </c>
      <c r="G450" s="9">
        <v>44293</v>
      </c>
      <c r="H450" s="6">
        <v>1</v>
      </c>
      <c r="I450" t="str">
        <f>IF(Table_New[[#This Row],[LaborFee]]=0,"Yes", "No")</f>
        <v>No</v>
      </c>
      <c r="J450" t="str">
        <f>IF(Table_New[[#This Row],[PartsFee]]=0,"Yes", "No")</f>
        <v>Yes</v>
      </c>
      <c r="K450" s="6">
        <v>2</v>
      </c>
      <c r="L450" s="6">
        <v>262.02800000000002</v>
      </c>
      <c r="M450" s="6" t="s">
        <v>79</v>
      </c>
      <c r="N450">
        <f>Table_New[[#This Row],[WorkDate]]-Table_New[[#This Row],[ReqDate]]</f>
        <v>9</v>
      </c>
      <c r="O450">
        <f>VLOOKUP(Table_New[[#This Row],[Techs]],$AA$2:$AB$4,2,0)</f>
        <v>80</v>
      </c>
      <c r="P450">
        <f>Table_New[[#This Row],[LaborHours]]*Table_New[[#This Row],[LaborRate]]</f>
        <v>160</v>
      </c>
      <c r="Q450" s="6">
        <v>160</v>
      </c>
      <c r="R450" s="6">
        <v>0</v>
      </c>
      <c r="S450">
        <f>Table_New[[#This Row],[LaborRate]]+Table_New[[#This Row],[LaborCost]]</f>
        <v>240</v>
      </c>
      <c r="T450">
        <f>Table_New[[#This Row],[LaborFee]]+Table_New[[#This Row],[PartsFee]]</f>
        <v>160</v>
      </c>
      <c r="U450" t="str">
        <f>LEFT(TEXT(Table_New[[#This Row],[ReqDate]],"dddd"),3)</f>
        <v>Mon</v>
      </c>
      <c r="V450" t="str">
        <f>LEFT(TEXT(Table_New[[#This Row],[WorkDate]],"mmmm"),3)</f>
        <v>Apr</v>
      </c>
    </row>
    <row r="451" spans="1:22" ht="14.25" customHeight="1" x14ac:dyDescent="0.25">
      <c r="A451" s="6" t="s">
        <v>531</v>
      </c>
      <c r="B451" s="6" t="s">
        <v>94</v>
      </c>
      <c r="C451" s="6" t="s">
        <v>57</v>
      </c>
      <c r="D451" s="6" t="s">
        <v>194</v>
      </c>
      <c r="E451" t="str">
        <f>IF(Table_New[[#This Row],[Wait]]&lt;=4, "Yes", "No")</f>
        <v>No</v>
      </c>
      <c r="F451" s="9">
        <v>44284</v>
      </c>
      <c r="G451" s="9">
        <v>44375</v>
      </c>
      <c r="H451" s="6">
        <v>1</v>
      </c>
      <c r="I451" t="str">
        <f>IF(Table_New[[#This Row],[LaborFee]]=0,"Yes", "No")</f>
        <v>No</v>
      </c>
      <c r="J451" t="str">
        <f>IF(Table_New[[#This Row],[PartsFee]]=0,"Yes", "No")</f>
        <v>No</v>
      </c>
      <c r="K451" s="6">
        <v>1.75</v>
      </c>
      <c r="L451" s="6">
        <v>473.60329999999999</v>
      </c>
      <c r="M451" s="6" t="s">
        <v>79</v>
      </c>
      <c r="N451">
        <f>Table_New[[#This Row],[WorkDate]]-Table_New[[#This Row],[ReqDate]]</f>
        <v>91</v>
      </c>
      <c r="O451">
        <f>VLOOKUP(Table_New[[#This Row],[Techs]],$AA$2:$AB$4,2,0)</f>
        <v>80</v>
      </c>
      <c r="P451">
        <f>Table_New[[#This Row],[LaborHours]]*Table_New[[#This Row],[LaborRate]]</f>
        <v>140</v>
      </c>
      <c r="Q451" s="6">
        <v>140</v>
      </c>
      <c r="R451" s="6">
        <v>473.60329999999999</v>
      </c>
      <c r="S451">
        <f>Table_New[[#This Row],[LaborRate]]+Table_New[[#This Row],[LaborCost]]</f>
        <v>220</v>
      </c>
      <c r="T451">
        <f>Table_New[[#This Row],[LaborFee]]+Table_New[[#This Row],[PartsFee]]</f>
        <v>613.60329999999999</v>
      </c>
      <c r="U451" t="str">
        <f>LEFT(TEXT(Table_New[[#This Row],[ReqDate]],"dddd"),3)</f>
        <v>Mon</v>
      </c>
      <c r="V451" t="str">
        <f>LEFT(TEXT(Table_New[[#This Row],[WorkDate]],"mmmm"),3)</f>
        <v>Jun</v>
      </c>
    </row>
    <row r="452" spans="1:22" ht="14.25" customHeight="1" x14ac:dyDescent="0.25">
      <c r="A452" s="6" t="s">
        <v>532</v>
      </c>
      <c r="B452" s="6" t="s">
        <v>65</v>
      </c>
      <c r="C452" s="6" t="s">
        <v>57</v>
      </c>
      <c r="D452" s="6" t="s">
        <v>81</v>
      </c>
      <c r="E452" t="str">
        <f>IF(Table_New[[#This Row],[Wait]]&lt;=4, "Yes", "No")</f>
        <v>No</v>
      </c>
      <c r="F452" s="9">
        <v>44285</v>
      </c>
      <c r="G452" s="9">
        <v>44328</v>
      </c>
      <c r="H452" s="6">
        <v>1</v>
      </c>
      <c r="I452" t="str">
        <f>IF(Table_New[[#This Row],[LaborFee]]=0,"Yes", "No")</f>
        <v>No</v>
      </c>
      <c r="J452" t="str">
        <f>IF(Table_New[[#This Row],[PartsFee]]=0,"Yes", "No")</f>
        <v>No</v>
      </c>
      <c r="K452" s="6">
        <v>2.75</v>
      </c>
      <c r="L452" s="6">
        <v>708.02269999999999</v>
      </c>
      <c r="M452" s="6" t="s">
        <v>79</v>
      </c>
      <c r="N452">
        <f>Table_New[[#This Row],[WorkDate]]-Table_New[[#This Row],[ReqDate]]</f>
        <v>43</v>
      </c>
      <c r="O452">
        <f>VLOOKUP(Table_New[[#This Row],[Techs]],$AA$2:$AB$4,2,0)</f>
        <v>80</v>
      </c>
      <c r="P452">
        <f>Table_New[[#This Row],[LaborHours]]*Table_New[[#This Row],[LaborRate]]</f>
        <v>220</v>
      </c>
      <c r="Q452" s="6">
        <v>220</v>
      </c>
      <c r="R452" s="6">
        <v>708.02269999999999</v>
      </c>
      <c r="S452">
        <f>Table_New[[#This Row],[LaborRate]]+Table_New[[#This Row],[LaborCost]]</f>
        <v>300</v>
      </c>
      <c r="T452">
        <f>Table_New[[#This Row],[LaborFee]]+Table_New[[#This Row],[PartsFee]]</f>
        <v>928.02269999999999</v>
      </c>
      <c r="U452" t="str">
        <f>LEFT(TEXT(Table_New[[#This Row],[ReqDate]],"dddd"),3)</f>
        <v>Tue</v>
      </c>
      <c r="V452" t="str">
        <f>LEFT(TEXT(Table_New[[#This Row],[WorkDate]],"mmmm"),3)</f>
        <v>May</v>
      </c>
    </row>
    <row r="453" spans="1:22" ht="14.25" customHeight="1" x14ac:dyDescent="0.25">
      <c r="A453" s="6" t="s">
        <v>533</v>
      </c>
      <c r="B453" s="6" t="s">
        <v>65</v>
      </c>
      <c r="C453" s="6" t="s">
        <v>78</v>
      </c>
      <c r="D453" s="6" t="s">
        <v>63</v>
      </c>
      <c r="E453" t="str">
        <f>IF(Table_New[[#This Row],[Wait]]&lt;=4, "Yes", "No")</f>
        <v>No</v>
      </c>
      <c r="F453" s="9">
        <v>44286</v>
      </c>
      <c r="G453" s="9">
        <v>44292</v>
      </c>
      <c r="H453" s="6">
        <v>1</v>
      </c>
      <c r="I453" t="str">
        <f>IF(Table_New[[#This Row],[LaborFee]]=0,"Yes", "No")</f>
        <v>No</v>
      </c>
      <c r="J453" t="str">
        <f>IF(Table_New[[#This Row],[PartsFee]]=0,"Yes", "No")</f>
        <v>No</v>
      </c>
      <c r="K453" s="6">
        <v>0.5</v>
      </c>
      <c r="L453" s="6">
        <v>13.321400000000001</v>
      </c>
      <c r="M453" s="6" t="s">
        <v>79</v>
      </c>
      <c r="N453">
        <f>Table_New[[#This Row],[WorkDate]]-Table_New[[#This Row],[ReqDate]]</f>
        <v>6</v>
      </c>
      <c r="O453">
        <f>VLOOKUP(Table_New[[#This Row],[Techs]],$AA$2:$AB$4,2,0)</f>
        <v>80</v>
      </c>
      <c r="P453">
        <f>Table_New[[#This Row],[LaborHours]]*Table_New[[#This Row],[LaborRate]]</f>
        <v>40</v>
      </c>
      <c r="Q453" s="6">
        <v>40</v>
      </c>
      <c r="R453" s="6">
        <v>13.321400000000001</v>
      </c>
      <c r="S453">
        <f>Table_New[[#This Row],[LaborRate]]+Table_New[[#This Row],[LaborCost]]</f>
        <v>120</v>
      </c>
      <c r="T453">
        <f>Table_New[[#This Row],[LaborFee]]+Table_New[[#This Row],[PartsFee]]</f>
        <v>53.321399999999997</v>
      </c>
      <c r="U453" t="str">
        <f>LEFT(TEXT(Table_New[[#This Row],[ReqDate]],"dddd"),3)</f>
        <v>Wed</v>
      </c>
      <c r="V453" t="str">
        <f>LEFT(TEXT(Table_New[[#This Row],[WorkDate]],"mmmm"),3)</f>
        <v>Apr</v>
      </c>
    </row>
    <row r="454" spans="1:22" ht="14.25" customHeight="1" x14ac:dyDescent="0.25">
      <c r="A454" s="6" t="s">
        <v>534</v>
      </c>
      <c r="B454" s="6" t="s">
        <v>106</v>
      </c>
      <c r="C454" s="6" t="s">
        <v>78</v>
      </c>
      <c r="D454" s="6" t="s">
        <v>63</v>
      </c>
      <c r="E454" t="str">
        <f>IF(Table_New[[#This Row],[Wait]]&lt;=4, "Yes", "No")</f>
        <v>No</v>
      </c>
      <c r="F454" s="9">
        <v>44286</v>
      </c>
      <c r="G454" s="9">
        <v>44307</v>
      </c>
      <c r="H454" s="6">
        <v>1</v>
      </c>
      <c r="I454" t="str">
        <f>IF(Table_New[[#This Row],[LaborFee]]=0,"Yes", "No")</f>
        <v>No</v>
      </c>
      <c r="J454" t="str">
        <f>IF(Table_New[[#This Row],[PartsFee]]=0,"Yes", "No")</f>
        <v>No</v>
      </c>
      <c r="K454" s="6">
        <v>0.75</v>
      </c>
      <c r="L454" s="6">
        <v>51.29</v>
      </c>
      <c r="M454" s="6" t="s">
        <v>79</v>
      </c>
      <c r="N454">
        <f>Table_New[[#This Row],[WorkDate]]-Table_New[[#This Row],[ReqDate]]</f>
        <v>21</v>
      </c>
      <c r="O454">
        <f>VLOOKUP(Table_New[[#This Row],[Techs]],$AA$2:$AB$4,2,0)</f>
        <v>80</v>
      </c>
      <c r="P454">
        <f>Table_New[[#This Row],[LaborHours]]*Table_New[[#This Row],[LaborRate]]</f>
        <v>60</v>
      </c>
      <c r="Q454" s="6">
        <v>60</v>
      </c>
      <c r="R454" s="6">
        <v>51.29</v>
      </c>
      <c r="S454">
        <f>Table_New[[#This Row],[LaborRate]]+Table_New[[#This Row],[LaborCost]]</f>
        <v>140</v>
      </c>
      <c r="T454">
        <f>Table_New[[#This Row],[LaborFee]]+Table_New[[#This Row],[PartsFee]]</f>
        <v>111.28999999999999</v>
      </c>
      <c r="U454" t="str">
        <f>LEFT(TEXT(Table_New[[#This Row],[ReqDate]],"dddd"),3)</f>
        <v>Wed</v>
      </c>
      <c r="V454" t="str">
        <f>LEFT(TEXT(Table_New[[#This Row],[WorkDate]],"mmmm"),3)</f>
        <v>Apr</v>
      </c>
    </row>
    <row r="455" spans="1:22" ht="14.25" customHeight="1" x14ac:dyDescent="0.25">
      <c r="A455" s="6" t="s">
        <v>535</v>
      </c>
      <c r="B455" s="6" t="s">
        <v>56</v>
      </c>
      <c r="C455" s="6" t="s">
        <v>227</v>
      </c>
      <c r="D455" s="6" t="s">
        <v>67</v>
      </c>
      <c r="E455" t="str">
        <f>IF(Table_New[[#This Row],[Wait]]&lt;=4, "Yes", "No")</f>
        <v>No</v>
      </c>
      <c r="F455" s="9">
        <v>44287</v>
      </c>
      <c r="G455" s="9">
        <v>44302</v>
      </c>
      <c r="H455" s="6">
        <v>1</v>
      </c>
      <c r="I455" t="str">
        <f>IF(Table_New[[#This Row],[LaborFee]]=0,"Yes", "No")</f>
        <v>No</v>
      </c>
      <c r="J455" t="str">
        <f>IF(Table_New[[#This Row],[PartsFee]]=0,"Yes", "No")</f>
        <v>No</v>
      </c>
      <c r="K455" s="6">
        <v>0.25</v>
      </c>
      <c r="L455" s="6">
        <v>89.5</v>
      </c>
      <c r="M455" s="6" t="s">
        <v>59</v>
      </c>
      <c r="N455">
        <f>Table_New[[#This Row],[WorkDate]]-Table_New[[#This Row],[ReqDate]]</f>
        <v>15</v>
      </c>
      <c r="O455">
        <f>VLOOKUP(Table_New[[#This Row],[Techs]],$AA$2:$AB$4,2,0)</f>
        <v>80</v>
      </c>
      <c r="P455">
        <f>Table_New[[#This Row],[LaborHours]]*Table_New[[#This Row],[LaborRate]]</f>
        <v>20</v>
      </c>
      <c r="Q455" s="6">
        <v>20</v>
      </c>
      <c r="R455" s="6">
        <v>89.5</v>
      </c>
      <c r="S455">
        <f>Table_New[[#This Row],[LaborRate]]+Table_New[[#This Row],[LaborCost]]</f>
        <v>100</v>
      </c>
      <c r="T455">
        <f>Table_New[[#This Row],[LaborFee]]+Table_New[[#This Row],[PartsFee]]</f>
        <v>109.5</v>
      </c>
      <c r="U455" t="str">
        <f>LEFT(TEXT(Table_New[[#This Row],[ReqDate]],"dddd"),3)</f>
        <v>Thu</v>
      </c>
      <c r="V455" t="str">
        <f>LEFT(TEXT(Table_New[[#This Row],[WorkDate]],"mmmm"),3)</f>
        <v>Apr</v>
      </c>
    </row>
    <row r="456" spans="1:22" ht="14.25" customHeight="1" x14ac:dyDescent="0.25">
      <c r="A456" s="6" t="s">
        <v>536</v>
      </c>
      <c r="B456" s="6" t="s">
        <v>71</v>
      </c>
      <c r="C456" s="6" t="s">
        <v>78</v>
      </c>
      <c r="D456" s="6" t="s">
        <v>58</v>
      </c>
      <c r="E456" t="str">
        <f>IF(Table_New[[#This Row],[Wait]]&lt;=4, "Yes", "No")</f>
        <v>No</v>
      </c>
      <c r="F456" s="9">
        <v>44287</v>
      </c>
      <c r="G456" s="9">
        <v>44298</v>
      </c>
      <c r="H456" s="6">
        <v>1</v>
      </c>
      <c r="I456" t="str">
        <f>IF(Table_New[[#This Row],[LaborFee]]=0,"Yes", "No")</f>
        <v>No</v>
      </c>
      <c r="J456" t="str">
        <f>IF(Table_New[[#This Row],[PartsFee]]=0,"Yes", "No")</f>
        <v>No</v>
      </c>
      <c r="K456" s="6">
        <v>0.25</v>
      </c>
      <c r="L456" s="6">
        <v>74.532399999999996</v>
      </c>
      <c r="M456" s="6" t="s">
        <v>68</v>
      </c>
      <c r="N456">
        <f>Table_New[[#This Row],[WorkDate]]-Table_New[[#This Row],[ReqDate]]</f>
        <v>11</v>
      </c>
      <c r="O456">
        <f>VLOOKUP(Table_New[[#This Row],[Techs]],$AA$2:$AB$4,2,0)</f>
        <v>80</v>
      </c>
      <c r="P456">
        <f>Table_New[[#This Row],[LaborHours]]*Table_New[[#This Row],[LaborRate]]</f>
        <v>20</v>
      </c>
      <c r="Q456" s="6">
        <v>20</v>
      </c>
      <c r="R456" s="6">
        <v>74.532399999999996</v>
      </c>
      <c r="S456">
        <f>Table_New[[#This Row],[LaborRate]]+Table_New[[#This Row],[LaborCost]]</f>
        <v>100</v>
      </c>
      <c r="T456">
        <f>Table_New[[#This Row],[LaborFee]]+Table_New[[#This Row],[PartsFee]]</f>
        <v>94.532399999999996</v>
      </c>
      <c r="U456" t="str">
        <f>LEFT(TEXT(Table_New[[#This Row],[ReqDate]],"dddd"),3)</f>
        <v>Thu</v>
      </c>
      <c r="V456" t="str">
        <f>LEFT(TEXT(Table_New[[#This Row],[WorkDate]],"mmmm"),3)</f>
        <v>Apr</v>
      </c>
    </row>
    <row r="457" spans="1:22" ht="14.25" customHeight="1" x14ac:dyDescent="0.25">
      <c r="A457" s="6" t="s">
        <v>537</v>
      </c>
      <c r="B457" s="6" t="s">
        <v>56</v>
      </c>
      <c r="C457" s="6" t="s">
        <v>227</v>
      </c>
      <c r="D457" s="6" t="s">
        <v>81</v>
      </c>
      <c r="E457" t="str">
        <f>IF(Table_New[[#This Row],[Wait]]&lt;=4, "Yes", "No")</f>
        <v>No</v>
      </c>
      <c r="F457" s="9">
        <v>44287</v>
      </c>
      <c r="G457" s="9">
        <v>44298</v>
      </c>
      <c r="H457" s="6">
        <v>2</v>
      </c>
      <c r="I457" t="str">
        <f>IF(Table_New[[#This Row],[LaborFee]]=0,"Yes", "No")</f>
        <v>No</v>
      </c>
      <c r="J457" t="str">
        <f>IF(Table_New[[#This Row],[PartsFee]]=0,"Yes", "No")</f>
        <v>No</v>
      </c>
      <c r="K457" s="6">
        <v>1.5</v>
      </c>
      <c r="L457" s="6">
        <v>64</v>
      </c>
      <c r="M457" s="6" t="s">
        <v>59</v>
      </c>
      <c r="N457">
        <f>Table_New[[#This Row],[WorkDate]]-Table_New[[#This Row],[ReqDate]]</f>
        <v>11</v>
      </c>
      <c r="O457">
        <f>VLOOKUP(Table_New[[#This Row],[Techs]],$AA$2:$AB$4,2,0)</f>
        <v>140</v>
      </c>
      <c r="P457">
        <f>Table_New[[#This Row],[LaborHours]]*Table_New[[#This Row],[LaborRate]]</f>
        <v>210</v>
      </c>
      <c r="Q457" s="6">
        <v>210</v>
      </c>
      <c r="R457" s="6">
        <v>64</v>
      </c>
      <c r="S457">
        <f>Table_New[[#This Row],[LaborRate]]+Table_New[[#This Row],[LaborCost]]</f>
        <v>350</v>
      </c>
      <c r="T457">
        <f>Table_New[[#This Row],[LaborFee]]+Table_New[[#This Row],[PartsFee]]</f>
        <v>274</v>
      </c>
      <c r="U457" t="str">
        <f>LEFT(TEXT(Table_New[[#This Row],[ReqDate]],"dddd"),3)</f>
        <v>Thu</v>
      </c>
      <c r="V457" t="str">
        <f>LEFT(TEXT(Table_New[[#This Row],[WorkDate]],"mmmm"),3)</f>
        <v>Apr</v>
      </c>
    </row>
    <row r="458" spans="1:22" ht="14.25" customHeight="1" x14ac:dyDescent="0.25">
      <c r="A458" s="6" t="s">
        <v>538</v>
      </c>
      <c r="B458" s="6" t="s">
        <v>71</v>
      </c>
      <c r="C458" s="6" t="s">
        <v>57</v>
      </c>
      <c r="D458" s="6" t="s">
        <v>58</v>
      </c>
      <c r="E458" t="str">
        <f>IF(Table_New[[#This Row],[Wait]]&lt;=4, "Yes", "No")</f>
        <v>No</v>
      </c>
      <c r="F458" s="9">
        <v>44287</v>
      </c>
      <c r="G458" s="9">
        <v>44300</v>
      </c>
      <c r="H458" s="6">
        <v>1</v>
      </c>
      <c r="I458" t="str">
        <f>IF(Table_New[[#This Row],[LaborFee]]=0,"Yes", "No")</f>
        <v>No</v>
      </c>
      <c r="J458" t="str">
        <f>IF(Table_New[[#This Row],[PartsFee]]=0,"Yes", "No")</f>
        <v>No</v>
      </c>
      <c r="K458" s="6">
        <v>0.25</v>
      </c>
      <c r="L458" s="6">
        <v>23.401</v>
      </c>
      <c r="M458" s="6" t="s">
        <v>59</v>
      </c>
      <c r="N458">
        <f>Table_New[[#This Row],[WorkDate]]-Table_New[[#This Row],[ReqDate]]</f>
        <v>13</v>
      </c>
      <c r="O458">
        <f>VLOOKUP(Table_New[[#This Row],[Techs]],$AA$2:$AB$4,2,0)</f>
        <v>80</v>
      </c>
      <c r="P458">
        <f>Table_New[[#This Row],[LaborHours]]*Table_New[[#This Row],[LaborRate]]</f>
        <v>20</v>
      </c>
      <c r="Q458" s="6">
        <v>20</v>
      </c>
      <c r="R458" s="6">
        <v>23.401</v>
      </c>
      <c r="S458">
        <f>Table_New[[#This Row],[LaborRate]]+Table_New[[#This Row],[LaborCost]]</f>
        <v>100</v>
      </c>
      <c r="T458">
        <f>Table_New[[#This Row],[LaborFee]]+Table_New[[#This Row],[PartsFee]]</f>
        <v>43.400999999999996</v>
      </c>
      <c r="U458" t="str">
        <f>LEFT(TEXT(Table_New[[#This Row],[ReqDate]],"dddd"),3)</f>
        <v>Thu</v>
      </c>
      <c r="V458" t="str">
        <f>LEFT(TEXT(Table_New[[#This Row],[WorkDate]],"mmmm"),3)</f>
        <v>Apr</v>
      </c>
    </row>
    <row r="459" spans="1:22" ht="14.25" customHeight="1" x14ac:dyDescent="0.25">
      <c r="A459" s="6" t="s">
        <v>539</v>
      </c>
      <c r="B459" s="6" t="s">
        <v>226</v>
      </c>
      <c r="C459" s="6" t="s">
        <v>227</v>
      </c>
      <c r="D459" s="6" t="s">
        <v>58</v>
      </c>
      <c r="E459" t="str">
        <f>IF(Table_New[[#This Row],[Wait]]&lt;=4, "Yes", "No")</f>
        <v>No</v>
      </c>
      <c r="F459" s="9">
        <v>44287</v>
      </c>
      <c r="G459" s="9">
        <v>44312</v>
      </c>
      <c r="H459" s="6">
        <v>2</v>
      </c>
      <c r="I459" t="str">
        <f>IF(Table_New[[#This Row],[LaborFee]]=0,"Yes", "No")</f>
        <v>No</v>
      </c>
      <c r="J459" t="str">
        <f>IF(Table_New[[#This Row],[PartsFee]]=0,"Yes", "No")</f>
        <v>No</v>
      </c>
      <c r="K459" s="6">
        <v>0.25</v>
      </c>
      <c r="L459" s="6">
        <v>17.13</v>
      </c>
      <c r="M459" s="6" t="s">
        <v>59</v>
      </c>
      <c r="N459">
        <f>Table_New[[#This Row],[WorkDate]]-Table_New[[#This Row],[ReqDate]]</f>
        <v>25</v>
      </c>
      <c r="O459">
        <f>VLOOKUP(Table_New[[#This Row],[Techs]],$AA$2:$AB$4,2,0)</f>
        <v>140</v>
      </c>
      <c r="P459">
        <f>Table_New[[#This Row],[LaborHours]]*Table_New[[#This Row],[LaborRate]]</f>
        <v>35</v>
      </c>
      <c r="Q459" s="6">
        <v>35</v>
      </c>
      <c r="R459" s="6">
        <v>17.13</v>
      </c>
      <c r="S459">
        <f>Table_New[[#This Row],[LaborRate]]+Table_New[[#This Row],[LaborCost]]</f>
        <v>175</v>
      </c>
      <c r="T459">
        <f>Table_New[[#This Row],[LaborFee]]+Table_New[[#This Row],[PartsFee]]</f>
        <v>52.129999999999995</v>
      </c>
      <c r="U459" t="str">
        <f>LEFT(TEXT(Table_New[[#This Row],[ReqDate]],"dddd"),3)</f>
        <v>Thu</v>
      </c>
      <c r="V459" t="str">
        <f>LEFT(TEXT(Table_New[[#This Row],[WorkDate]],"mmmm"),3)</f>
        <v>Apr</v>
      </c>
    </row>
    <row r="460" spans="1:22" ht="14.25" customHeight="1" x14ac:dyDescent="0.25">
      <c r="A460" s="6" t="s">
        <v>540</v>
      </c>
      <c r="B460" s="6" t="s">
        <v>83</v>
      </c>
      <c r="C460" s="6" t="s">
        <v>62</v>
      </c>
      <c r="D460" s="6" t="s">
        <v>58</v>
      </c>
      <c r="E460" t="str">
        <f>IF(Table_New[[#This Row],[Wait]]&lt;=4, "Yes", "No")</f>
        <v>No</v>
      </c>
      <c r="F460" s="9">
        <v>44287</v>
      </c>
      <c r="G460" s="9">
        <v>44315</v>
      </c>
      <c r="H460" s="6">
        <v>1</v>
      </c>
      <c r="I460" t="str">
        <f>IF(Table_New[[#This Row],[LaborFee]]=0,"Yes", "No")</f>
        <v>No</v>
      </c>
      <c r="J460" t="str">
        <f>IF(Table_New[[#This Row],[PartsFee]]=0,"Yes", "No")</f>
        <v>No</v>
      </c>
      <c r="K460" s="6">
        <v>0.5</v>
      </c>
      <c r="L460" s="6">
        <v>149.5</v>
      </c>
      <c r="M460" s="6" t="s">
        <v>68</v>
      </c>
      <c r="N460">
        <f>Table_New[[#This Row],[WorkDate]]-Table_New[[#This Row],[ReqDate]]</f>
        <v>28</v>
      </c>
      <c r="O460">
        <f>VLOOKUP(Table_New[[#This Row],[Techs]],$AA$2:$AB$4,2,0)</f>
        <v>80</v>
      </c>
      <c r="P460">
        <f>Table_New[[#This Row],[LaborHours]]*Table_New[[#This Row],[LaborRate]]</f>
        <v>40</v>
      </c>
      <c r="Q460" s="6">
        <v>40</v>
      </c>
      <c r="R460" s="6">
        <v>149.5</v>
      </c>
      <c r="S460">
        <f>Table_New[[#This Row],[LaborRate]]+Table_New[[#This Row],[LaborCost]]</f>
        <v>120</v>
      </c>
      <c r="T460">
        <f>Table_New[[#This Row],[LaborFee]]+Table_New[[#This Row],[PartsFee]]</f>
        <v>189.5</v>
      </c>
      <c r="U460" t="str">
        <f>LEFT(TEXT(Table_New[[#This Row],[ReqDate]],"dddd"),3)</f>
        <v>Thu</v>
      </c>
      <c r="V460" t="str">
        <f>LEFT(TEXT(Table_New[[#This Row],[WorkDate]],"mmmm"),3)</f>
        <v>Apr</v>
      </c>
    </row>
    <row r="461" spans="1:22" ht="14.25" customHeight="1" x14ac:dyDescent="0.25">
      <c r="A461" s="6" t="s">
        <v>541</v>
      </c>
      <c r="B461" s="6" t="s">
        <v>71</v>
      </c>
      <c r="C461" s="6" t="s">
        <v>78</v>
      </c>
      <c r="D461" s="6" t="s">
        <v>58</v>
      </c>
      <c r="E461" t="str">
        <f>IF(Table_New[[#This Row],[Wait]]&lt;=4, "Yes", "No")</f>
        <v>No</v>
      </c>
      <c r="F461" s="9">
        <v>44288</v>
      </c>
      <c r="G461" s="9">
        <v>44312</v>
      </c>
      <c r="H461" s="6">
        <v>1</v>
      </c>
      <c r="I461" t="str">
        <f>IF(Table_New[[#This Row],[LaborFee]]=0,"Yes", "No")</f>
        <v>No</v>
      </c>
      <c r="J461" t="str">
        <f>IF(Table_New[[#This Row],[PartsFee]]=0,"Yes", "No")</f>
        <v>No</v>
      </c>
      <c r="K461" s="6">
        <v>0.5</v>
      </c>
      <c r="L461" s="6">
        <v>163.197</v>
      </c>
      <c r="M461" s="6" t="s">
        <v>68</v>
      </c>
      <c r="N461">
        <f>Table_New[[#This Row],[WorkDate]]-Table_New[[#This Row],[ReqDate]]</f>
        <v>24</v>
      </c>
      <c r="O461">
        <f>VLOOKUP(Table_New[[#This Row],[Techs]],$AA$2:$AB$4,2,0)</f>
        <v>80</v>
      </c>
      <c r="P461">
        <f>Table_New[[#This Row],[LaborHours]]*Table_New[[#This Row],[LaborRate]]</f>
        <v>40</v>
      </c>
      <c r="Q461" s="6">
        <v>40</v>
      </c>
      <c r="R461" s="6">
        <v>163.197</v>
      </c>
      <c r="S461">
        <f>Table_New[[#This Row],[LaborRate]]+Table_New[[#This Row],[LaborCost]]</f>
        <v>120</v>
      </c>
      <c r="T461">
        <f>Table_New[[#This Row],[LaborFee]]+Table_New[[#This Row],[PartsFee]]</f>
        <v>203.197</v>
      </c>
      <c r="U461" t="str">
        <f>LEFT(TEXT(Table_New[[#This Row],[ReqDate]],"dddd"),3)</f>
        <v>Fri</v>
      </c>
      <c r="V461" t="str">
        <f>LEFT(TEXT(Table_New[[#This Row],[WorkDate]],"mmmm"),3)</f>
        <v>Apr</v>
      </c>
    </row>
    <row r="462" spans="1:22" ht="14.25" customHeight="1" x14ac:dyDescent="0.25">
      <c r="A462" s="6" t="s">
        <v>542</v>
      </c>
      <c r="B462" s="6" t="s">
        <v>56</v>
      </c>
      <c r="C462" s="6" t="s">
        <v>227</v>
      </c>
      <c r="D462" s="6" t="s">
        <v>58</v>
      </c>
      <c r="E462" t="str">
        <f>IF(Table_New[[#This Row],[Wait]]&lt;=4, "Yes", "No")</f>
        <v>No</v>
      </c>
      <c r="F462" s="9">
        <v>44289</v>
      </c>
      <c r="G462" s="9">
        <v>44301</v>
      </c>
      <c r="H462" s="6">
        <v>2</v>
      </c>
      <c r="I462" t="str">
        <f>IF(Table_New[[#This Row],[LaborFee]]=0,"Yes", "No")</f>
        <v>No</v>
      </c>
      <c r="J462" t="str">
        <f>IF(Table_New[[#This Row],[PartsFee]]=0,"Yes", "No")</f>
        <v>No</v>
      </c>
      <c r="K462" s="6">
        <v>0.25</v>
      </c>
      <c r="L462" s="6">
        <v>14.76</v>
      </c>
      <c r="M462" s="6" t="s">
        <v>59</v>
      </c>
      <c r="N462">
        <f>Table_New[[#This Row],[WorkDate]]-Table_New[[#This Row],[ReqDate]]</f>
        <v>12</v>
      </c>
      <c r="O462">
        <f>VLOOKUP(Table_New[[#This Row],[Techs]],$AA$2:$AB$4,2,0)</f>
        <v>140</v>
      </c>
      <c r="P462">
        <f>Table_New[[#This Row],[LaborHours]]*Table_New[[#This Row],[LaborRate]]</f>
        <v>35</v>
      </c>
      <c r="Q462" s="6">
        <v>35</v>
      </c>
      <c r="R462" s="6">
        <v>14.76</v>
      </c>
      <c r="S462">
        <f>Table_New[[#This Row],[LaborRate]]+Table_New[[#This Row],[LaborCost]]</f>
        <v>175</v>
      </c>
      <c r="T462">
        <f>Table_New[[#This Row],[LaborFee]]+Table_New[[#This Row],[PartsFee]]</f>
        <v>49.76</v>
      </c>
      <c r="U462" t="str">
        <f>LEFT(TEXT(Table_New[[#This Row],[ReqDate]],"dddd"),3)</f>
        <v>Sat</v>
      </c>
      <c r="V462" t="str">
        <f>LEFT(TEXT(Table_New[[#This Row],[WorkDate]],"mmmm"),3)</f>
        <v>Apr</v>
      </c>
    </row>
    <row r="463" spans="1:22" ht="14.25" customHeight="1" x14ac:dyDescent="0.25">
      <c r="A463" s="6" t="s">
        <v>543</v>
      </c>
      <c r="B463" s="6" t="s">
        <v>94</v>
      </c>
      <c r="C463" s="6" t="s">
        <v>66</v>
      </c>
      <c r="D463" s="6" t="s">
        <v>58</v>
      </c>
      <c r="E463" t="str">
        <f>IF(Table_New[[#This Row],[Wait]]&lt;=4, "Yes", "No")</f>
        <v>No</v>
      </c>
      <c r="F463" s="9">
        <v>44289</v>
      </c>
      <c r="G463" s="9">
        <v>44313</v>
      </c>
      <c r="H463" s="6">
        <v>1</v>
      </c>
      <c r="I463" t="str">
        <f>IF(Table_New[[#This Row],[LaborFee]]=0,"Yes", "No")</f>
        <v>No</v>
      </c>
      <c r="J463" t="str">
        <f>IF(Table_New[[#This Row],[PartsFee]]=0,"Yes", "No")</f>
        <v>No</v>
      </c>
      <c r="K463" s="6">
        <v>0.75</v>
      </c>
      <c r="L463" s="6">
        <v>21.33</v>
      </c>
      <c r="M463" s="6" t="s">
        <v>59</v>
      </c>
      <c r="N463">
        <f>Table_New[[#This Row],[WorkDate]]-Table_New[[#This Row],[ReqDate]]</f>
        <v>24</v>
      </c>
      <c r="O463">
        <f>VLOOKUP(Table_New[[#This Row],[Techs]],$AA$2:$AB$4,2,0)</f>
        <v>80</v>
      </c>
      <c r="P463">
        <f>Table_New[[#This Row],[LaborHours]]*Table_New[[#This Row],[LaborRate]]</f>
        <v>60</v>
      </c>
      <c r="Q463" s="6">
        <v>60</v>
      </c>
      <c r="R463" s="6">
        <v>21.33</v>
      </c>
      <c r="S463">
        <f>Table_New[[#This Row],[LaborRate]]+Table_New[[#This Row],[LaborCost]]</f>
        <v>140</v>
      </c>
      <c r="T463">
        <f>Table_New[[#This Row],[LaborFee]]+Table_New[[#This Row],[PartsFee]]</f>
        <v>81.33</v>
      </c>
      <c r="U463" t="str">
        <f>LEFT(TEXT(Table_New[[#This Row],[ReqDate]],"dddd"),3)</f>
        <v>Sat</v>
      </c>
      <c r="V463" t="str">
        <f>LEFT(TEXT(Table_New[[#This Row],[WorkDate]],"mmmm"),3)</f>
        <v>Apr</v>
      </c>
    </row>
    <row r="464" spans="1:22" ht="14.25" customHeight="1" x14ac:dyDescent="0.25">
      <c r="A464" s="6" t="s">
        <v>544</v>
      </c>
      <c r="B464" s="6" t="s">
        <v>71</v>
      </c>
      <c r="C464" s="6" t="s">
        <v>78</v>
      </c>
      <c r="D464" s="6" t="s">
        <v>58</v>
      </c>
      <c r="E464" t="str">
        <f>IF(Table_New[[#This Row],[Wait]]&lt;=4, "Yes", "No")</f>
        <v>No</v>
      </c>
      <c r="F464" s="9">
        <v>44289</v>
      </c>
      <c r="G464" s="9">
        <v>44327</v>
      </c>
      <c r="H464" s="6">
        <v>2</v>
      </c>
      <c r="I464" t="str">
        <f>IF(Table_New[[#This Row],[LaborFee]]=0,"Yes", "No")</f>
        <v>No</v>
      </c>
      <c r="J464" t="str">
        <f>IF(Table_New[[#This Row],[PartsFee]]=0,"Yes", "No")</f>
        <v>Yes</v>
      </c>
      <c r="K464" s="6">
        <v>1</v>
      </c>
      <c r="L464" s="6">
        <v>304.50729999999999</v>
      </c>
      <c r="M464" s="6" t="s">
        <v>79</v>
      </c>
      <c r="N464">
        <f>Table_New[[#This Row],[WorkDate]]-Table_New[[#This Row],[ReqDate]]</f>
        <v>38</v>
      </c>
      <c r="O464">
        <f>VLOOKUP(Table_New[[#This Row],[Techs]],$AA$2:$AB$4,2,0)</f>
        <v>140</v>
      </c>
      <c r="P464">
        <f>Table_New[[#This Row],[LaborHours]]*Table_New[[#This Row],[LaborRate]]</f>
        <v>140</v>
      </c>
      <c r="Q464" s="6">
        <v>140</v>
      </c>
      <c r="R464" s="6">
        <v>0</v>
      </c>
      <c r="S464">
        <f>Table_New[[#This Row],[LaborRate]]+Table_New[[#This Row],[LaborCost]]</f>
        <v>280</v>
      </c>
      <c r="T464">
        <f>Table_New[[#This Row],[LaborFee]]+Table_New[[#This Row],[PartsFee]]</f>
        <v>140</v>
      </c>
      <c r="U464" t="str">
        <f>LEFT(TEXT(Table_New[[#This Row],[ReqDate]],"dddd"),3)</f>
        <v>Sat</v>
      </c>
      <c r="V464" t="str">
        <f>LEFT(TEXT(Table_New[[#This Row],[WorkDate]],"mmmm"),3)</f>
        <v>May</v>
      </c>
    </row>
    <row r="465" spans="1:22" ht="14.25" customHeight="1" x14ac:dyDescent="0.25">
      <c r="A465" s="6" t="s">
        <v>545</v>
      </c>
      <c r="B465" s="6" t="s">
        <v>168</v>
      </c>
      <c r="C465" s="6" t="s">
        <v>57</v>
      </c>
      <c r="D465" s="6" t="s">
        <v>58</v>
      </c>
      <c r="E465" t="str">
        <f>IF(Table_New[[#This Row],[Wait]]&lt;=4, "Yes", "No")</f>
        <v>No</v>
      </c>
      <c r="F465" s="9">
        <v>44289</v>
      </c>
      <c r="G465" s="9">
        <v>44327</v>
      </c>
      <c r="H465" s="6">
        <v>1</v>
      </c>
      <c r="I465" t="str">
        <f>IF(Table_New[[#This Row],[LaborFee]]=0,"Yes", "No")</f>
        <v>No</v>
      </c>
      <c r="J465" t="str">
        <f>IF(Table_New[[#This Row],[PartsFee]]=0,"Yes", "No")</f>
        <v>No</v>
      </c>
      <c r="K465" s="6">
        <v>0.5</v>
      </c>
      <c r="L465" s="6">
        <v>36.3384</v>
      </c>
      <c r="M465" s="6" t="s">
        <v>59</v>
      </c>
      <c r="N465">
        <f>Table_New[[#This Row],[WorkDate]]-Table_New[[#This Row],[ReqDate]]</f>
        <v>38</v>
      </c>
      <c r="O465">
        <f>VLOOKUP(Table_New[[#This Row],[Techs]],$AA$2:$AB$4,2,0)</f>
        <v>80</v>
      </c>
      <c r="P465">
        <f>Table_New[[#This Row],[LaborHours]]*Table_New[[#This Row],[LaborRate]]</f>
        <v>40</v>
      </c>
      <c r="Q465" s="6">
        <v>40</v>
      </c>
      <c r="R465" s="6">
        <v>36.3384</v>
      </c>
      <c r="S465">
        <f>Table_New[[#This Row],[LaborRate]]+Table_New[[#This Row],[LaborCost]]</f>
        <v>120</v>
      </c>
      <c r="T465">
        <f>Table_New[[#This Row],[LaborFee]]+Table_New[[#This Row],[PartsFee]]</f>
        <v>76.338400000000007</v>
      </c>
      <c r="U465" t="str">
        <f>LEFT(TEXT(Table_New[[#This Row],[ReqDate]],"dddd"),3)</f>
        <v>Sat</v>
      </c>
      <c r="V465" t="str">
        <f>LEFT(TEXT(Table_New[[#This Row],[WorkDate]],"mmmm"),3)</f>
        <v>May</v>
      </c>
    </row>
    <row r="466" spans="1:22" ht="14.25" customHeight="1" x14ac:dyDescent="0.25">
      <c r="A466" s="6" t="s">
        <v>546</v>
      </c>
      <c r="B466" s="6" t="s">
        <v>226</v>
      </c>
      <c r="C466" s="6" t="s">
        <v>227</v>
      </c>
      <c r="D466" s="6" t="s">
        <v>58</v>
      </c>
      <c r="E466" t="str">
        <f>IF(Table_New[[#This Row],[Wait]]&lt;=4, "Yes", "No")</f>
        <v>No</v>
      </c>
      <c r="F466" s="9">
        <v>44291</v>
      </c>
      <c r="G466" s="9">
        <v>44300</v>
      </c>
      <c r="H466" s="6">
        <v>2</v>
      </c>
      <c r="I466" t="str">
        <f>IF(Table_New[[#This Row],[LaborFee]]=0,"Yes", "No")</f>
        <v>No</v>
      </c>
      <c r="J466" t="str">
        <f>IF(Table_New[[#This Row],[PartsFee]]=0,"Yes", "No")</f>
        <v>No</v>
      </c>
      <c r="K466" s="6">
        <v>0.5</v>
      </c>
      <c r="L466" s="6">
        <v>21.33</v>
      </c>
      <c r="M466" s="6" t="s">
        <v>59</v>
      </c>
      <c r="N466">
        <f>Table_New[[#This Row],[WorkDate]]-Table_New[[#This Row],[ReqDate]]</f>
        <v>9</v>
      </c>
      <c r="O466">
        <f>VLOOKUP(Table_New[[#This Row],[Techs]],$AA$2:$AB$4,2,0)</f>
        <v>140</v>
      </c>
      <c r="P466">
        <f>Table_New[[#This Row],[LaborHours]]*Table_New[[#This Row],[LaborRate]]</f>
        <v>70</v>
      </c>
      <c r="Q466" s="6">
        <v>70</v>
      </c>
      <c r="R466" s="6">
        <v>21.33</v>
      </c>
      <c r="S466">
        <f>Table_New[[#This Row],[LaborRate]]+Table_New[[#This Row],[LaborCost]]</f>
        <v>210</v>
      </c>
      <c r="T466">
        <f>Table_New[[#This Row],[LaborFee]]+Table_New[[#This Row],[PartsFee]]</f>
        <v>91.33</v>
      </c>
      <c r="U466" t="str">
        <f>LEFT(TEXT(Table_New[[#This Row],[ReqDate]],"dddd"),3)</f>
        <v>Mon</v>
      </c>
      <c r="V466" t="str">
        <f>LEFT(TEXT(Table_New[[#This Row],[WorkDate]],"mmmm"),3)</f>
        <v>Apr</v>
      </c>
    </row>
    <row r="467" spans="1:22" ht="14.25" customHeight="1" x14ac:dyDescent="0.25">
      <c r="A467" s="6" t="s">
        <v>547</v>
      </c>
      <c r="B467" s="6" t="s">
        <v>56</v>
      </c>
      <c r="C467" s="6" t="s">
        <v>227</v>
      </c>
      <c r="D467" s="6" t="s">
        <v>63</v>
      </c>
      <c r="E467" t="str">
        <f>IF(Table_New[[#This Row],[Wait]]&lt;=4, "Yes", "No")</f>
        <v>No</v>
      </c>
      <c r="F467" s="9">
        <v>44291</v>
      </c>
      <c r="G467" s="9">
        <v>44309</v>
      </c>
      <c r="H467" s="6">
        <v>2</v>
      </c>
      <c r="I467" t="str">
        <f>IF(Table_New[[#This Row],[LaborFee]]=0,"Yes", "No")</f>
        <v>No</v>
      </c>
      <c r="J467" t="str">
        <f>IF(Table_New[[#This Row],[PartsFee]]=0,"Yes", "No")</f>
        <v>No</v>
      </c>
      <c r="K467" s="6">
        <v>0.5</v>
      </c>
      <c r="L467" s="6">
        <v>392.02480000000003</v>
      </c>
      <c r="M467" s="6" t="s">
        <v>79</v>
      </c>
      <c r="N467">
        <f>Table_New[[#This Row],[WorkDate]]-Table_New[[#This Row],[ReqDate]]</f>
        <v>18</v>
      </c>
      <c r="O467">
        <f>VLOOKUP(Table_New[[#This Row],[Techs]],$AA$2:$AB$4,2,0)</f>
        <v>140</v>
      </c>
      <c r="P467">
        <f>Table_New[[#This Row],[LaborHours]]*Table_New[[#This Row],[LaborRate]]</f>
        <v>70</v>
      </c>
      <c r="Q467" s="6">
        <v>70</v>
      </c>
      <c r="R467" s="6">
        <v>392.02480000000003</v>
      </c>
      <c r="S467">
        <f>Table_New[[#This Row],[LaborRate]]+Table_New[[#This Row],[LaborCost]]</f>
        <v>210</v>
      </c>
      <c r="T467">
        <f>Table_New[[#This Row],[LaborFee]]+Table_New[[#This Row],[PartsFee]]</f>
        <v>462.02480000000003</v>
      </c>
      <c r="U467" t="str">
        <f>LEFT(TEXT(Table_New[[#This Row],[ReqDate]],"dddd"),3)</f>
        <v>Mon</v>
      </c>
      <c r="V467" t="str">
        <f>LEFT(TEXT(Table_New[[#This Row],[WorkDate]],"mmmm"),3)</f>
        <v>Apr</v>
      </c>
    </row>
    <row r="468" spans="1:22" ht="14.25" customHeight="1" x14ac:dyDescent="0.25">
      <c r="A468" s="6" t="s">
        <v>548</v>
      </c>
      <c r="B468" s="6" t="s">
        <v>56</v>
      </c>
      <c r="C468" s="6" t="s">
        <v>227</v>
      </c>
      <c r="D468" s="6" t="s">
        <v>58</v>
      </c>
      <c r="E468" t="str">
        <f>IF(Table_New[[#This Row],[Wait]]&lt;=4, "Yes", "No")</f>
        <v>No</v>
      </c>
      <c r="F468" s="9">
        <v>44291</v>
      </c>
      <c r="G468" s="9">
        <v>44315</v>
      </c>
      <c r="H468" s="6">
        <v>1</v>
      </c>
      <c r="I468" t="str">
        <f>IF(Table_New[[#This Row],[LaborFee]]=0,"Yes", "No")</f>
        <v>No</v>
      </c>
      <c r="J468" t="str">
        <f>IF(Table_New[[#This Row],[PartsFee]]=0,"Yes", "No")</f>
        <v>No</v>
      </c>
      <c r="K468" s="6">
        <v>0.25</v>
      </c>
      <c r="L468" s="6">
        <v>151.78790000000001</v>
      </c>
      <c r="M468" s="6" t="s">
        <v>59</v>
      </c>
      <c r="N468">
        <f>Table_New[[#This Row],[WorkDate]]-Table_New[[#This Row],[ReqDate]]</f>
        <v>24</v>
      </c>
      <c r="O468">
        <f>VLOOKUP(Table_New[[#This Row],[Techs]],$AA$2:$AB$4,2,0)</f>
        <v>80</v>
      </c>
      <c r="P468">
        <f>Table_New[[#This Row],[LaborHours]]*Table_New[[#This Row],[LaborRate]]</f>
        <v>20</v>
      </c>
      <c r="Q468" s="6">
        <v>20</v>
      </c>
      <c r="R468" s="6">
        <v>151.78790000000001</v>
      </c>
      <c r="S468">
        <f>Table_New[[#This Row],[LaborRate]]+Table_New[[#This Row],[LaborCost]]</f>
        <v>100</v>
      </c>
      <c r="T468">
        <f>Table_New[[#This Row],[LaborFee]]+Table_New[[#This Row],[PartsFee]]</f>
        <v>171.78790000000001</v>
      </c>
      <c r="U468" t="str">
        <f>LEFT(TEXT(Table_New[[#This Row],[ReqDate]],"dddd"),3)</f>
        <v>Mon</v>
      </c>
      <c r="V468" t="str">
        <f>LEFT(TEXT(Table_New[[#This Row],[WorkDate]],"mmmm"),3)</f>
        <v>Apr</v>
      </c>
    </row>
    <row r="469" spans="1:22" ht="14.25" customHeight="1" x14ac:dyDescent="0.25">
      <c r="A469" s="6" t="s">
        <v>549</v>
      </c>
      <c r="B469" s="6" t="s">
        <v>71</v>
      </c>
      <c r="C469" s="6" t="s">
        <v>66</v>
      </c>
      <c r="D469" s="6" t="s">
        <v>58</v>
      </c>
      <c r="E469" t="str">
        <f>IF(Table_New[[#This Row],[Wait]]&lt;=4, "Yes", "No")</f>
        <v>No</v>
      </c>
      <c r="F469" s="9">
        <v>44291</v>
      </c>
      <c r="G469" s="9">
        <v>44328</v>
      </c>
      <c r="H469" s="6">
        <v>1</v>
      </c>
      <c r="I469" t="str">
        <f>IF(Table_New[[#This Row],[LaborFee]]=0,"Yes", "No")</f>
        <v>No</v>
      </c>
      <c r="J469" t="str">
        <f>IF(Table_New[[#This Row],[PartsFee]]=0,"Yes", "No")</f>
        <v>No</v>
      </c>
      <c r="K469" s="6">
        <v>0.25</v>
      </c>
      <c r="L469" s="6">
        <v>30.1082</v>
      </c>
      <c r="M469" s="6" t="s">
        <v>59</v>
      </c>
      <c r="N469">
        <f>Table_New[[#This Row],[WorkDate]]-Table_New[[#This Row],[ReqDate]]</f>
        <v>37</v>
      </c>
      <c r="O469">
        <f>VLOOKUP(Table_New[[#This Row],[Techs]],$AA$2:$AB$4,2,0)</f>
        <v>80</v>
      </c>
      <c r="P469">
        <f>Table_New[[#This Row],[LaborHours]]*Table_New[[#This Row],[LaborRate]]</f>
        <v>20</v>
      </c>
      <c r="Q469" s="6">
        <v>20</v>
      </c>
      <c r="R469" s="6">
        <v>30.1082</v>
      </c>
      <c r="S469">
        <f>Table_New[[#This Row],[LaborRate]]+Table_New[[#This Row],[LaborCost]]</f>
        <v>100</v>
      </c>
      <c r="T469">
        <f>Table_New[[#This Row],[LaborFee]]+Table_New[[#This Row],[PartsFee]]</f>
        <v>50.108199999999997</v>
      </c>
      <c r="U469" t="str">
        <f>LEFT(TEXT(Table_New[[#This Row],[ReqDate]],"dddd"),3)</f>
        <v>Mon</v>
      </c>
      <c r="V469" t="str">
        <f>LEFT(TEXT(Table_New[[#This Row],[WorkDate]],"mmmm"),3)</f>
        <v>May</v>
      </c>
    </row>
    <row r="470" spans="1:22" ht="14.25" customHeight="1" x14ac:dyDescent="0.25">
      <c r="A470" s="6" t="s">
        <v>550</v>
      </c>
      <c r="B470" s="6" t="s">
        <v>226</v>
      </c>
      <c r="C470" s="6" t="s">
        <v>227</v>
      </c>
      <c r="D470" s="6" t="s">
        <v>63</v>
      </c>
      <c r="E470" t="str">
        <f>IF(Table_New[[#This Row],[Wait]]&lt;=4, "Yes", "No")</f>
        <v>No</v>
      </c>
      <c r="F470" s="9">
        <v>44291</v>
      </c>
      <c r="G470" s="9">
        <v>44333</v>
      </c>
      <c r="H470" s="6">
        <v>2</v>
      </c>
      <c r="I470" t="str">
        <f>IF(Table_New[[#This Row],[LaborFee]]=0,"Yes", "No")</f>
        <v>No</v>
      </c>
      <c r="J470" t="str">
        <f>IF(Table_New[[#This Row],[PartsFee]]=0,"Yes", "No")</f>
        <v>No</v>
      </c>
      <c r="K470" s="6">
        <v>0.75</v>
      </c>
      <c r="L470" s="6">
        <v>13.36</v>
      </c>
      <c r="M470" s="6" t="s">
        <v>79</v>
      </c>
      <c r="N470">
        <f>Table_New[[#This Row],[WorkDate]]-Table_New[[#This Row],[ReqDate]]</f>
        <v>42</v>
      </c>
      <c r="O470">
        <f>VLOOKUP(Table_New[[#This Row],[Techs]],$AA$2:$AB$4,2,0)</f>
        <v>140</v>
      </c>
      <c r="P470">
        <f>Table_New[[#This Row],[LaborHours]]*Table_New[[#This Row],[LaborRate]]</f>
        <v>105</v>
      </c>
      <c r="Q470" s="6">
        <v>105</v>
      </c>
      <c r="R470" s="6">
        <v>13.36</v>
      </c>
      <c r="S470">
        <f>Table_New[[#This Row],[LaborRate]]+Table_New[[#This Row],[LaborCost]]</f>
        <v>245</v>
      </c>
      <c r="T470">
        <f>Table_New[[#This Row],[LaborFee]]+Table_New[[#This Row],[PartsFee]]</f>
        <v>118.36</v>
      </c>
      <c r="U470" t="str">
        <f>LEFT(TEXT(Table_New[[#This Row],[ReqDate]],"dddd"),3)</f>
        <v>Mon</v>
      </c>
      <c r="V470" t="str">
        <f>LEFT(TEXT(Table_New[[#This Row],[WorkDate]],"mmmm"),3)</f>
        <v>May</v>
      </c>
    </row>
    <row r="471" spans="1:22" ht="14.25" customHeight="1" x14ac:dyDescent="0.25">
      <c r="A471" s="6" t="s">
        <v>551</v>
      </c>
      <c r="B471" s="6" t="s">
        <v>65</v>
      </c>
      <c r="C471" s="6" t="s">
        <v>66</v>
      </c>
      <c r="D471" s="6" t="s">
        <v>81</v>
      </c>
      <c r="E471" t="str">
        <f>IF(Table_New[[#This Row],[Wait]]&lt;=4, "Yes", "No")</f>
        <v>No</v>
      </c>
      <c r="F471" s="9">
        <v>44291</v>
      </c>
      <c r="G471" s="9">
        <v>44362</v>
      </c>
      <c r="H471" s="6">
        <v>1</v>
      </c>
      <c r="I471" t="str">
        <f>IF(Table_New[[#This Row],[LaborFee]]=0,"Yes", "No")</f>
        <v>No</v>
      </c>
      <c r="J471" t="str">
        <f>IF(Table_New[[#This Row],[PartsFee]]=0,"Yes", "No")</f>
        <v>No</v>
      </c>
      <c r="K471" s="6">
        <v>4.25</v>
      </c>
      <c r="L471" s="6">
        <v>21.33</v>
      </c>
      <c r="M471" s="6" t="s">
        <v>59</v>
      </c>
      <c r="N471">
        <f>Table_New[[#This Row],[WorkDate]]-Table_New[[#This Row],[ReqDate]]</f>
        <v>71</v>
      </c>
      <c r="O471">
        <f>VLOOKUP(Table_New[[#This Row],[Techs]],$AA$2:$AB$4,2,0)</f>
        <v>80</v>
      </c>
      <c r="P471">
        <f>Table_New[[#This Row],[LaborHours]]*Table_New[[#This Row],[LaborRate]]</f>
        <v>340</v>
      </c>
      <c r="Q471" s="6">
        <v>340</v>
      </c>
      <c r="R471" s="6">
        <v>21.33</v>
      </c>
      <c r="S471">
        <f>Table_New[[#This Row],[LaborRate]]+Table_New[[#This Row],[LaborCost]]</f>
        <v>420</v>
      </c>
      <c r="T471">
        <f>Table_New[[#This Row],[LaborFee]]+Table_New[[#This Row],[PartsFee]]</f>
        <v>361.33</v>
      </c>
      <c r="U471" t="str">
        <f>LEFT(TEXT(Table_New[[#This Row],[ReqDate]],"dddd"),3)</f>
        <v>Mon</v>
      </c>
      <c r="V471" t="str">
        <f>LEFT(TEXT(Table_New[[#This Row],[WorkDate]],"mmmm"),3)</f>
        <v>Jun</v>
      </c>
    </row>
    <row r="472" spans="1:22" ht="14.25" customHeight="1" x14ac:dyDescent="0.25">
      <c r="A472" s="6" t="s">
        <v>552</v>
      </c>
      <c r="B472" s="6" t="s">
        <v>226</v>
      </c>
      <c r="C472" s="6" t="s">
        <v>227</v>
      </c>
      <c r="D472" s="6" t="s">
        <v>58</v>
      </c>
      <c r="E472" t="str">
        <f>IF(Table_New[[#This Row],[Wait]]&lt;=4, "Yes", "No")</f>
        <v>No</v>
      </c>
      <c r="F472" s="9">
        <v>44292</v>
      </c>
      <c r="G472" s="9">
        <v>44323</v>
      </c>
      <c r="H472" s="6">
        <v>1</v>
      </c>
      <c r="I472" t="str">
        <f>IF(Table_New[[#This Row],[LaborFee]]=0,"Yes", "No")</f>
        <v>No</v>
      </c>
      <c r="J472" t="str">
        <f>IF(Table_New[[#This Row],[PartsFee]]=0,"Yes", "No")</f>
        <v>No</v>
      </c>
      <c r="K472" s="6">
        <v>0.75</v>
      </c>
      <c r="L472" s="6">
        <v>21.33</v>
      </c>
      <c r="M472" s="6" t="s">
        <v>79</v>
      </c>
      <c r="N472">
        <f>Table_New[[#This Row],[WorkDate]]-Table_New[[#This Row],[ReqDate]]</f>
        <v>31</v>
      </c>
      <c r="O472">
        <f>VLOOKUP(Table_New[[#This Row],[Techs]],$AA$2:$AB$4,2,0)</f>
        <v>80</v>
      </c>
      <c r="P472">
        <f>Table_New[[#This Row],[LaborHours]]*Table_New[[#This Row],[LaborRate]]</f>
        <v>60</v>
      </c>
      <c r="Q472" s="6">
        <v>60</v>
      </c>
      <c r="R472" s="6">
        <v>21.33</v>
      </c>
      <c r="S472">
        <f>Table_New[[#This Row],[LaborRate]]+Table_New[[#This Row],[LaborCost]]</f>
        <v>140</v>
      </c>
      <c r="T472">
        <f>Table_New[[#This Row],[LaborFee]]+Table_New[[#This Row],[PartsFee]]</f>
        <v>81.33</v>
      </c>
      <c r="U472" t="str">
        <f>LEFT(TEXT(Table_New[[#This Row],[ReqDate]],"dddd"),3)</f>
        <v>Tue</v>
      </c>
      <c r="V472" t="str">
        <f>LEFT(TEXT(Table_New[[#This Row],[WorkDate]],"mmmm"),3)</f>
        <v>May</v>
      </c>
    </row>
    <row r="473" spans="1:22" ht="14.25" customHeight="1" x14ac:dyDescent="0.25">
      <c r="A473" s="6" t="s">
        <v>553</v>
      </c>
      <c r="B473" s="6" t="s">
        <v>226</v>
      </c>
      <c r="C473" s="6" t="s">
        <v>227</v>
      </c>
      <c r="D473" s="6" t="s">
        <v>67</v>
      </c>
      <c r="E473" t="str">
        <f>IF(Table_New[[#This Row],[Wait]]&lt;=4, "Yes", "No")</f>
        <v>No</v>
      </c>
      <c r="F473" s="9">
        <v>44292</v>
      </c>
      <c r="G473" s="9">
        <v>44326</v>
      </c>
      <c r="H473" s="6">
        <v>1</v>
      </c>
      <c r="I473" t="str">
        <f>IF(Table_New[[#This Row],[LaborFee]]=0,"Yes", "No")</f>
        <v>No</v>
      </c>
      <c r="J473" t="str">
        <f>IF(Table_New[[#This Row],[PartsFee]]=0,"Yes", "No")</f>
        <v>No</v>
      </c>
      <c r="K473" s="6">
        <v>0.25</v>
      </c>
      <c r="L473" s="6">
        <v>21.6</v>
      </c>
      <c r="M473" s="6" t="s">
        <v>59</v>
      </c>
      <c r="N473">
        <f>Table_New[[#This Row],[WorkDate]]-Table_New[[#This Row],[ReqDate]]</f>
        <v>34</v>
      </c>
      <c r="O473">
        <f>VLOOKUP(Table_New[[#This Row],[Techs]],$AA$2:$AB$4,2,0)</f>
        <v>80</v>
      </c>
      <c r="P473">
        <f>Table_New[[#This Row],[LaborHours]]*Table_New[[#This Row],[LaborRate]]</f>
        <v>20</v>
      </c>
      <c r="Q473" s="6">
        <v>20</v>
      </c>
      <c r="R473" s="6">
        <v>21.6</v>
      </c>
      <c r="S473">
        <f>Table_New[[#This Row],[LaborRate]]+Table_New[[#This Row],[LaborCost]]</f>
        <v>100</v>
      </c>
      <c r="T473">
        <f>Table_New[[#This Row],[LaborFee]]+Table_New[[#This Row],[PartsFee]]</f>
        <v>41.6</v>
      </c>
      <c r="U473" t="str">
        <f>LEFT(TEXT(Table_New[[#This Row],[ReqDate]],"dddd"),3)</f>
        <v>Tue</v>
      </c>
      <c r="V473" t="str">
        <f>LEFT(TEXT(Table_New[[#This Row],[WorkDate]],"mmmm"),3)</f>
        <v>May</v>
      </c>
    </row>
    <row r="474" spans="1:22" ht="14.25" customHeight="1" x14ac:dyDescent="0.25">
      <c r="A474" s="6" t="s">
        <v>554</v>
      </c>
      <c r="B474" s="6" t="s">
        <v>94</v>
      </c>
      <c r="C474" s="6" t="s">
        <v>78</v>
      </c>
      <c r="D474" s="6" t="s">
        <v>67</v>
      </c>
      <c r="E474" t="str">
        <f>IF(Table_New[[#This Row],[Wait]]&lt;=4, "Yes", "No")</f>
        <v>No</v>
      </c>
      <c r="F474" s="9">
        <v>44292</v>
      </c>
      <c r="G474" s="9">
        <v>44336</v>
      </c>
      <c r="H474" s="6">
        <v>1</v>
      </c>
      <c r="I474" t="str">
        <f>IF(Table_New[[#This Row],[LaborFee]]=0,"Yes", "No")</f>
        <v>No</v>
      </c>
      <c r="J474" t="str">
        <f>IF(Table_New[[#This Row],[PartsFee]]=0,"Yes", "No")</f>
        <v>No</v>
      </c>
      <c r="K474" s="6">
        <v>0.25</v>
      </c>
      <c r="L474" s="6">
        <v>108.9568</v>
      </c>
      <c r="M474" s="6" t="s">
        <v>79</v>
      </c>
      <c r="N474">
        <f>Table_New[[#This Row],[WorkDate]]-Table_New[[#This Row],[ReqDate]]</f>
        <v>44</v>
      </c>
      <c r="O474">
        <f>VLOOKUP(Table_New[[#This Row],[Techs]],$AA$2:$AB$4,2,0)</f>
        <v>80</v>
      </c>
      <c r="P474">
        <f>Table_New[[#This Row],[LaborHours]]*Table_New[[#This Row],[LaborRate]]</f>
        <v>20</v>
      </c>
      <c r="Q474" s="6">
        <v>20</v>
      </c>
      <c r="R474" s="6">
        <v>108.9568</v>
      </c>
      <c r="S474">
        <f>Table_New[[#This Row],[LaborRate]]+Table_New[[#This Row],[LaborCost]]</f>
        <v>100</v>
      </c>
      <c r="T474">
        <f>Table_New[[#This Row],[LaborFee]]+Table_New[[#This Row],[PartsFee]]</f>
        <v>128.95679999999999</v>
      </c>
      <c r="U474" t="str">
        <f>LEFT(TEXT(Table_New[[#This Row],[ReqDate]],"dddd"),3)</f>
        <v>Tue</v>
      </c>
      <c r="V474" t="str">
        <f>LEFT(TEXT(Table_New[[#This Row],[WorkDate]],"mmmm"),3)</f>
        <v>May</v>
      </c>
    </row>
    <row r="475" spans="1:22" ht="14.25" customHeight="1" x14ac:dyDescent="0.25">
      <c r="A475" s="6" t="s">
        <v>555</v>
      </c>
      <c r="B475" s="6" t="s">
        <v>83</v>
      </c>
      <c r="C475" s="6" t="s">
        <v>57</v>
      </c>
      <c r="D475" s="6" t="s">
        <v>67</v>
      </c>
      <c r="E475" t="str">
        <f>IF(Table_New[[#This Row],[Wait]]&lt;=4, "Yes", "No")</f>
        <v>No</v>
      </c>
      <c r="F475" s="9">
        <v>44292</v>
      </c>
      <c r="G475" s="9">
        <v>44341</v>
      </c>
      <c r="H475" s="6">
        <v>1</v>
      </c>
      <c r="I475" t="str">
        <f>IF(Table_New[[#This Row],[LaborFee]]=0,"Yes", "No")</f>
        <v>No</v>
      </c>
      <c r="J475" t="str">
        <f>IF(Table_New[[#This Row],[PartsFee]]=0,"Yes", "No")</f>
        <v>No</v>
      </c>
      <c r="K475" s="6">
        <v>0.25</v>
      </c>
      <c r="L475" s="6">
        <v>42.66</v>
      </c>
      <c r="M475" s="6" t="s">
        <v>68</v>
      </c>
      <c r="N475">
        <f>Table_New[[#This Row],[WorkDate]]-Table_New[[#This Row],[ReqDate]]</f>
        <v>49</v>
      </c>
      <c r="O475">
        <f>VLOOKUP(Table_New[[#This Row],[Techs]],$AA$2:$AB$4,2,0)</f>
        <v>80</v>
      </c>
      <c r="P475">
        <f>Table_New[[#This Row],[LaborHours]]*Table_New[[#This Row],[LaborRate]]</f>
        <v>20</v>
      </c>
      <c r="Q475" s="6">
        <v>20</v>
      </c>
      <c r="R475" s="6">
        <v>42.66</v>
      </c>
      <c r="S475">
        <f>Table_New[[#This Row],[LaborRate]]+Table_New[[#This Row],[LaborCost]]</f>
        <v>100</v>
      </c>
      <c r="T475">
        <f>Table_New[[#This Row],[LaborFee]]+Table_New[[#This Row],[PartsFee]]</f>
        <v>62.66</v>
      </c>
      <c r="U475" t="str">
        <f>LEFT(TEXT(Table_New[[#This Row],[ReqDate]],"dddd"),3)</f>
        <v>Tue</v>
      </c>
      <c r="V475" t="str">
        <f>LEFT(TEXT(Table_New[[#This Row],[WorkDate]],"mmmm"),3)</f>
        <v>May</v>
      </c>
    </row>
    <row r="476" spans="1:22" ht="14.25" customHeight="1" x14ac:dyDescent="0.25">
      <c r="A476" s="6" t="s">
        <v>556</v>
      </c>
      <c r="B476" s="6" t="s">
        <v>106</v>
      </c>
      <c r="C476" s="6" t="s">
        <v>57</v>
      </c>
      <c r="D476" s="6" t="s">
        <v>58</v>
      </c>
      <c r="E476" t="str">
        <f>IF(Table_New[[#This Row],[Wait]]&lt;=4, "Yes", "No")</f>
        <v>No</v>
      </c>
      <c r="F476" s="9">
        <v>44292</v>
      </c>
      <c r="G476" s="9">
        <v>44343</v>
      </c>
      <c r="H476" s="6">
        <v>1</v>
      </c>
      <c r="I476" t="str">
        <f>IF(Table_New[[#This Row],[LaborFee]]=0,"Yes", "No")</f>
        <v>No</v>
      </c>
      <c r="J476" t="str">
        <f>IF(Table_New[[#This Row],[PartsFee]]=0,"Yes", "No")</f>
        <v>No</v>
      </c>
      <c r="K476" s="6">
        <v>1.75</v>
      </c>
      <c r="L476" s="6">
        <v>342.6</v>
      </c>
      <c r="M476" s="6" t="s">
        <v>79</v>
      </c>
      <c r="N476">
        <f>Table_New[[#This Row],[WorkDate]]-Table_New[[#This Row],[ReqDate]]</f>
        <v>51</v>
      </c>
      <c r="O476">
        <f>VLOOKUP(Table_New[[#This Row],[Techs]],$AA$2:$AB$4,2,0)</f>
        <v>80</v>
      </c>
      <c r="P476">
        <f>Table_New[[#This Row],[LaborHours]]*Table_New[[#This Row],[LaborRate]]</f>
        <v>140</v>
      </c>
      <c r="Q476" s="6">
        <v>140</v>
      </c>
      <c r="R476" s="6">
        <v>342.6</v>
      </c>
      <c r="S476">
        <f>Table_New[[#This Row],[LaborRate]]+Table_New[[#This Row],[LaborCost]]</f>
        <v>220</v>
      </c>
      <c r="T476">
        <f>Table_New[[#This Row],[LaborFee]]+Table_New[[#This Row],[PartsFee]]</f>
        <v>482.6</v>
      </c>
      <c r="U476" t="str">
        <f>LEFT(TEXT(Table_New[[#This Row],[ReqDate]],"dddd"),3)</f>
        <v>Tue</v>
      </c>
      <c r="V476" t="str">
        <f>LEFT(TEXT(Table_New[[#This Row],[WorkDate]],"mmmm"),3)</f>
        <v>May</v>
      </c>
    </row>
    <row r="477" spans="1:22" ht="14.25" customHeight="1" x14ac:dyDescent="0.25">
      <c r="A477" s="6" t="s">
        <v>557</v>
      </c>
      <c r="B477" s="6" t="s">
        <v>168</v>
      </c>
      <c r="C477" s="6" t="s">
        <v>57</v>
      </c>
      <c r="D477" s="6" t="s">
        <v>63</v>
      </c>
      <c r="E477" t="str">
        <f>IF(Table_New[[#This Row],[Wait]]&lt;=4, "Yes", "No")</f>
        <v>No</v>
      </c>
      <c r="F477" s="9">
        <v>44292</v>
      </c>
      <c r="G477" s="9">
        <v>44376</v>
      </c>
      <c r="H477" s="6">
        <v>2</v>
      </c>
      <c r="I477" t="str">
        <f>IF(Table_New[[#This Row],[LaborFee]]=0,"Yes", "No")</f>
        <v>No</v>
      </c>
      <c r="J477" t="str">
        <f>IF(Table_New[[#This Row],[PartsFee]]=0,"Yes", "No")</f>
        <v>No</v>
      </c>
      <c r="K477" s="6">
        <v>0.75</v>
      </c>
      <c r="L477" s="6">
        <v>40</v>
      </c>
      <c r="M477" s="6" t="s">
        <v>68</v>
      </c>
      <c r="N477">
        <f>Table_New[[#This Row],[WorkDate]]-Table_New[[#This Row],[ReqDate]]</f>
        <v>84</v>
      </c>
      <c r="O477">
        <f>VLOOKUP(Table_New[[#This Row],[Techs]],$AA$2:$AB$4,2,0)</f>
        <v>140</v>
      </c>
      <c r="P477">
        <f>Table_New[[#This Row],[LaborHours]]*Table_New[[#This Row],[LaborRate]]</f>
        <v>105</v>
      </c>
      <c r="Q477" s="6">
        <v>105</v>
      </c>
      <c r="R477" s="6">
        <v>40</v>
      </c>
      <c r="S477">
        <f>Table_New[[#This Row],[LaborRate]]+Table_New[[#This Row],[LaborCost]]</f>
        <v>245</v>
      </c>
      <c r="T477">
        <f>Table_New[[#This Row],[LaborFee]]+Table_New[[#This Row],[PartsFee]]</f>
        <v>145</v>
      </c>
      <c r="U477" t="str">
        <f>LEFT(TEXT(Table_New[[#This Row],[ReqDate]],"dddd"),3)</f>
        <v>Tue</v>
      </c>
      <c r="V477" t="str">
        <f>LEFT(TEXT(Table_New[[#This Row],[WorkDate]],"mmmm"),3)</f>
        <v>Jun</v>
      </c>
    </row>
    <row r="478" spans="1:22" ht="14.25" customHeight="1" x14ac:dyDescent="0.25">
      <c r="A478" s="6" t="s">
        <v>558</v>
      </c>
      <c r="B478" s="6" t="s">
        <v>56</v>
      </c>
      <c r="C478" s="6" t="s">
        <v>227</v>
      </c>
      <c r="D478" s="6" t="s">
        <v>67</v>
      </c>
      <c r="E478" t="str">
        <f>IF(Table_New[[#This Row],[Wait]]&lt;=4, "Yes", "No")</f>
        <v>No</v>
      </c>
      <c r="F478" s="9">
        <v>44293</v>
      </c>
      <c r="G478" s="9">
        <v>44300</v>
      </c>
      <c r="H478" s="6">
        <v>1</v>
      </c>
      <c r="I478" t="str">
        <f>IF(Table_New[[#This Row],[LaborFee]]=0,"Yes", "No")</f>
        <v>No</v>
      </c>
      <c r="J478" t="str">
        <f>IF(Table_New[[#This Row],[PartsFee]]=0,"Yes", "No")</f>
        <v>No</v>
      </c>
      <c r="K478" s="6">
        <v>0.25</v>
      </c>
      <c r="L478" s="6">
        <v>259.2</v>
      </c>
      <c r="M478" s="6" t="s">
        <v>79</v>
      </c>
      <c r="N478">
        <f>Table_New[[#This Row],[WorkDate]]-Table_New[[#This Row],[ReqDate]]</f>
        <v>7</v>
      </c>
      <c r="O478">
        <f>VLOOKUP(Table_New[[#This Row],[Techs]],$AA$2:$AB$4,2,0)</f>
        <v>80</v>
      </c>
      <c r="P478">
        <f>Table_New[[#This Row],[LaborHours]]*Table_New[[#This Row],[LaborRate]]</f>
        <v>20</v>
      </c>
      <c r="Q478" s="6">
        <v>20</v>
      </c>
      <c r="R478" s="6">
        <v>259.2</v>
      </c>
      <c r="S478">
        <f>Table_New[[#This Row],[LaborRate]]+Table_New[[#This Row],[LaborCost]]</f>
        <v>100</v>
      </c>
      <c r="T478">
        <f>Table_New[[#This Row],[LaborFee]]+Table_New[[#This Row],[PartsFee]]</f>
        <v>279.2</v>
      </c>
      <c r="U478" t="str">
        <f>LEFT(TEXT(Table_New[[#This Row],[ReqDate]],"dddd"),3)</f>
        <v>Wed</v>
      </c>
      <c r="V478" t="str">
        <f>LEFT(TEXT(Table_New[[#This Row],[WorkDate]],"mmmm"),3)</f>
        <v>Apr</v>
      </c>
    </row>
    <row r="479" spans="1:22" ht="14.25" customHeight="1" x14ac:dyDescent="0.25">
      <c r="A479" s="6" t="s">
        <v>559</v>
      </c>
      <c r="B479" s="6" t="s">
        <v>56</v>
      </c>
      <c r="C479" s="6" t="s">
        <v>227</v>
      </c>
      <c r="D479" s="6" t="s">
        <v>58</v>
      </c>
      <c r="E479" t="str">
        <f>IF(Table_New[[#This Row],[Wait]]&lt;=4, "Yes", "No")</f>
        <v>No</v>
      </c>
      <c r="F479" s="9">
        <v>44293</v>
      </c>
      <c r="G479" s="9">
        <v>44314</v>
      </c>
      <c r="H479" s="6">
        <v>2</v>
      </c>
      <c r="I479" t="str">
        <f>IF(Table_New[[#This Row],[LaborFee]]=0,"Yes", "No")</f>
        <v>No</v>
      </c>
      <c r="J479" t="str">
        <f>IF(Table_New[[#This Row],[PartsFee]]=0,"Yes", "No")</f>
        <v>No</v>
      </c>
      <c r="K479" s="6">
        <v>0.25</v>
      </c>
      <c r="L479" s="6">
        <v>26.582599999999999</v>
      </c>
      <c r="M479" s="6" t="s">
        <v>59</v>
      </c>
      <c r="N479">
        <f>Table_New[[#This Row],[WorkDate]]-Table_New[[#This Row],[ReqDate]]</f>
        <v>21</v>
      </c>
      <c r="O479">
        <f>VLOOKUP(Table_New[[#This Row],[Techs]],$AA$2:$AB$4,2,0)</f>
        <v>140</v>
      </c>
      <c r="P479">
        <f>Table_New[[#This Row],[LaborHours]]*Table_New[[#This Row],[LaborRate]]</f>
        <v>35</v>
      </c>
      <c r="Q479" s="6">
        <v>35</v>
      </c>
      <c r="R479" s="6">
        <v>26.582599999999999</v>
      </c>
      <c r="S479">
        <f>Table_New[[#This Row],[LaborRate]]+Table_New[[#This Row],[LaborCost]]</f>
        <v>175</v>
      </c>
      <c r="T479">
        <f>Table_New[[#This Row],[LaborFee]]+Table_New[[#This Row],[PartsFee]]</f>
        <v>61.582599999999999</v>
      </c>
      <c r="U479" t="str">
        <f>LEFT(TEXT(Table_New[[#This Row],[ReqDate]],"dddd"),3)</f>
        <v>Wed</v>
      </c>
      <c r="V479" t="str">
        <f>LEFT(TEXT(Table_New[[#This Row],[WorkDate]],"mmmm"),3)</f>
        <v>Apr</v>
      </c>
    </row>
    <row r="480" spans="1:22" ht="14.25" customHeight="1" x14ac:dyDescent="0.25">
      <c r="A480" s="6" t="s">
        <v>560</v>
      </c>
      <c r="B480" s="6" t="s">
        <v>61</v>
      </c>
      <c r="C480" s="6" t="s">
        <v>66</v>
      </c>
      <c r="D480" s="6" t="s">
        <v>58</v>
      </c>
      <c r="E480" t="str">
        <f>IF(Table_New[[#This Row],[Wait]]&lt;=4, "Yes", "No")</f>
        <v>No</v>
      </c>
      <c r="F480" s="9">
        <v>44293</v>
      </c>
      <c r="G480" s="9">
        <v>44315</v>
      </c>
      <c r="H480" s="6">
        <v>1</v>
      </c>
      <c r="I480" t="str">
        <f>IF(Table_New[[#This Row],[LaborFee]]=0,"Yes", "No")</f>
        <v>No</v>
      </c>
      <c r="J480" t="str">
        <f>IF(Table_New[[#This Row],[PartsFee]]=0,"Yes", "No")</f>
        <v>No</v>
      </c>
      <c r="K480" s="6">
        <v>0.25</v>
      </c>
      <c r="L480" s="6">
        <v>52.019799999999996</v>
      </c>
      <c r="M480" s="6" t="s">
        <v>59</v>
      </c>
      <c r="N480">
        <f>Table_New[[#This Row],[WorkDate]]-Table_New[[#This Row],[ReqDate]]</f>
        <v>22</v>
      </c>
      <c r="O480">
        <f>VLOOKUP(Table_New[[#This Row],[Techs]],$AA$2:$AB$4,2,0)</f>
        <v>80</v>
      </c>
      <c r="P480">
        <f>Table_New[[#This Row],[LaborHours]]*Table_New[[#This Row],[LaborRate]]</f>
        <v>20</v>
      </c>
      <c r="Q480" s="6">
        <v>20</v>
      </c>
      <c r="R480" s="6">
        <v>52.019799999999996</v>
      </c>
      <c r="S480">
        <f>Table_New[[#This Row],[LaborRate]]+Table_New[[#This Row],[LaborCost]]</f>
        <v>100</v>
      </c>
      <c r="T480">
        <f>Table_New[[#This Row],[LaborFee]]+Table_New[[#This Row],[PartsFee]]</f>
        <v>72.019800000000004</v>
      </c>
      <c r="U480" t="str">
        <f>LEFT(TEXT(Table_New[[#This Row],[ReqDate]],"dddd"),3)</f>
        <v>Wed</v>
      </c>
      <c r="V480" t="str">
        <f>LEFT(TEXT(Table_New[[#This Row],[WorkDate]],"mmmm"),3)</f>
        <v>Apr</v>
      </c>
    </row>
    <row r="481" spans="1:22" ht="14.25" customHeight="1" x14ac:dyDescent="0.25">
      <c r="A481" s="6" t="s">
        <v>561</v>
      </c>
      <c r="B481" s="6" t="s">
        <v>56</v>
      </c>
      <c r="C481" s="6" t="s">
        <v>227</v>
      </c>
      <c r="D481" s="6" t="s">
        <v>63</v>
      </c>
      <c r="E481" t="str">
        <f>IF(Table_New[[#This Row],[Wait]]&lt;=4, "Yes", "No")</f>
        <v>No</v>
      </c>
      <c r="F481" s="9">
        <v>44293</v>
      </c>
      <c r="G481" s="9">
        <v>44315</v>
      </c>
      <c r="H481" s="6">
        <v>2</v>
      </c>
      <c r="I481" t="str">
        <f>IF(Table_New[[#This Row],[LaborFee]]=0,"Yes", "No")</f>
        <v>Yes</v>
      </c>
      <c r="J481" t="str">
        <f>IF(Table_New[[#This Row],[PartsFee]]=0,"Yes", "No")</f>
        <v>Yes</v>
      </c>
      <c r="K481" s="6">
        <v>0.5</v>
      </c>
      <c r="L481" s="6">
        <v>181.15710000000001</v>
      </c>
      <c r="M481" s="6" t="s">
        <v>413</v>
      </c>
      <c r="N481">
        <f>Table_New[[#This Row],[WorkDate]]-Table_New[[#This Row],[ReqDate]]</f>
        <v>22</v>
      </c>
      <c r="O481">
        <f>VLOOKUP(Table_New[[#This Row],[Techs]],$AA$2:$AB$4,2,0)</f>
        <v>140</v>
      </c>
      <c r="P481">
        <f>Table_New[[#This Row],[LaborHours]]*Table_New[[#This Row],[LaborRate]]</f>
        <v>70</v>
      </c>
      <c r="Q481" s="6">
        <v>0</v>
      </c>
      <c r="R481" s="6">
        <v>0</v>
      </c>
      <c r="S481">
        <f>Table_New[[#This Row],[LaborRate]]+Table_New[[#This Row],[LaborCost]]</f>
        <v>210</v>
      </c>
      <c r="T481">
        <f>Table_New[[#This Row],[LaborFee]]+Table_New[[#This Row],[PartsFee]]</f>
        <v>0</v>
      </c>
      <c r="U481" t="str">
        <f>LEFT(TEXT(Table_New[[#This Row],[ReqDate]],"dddd"),3)</f>
        <v>Wed</v>
      </c>
      <c r="V481" t="str">
        <f>LEFT(TEXT(Table_New[[#This Row],[WorkDate]],"mmmm"),3)</f>
        <v>Apr</v>
      </c>
    </row>
    <row r="482" spans="1:22" ht="14.25" customHeight="1" x14ac:dyDescent="0.25">
      <c r="A482" s="6" t="s">
        <v>562</v>
      </c>
      <c r="B482" s="6" t="s">
        <v>65</v>
      </c>
      <c r="C482" s="6" t="s">
        <v>57</v>
      </c>
      <c r="D482" s="6" t="s">
        <v>81</v>
      </c>
      <c r="E482" t="str">
        <f>IF(Table_New[[#This Row],[Wait]]&lt;=4, "Yes", "No")</f>
        <v>No</v>
      </c>
      <c r="F482" s="9">
        <v>44293</v>
      </c>
      <c r="G482" s="9">
        <v>44327</v>
      </c>
      <c r="H482" s="6">
        <v>2</v>
      </c>
      <c r="I482" t="str">
        <f>IF(Table_New[[#This Row],[LaborFee]]=0,"Yes", "No")</f>
        <v>No</v>
      </c>
      <c r="J482" t="str">
        <f>IF(Table_New[[#This Row],[PartsFee]]=0,"Yes", "No")</f>
        <v>No</v>
      </c>
      <c r="K482" s="6">
        <v>2</v>
      </c>
      <c r="L482" s="6">
        <v>2050.6</v>
      </c>
      <c r="M482" s="6" t="s">
        <v>59</v>
      </c>
      <c r="N482">
        <f>Table_New[[#This Row],[WorkDate]]-Table_New[[#This Row],[ReqDate]]</f>
        <v>34</v>
      </c>
      <c r="O482">
        <f>VLOOKUP(Table_New[[#This Row],[Techs]],$AA$2:$AB$4,2,0)</f>
        <v>140</v>
      </c>
      <c r="P482">
        <f>Table_New[[#This Row],[LaborHours]]*Table_New[[#This Row],[LaborRate]]</f>
        <v>280</v>
      </c>
      <c r="Q482" s="6">
        <v>280</v>
      </c>
      <c r="R482" s="6">
        <v>2050.6</v>
      </c>
      <c r="S482">
        <f>Table_New[[#This Row],[LaborRate]]+Table_New[[#This Row],[LaborCost]]</f>
        <v>420</v>
      </c>
      <c r="T482">
        <f>Table_New[[#This Row],[LaborFee]]+Table_New[[#This Row],[PartsFee]]</f>
        <v>2330.6</v>
      </c>
      <c r="U482" t="str">
        <f>LEFT(TEXT(Table_New[[#This Row],[ReqDate]],"dddd"),3)</f>
        <v>Wed</v>
      </c>
      <c r="V482" t="str">
        <f>LEFT(TEXT(Table_New[[#This Row],[WorkDate]],"mmmm"),3)</f>
        <v>May</v>
      </c>
    </row>
    <row r="483" spans="1:22" ht="14.25" customHeight="1" x14ac:dyDescent="0.25">
      <c r="A483" s="6" t="s">
        <v>563</v>
      </c>
      <c r="B483" s="6" t="s">
        <v>168</v>
      </c>
      <c r="C483" s="6" t="s">
        <v>227</v>
      </c>
      <c r="D483" s="6" t="s">
        <v>58</v>
      </c>
      <c r="E483" t="str">
        <f>IF(Table_New[[#This Row],[Wait]]&lt;=4, "Yes", "No")</f>
        <v>No</v>
      </c>
      <c r="F483" s="9">
        <v>44293</v>
      </c>
      <c r="G483" s="9">
        <v>44307</v>
      </c>
      <c r="H483" s="6">
        <v>2</v>
      </c>
      <c r="I483" t="str">
        <f>IF(Table_New[[#This Row],[LaborFee]]=0,"Yes", "No")</f>
        <v>Yes</v>
      </c>
      <c r="J483" t="str">
        <f>IF(Table_New[[#This Row],[PartsFee]]=0,"Yes", "No")</f>
        <v>Yes</v>
      </c>
      <c r="K483" s="6">
        <v>1</v>
      </c>
      <c r="L483" s="6">
        <v>1587.2547999999999</v>
      </c>
      <c r="M483" s="6" t="s">
        <v>79</v>
      </c>
      <c r="N483">
        <f>Table_New[[#This Row],[WorkDate]]-Table_New[[#This Row],[ReqDate]]</f>
        <v>14</v>
      </c>
      <c r="O483">
        <f>VLOOKUP(Table_New[[#This Row],[Techs]],$AA$2:$AB$4,2,0)</f>
        <v>140</v>
      </c>
      <c r="P483">
        <f>Table_New[[#This Row],[LaborHours]]*Table_New[[#This Row],[LaborRate]]</f>
        <v>140</v>
      </c>
      <c r="Q483" s="6">
        <v>0</v>
      </c>
      <c r="R483" s="6">
        <v>0</v>
      </c>
      <c r="S483">
        <f>Table_New[[#This Row],[LaborRate]]+Table_New[[#This Row],[LaborCost]]</f>
        <v>280</v>
      </c>
      <c r="T483">
        <f>Table_New[[#This Row],[LaborFee]]+Table_New[[#This Row],[PartsFee]]</f>
        <v>0</v>
      </c>
      <c r="U483" t="str">
        <f>LEFT(TEXT(Table_New[[#This Row],[ReqDate]],"dddd"),3)</f>
        <v>Wed</v>
      </c>
      <c r="V483" t="str">
        <f>LEFT(TEXT(Table_New[[#This Row],[WorkDate]],"mmmm"),3)</f>
        <v>Apr</v>
      </c>
    </row>
    <row r="484" spans="1:22" ht="14.25" customHeight="1" x14ac:dyDescent="0.25">
      <c r="A484" s="6" t="s">
        <v>564</v>
      </c>
      <c r="B484" s="6" t="s">
        <v>56</v>
      </c>
      <c r="C484" s="6" t="s">
        <v>227</v>
      </c>
      <c r="D484" s="6" t="s">
        <v>63</v>
      </c>
      <c r="E484" t="str">
        <f>IF(Table_New[[#This Row],[Wait]]&lt;=4, "Yes", "No")</f>
        <v>No</v>
      </c>
      <c r="F484" s="9">
        <v>44294</v>
      </c>
      <c r="G484" s="9">
        <v>44308</v>
      </c>
      <c r="H484" s="6">
        <v>2</v>
      </c>
      <c r="I484" t="str">
        <f>IF(Table_New[[#This Row],[LaborFee]]=0,"Yes", "No")</f>
        <v>No</v>
      </c>
      <c r="J484" t="str">
        <f>IF(Table_New[[#This Row],[PartsFee]]=0,"Yes", "No")</f>
        <v>No</v>
      </c>
      <c r="K484" s="6">
        <v>0.75</v>
      </c>
      <c r="L484" s="6">
        <v>158</v>
      </c>
      <c r="M484" s="6" t="s">
        <v>59</v>
      </c>
      <c r="N484">
        <f>Table_New[[#This Row],[WorkDate]]-Table_New[[#This Row],[ReqDate]]</f>
        <v>14</v>
      </c>
      <c r="O484">
        <f>VLOOKUP(Table_New[[#This Row],[Techs]],$AA$2:$AB$4,2,0)</f>
        <v>140</v>
      </c>
      <c r="P484">
        <f>Table_New[[#This Row],[LaborHours]]*Table_New[[#This Row],[LaborRate]]</f>
        <v>105</v>
      </c>
      <c r="Q484" s="6">
        <v>105</v>
      </c>
      <c r="R484" s="6">
        <v>158</v>
      </c>
      <c r="S484">
        <f>Table_New[[#This Row],[LaborRate]]+Table_New[[#This Row],[LaborCost]]</f>
        <v>245</v>
      </c>
      <c r="T484">
        <f>Table_New[[#This Row],[LaborFee]]+Table_New[[#This Row],[PartsFee]]</f>
        <v>263</v>
      </c>
      <c r="U484" t="str">
        <f>LEFT(TEXT(Table_New[[#This Row],[ReqDate]],"dddd"),3)</f>
        <v>Thu</v>
      </c>
      <c r="V484" t="str">
        <f>LEFT(TEXT(Table_New[[#This Row],[WorkDate]],"mmmm"),3)</f>
        <v>Apr</v>
      </c>
    </row>
    <row r="485" spans="1:22" ht="14.25" customHeight="1" x14ac:dyDescent="0.25">
      <c r="A485" s="6" t="s">
        <v>565</v>
      </c>
      <c r="B485" s="6" t="s">
        <v>65</v>
      </c>
      <c r="C485" s="6" t="s">
        <v>57</v>
      </c>
      <c r="D485" s="6" t="s">
        <v>67</v>
      </c>
      <c r="E485" t="str">
        <f>IF(Table_New[[#This Row],[Wait]]&lt;=4, "Yes", "No")</f>
        <v>No</v>
      </c>
      <c r="F485" s="9">
        <v>44294</v>
      </c>
      <c r="G485" s="9">
        <v>44314</v>
      </c>
      <c r="H485" s="6">
        <v>1</v>
      </c>
      <c r="I485" t="str">
        <f>IF(Table_New[[#This Row],[LaborFee]]=0,"Yes", "No")</f>
        <v>Yes</v>
      </c>
      <c r="J485" t="str">
        <f>IF(Table_New[[#This Row],[PartsFee]]=0,"Yes", "No")</f>
        <v>Yes</v>
      </c>
      <c r="K485" s="6">
        <v>0.25</v>
      </c>
      <c r="L485" s="6">
        <v>30</v>
      </c>
      <c r="M485" s="6" t="s">
        <v>413</v>
      </c>
      <c r="N485">
        <f>Table_New[[#This Row],[WorkDate]]-Table_New[[#This Row],[ReqDate]]</f>
        <v>20</v>
      </c>
      <c r="O485">
        <f>VLOOKUP(Table_New[[#This Row],[Techs]],$AA$2:$AB$4,2,0)</f>
        <v>80</v>
      </c>
      <c r="P485">
        <f>Table_New[[#This Row],[LaborHours]]*Table_New[[#This Row],[LaborRate]]</f>
        <v>20</v>
      </c>
      <c r="Q485" s="6">
        <v>0</v>
      </c>
      <c r="R485" s="6">
        <v>0</v>
      </c>
      <c r="S485">
        <f>Table_New[[#This Row],[LaborRate]]+Table_New[[#This Row],[LaborCost]]</f>
        <v>100</v>
      </c>
      <c r="T485">
        <f>Table_New[[#This Row],[LaborFee]]+Table_New[[#This Row],[PartsFee]]</f>
        <v>0</v>
      </c>
      <c r="U485" t="str">
        <f>LEFT(TEXT(Table_New[[#This Row],[ReqDate]],"dddd"),3)</f>
        <v>Thu</v>
      </c>
      <c r="V485" t="str">
        <f>LEFT(TEXT(Table_New[[#This Row],[WorkDate]],"mmmm"),3)</f>
        <v>Apr</v>
      </c>
    </row>
    <row r="486" spans="1:22" ht="14.25" customHeight="1" x14ac:dyDescent="0.25">
      <c r="A486" s="6" t="s">
        <v>566</v>
      </c>
      <c r="B486" s="6" t="s">
        <v>168</v>
      </c>
      <c r="C486" s="6" t="s">
        <v>78</v>
      </c>
      <c r="D486" s="6" t="s">
        <v>81</v>
      </c>
      <c r="E486" t="str">
        <f>IF(Table_New[[#This Row],[Wait]]&lt;=4, "Yes", "No")</f>
        <v>No</v>
      </c>
      <c r="F486" s="9">
        <v>44294</v>
      </c>
      <c r="G486" s="9">
        <v>44315</v>
      </c>
      <c r="H486" s="6">
        <v>2</v>
      </c>
      <c r="I486" t="str">
        <f>IF(Table_New[[#This Row],[LaborFee]]=0,"Yes", "No")</f>
        <v>No</v>
      </c>
      <c r="J486" t="str">
        <f>IF(Table_New[[#This Row],[PartsFee]]=0,"Yes", "No")</f>
        <v>Yes</v>
      </c>
      <c r="K486" s="6">
        <v>1</v>
      </c>
      <c r="L486" s="6">
        <v>54.28</v>
      </c>
      <c r="M486" s="6" t="s">
        <v>79</v>
      </c>
      <c r="N486">
        <f>Table_New[[#This Row],[WorkDate]]-Table_New[[#This Row],[ReqDate]]</f>
        <v>21</v>
      </c>
      <c r="O486">
        <f>VLOOKUP(Table_New[[#This Row],[Techs]],$AA$2:$AB$4,2,0)</f>
        <v>140</v>
      </c>
      <c r="P486">
        <f>Table_New[[#This Row],[LaborHours]]*Table_New[[#This Row],[LaborRate]]</f>
        <v>140</v>
      </c>
      <c r="Q486" s="6">
        <v>140</v>
      </c>
      <c r="R486" s="6">
        <v>0</v>
      </c>
      <c r="S486">
        <f>Table_New[[#This Row],[LaborRate]]+Table_New[[#This Row],[LaborCost]]</f>
        <v>280</v>
      </c>
      <c r="T486">
        <f>Table_New[[#This Row],[LaborFee]]+Table_New[[#This Row],[PartsFee]]</f>
        <v>140</v>
      </c>
      <c r="U486" t="str">
        <f>LEFT(TEXT(Table_New[[#This Row],[ReqDate]],"dddd"),3)</f>
        <v>Thu</v>
      </c>
      <c r="V486" t="str">
        <f>LEFT(TEXT(Table_New[[#This Row],[WorkDate]],"mmmm"),3)</f>
        <v>Apr</v>
      </c>
    </row>
    <row r="487" spans="1:22" ht="14.25" customHeight="1" x14ac:dyDescent="0.25">
      <c r="A487" s="6" t="s">
        <v>567</v>
      </c>
      <c r="B487" s="6" t="s">
        <v>56</v>
      </c>
      <c r="C487" s="6" t="s">
        <v>227</v>
      </c>
      <c r="D487" s="6" t="s">
        <v>67</v>
      </c>
      <c r="E487" t="str">
        <f>IF(Table_New[[#This Row],[Wait]]&lt;=4, "Yes", "No")</f>
        <v>No</v>
      </c>
      <c r="F487" s="9">
        <v>44294</v>
      </c>
      <c r="G487" s="9">
        <v>44319</v>
      </c>
      <c r="H487" s="6">
        <v>1</v>
      </c>
      <c r="I487" t="str">
        <f>IF(Table_New[[#This Row],[LaborFee]]=0,"Yes", "No")</f>
        <v>No</v>
      </c>
      <c r="J487" t="str">
        <f>IF(Table_New[[#This Row],[PartsFee]]=0,"Yes", "No")</f>
        <v>No</v>
      </c>
      <c r="K487" s="6">
        <v>0.25</v>
      </c>
      <c r="L487" s="6">
        <v>85.32</v>
      </c>
      <c r="M487" s="6" t="s">
        <v>79</v>
      </c>
      <c r="N487">
        <f>Table_New[[#This Row],[WorkDate]]-Table_New[[#This Row],[ReqDate]]</f>
        <v>25</v>
      </c>
      <c r="O487">
        <f>VLOOKUP(Table_New[[#This Row],[Techs]],$AA$2:$AB$4,2,0)</f>
        <v>80</v>
      </c>
      <c r="P487">
        <f>Table_New[[#This Row],[LaborHours]]*Table_New[[#This Row],[LaborRate]]</f>
        <v>20</v>
      </c>
      <c r="Q487" s="6">
        <v>20</v>
      </c>
      <c r="R487" s="6">
        <v>85.32</v>
      </c>
      <c r="S487">
        <f>Table_New[[#This Row],[LaborRate]]+Table_New[[#This Row],[LaborCost]]</f>
        <v>100</v>
      </c>
      <c r="T487">
        <f>Table_New[[#This Row],[LaborFee]]+Table_New[[#This Row],[PartsFee]]</f>
        <v>105.32</v>
      </c>
      <c r="U487" t="str">
        <f>LEFT(TEXT(Table_New[[#This Row],[ReqDate]],"dddd"),3)</f>
        <v>Thu</v>
      </c>
      <c r="V487" t="str">
        <f>LEFT(TEXT(Table_New[[#This Row],[WorkDate]],"mmmm"),3)</f>
        <v>May</v>
      </c>
    </row>
    <row r="488" spans="1:22" ht="14.25" customHeight="1" x14ac:dyDescent="0.25">
      <c r="A488" s="6" t="s">
        <v>568</v>
      </c>
      <c r="B488" s="6" t="s">
        <v>168</v>
      </c>
      <c r="C488" s="6" t="s">
        <v>227</v>
      </c>
      <c r="D488" s="6" t="s">
        <v>58</v>
      </c>
      <c r="E488" t="str">
        <f>IF(Table_New[[#This Row],[Wait]]&lt;=4, "Yes", "No")</f>
        <v>No</v>
      </c>
      <c r="F488" s="9">
        <v>44294</v>
      </c>
      <c r="G488" s="9">
        <v>44329</v>
      </c>
      <c r="H488" s="6">
        <v>2</v>
      </c>
      <c r="I488" t="str">
        <f>IF(Table_New[[#This Row],[LaborFee]]=0,"Yes", "No")</f>
        <v>No</v>
      </c>
      <c r="J488" t="str">
        <f>IF(Table_New[[#This Row],[PartsFee]]=0,"Yes", "No")</f>
        <v>No</v>
      </c>
      <c r="K488" s="6">
        <v>0.25</v>
      </c>
      <c r="L488" s="6">
        <v>30</v>
      </c>
      <c r="M488" s="6" t="s">
        <v>79</v>
      </c>
      <c r="N488">
        <f>Table_New[[#This Row],[WorkDate]]-Table_New[[#This Row],[ReqDate]]</f>
        <v>35</v>
      </c>
      <c r="O488">
        <f>VLOOKUP(Table_New[[#This Row],[Techs]],$AA$2:$AB$4,2,0)</f>
        <v>140</v>
      </c>
      <c r="P488">
        <f>Table_New[[#This Row],[LaborHours]]*Table_New[[#This Row],[LaborRate]]</f>
        <v>35</v>
      </c>
      <c r="Q488" s="6">
        <v>35</v>
      </c>
      <c r="R488" s="6">
        <v>30</v>
      </c>
      <c r="S488">
        <f>Table_New[[#This Row],[LaborRate]]+Table_New[[#This Row],[LaborCost]]</f>
        <v>175</v>
      </c>
      <c r="T488">
        <f>Table_New[[#This Row],[LaborFee]]+Table_New[[#This Row],[PartsFee]]</f>
        <v>65</v>
      </c>
      <c r="U488" t="str">
        <f>LEFT(TEXT(Table_New[[#This Row],[ReqDate]],"dddd"),3)</f>
        <v>Thu</v>
      </c>
      <c r="V488" t="str">
        <f>LEFT(TEXT(Table_New[[#This Row],[WorkDate]],"mmmm"),3)</f>
        <v>May</v>
      </c>
    </row>
    <row r="489" spans="1:22" ht="14.25" customHeight="1" x14ac:dyDescent="0.25">
      <c r="A489" s="6" t="s">
        <v>569</v>
      </c>
      <c r="B489" s="6" t="s">
        <v>71</v>
      </c>
      <c r="C489" s="6" t="s">
        <v>66</v>
      </c>
      <c r="D489" s="6" t="s">
        <v>58</v>
      </c>
      <c r="E489" t="str">
        <f>IF(Table_New[[#This Row],[Wait]]&lt;=4, "Yes", "No")</f>
        <v>No</v>
      </c>
      <c r="F489" s="9">
        <v>44294</v>
      </c>
      <c r="G489" s="9">
        <v>44337</v>
      </c>
      <c r="H489" s="6">
        <v>2</v>
      </c>
      <c r="I489" t="str">
        <f>IF(Table_New[[#This Row],[LaborFee]]=0,"Yes", "No")</f>
        <v>No</v>
      </c>
      <c r="J489" t="str">
        <f>IF(Table_New[[#This Row],[PartsFee]]=0,"Yes", "No")</f>
        <v>No</v>
      </c>
      <c r="K489" s="6">
        <v>0.25</v>
      </c>
      <c r="L489" s="6">
        <v>2.54</v>
      </c>
      <c r="M489" s="6" t="s">
        <v>59</v>
      </c>
      <c r="N489">
        <f>Table_New[[#This Row],[WorkDate]]-Table_New[[#This Row],[ReqDate]]</f>
        <v>43</v>
      </c>
      <c r="O489">
        <f>VLOOKUP(Table_New[[#This Row],[Techs]],$AA$2:$AB$4,2,0)</f>
        <v>140</v>
      </c>
      <c r="P489">
        <f>Table_New[[#This Row],[LaborHours]]*Table_New[[#This Row],[LaborRate]]</f>
        <v>35</v>
      </c>
      <c r="Q489" s="6">
        <v>35</v>
      </c>
      <c r="R489" s="6">
        <v>2.54</v>
      </c>
      <c r="S489">
        <f>Table_New[[#This Row],[LaborRate]]+Table_New[[#This Row],[LaborCost]]</f>
        <v>175</v>
      </c>
      <c r="T489">
        <f>Table_New[[#This Row],[LaborFee]]+Table_New[[#This Row],[PartsFee]]</f>
        <v>37.54</v>
      </c>
      <c r="U489" t="str">
        <f>LEFT(TEXT(Table_New[[#This Row],[ReqDate]],"dddd"),3)</f>
        <v>Thu</v>
      </c>
      <c r="V489" t="str">
        <f>LEFT(TEXT(Table_New[[#This Row],[WorkDate]],"mmmm"),3)</f>
        <v>May</v>
      </c>
    </row>
    <row r="490" spans="1:22" ht="14.25" customHeight="1" x14ac:dyDescent="0.25">
      <c r="A490" s="6" t="s">
        <v>570</v>
      </c>
      <c r="B490" s="6" t="s">
        <v>56</v>
      </c>
      <c r="C490" s="6" t="s">
        <v>227</v>
      </c>
      <c r="D490" s="6" t="s">
        <v>67</v>
      </c>
      <c r="E490" t="str">
        <f>IF(Table_New[[#This Row],[Wait]]&lt;=4, "Yes", "No")</f>
        <v>No</v>
      </c>
      <c r="F490" s="9">
        <v>44294</v>
      </c>
      <c r="G490" s="9">
        <v>44355</v>
      </c>
      <c r="H490" s="6">
        <v>1</v>
      </c>
      <c r="I490" t="str">
        <f>IF(Table_New[[#This Row],[LaborFee]]=0,"Yes", "No")</f>
        <v>No</v>
      </c>
      <c r="J490" t="str">
        <f>IF(Table_New[[#This Row],[PartsFee]]=0,"Yes", "No")</f>
        <v>No</v>
      </c>
      <c r="K490" s="6">
        <v>0.25</v>
      </c>
      <c r="L490" s="6">
        <v>66.864900000000006</v>
      </c>
      <c r="M490" s="6" t="s">
        <v>59</v>
      </c>
      <c r="N490">
        <f>Table_New[[#This Row],[WorkDate]]-Table_New[[#This Row],[ReqDate]]</f>
        <v>61</v>
      </c>
      <c r="O490">
        <f>VLOOKUP(Table_New[[#This Row],[Techs]],$AA$2:$AB$4,2,0)</f>
        <v>80</v>
      </c>
      <c r="P490">
        <f>Table_New[[#This Row],[LaborHours]]*Table_New[[#This Row],[LaborRate]]</f>
        <v>20</v>
      </c>
      <c r="Q490" s="6">
        <v>20</v>
      </c>
      <c r="R490" s="6">
        <v>66.864900000000006</v>
      </c>
      <c r="S490">
        <f>Table_New[[#This Row],[LaborRate]]+Table_New[[#This Row],[LaborCost]]</f>
        <v>100</v>
      </c>
      <c r="T490">
        <f>Table_New[[#This Row],[LaborFee]]+Table_New[[#This Row],[PartsFee]]</f>
        <v>86.864900000000006</v>
      </c>
      <c r="U490" t="str">
        <f>LEFT(TEXT(Table_New[[#This Row],[ReqDate]],"dddd"),3)</f>
        <v>Thu</v>
      </c>
      <c r="V490" t="str">
        <f>LEFT(TEXT(Table_New[[#This Row],[WorkDate]],"mmmm"),3)</f>
        <v>Jun</v>
      </c>
    </row>
    <row r="491" spans="1:22" ht="14.25" customHeight="1" x14ac:dyDescent="0.25">
      <c r="A491" s="6" t="s">
        <v>571</v>
      </c>
      <c r="B491" s="6" t="s">
        <v>56</v>
      </c>
      <c r="C491" s="6" t="s">
        <v>227</v>
      </c>
      <c r="D491" s="6" t="s">
        <v>63</v>
      </c>
      <c r="E491" t="str">
        <f>IF(Table_New[[#This Row],[Wait]]&lt;=4, "Yes", "No")</f>
        <v>No</v>
      </c>
      <c r="F491" s="9">
        <v>44296</v>
      </c>
      <c r="G491" s="9">
        <v>44307</v>
      </c>
      <c r="H491" s="6">
        <v>2</v>
      </c>
      <c r="I491" t="str">
        <f>IF(Table_New[[#This Row],[LaborFee]]=0,"Yes", "No")</f>
        <v>No</v>
      </c>
      <c r="J491" t="str">
        <f>IF(Table_New[[#This Row],[PartsFee]]=0,"Yes", "No")</f>
        <v>No</v>
      </c>
      <c r="K491" s="6">
        <v>0.75</v>
      </c>
      <c r="L491" s="6">
        <v>108.9273</v>
      </c>
      <c r="M491" s="6" t="s">
        <v>59</v>
      </c>
      <c r="N491">
        <f>Table_New[[#This Row],[WorkDate]]-Table_New[[#This Row],[ReqDate]]</f>
        <v>11</v>
      </c>
      <c r="O491">
        <f>VLOOKUP(Table_New[[#This Row],[Techs]],$AA$2:$AB$4,2,0)</f>
        <v>140</v>
      </c>
      <c r="P491">
        <f>Table_New[[#This Row],[LaborHours]]*Table_New[[#This Row],[LaborRate]]</f>
        <v>105</v>
      </c>
      <c r="Q491" s="6">
        <v>105</v>
      </c>
      <c r="R491" s="6">
        <v>108.9273</v>
      </c>
      <c r="S491">
        <f>Table_New[[#This Row],[LaborRate]]+Table_New[[#This Row],[LaborCost]]</f>
        <v>245</v>
      </c>
      <c r="T491">
        <f>Table_New[[#This Row],[LaborFee]]+Table_New[[#This Row],[PartsFee]]</f>
        <v>213.9273</v>
      </c>
      <c r="U491" t="str">
        <f>LEFT(TEXT(Table_New[[#This Row],[ReqDate]],"dddd"),3)</f>
        <v>Sat</v>
      </c>
      <c r="V491" t="str">
        <f>LEFT(TEXT(Table_New[[#This Row],[WorkDate]],"mmmm"),3)</f>
        <v>Apr</v>
      </c>
    </row>
    <row r="492" spans="1:22" ht="14.25" customHeight="1" x14ac:dyDescent="0.25">
      <c r="A492" s="6" t="s">
        <v>572</v>
      </c>
      <c r="B492" s="6" t="s">
        <v>94</v>
      </c>
      <c r="C492" s="6" t="s">
        <v>66</v>
      </c>
      <c r="D492" s="6" t="s">
        <v>81</v>
      </c>
      <c r="E492" t="str">
        <f>IF(Table_New[[#This Row],[Wait]]&lt;=4, "Yes", "No")</f>
        <v>No</v>
      </c>
      <c r="F492" s="9">
        <v>44296</v>
      </c>
      <c r="G492" s="9">
        <v>44326</v>
      </c>
      <c r="H492" s="6">
        <v>1</v>
      </c>
      <c r="I492" t="str">
        <f>IF(Table_New[[#This Row],[LaborFee]]=0,"Yes", "No")</f>
        <v>Yes</v>
      </c>
      <c r="J492" t="str">
        <f>IF(Table_New[[#This Row],[PartsFee]]=0,"Yes", "No")</f>
        <v>Yes</v>
      </c>
      <c r="K492" s="6">
        <v>4.75</v>
      </c>
      <c r="L492" s="6">
        <v>397.36099999999999</v>
      </c>
      <c r="M492" s="6" t="s">
        <v>413</v>
      </c>
      <c r="N492">
        <f>Table_New[[#This Row],[WorkDate]]-Table_New[[#This Row],[ReqDate]]</f>
        <v>30</v>
      </c>
      <c r="O492">
        <f>VLOOKUP(Table_New[[#This Row],[Techs]],$AA$2:$AB$4,2,0)</f>
        <v>80</v>
      </c>
      <c r="P492">
        <f>Table_New[[#This Row],[LaborHours]]*Table_New[[#This Row],[LaborRate]]</f>
        <v>380</v>
      </c>
      <c r="Q492" s="6">
        <v>0</v>
      </c>
      <c r="R492" s="6">
        <v>0</v>
      </c>
      <c r="S492">
        <f>Table_New[[#This Row],[LaborRate]]+Table_New[[#This Row],[LaborCost]]</f>
        <v>460</v>
      </c>
      <c r="T492">
        <f>Table_New[[#This Row],[LaborFee]]+Table_New[[#This Row],[PartsFee]]</f>
        <v>0</v>
      </c>
      <c r="U492" t="str">
        <f>LEFT(TEXT(Table_New[[#This Row],[ReqDate]],"dddd"),3)</f>
        <v>Sat</v>
      </c>
      <c r="V492" t="str">
        <f>LEFT(TEXT(Table_New[[#This Row],[WorkDate]],"mmmm"),3)</f>
        <v>May</v>
      </c>
    </row>
    <row r="493" spans="1:22" ht="14.25" customHeight="1" x14ac:dyDescent="0.25">
      <c r="A493" s="6" t="s">
        <v>573</v>
      </c>
      <c r="B493" s="6" t="s">
        <v>94</v>
      </c>
      <c r="C493" s="6" t="s">
        <v>66</v>
      </c>
      <c r="D493" s="6" t="s">
        <v>58</v>
      </c>
      <c r="E493" t="str">
        <f>IF(Table_New[[#This Row],[Wait]]&lt;=4, "Yes", "No")</f>
        <v>No</v>
      </c>
      <c r="F493" s="9">
        <v>44298</v>
      </c>
      <c r="G493" s="9">
        <v>44307</v>
      </c>
      <c r="H493" s="6">
        <v>1</v>
      </c>
      <c r="I493" t="str">
        <f>IF(Table_New[[#This Row],[LaborFee]]=0,"Yes", "No")</f>
        <v>No</v>
      </c>
      <c r="J493" t="str">
        <f>IF(Table_New[[#This Row],[PartsFee]]=0,"Yes", "No")</f>
        <v>No</v>
      </c>
      <c r="K493" s="6">
        <v>0.25</v>
      </c>
      <c r="L493" s="6">
        <v>156.40209999999999</v>
      </c>
      <c r="M493" s="6" t="s">
        <v>59</v>
      </c>
      <c r="N493">
        <f>Table_New[[#This Row],[WorkDate]]-Table_New[[#This Row],[ReqDate]]</f>
        <v>9</v>
      </c>
      <c r="O493">
        <f>VLOOKUP(Table_New[[#This Row],[Techs]],$AA$2:$AB$4,2,0)</f>
        <v>80</v>
      </c>
      <c r="P493">
        <f>Table_New[[#This Row],[LaborHours]]*Table_New[[#This Row],[LaborRate]]</f>
        <v>20</v>
      </c>
      <c r="Q493" s="6">
        <v>20</v>
      </c>
      <c r="R493" s="6">
        <v>156.40209999999999</v>
      </c>
      <c r="S493">
        <f>Table_New[[#This Row],[LaborRate]]+Table_New[[#This Row],[LaborCost]]</f>
        <v>100</v>
      </c>
      <c r="T493">
        <f>Table_New[[#This Row],[LaborFee]]+Table_New[[#This Row],[PartsFee]]</f>
        <v>176.40209999999999</v>
      </c>
      <c r="U493" t="str">
        <f>LEFT(TEXT(Table_New[[#This Row],[ReqDate]],"dddd"),3)</f>
        <v>Mon</v>
      </c>
      <c r="V493" t="str">
        <f>LEFT(TEXT(Table_New[[#This Row],[WorkDate]],"mmmm"),3)</f>
        <v>Apr</v>
      </c>
    </row>
    <row r="494" spans="1:22" ht="14.25" customHeight="1" x14ac:dyDescent="0.25">
      <c r="A494" s="6" t="s">
        <v>574</v>
      </c>
      <c r="B494" s="6" t="s">
        <v>65</v>
      </c>
      <c r="C494" s="6" t="s">
        <v>66</v>
      </c>
      <c r="D494" s="6" t="s">
        <v>58</v>
      </c>
      <c r="E494" t="str">
        <f>IF(Table_New[[#This Row],[Wait]]&lt;=4, "Yes", "No")</f>
        <v>No</v>
      </c>
      <c r="F494" s="9">
        <v>44298</v>
      </c>
      <c r="G494" s="9">
        <v>44307</v>
      </c>
      <c r="H494" s="6">
        <v>2</v>
      </c>
      <c r="I494" t="str">
        <f>IF(Table_New[[#This Row],[LaborFee]]=0,"Yes", "No")</f>
        <v>No</v>
      </c>
      <c r="J494" t="str">
        <f>IF(Table_New[[#This Row],[PartsFee]]=0,"Yes", "No")</f>
        <v>Yes</v>
      </c>
      <c r="K494" s="6">
        <v>0.5</v>
      </c>
      <c r="L494" s="6">
        <v>176.22120000000001</v>
      </c>
      <c r="M494" s="6" t="s">
        <v>79</v>
      </c>
      <c r="N494">
        <f>Table_New[[#This Row],[WorkDate]]-Table_New[[#This Row],[ReqDate]]</f>
        <v>9</v>
      </c>
      <c r="O494">
        <f>VLOOKUP(Table_New[[#This Row],[Techs]],$AA$2:$AB$4,2,0)</f>
        <v>140</v>
      </c>
      <c r="P494">
        <f>Table_New[[#This Row],[LaborHours]]*Table_New[[#This Row],[LaborRate]]</f>
        <v>70</v>
      </c>
      <c r="Q494" s="6">
        <v>70</v>
      </c>
      <c r="R494" s="6">
        <v>0</v>
      </c>
      <c r="S494">
        <f>Table_New[[#This Row],[LaborRate]]+Table_New[[#This Row],[LaborCost]]</f>
        <v>210</v>
      </c>
      <c r="T494">
        <f>Table_New[[#This Row],[LaborFee]]+Table_New[[#This Row],[PartsFee]]</f>
        <v>70</v>
      </c>
      <c r="U494" t="str">
        <f>LEFT(TEXT(Table_New[[#This Row],[ReqDate]],"dddd"),3)</f>
        <v>Mon</v>
      </c>
      <c r="V494" t="str">
        <f>LEFT(TEXT(Table_New[[#This Row],[WorkDate]],"mmmm"),3)</f>
        <v>Apr</v>
      </c>
    </row>
    <row r="495" spans="1:22" ht="14.25" customHeight="1" x14ac:dyDescent="0.25">
      <c r="A495" s="6" t="s">
        <v>575</v>
      </c>
      <c r="B495" s="6" t="s">
        <v>56</v>
      </c>
      <c r="C495" s="6" t="s">
        <v>227</v>
      </c>
      <c r="D495" s="6" t="s">
        <v>67</v>
      </c>
      <c r="E495" t="str">
        <f>IF(Table_New[[#This Row],[Wait]]&lt;=4, "Yes", "No")</f>
        <v>No</v>
      </c>
      <c r="F495" s="9">
        <v>44298</v>
      </c>
      <c r="G495" s="9">
        <v>44314</v>
      </c>
      <c r="H495" s="6">
        <v>1</v>
      </c>
      <c r="I495" t="str">
        <f>IF(Table_New[[#This Row],[LaborFee]]=0,"Yes", "No")</f>
        <v>No</v>
      </c>
      <c r="J495" t="str">
        <f>IF(Table_New[[#This Row],[PartsFee]]=0,"Yes", "No")</f>
        <v>No</v>
      </c>
      <c r="K495" s="6">
        <v>0.25</v>
      </c>
      <c r="L495" s="6">
        <v>4.99</v>
      </c>
      <c r="M495" s="6" t="s">
        <v>79</v>
      </c>
      <c r="N495">
        <f>Table_New[[#This Row],[WorkDate]]-Table_New[[#This Row],[ReqDate]]</f>
        <v>16</v>
      </c>
      <c r="O495">
        <f>VLOOKUP(Table_New[[#This Row],[Techs]],$AA$2:$AB$4,2,0)</f>
        <v>80</v>
      </c>
      <c r="P495">
        <f>Table_New[[#This Row],[LaborHours]]*Table_New[[#This Row],[LaborRate]]</f>
        <v>20</v>
      </c>
      <c r="Q495" s="6">
        <v>20</v>
      </c>
      <c r="R495" s="6">
        <v>4.99</v>
      </c>
      <c r="S495">
        <f>Table_New[[#This Row],[LaborRate]]+Table_New[[#This Row],[LaborCost]]</f>
        <v>100</v>
      </c>
      <c r="T495">
        <f>Table_New[[#This Row],[LaborFee]]+Table_New[[#This Row],[PartsFee]]</f>
        <v>24.990000000000002</v>
      </c>
      <c r="U495" t="str">
        <f>LEFT(TEXT(Table_New[[#This Row],[ReqDate]],"dddd"),3)</f>
        <v>Mon</v>
      </c>
      <c r="V495" t="str">
        <f>LEFT(TEXT(Table_New[[#This Row],[WorkDate]],"mmmm"),3)</f>
        <v>Apr</v>
      </c>
    </row>
    <row r="496" spans="1:22" ht="14.25" customHeight="1" x14ac:dyDescent="0.25">
      <c r="A496" s="6" t="s">
        <v>576</v>
      </c>
      <c r="B496" s="6" t="s">
        <v>71</v>
      </c>
      <c r="C496" s="6" t="s">
        <v>78</v>
      </c>
      <c r="D496" s="6" t="s">
        <v>67</v>
      </c>
      <c r="E496" t="str">
        <f>IF(Table_New[[#This Row],[Wait]]&lt;=4, "Yes", "No")</f>
        <v>No</v>
      </c>
      <c r="F496" s="9">
        <v>44298</v>
      </c>
      <c r="G496" s="9">
        <v>44319</v>
      </c>
      <c r="H496" s="6">
        <v>1</v>
      </c>
      <c r="I496" t="str">
        <f>IF(Table_New[[#This Row],[LaborFee]]=0,"Yes", "No")</f>
        <v>No</v>
      </c>
      <c r="J496" t="str">
        <f>IF(Table_New[[#This Row],[PartsFee]]=0,"Yes", "No")</f>
        <v>No</v>
      </c>
      <c r="K496" s="6">
        <v>0.25</v>
      </c>
      <c r="L496" s="6">
        <v>83.462900000000005</v>
      </c>
      <c r="M496" s="6" t="s">
        <v>59</v>
      </c>
      <c r="N496">
        <f>Table_New[[#This Row],[WorkDate]]-Table_New[[#This Row],[ReqDate]]</f>
        <v>21</v>
      </c>
      <c r="O496">
        <f>VLOOKUP(Table_New[[#This Row],[Techs]],$AA$2:$AB$4,2,0)</f>
        <v>80</v>
      </c>
      <c r="P496">
        <f>Table_New[[#This Row],[LaborHours]]*Table_New[[#This Row],[LaborRate]]</f>
        <v>20</v>
      </c>
      <c r="Q496" s="6">
        <v>20</v>
      </c>
      <c r="R496" s="6">
        <v>83.462900000000005</v>
      </c>
      <c r="S496">
        <f>Table_New[[#This Row],[LaborRate]]+Table_New[[#This Row],[LaborCost]]</f>
        <v>100</v>
      </c>
      <c r="T496">
        <f>Table_New[[#This Row],[LaborFee]]+Table_New[[#This Row],[PartsFee]]</f>
        <v>103.4629</v>
      </c>
      <c r="U496" t="str">
        <f>LEFT(TEXT(Table_New[[#This Row],[ReqDate]],"dddd"),3)</f>
        <v>Mon</v>
      </c>
      <c r="V496" t="str">
        <f>LEFT(TEXT(Table_New[[#This Row],[WorkDate]],"mmmm"),3)</f>
        <v>May</v>
      </c>
    </row>
    <row r="497" spans="1:22" ht="14.25" customHeight="1" x14ac:dyDescent="0.25">
      <c r="A497" s="6" t="s">
        <v>577</v>
      </c>
      <c r="B497" s="6" t="s">
        <v>65</v>
      </c>
      <c r="C497" s="6" t="s">
        <v>78</v>
      </c>
      <c r="D497" s="6" t="s">
        <v>194</v>
      </c>
      <c r="E497" t="str">
        <f>IF(Table_New[[#This Row],[Wait]]&lt;=4, "Yes", "No")</f>
        <v>No</v>
      </c>
      <c r="F497" s="9">
        <v>44298</v>
      </c>
      <c r="G497" s="9">
        <v>44320</v>
      </c>
      <c r="H497" s="6">
        <v>2</v>
      </c>
      <c r="I497" t="str">
        <f>IF(Table_New[[#This Row],[LaborFee]]=0,"Yes", "No")</f>
        <v>No</v>
      </c>
      <c r="J497" t="str">
        <f>IF(Table_New[[#This Row],[PartsFee]]=0,"Yes", "No")</f>
        <v>No</v>
      </c>
      <c r="K497" s="6">
        <v>2.25</v>
      </c>
      <c r="L497" s="6">
        <v>52</v>
      </c>
      <c r="M497" s="6" t="s">
        <v>59</v>
      </c>
      <c r="N497">
        <f>Table_New[[#This Row],[WorkDate]]-Table_New[[#This Row],[ReqDate]]</f>
        <v>22</v>
      </c>
      <c r="O497">
        <f>VLOOKUP(Table_New[[#This Row],[Techs]],$AA$2:$AB$4,2,0)</f>
        <v>140</v>
      </c>
      <c r="P497">
        <f>Table_New[[#This Row],[LaborHours]]*Table_New[[#This Row],[LaborRate]]</f>
        <v>315</v>
      </c>
      <c r="Q497" s="6">
        <v>315</v>
      </c>
      <c r="R497" s="6">
        <v>52</v>
      </c>
      <c r="S497">
        <f>Table_New[[#This Row],[LaborRate]]+Table_New[[#This Row],[LaborCost]]</f>
        <v>455</v>
      </c>
      <c r="T497">
        <f>Table_New[[#This Row],[LaborFee]]+Table_New[[#This Row],[PartsFee]]</f>
        <v>367</v>
      </c>
      <c r="U497" t="str">
        <f>LEFT(TEXT(Table_New[[#This Row],[ReqDate]],"dddd"),3)</f>
        <v>Mon</v>
      </c>
      <c r="V497" t="str">
        <f>LEFT(TEXT(Table_New[[#This Row],[WorkDate]],"mmmm"),3)</f>
        <v>May</v>
      </c>
    </row>
    <row r="498" spans="1:22" ht="14.25" customHeight="1" x14ac:dyDescent="0.25">
      <c r="A498" s="6" t="s">
        <v>578</v>
      </c>
      <c r="B498" s="6" t="s">
        <v>61</v>
      </c>
      <c r="C498" s="6" t="s">
        <v>62</v>
      </c>
      <c r="D498" s="6" t="s">
        <v>58</v>
      </c>
      <c r="E498" t="str">
        <f>IF(Table_New[[#This Row],[Wait]]&lt;=4, "Yes", "No")</f>
        <v>No</v>
      </c>
      <c r="F498" s="9">
        <v>44298</v>
      </c>
      <c r="G498" s="9">
        <v>44320</v>
      </c>
      <c r="H498" s="6">
        <v>1</v>
      </c>
      <c r="I498" t="str">
        <f>IF(Table_New[[#This Row],[LaborFee]]=0,"Yes", "No")</f>
        <v>No</v>
      </c>
      <c r="J498" t="str">
        <f>IF(Table_New[[#This Row],[PartsFee]]=0,"Yes", "No")</f>
        <v>No</v>
      </c>
      <c r="K498" s="6">
        <v>0.5</v>
      </c>
      <c r="L498" s="6">
        <v>743.18399999999997</v>
      </c>
      <c r="M498" s="6" t="s">
        <v>68</v>
      </c>
      <c r="N498">
        <f>Table_New[[#This Row],[WorkDate]]-Table_New[[#This Row],[ReqDate]]</f>
        <v>22</v>
      </c>
      <c r="O498">
        <f>VLOOKUP(Table_New[[#This Row],[Techs]],$AA$2:$AB$4,2,0)</f>
        <v>80</v>
      </c>
      <c r="P498">
        <f>Table_New[[#This Row],[LaborHours]]*Table_New[[#This Row],[LaborRate]]</f>
        <v>40</v>
      </c>
      <c r="Q498" s="6">
        <v>40</v>
      </c>
      <c r="R498" s="6">
        <v>743.18399999999997</v>
      </c>
      <c r="S498">
        <f>Table_New[[#This Row],[LaborRate]]+Table_New[[#This Row],[LaborCost]]</f>
        <v>120</v>
      </c>
      <c r="T498">
        <f>Table_New[[#This Row],[LaborFee]]+Table_New[[#This Row],[PartsFee]]</f>
        <v>783.18399999999997</v>
      </c>
      <c r="U498" t="str">
        <f>LEFT(TEXT(Table_New[[#This Row],[ReqDate]],"dddd"),3)</f>
        <v>Mon</v>
      </c>
      <c r="V498" t="str">
        <f>LEFT(TEXT(Table_New[[#This Row],[WorkDate]],"mmmm"),3)</f>
        <v>May</v>
      </c>
    </row>
    <row r="499" spans="1:22" ht="14.25" customHeight="1" x14ac:dyDescent="0.25">
      <c r="A499" s="6" t="s">
        <v>579</v>
      </c>
      <c r="B499" s="6" t="s">
        <v>65</v>
      </c>
      <c r="C499" s="6" t="s">
        <v>66</v>
      </c>
      <c r="D499" s="6" t="s">
        <v>63</v>
      </c>
      <c r="E499" t="str">
        <f>IF(Table_New[[#This Row],[Wait]]&lt;=4, "Yes", "No")</f>
        <v>No</v>
      </c>
      <c r="F499" s="9">
        <v>44298</v>
      </c>
      <c r="G499" s="9">
        <v>44363</v>
      </c>
      <c r="H499" s="6">
        <v>1</v>
      </c>
      <c r="I499" t="str">
        <f>IF(Table_New[[#This Row],[LaborFee]]=0,"Yes", "No")</f>
        <v>No</v>
      </c>
      <c r="J499" t="str">
        <f>IF(Table_New[[#This Row],[PartsFee]]=0,"Yes", "No")</f>
        <v>No</v>
      </c>
      <c r="K499" s="6">
        <v>0.5</v>
      </c>
      <c r="L499" s="6">
        <v>144</v>
      </c>
      <c r="M499" s="6" t="s">
        <v>79</v>
      </c>
      <c r="N499">
        <f>Table_New[[#This Row],[WorkDate]]-Table_New[[#This Row],[ReqDate]]</f>
        <v>65</v>
      </c>
      <c r="O499">
        <f>VLOOKUP(Table_New[[#This Row],[Techs]],$AA$2:$AB$4,2,0)</f>
        <v>80</v>
      </c>
      <c r="P499">
        <f>Table_New[[#This Row],[LaborHours]]*Table_New[[#This Row],[LaborRate]]</f>
        <v>40</v>
      </c>
      <c r="Q499" s="6">
        <v>40</v>
      </c>
      <c r="R499" s="6">
        <v>144</v>
      </c>
      <c r="S499">
        <f>Table_New[[#This Row],[LaborRate]]+Table_New[[#This Row],[LaborCost]]</f>
        <v>120</v>
      </c>
      <c r="T499">
        <f>Table_New[[#This Row],[LaborFee]]+Table_New[[#This Row],[PartsFee]]</f>
        <v>184</v>
      </c>
      <c r="U499" t="str">
        <f>LEFT(TEXT(Table_New[[#This Row],[ReqDate]],"dddd"),3)</f>
        <v>Mon</v>
      </c>
      <c r="V499" t="str">
        <f>LEFT(TEXT(Table_New[[#This Row],[WorkDate]],"mmmm"),3)</f>
        <v>Jun</v>
      </c>
    </row>
    <row r="500" spans="1:22" ht="14.25" customHeight="1" x14ac:dyDescent="0.25">
      <c r="A500" s="6" t="s">
        <v>580</v>
      </c>
      <c r="B500" s="6" t="s">
        <v>56</v>
      </c>
      <c r="C500" s="6" t="s">
        <v>227</v>
      </c>
      <c r="D500" s="6" t="s">
        <v>67</v>
      </c>
      <c r="E500" t="str">
        <f>IF(Table_New[[#This Row],[Wait]]&lt;=4, "Yes", "No")</f>
        <v>No</v>
      </c>
      <c r="F500" s="9">
        <v>44299</v>
      </c>
      <c r="G500" s="9">
        <v>44314</v>
      </c>
      <c r="H500" s="6">
        <v>1</v>
      </c>
      <c r="I500" t="str">
        <f>IF(Table_New[[#This Row],[LaborFee]]=0,"Yes", "No")</f>
        <v>Yes</v>
      </c>
      <c r="J500" t="str">
        <f>IF(Table_New[[#This Row],[PartsFee]]=0,"Yes", "No")</f>
        <v>Yes</v>
      </c>
      <c r="K500" s="6">
        <v>0.25</v>
      </c>
      <c r="L500" s="6">
        <v>38.124600000000001</v>
      </c>
      <c r="M500" s="6" t="s">
        <v>413</v>
      </c>
      <c r="N500">
        <f>Table_New[[#This Row],[WorkDate]]-Table_New[[#This Row],[ReqDate]]</f>
        <v>15</v>
      </c>
      <c r="O500">
        <f>VLOOKUP(Table_New[[#This Row],[Techs]],$AA$2:$AB$4,2,0)</f>
        <v>80</v>
      </c>
      <c r="P500">
        <f>Table_New[[#This Row],[LaborHours]]*Table_New[[#This Row],[LaborRate]]</f>
        <v>20</v>
      </c>
      <c r="Q500" s="6">
        <v>0</v>
      </c>
      <c r="R500" s="6">
        <v>0</v>
      </c>
      <c r="S500">
        <f>Table_New[[#This Row],[LaborRate]]+Table_New[[#This Row],[LaborCost]]</f>
        <v>100</v>
      </c>
      <c r="T500">
        <f>Table_New[[#This Row],[LaborFee]]+Table_New[[#This Row],[PartsFee]]</f>
        <v>0</v>
      </c>
      <c r="U500" t="str">
        <f>LEFT(TEXT(Table_New[[#This Row],[ReqDate]],"dddd"),3)</f>
        <v>Tue</v>
      </c>
      <c r="V500" t="str">
        <f>LEFT(TEXT(Table_New[[#This Row],[WorkDate]],"mmmm"),3)</f>
        <v>Apr</v>
      </c>
    </row>
    <row r="501" spans="1:22" ht="14.25" customHeight="1" x14ac:dyDescent="0.25">
      <c r="A501" s="6" t="s">
        <v>581</v>
      </c>
      <c r="B501" s="6" t="s">
        <v>65</v>
      </c>
      <c r="C501" s="6" t="s">
        <v>78</v>
      </c>
      <c r="D501" s="6" t="s">
        <v>67</v>
      </c>
      <c r="E501" t="str">
        <f>IF(Table_New[[#This Row],[Wait]]&lt;=4, "Yes", "No")</f>
        <v>No</v>
      </c>
      <c r="F501" s="9">
        <v>44299</v>
      </c>
      <c r="G501" s="9">
        <v>44315</v>
      </c>
      <c r="H501" s="6">
        <v>1</v>
      </c>
      <c r="I501" t="str">
        <f>IF(Table_New[[#This Row],[LaborFee]]=0,"Yes", "No")</f>
        <v>Yes</v>
      </c>
      <c r="J501" t="str">
        <f>IF(Table_New[[#This Row],[PartsFee]]=0,"Yes", "No")</f>
        <v>Yes</v>
      </c>
      <c r="K501" s="6">
        <v>0.25</v>
      </c>
      <c r="L501" s="6">
        <v>25</v>
      </c>
      <c r="M501" s="6" t="s">
        <v>413</v>
      </c>
      <c r="N501">
        <f>Table_New[[#This Row],[WorkDate]]-Table_New[[#This Row],[ReqDate]]</f>
        <v>16</v>
      </c>
      <c r="O501">
        <f>VLOOKUP(Table_New[[#This Row],[Techs]],$AA$2:$AB$4,2,0)</f>
        <v>80</v>
      </c>
      <c r="P501">
        <f>Table_New[[#This Row],[LaborHours]]*Table_New[[#This Row],[LaborRate]]</f>
        <v>20</v>
      </c>
      <c r="Q501" s="6">
        <v>0</v>
      </c>
      <c r="R501" s="6">
        <v>0</v>
      </c>
      <c r="S501">
        <f>Table_New[[#This Row],[LaborRate]]+Table_New[[#This Row],[LaborCost]]</f>
        <v>100</v>
      </c>
      <c r="T501">
        <f>Table_New[[#This Row],[LaborFee]]+Table_New[[#This Row],[PartsFee]]</f>
        <v>0</v>
      </c>
      <c r="U501" t="str">
        <f>LEFT(TEXT(Table_New[[#This Row],[ReqDate]],"dddd"),3)</f>
        <v>Tue</v>
      </c>
      <c r="V501" t="str">
        <f>LEFT(TEXT(Table_New[[#This Row],[WorkDate]],"mmmm"),3)</f>
        <v>Apr</v>
      </c>
    </row>
    <row r="502" spans="1:22" ht="14.25" customHeight="1" x14ac:dyDescent="0.25">
      <c r="A502" s="6" t="s">
        <v>582</v>
      </c>
      <c r="B502" s="6" t="s">
        <v>56</v>
      </c>
      <c r="C502" s="6" t="s">
        <v>227</v>
      </c>
      <c r="D502" s="6" t="s">
        <v>58</v>
      </c>
      <c r="E502" t="str">
        <f>IF(Table_New[[#This Row],[Wait]]&lt;=4, "Yes", "No")</f>
        <v>No</v>
      </c>
      <c r="F502" s="9">
        <v>44299</v>
      </c>
      <c r="G502" s="9">
        <v>44315</v>
      </c>
      <c r="H502" s="6">
        <v>2</v>
      </c>
      <c r="I502" t="str">
        <f>IF(Table_New[[#This Row],[LaborFee]]=0,"Yes", "No")</f>
        <v>No</v>
      </c>
      <c r="J502" t="str">
        <f>IF(Table_New[[#This Row],[PartsFee]]=0,"Yes", "No")</f>
        <v>No</v>
      </c>
      <c r="K502" s="6">
        <v>0.25</v>
      </c>
      <c r="L502" s="6">
        <v>175</v>
      </c>
      <c r="M502" s="6" t="s">
        <v>59</v>
      </c>
      <c r="N502">
        <f>Table_New[[#This Row],[WorkDate]]-Table_New[[#This Row],[ReqDate]]</f>
        <v>16</v>
      </c>
      <c r="O502">
        <f>VLOOKUP(Table_New[[#This Row],[Techs]],$AA$2:$AB$4,2,0)</f>
        <v>140</v>
      </c>
      <c r="P502">
        <f>Table_New[[#This Row],[LaborHours]]*Table_New[[#This Row],[LaborRate]]</f>
        <v>35</v>
      </c>
      <c r="Q502" s="6">
        <v>35</v>
      </c>
      <c r="R502" s="6">
        <v>175</v>
      </c>
      <c r="S502">
        <f>Table_New[[#This Row],[LaborRate]]+Table_New[[#This Row],[LaborCost]]</f>
        <v>175</v>
      </c>
      <c r="T502">
        <f>Table_New[[#This Row],[LaborFee]]+Table_New[[#This Row],[PartsFee]]</f>
        <v>210</v>
      </c>
      <c r="U502" t="str">
        <f>LEFT(TEXT(Table_New[[#This Row],[ReqDate]],"dddd"),3)</f>
        <v>Tue</v>
      </c>
      <c r="V502" t="str">
        <f>LEFT(TEXT(Table_New[[#This Row],[WorkDate]],"mmmm"),3)</f>
        <v>Apr</v>
      </c>
    </row>
    <row r="503" spans="1:22" ht="14.25" customHeight="1" x14ac:dyDescent="0.25">
      <c r="A503" s="6" t="s">
        <v>583</v>
      </c>
      <c r="B503" s="6" t="s">
        <v>61</v>
      </c>
      <c r="C503" s="6" t="s">
        <v>62</v>
      </c>
      <c r="D503" s="6" t="s">
        <v>58</v>
      </c>
      <c r="E503" t="str">
        <f>IF(Table_New[[#This Row],[Wait]]&lt;=4, "Yes", "No")</f>
        <v>No</v>
      </c>
      <c r="F503" s="9">
        <v>44299</v>
      </c>
      <c r="G503" s="9">
        <v>44320</v>
      </c>
      <c r="H503" s="6">
        <v>1</v>
      </c>
      <c r="I503" t="str">
        <f>IF(Table_New[[#This Row],[LaborFee]]=0,"Yes", "No")</f>
        <v>No</v>
      </c>
      <c r="J503" t="str">
        <f>IF(Table_New[[#This Row],[PartsFee]]=0,"Yes", "No")</f>
        <v>No</v>
      </c>
      <c r="K503" s="6">
        <v>0.25</v>
      </c>
      <c r="L503" s="6">
        <v>6.944</v>
      </c>
      <c r="M503" s="6" t="s">
        <v>59</v>
      </c>
      <c r="N503">
        <f>Table_New[[#This Row],[WorkDate]]-Table_New[[#This Row],[ReqDate]]</f>
        <v>21</v>
      </c>
      <c r="O503">
        <f>VLOOKUP(Table_New[[#This Row],[Techs]],$AA$2:$AB$4,2,0)</f>
        <v>80</v>
      </c>
      <c r="P503">
        <f>Table_New[[#This Row],[LaborHours]]*Table_New[[#This Row],[LaborRate]]</f>
        <v>20</v>
      </c>
      <c r="Q503" s="6">
        <v>20</v>
      </c>
      <c r="R503" s="6">
        <v>6.944</v>
      </c>
      <c r="S503">
        <f>Table_New[[#This Row],[LaborRate]]+Table_New[[#This Row],[LaborCost]]</f>
        <v>100</v>
      </c>
      <c r="T503">
        <f>Table_New[[#This Row],[LaborFee]]+Table_New[[#This Row],[PartsFee]]</f>
        <v>26.943999999999999</v>
      </c>
      <c r="U503" t="str">
        <f>LEFT(TEXT(Table_New[[#This Row],[ReqDate]],"dddd"),3)</f>
        <v>Tue</v>
      </c>
      <c r="V503" t="str">
        <f>LEFT(TEXT(Table_New[[#This Row],[WorkDate]],"mmmm"),3)</f>
        <v>May</v>
      </c>
    </row>
    <row r="504" spans="1:22" ht="14.25" customHeight="1" x14ac:dyDescent="0.25">
      <c r="A504" s="6" t="s">
        <v>584</v>
      </c>
      <c r="B504" s="6" t="s">
        <v>61</v>
      </c>
      <c r="C504" s="6" t="s">
        <v>78</v>
      </c>
      <c r="D504" s="6" t="s">
        <v>194</v>
      </c>
      <c r="E504" t="str">
        <f>IF(Table_New[[#This Row],[Wait]]&lt;=4, "Yes", "No")</f>
        <v>No</v>
      </c>
      <c r="F504" s="9">
        <v>44299</v>
      </c>
      <c r="G504" s="9">
        <v>44328</v>
      </c>
      <c r="H504" s="6">
        <v>3</v>
      </c>
      <c r="I504" t="str">
        <f>IF(Table_New[[#This Row],[LaborFee]]=0,"Yes", "No")</f>
        <v>No</v>
      </c>
      <c r="J504" t="str">
        <f>IF(Table_New[[#This Row],[PartsFee]]=0,"Yes", "No")</f>
        <v>No</v>
      </c>
      <c r="K504" s="6">
        <v>3.25</v>
      </c>
      <c r="L504" s="6">
        <v>640.42399999999998</v>
      </c>
      <c r="M504" s="6" t="s">
        <v>79</v>
      </c>
      <c r="N504">
        <f>Table_New[[#This Row],[WorkDate]]-Table_New[[#This Row],[ReqDate]]</f>
        <v>29</v>
      </c>
      <c r="O504">
        <f>VLOOKUP(Table_New[[#This Row],[Techs]],$AA$2:$AB$4,2,0)</f>
        <v>195</v>
      </c>
      <c r="P504">
        <f>Table_New[[#This Row],[LaborHours]]*Table_New[[#This Row],[LaborRate]]</f>
        <v>633.75</v>
      </c>
      <c r="Q504" s="6">
        <v>633.75</v>
      </c>
      <c r="R504" s="6">
        <v>640.42399999999998</v>
      </c>
      <c r="S504">
        <f>Table_New[[#This Row],[LaborRate]]+Table_New[[#This Row],[LaborCost]]</f>
        <v>828.75</v>
      </c>
      <c r="T504">
        <f>Table_New[[#This Row],[LaborFee]]+Table_New[[#This Row],[PartsFee]]</f>
        <v>1274.174</v>
      </c>
      <c r="U504" t="str">
        <f>LEFT(TEXT(Table_New[[#This Row],[ReqDate]],"dddd"),3)</f>
        <v>Tue</v>
      </c>
      <c r="V504" t="str">
        <f>LEFT(TEXT(Table_New[[#This Row],[WorkDate]],"mmmm"),3)</f>
        <v>May</v>
      </c>
    </row>
    <row r="505" spans="1:22" ht="14.25" customHeight="1" x14ac:dyDescent="0.25">
      <c r="A505" s="6" t="s">
        <v>585</v>
      </c>
      <c r="B505" s="6" t="s">
        <v>94</v>
      </c>
      <c r="C505" s="6" t="s">
        <v>57</v>
      </c>
      <c r="D505" s="6" t="s">
        <v>58</v>
      </c>
      <c r="E505" t="str">
        <f>IF(Table_New[[#This Row],[Wait]]&lt;=4, "Yes", "No")</f>
        <v>No</v>
      </c>
      <c r="F505" s="9">
        <v>44299</v>
      </c>
      <c r="G505" s="9">
        <v>44329</v>
      </c>
      <c r="H505" s="6">
        <v>1</v>
      </c>
      <c r="I505" t="str">
        <f>IF(Table_New[[#This Row],[LaborFee]]=0,"Yes", "No")</f>
        <v>No</v>
      </c>
      <c r="J505" t="str">
        <f>IF(Table_New[[#This Row],[PartsFee]]=0,"Yes", "No")</f>
        <v>No</v>
      </c>
      <c r="K505" s="6">
        <v>0.25</v>
      </c>
      <c r="L505" s="6">
        <v>86.28</v>
      </c>
      <c r="M505" s="6" t="s">
        <v>59</v>
      </c>
      <c r="N505">
        <f>Table_New[[#This Row],[WorkDate]]-Table_New[[#This Row],[ReqDate]]</f>
        <v>30</v>
      </c>
      <c r="O505">
        <f>VLOOKUP(Table_New[[#This Row],[Techs]],$AA$2:$AB$4,2,0)</f>
        <v>80</v>
      </c>
      <c r="P505">
        <f>Table_New[[#This Row],[LaborHours]]*Table_New[[#This Row],[LaborRate]]</f>
        <v>20</v>
      </c>
      <c r="Q505" s="6">
        <v>20</v>
      </c>
      <c r="R505" s="6">
        <v>86.28</v>
      </c>
      <c r="S505">
        <f>Table_New[[#This Row],[LaborRate]]+Table_New[[#This Row],[LaborCost]]</f>
        <v>100</v>
      </c>
      <c r="T505">
        <f>Table_New[[#This Row],[LaborFee]]+Table_New[[#This Row],[PartsFee]]</f>
        <v>106.28</v>
      </c>
      <c r="U505" t="str">
        <f>LEFT(TEXT(Table_New[[#This Row],[ReqDate]],"dddd"),3)</f>
        <v>Tue</v>
      </c>
      <c r="V505" t="str">
        <f>LEFT(TEXT(Table_New[[#This Row],[WorkDate]],"mmmm"),3)</f>
        <v>May</v>
      </c>
    </row>
    <row r="506" spans="1:22" ht="14.25" customHeight="1" x14ac:dyDescent="0.25">
      <c r="A506" s="6" t="s">
        <v>586</v>
      </c>
      <c r="B506" s="6" t="s">
        <v>71</v>
      </c>
      <c r="C506" s="6" t="s">
        <v>66</v>
      </c>
      <c r="D506" s="6" t="s">
        <v>58</v>
      </c>
      <c r="E506" t="str">
        <f>IF(Table_New[[#This Row],[Wait]]&lt;=4, "Yes", "No")</f>
        <v>No</v>
      </c>
      <c r="F506" s="9">
        <v>44299</v>
      </c>
      <c r="G506" s="9">
        <v>44337</v>
      </c>
      <c r="H506" s="6">
        <v>1</v>
      </c>
      <c r="I506" t="str">
        <f>IF(Table_New[[#This Row],[LaborFee]]=0,"Yes", "No")</f>
        <v>No</v>
      </c>
      <c r="J506" t="str">
        <f>IF(Table_New[[#This Row],[PartsFee]]=0,"Yes", "No")</f>
        <v>Yes</v>
      </c>
      <c r="K506" s="6">
        <v>0.25</v>
      </c>
      <c r="L506" s="6">
        <v>103.18</v>
      </c>
      <c r="M506" s="6" t="s">
        <v>79</v>
      </c>
      <c r="N506">
        <f>Table_New[[#This Row],[WorkDate]]-Table_New[[#This Row],[ReqDate]]</f>
        <v>38</v>
      </c>
      <c r="O506">
        <f>VLOOKUP(Table_New[[#This Row],[Techs]],$AA$2:$AB$4,2,0)</f>
        <v>80</v>
      </c>
      <c r="P506">
        <f>Table_New[[#This Row],[LaborHours]]*Table_New[[#This Row],[LaborRate]]</f>
        <v>20</v>
      </c>
      <c r="Q506" s="6">
        <v>20</v>
      </c>
      <c r="R506" s="6">
        <v>0</v>
      </c>
      <c r="S506">
        <f>Table_New[[#This Row],[LaborRate]]+Table_New[[#This Row],[LaborCost]]</f>
        <v>100</v>
      </c>
      <c r="T506">
        <f>Table_New[[#This Row],[LaborFee]]+Table_New[[#This Row],[PartsFee]]</f>
        <v>20</v>
      </c>
      <c r="U506" t="str">
        <f>LEFT(TEXT(Table_New[[#This Row],[ReqDate]],"dddd"),3)</f>
        <v>Tue</v>
      </c>
      <c r="V506" t="str">
        <f>LEFT(TEXT(Table_New[[#This Row],[WorkDate]],"mmmm"),3)</f>
        <v>May</v>
      </c>
    </row>
    <row r="507" spans="1:22" ht="14.25" customHeight="1" x14ac:dyDescent="0.25">
      <c r="A507" s="6" t="s">
        <v>587</v>
      </c>
      <c r="B507" s="6" t="s">
        <v>226</v>
      </c>
      <c r="C507" s="6" t="s">
        <v>227</v>
      </c>
      <c r="D507" s="6" t="s">
        <v>81</v>
      </c>
      <c r="E507" t="str">
        <f>IF(Table_New[[#This Row],[Wait]]&lt;=4, "Yes", "No")</f>
        <v>No</v>
      </c>
      <c r="F507" s="9">
        <v>44299</v>
      </c>
      <c r="G507" s="9">
        <v>44333</v>
      </c>
      <c r="H507" s="6">
        <v>2</v>
      </c>
      <c r="I507" t="str">
        <f>IF(Table_New[[#This Row],[LaborFee]]=0,"Yes", "No")</f>
        <v>No</v>
      </c>
      <c r="J507" t="str">
        <f>IF(Table_New[[#This Row],[PartsFee]]=0,"Yes", "No")</f>
        <v>No</v>
      </c>
      <c r="K507" s="6">
        <v>1</v>
      </c>
      <c r="L507" s="6">
        <v>464.4</v>
      </c>
      <c r="M507" s="6" t="s">
        <v>432</v>
      </c>
      <c r="N507">
        <f>Table_New[[#This Row],[WorkDate]]-Table_New[[#This Row],[ReqDate]]</f>
        <v>34</v>
      </c>
      <c r="O507">
        <f>VLOOKUP(Table_New[[#This Row],[Techs]],$AA$2:$AB$4,2,0)</f>
        <v>140</v>
      </c>
      <c r="P507">
        <f>Table_New[[#This Row],[LaborHours]]*Table_New[[#This Row],[LaborRate]]</f>
        <v>140</v>
      </c>
      <c r="Q507" s="6">
        <v>140</v>
      </c>
      <c r="R507" s="6">
        <v>464.4</v>
      </c>
      <c r="S507">
        <f>Table_New[[#This Row],[LaborRate]]+Table_New[[#This Row],[LaborCost]]</f>
        <v>280</v>
      </c>
      <c r="T507">
        <f>Table_New[[#This Row],[LaborFee]]+Table_New[[#This Row],[PartsFee]]</f>
        <v>604.4</v>
      </c>
      <c r="U507" t="str">
        <f>LEFT(TEXT(Table_New[[#This Row],[ReqDate]],"dddd"),3)</f>
        <v>Tue</v>
      </c>
      <c r="V507" t="str">
        <f>LEFT(TEXT(Table_New[[#This Row],[WorkDate]],"mmmm"),3)</f>
        <v>May</v>
      </c>
    </row>
    <row r="508" spans="1:22" ht="14.25" customHeight="1" x14ac:dyDescent="0.25">
      <c r="A508" s="6" t="s">
        <v>588</v>
      </c>
      <c r="B508" s="6" t="s">
        <v>65</v>
      </c>
      <c r="C508" s="6" t="s">
        <v>66</v>
      </c>
      <c r="D508" s="6" t="s">
        <v>58</v>
      </c>
      <c r="E508" t="str">
        <f>IF(Table_New[[#This Row],[Wait]]&lt;=4, "Yes", "No")</f>
        <v>No</v>
      </c>
      <c r="F508" s="9">
        <v>44299</v>
      </c>
      <c r="G508" s="9">
        <v>44362</v>
      </c>
      <c r="H508" s="6">
        <v>1</v>
      </c>
      <c r="I508" t="str">
        <f>IF(Table_New[[#This Row],[LaborFee]]=0,"Yes", "No")</f>
        <v>No</v>
      </c>
      <c r="J508" t="str">
        <f>IF(Table_New[[#This Row],[PartsFee]]=0,"Yes", "No")</f>
        <v>No</v>
      </c>
      <c r="K508" s="6">
        <v>1</v>
      </c>
      <c r="L508" s="6">
        <v>406.65719999999999</v>
      </c>
      <c r="M508" s="6" t="s">
        <v>79</v>
      </c>
      <c r="N508">
        <f>Table_New[[#This Row],[WorkDate]]-Table_New[[#This Row],[ReqDate]]</f>
        <v>63</v>
      </c>
      <c r="O508">
        <f>VLOOKUP(Table_New[[#This Row],[Techs]],$AA$2:$AB$4,2,0)</f>
        <v>80</v>
      </c>
      <c r="P508">
        <f>Table_New[[#This Row],[LaborHours]]*Table_New[[#This Row],[LaborRate]]</f>
        <v>80</v>
      </c>
      <c r="Q508" s="6">
        <v>80</v>
      </c>
      <c r="R508" s="6">
        <v>406.65719999999999</v>
      </c>
      <c r="S508">
        <f>Table_New[[#This Row],[LaborRate]]+Table_New[[#This Row],[LaborCost]]</f>
        <v>160</v>
      </c>
      <c r="T508">
        <f>Table_New[[#This Row],[LaborFee]]+Table_New[[#This Row],[PartsFee]]</f>
        <v>486.65719999999999</v>
      </c>
      <c r="U508" t="str">
        <f>LEFT(TEXT(Table_New[[#This Row],[ReqDate]],"dddd"),3)</f>
        <v>Tue</v>
      </c>
      <c r="V508" t="str">
        <f>LEFT(TEXT(Table_New[[#This Row],[WorkDate]],"mmmm"),3)</f>
        <v>Jun</v>
      </c>
    </row>
    <row r="509" spans="1:22" ht="14.25" customHeight="1" x14ac:dyDescent="0.25">
      <c r="A509" s="6" t="s">
        <v>589</v>
      </c>
      <c r="B509" s="6" t="s">
        <v>71</v>
      </c>
      <c r="C509" s="6" t="s">
        <v>66</v>
      </c>
      <c r="D509" s="6" t="s">
        <v>63</v>
      </c>
      <c r="E509" t="str">
        <f>IF(Table_New[[#This Row],[Wait]]&lt;=4, "Yes", "No")</f>
        <v>No</v>
      </c>
      <c r="F509" s="9">
        <v>44300</v>
      </c>
      <c r="G509" s="9">
        <v>44309</v>
      </c>
      <c r="H509" s="6">
        <v>1</v>
      </c>
      <c r="I509" t="str">
        <f>IF(Table_New[[#This Row],[LaborFee]]=0,"Yes", "No")</f>
        <v>No</v>
      </c>
      <c r="J509" t="str">
        <f>IF(Table_New[[#This Row],[PartsFee]]=0,"Yes", "No")</f>
        <v>No</v>
      </c>
      <c r="K509" s="6">
        <v>0.5</v>
      </c>
      <c r="L509" s="6">
        <v>21.33</v>
      </c>
      <c r="M509" s="6" t="s">
        <v>59</v>
      </c>
      <c r="N509">
        <f>Table_New[[#This Row],[WorkDate]]-Table_New[[#This Row],[ReqDate]]</f>
        <v>9</v>
      </c>
      <c r="O509">
        <f>VLOOKUP(Table_New[[#This Row],[Techs]],$AA$2:$AB$4,2,0)</f>
        <v>80</v>
      </c>
      <c r="P509">
        <f>Table_New[[#This Row],[LaborHours]]*Table_New[[#This Row],[LaborRate]]</f>
        <v>40</v>
      </c>
      <c r="Q509" s="6">
        <v>40</v>
      </c>
      <c r="R509" s="6">
        <v>21.33</v>
      </c>
      <c r="S509">
        <f>Table_New[[#This Row],[LaborRate]]+Table_New[[#This Row],[LaborCost]]</f>
        <v>120</v>
      </c>
      <c r="T509">
        <f>Table_New[[#This Row],[LaborFee]]+Table_New[[#This Row],[PartsFee]]</f>
        <v>61.33</v>
      </c>
      <c r="U509" t="str">
        <f>LEFT(TEXT(Table_New[[#This Row],[ReqDate]],"dddd"),3)</f>
        <v>Wed</v>
      </c>
      <c r="V509" t="str">
        <f>LEFT(TEXT(Table_New[[#This Row],[WorkDate]],"mmmm"),3)</f>
        <v>Apr</v>
      </c>
    </row>
    <row r="510" spans="1:22" ht="14.25" customHeight="1" x14ac:dyDescent="0.25">
      <c r="A510" s="6" t="s">
        <v>590</v>
      </c>
      <c r="B510" s="6" t="s">
        <v>83</v>
      </c>
      <c r="C510" s="6" t="s">
        <v>57</v>
      </c>
      <c r="D510" s="6" t="s">
        <v>81</v>
      </c>
      <c r="E510" t="str">
        <f>IF(Table_New[[#This Row],[Wait]]&lt;=4, "Yes", "No")</f>
        <v>No</v>
      </c>
      <c r="F510" s="9">
        <v>44300</v>
      </c>
      <c r="G510" s="9">
        <v>44312</v>
      </c>
      <c r="H510" s="6">
        <v>1</v>
      </c>
      <c r="I510" t="str">
        <f>IF(Table_New[[#This Row],[LaborFee]]=0,"Yes", "No")</f>
        <v>No</v>
      </c>
      <c r="J510" t="str">
        <f>IF(Table_New[[#This Row],[PartsFee]]=0,"Yes", "No")</f>
        <v>No</v>
      </c>
      <c r="K510" s="6">
        <v>1.5</v>
      </c>
      <c r="L510" s="6">
        <v>15.15</v>
      </c>
      <c r="M510" s="6" t="s">
        <v>59</v>
      </c>
      <c r="N510">
        <f>Table_New[[#This Row],[WorkDate]]-Table_New[[#This Row],[ReqDate]]</f>
        <v>12</v>
      </c>
      <c r="O510">
        <f>VLOOKUP(Table_New[[#This Row],[Techs]],$AA$2:$AB$4,2,0)</f>
        <v>80</v>
      </c>
      <c r="P510">
        <f>Table_New[[#This Row],[LaborHours]]*Table_New[[#This Row],[LaborRate]]</f>
        <v>120</v>
      </c>
      <c r="Q510" s="6">
        <v>120</v>
      </c>
      <c r="R510" s="6">
        <v>15.15</v>
      </c>
      <c r="S510">
        <f>Table_New[[#This Row],[LaborRate]]+Table_New[[#This Row],[LaborCost]]</f>
        <v>200</v>
      </c>
      <c r="T510">
        <f>Table_New[[#This Row],[LaborFee]]+Table_New[[#This Row],[PartsFee]]</f>
        <v>135.15</v>
      </c>
      <c r="U510" t="str">
        <f>LEFT(TEXT(Table_New[[#This Row],[ReqDate]],"dddd"),3)</f>
        <v>Wed</v>
      </c>
      <c r="V510" t="str">
        <f>LEFT(TEXT(Table_New[[#This Row],[WorkDate]],"mmmm"),3)</f>
        <v>Apr</v>
      </c>
    </row>
    <row r="511" spans="1:22" ht="14.25" customHeight="1" x14ac:dyDescent="0.25">
      <c r="A511" s="6" t="s">
        <v>591</v>
      </c>
      <c r="B511" s="6" t="s">
        <v>94</v>
      </c>
      <c r="C511" s="6" t="s">
        <v>57</v>
      </c>
      <c r="D511" s="6" t="s">
        <v>58</v>
      </c>
      <c r="E511" t="str">
        <f>IF(Table_New[[#This Row],[Wait]]&lt;=4, "Yes", "No")</f>
        <v>No</v>
      </c>
      <c r="F511" s="9">
        <v>44300</v>
      </c>
      <c r="G511" s="9">
        <v>44313</v>
      </c>
      <c r="H511" s="6">
        <v>1</v>
      </c>
      <c r="I511" t="str">
        <f>IF(Table_New[[#This Row],[LaborFee]]=0,"Yes", "No")</f>
        <v>No</v>
      </c>
      <c r="J511" t="str">
        <f>IF(Table_New[[#This Row],[PartsFee]]=0,"Yes", "No")</f>
        <v>Yes</v>
      </c>
      <c r="K511" s="6">
        <v>0.25</v>
      </c>
      <c r="L511" s="6">
        <v>96.045299999999997</v>
      </c>
      <c r="M511" s="6" t="s">
        <v>79</v>
      </c>
      <c r="N511">
        <f>Table_New[[#This Row],[WorkDate]]-Table_New[[#This Row],[ReqDate]]</f>
        <v>13</v>
      </c>
      <c r="O511">
        <f>VLOOKUP(Table_New[[#This Row],[Techs]],$AA$2:$AB$4,2,0)</f>
        <v>80</v>
      </c>
      <c r="P511">
        <f>Table_New[[#This Row],[LaborHours]]*Table_New[[#This Row],[LaborRate]]</f>
        <v>20</v>
      </c>
      <c r="Q511" s="6">
        <v>20</v>
      </c>
      <c r="R511" s="6">
        <v>0</v>
      </c>
      <c r="S511">
        <f>Table_New[[#This Row],[LaborRate]]+Table_New[[#This Row],[LaborCost]]</f>
        <v>100</v>
      </c>
      <c r="T511">
        <f>Table_New[[#This Row],[LaborFee]]+Table_New[[#This Row],[PartsFee]]</f>
        <v>20</v>
      </c>
      <c r="U511" t="str">
        <f>LEFT(TEXT(Table_New[[#This Row],[ReqDate]],"dddd"),3)</f>
        <v>Wed</v>
      </c>
      <c r="V511" t="str">
        <f>LEFT(TEXT(Table_New[[#This Row],[WorkDate]],"mmmm"),3)</f>
        <v>Apr</v>
      </c>
    </row>
    <row r="512" spans="1:22" ht="14.25" customHeight="1" x14ac:dyDescent="0.25">
      <c r="A512" s="6" t="s">
        <v>592</v>
      </c>
      <c r="B512" s="6" t="s">
        <v>71</v>
      </c>
      <c r="C512" s="6" t="s">
        <v>57</v>
      </c>
      <c r="D512" s="6" t="s">
        <v>67</v>
      </c>
      <c r="E512" t="str">
        <f>IF(Table_New[[#This Row],[Wait]]&lt;=4, "Yes", "No")</f>
        <v>No</v>
      </c>
      <c r="F512" s="9">
        <v>44300</v>
      </c>
      <c r="G512" s="9">
        <v>44313</v>
      </c>
      <c r="H512" s="6">
        <v>1</v>
      </c>
      <c r="I512" t="str">
        <f>IF(Table_New[[#This Row],[LaborFee]]=0,"Yes", "No")</f>
        <v>No</v>
      </c>
      <c r="J512" t="str">
        <f>IF(Table_New[[#This Row],[PartsFee]]=0,"Yes", "No")</f>
        <v>No</v>
      </c>
      <c r="K512" s="6">
        <v>0.25</v>
      </c>
      <c r="L512" s="6">
        <v>127.40130000000001</v>
      </c>
      <c r="M512" s="6" t="s">
        <v>79</v>
      </c>
      <c r="N512">
        <f>Table_New[[#This Row],[WorkDate]]-Table_New[[#This Row],[ReqDate]]</f>
        <v>13</v>
      </c>
      <c r="O512">
        <f>VLOOKUP(Table_New[[#This Row],[Techs]],$AA$2:$AB$4,2,0)</f>
        <v>80</v>
      </c>
      <c r="P512">
        <f>Table_New[[#This Row],[LaborHours]]*Table_New[[#This Row],[LaborRate]]</f>
        <v>20</v>
      </c>
      <c r="Q512" s="6">
        <v>20</v>
      </c>
      <c r="R512" s="6">
        <v>127.40130000000001</v>
      </c>
      <c r="S512">
        <f>Table_New[[#This Row],[LaborRate]]+Table_New[[#This Row],[LaborCost]]</f>
        <v>100</v>
      </c>
      <c r="T512">
        <f>Table_New[[#This Row],[LaborFee]]+Table_New[[#This Row],[PartsFee]]</f>
        <v>147.40129999999999</v>
      </c>
      <c r="U512" t="str">
        <f>LEFT(TEXT(Table_New[[#This Row],[ReqDate]],"dddd"),3)</f>
        <v>Wed</v>
      </c>
      <c r="V512" t="str">
        <f>LEFT(TEXT(Table_New[[#This Row],[WorkDate]],"mmmm"),3)</f>
        <v>Apr</v>
      </c>
    </row>
    <row r="513" spans="1:22" ht="14.25" customHeight="1" x14ac:dyDescent="0.25">
      <c r="A513" s="6" t="s">
        <v>593</v>
      </c>
      <c r="B513" s="6" t="s">
        <v>61</v>
      </c>
      <c r="C513" s="6" t="s">
        <v>62</v>
      </c>
      <c r="D513" s="6" t="s">
        <v>63</v>
      </c>
      <c r="E513" t="str">
        <f>IF(Table_New[[#This Row],[Wait]]&lt;=4, "Yes", "No")</f>
        <v>No</v>
      </c>
      <c r="F513" s="9">
        <v>44300</v>
      </c>
      <c r="G513" s="9">
        <v>44321</v>
      </c>
      <c r="H513" s="6">
        <v>1</v>
      </c>
      <c r="I513" t="str">
        <f>IF(Table_New[[#This Row],[LaborFee]]=0,"Yes", "No")</f>
        <v>No</v>
      </c>
      <c r="J513" t="str">
        <f>IF(Table_New[[#This Row],[PartsFee]]=0,"Yes", "No")</f>
        <v>No</v>
      </c>
      <c r="K513" s="6">
        <v>0.5</v>
      </c>
      <c r="L513" s="6">
        <v>95.471999999999994</v>
      </c>
      <c r="M513" s="6" t="s">
        <v>68</v>
      </c>
      <c r="N513">
        <f>Table_New[[#This Row],[WorkDate]]-Table_New[[#This Row],[ReqDate]]</f>
        <v>21</v>
      </c>
      <c r="O513">
        <f>VLOOKUP(Table_New[[#This Row],[Techs]],$AA$2:$AB$4,2,0)</f>
        <v>80</v>
      </c>
      <c r="P513">
        <f>Table_New[[#This Row],[LaborHours]]*Table_New[[#This Row],[LaborRate]]</f>
        <v>40</v>
      </c>
      <c r="Q513" s="6">
        <v>40</v>
      </c>
      <c r="R513" s="6">
        <v>95.471999999999994</v>
      </c>
      <c r="S513">
        <f>Table_New[[#This Row],[LaborRate]]+Table_New[[#This Row],[LaborCost]]</f>
        <v>120</v>
      </c>
      <c r="T513">
        <f>Table_New[[#This Row],[LaborFee]]+Table_New[[#This Row],[PartsFee]]</f>
        <v>135.47199999999998</v>
      </c>
      <c r="U513" t="str">
        <f>LEFT(TEXT(Table_New[[#This Row],[ReqDate]],"dddd"),3)</f>
        <v>Wed</v>
      </c>
      <c r="V513" t="str">
        <f>LEFT(TEXT(Table_New[[#This Row],[WorkDate]],"mmmm"),3)</f>
        <v>May</v>
      </c>
    </row>
    <row r="514" spans="1:22" ht="14.25" customHeight="1" x14ac:dyDescent="0.25">
      <c r="A514" s="6" t="s">
        <v>594</v>
      </c>
      <c r="B514" s="6" t="s">
        <v>65</v>
      </c>
      <c r="C514" s="6" t="s">
        <v>66</v>
      </c>
      <c r="D514" s="6" t="s">
        <v>58</v>
      </c>
      <c r="E514" t="str">
        <f>IF(Table_New[[#This Row],[Wait]]&lt;=4, "Yes", "No")</f>
        <v>No</v>
      </c>
      <c r="F514" s="9">
        <v>44300</v>
      </c>
      <c r="G514" s="9">
        <v>44321</v>
      </c>
      <c r="H514" s="6">
        <v>1</v>
      </c>
      <c r="I514" t="str">
        <f>IF(Table_New[[#This Row],[LaborFee]]=0,"Yes", "No")</f>
        <v>No</v>
      </c>
      <c r="J514" t="str">
        <f>IF(Table_New[[#This Row],[PartsFee]]=0,"Yes", "No")</f>
        <v>No</v>
      </c>
      <c r="K514" s="6">
        <v>0.25</v>
      </c>
      <c r="L514" s="6">
        <v>55.648400000000002</v>
      </c>
      <c r="M514" s="6" t="s">
        <v>59</v>
      </c>
      <c r="N514">
        <f>Table_New[[#This Row],[WorkDate]]-Table_New[[#This Row],[ReqDate]]</f>
        <v>21</v>
      </c>
      <c r="O514">
        <f>VLOOKUP(Table_New[[#This Row],[Techs]],$AA$2:$AB$4,2,0)</f>
        <v>80</v>
      </c>
      <c r="P514">
        <f>Table_New[[#This Row],[LaborHours]]*Table_New[[#This Row],[LaborRate]]</f>
        <v>20</v>
      </c>
      <c r="Q514" s="6">
        <v>20</v>
      </c>
      <c r="R514" s="6">
        <v>55.648400000000002</v>
      </c>
      <c r="S514">
        <f>Table_New[[#This Row],[LaborRate]]+Table_New[[#This Row],[LaborCost]]</f>
        <v>100</v>
      </c>
      <c r="T514">
        <f>Table_New[[#This Row],[LaborFee]]+Table_New[[#This Row],[PartsFee]]</f>
        <v>75.648400000000009</v>
      </c>
      <c r="U514" t="str">
        <f>LEFT(TEXT(Table_New[[#This Row],[ReqDate]],"dddd"),3)</f>
        <v>Wed</v>
      </c>
      <c r="V514" t="str">
        <f>LEFT(TEXT(Table_New[[#This Row],[WorkDate]],"mmmm"),3)</f>
        <v>May</v>
      </c>
    </row>
    <row r="515" spans="1:22" ht="14.25" customHeight="1" x14ac:dyDescent="0.25">
      <c r="A515" s="6" t="s">
        <v>595</v>
      </c>
      <c r="B515" s="6" t="s">
        <v>83</v>
      </c>
      <c r="C515" s="6" t="s">
        <v>57</v>
      </c>
      <c r="D515" s="6" t="s">
        <v>58</v>
      </c>
      <c r="E515" t="str">
        <f>IF(Table_New[[#This Row],[Wait]]&lt;=4, "Yes", "No")</f>
        <v>No</v>
      </c>
      <c r="F515" s="9">
        <v>44300</v>
      </c>
      <c r="G515" s="9">
        <v>44322</v>
      </c>
      <c r="H515" s="6">
        <v>1</v>
      </c>
      <c r="I515" t="str">
        <f>IF(Table_New[[#This Row],[LaborFee]]=0,"Yes", "No")</f>
        <v>No</v>
      </c>
      <c r="J515" t="str">
        <f>IF(Table_New[[#This Row],[PartsFee]]=0,"Yes", "No")</f>
        <v>Yes</v>
      </c>
      <c r="K515" s="6">
        <v>0.5</v>
      </c>
      <c r="L515" s="6">
        <v>22.3</v>
      </c>
      <c r="M515" s="6" t="s">
        <v>79</v>
      </c>
      <c r="N515">
        <f>Table_New[[#This Row],[WorkDate]]-Table_New[[#This Row],[ReqDate]]</f>
        <v>22</v>
      </c>
      <c r="O515">
        <f>VLOOKUP(Table_New[[#This Row],[Techs]],$AA$2:$AB$4,2,0)</f>
        <v>80</v>
      </c>
      <c r="P515">
        <f>Table_New[[#This Row],[LaborHours]]*Table_New[[#This Row],[LaborRate]]</f>
        <v>40</v>
      </c>
      <c r="Q515" s="6">
        <v>40</v>
      </c>
      <c r="R515" s="6">
        <v>0</v>
      </c>
      <c r="S515">
        <f>Table_New[[#This Row],[LaborRate]]+Table_New[[#This Row],[LaborCost]]</f>
        <v>120</v>
      </c>
      <c r="T515">
        <f>Table_New[[#This Row],[LaborFee]]+Table_New[[#This Row],[PartsFee]]</f>
        <v>40</v>
      </c>
      <c r="U515" t="str">
        <f>LEFT(TEXT(Table_New[[#This Row],[ReqDate]],"dddd"),3)</f>
        <v>Wed</v>
      </c>
      <c r="V515" t="str">
        <f>LEFT(TEXT(Table_New[[#This Row],[WorkDate]],"mmmm"),3)</f>
        <v>May</v>
      </c>
    </row>
    <row r="516" spans="1:22" ht="14.25" customHeight="1" x14ac:dyDescent="0.25">
      <c r="A516" s="6" t="s">
        <v>596</v>
      </c>
      <c r="B516" s="6" t="s">
        <v>71</v>
      </c>
      <c r="C516" s="6" t="s">
        <v>57</v>
      </c>
      <c r="D516" s="6" t="s">
        <v>58</v>
      </c>
      <c r="E516" t="str">
        <f>IF(Table_New[[#This Row],[Wait]]&lt;=4, "Yes", "No")</f>
        <v>No</v>
      </c>
      <c r="F516" s="9">
        <v>44300</v>
      </c>
      <c r="G516" s="9">
        <v>44328</v>
      </c>
      <c r="H516" s="6">
        <v>1</v>
      </c>
      <c r="I516" t="str">
        <f>IF(Table_New[[#This Row],[LaborFee]]=0,"Yes", "No")</f>
        <v>No</v>
      </c>
      <c r="J516" t="str">
        <f>IF(Table_New[[#This Row],[PartsFee]]=0,"Yes", "No")</f>
        <v>No</v>
      </c>
      <c r="K516" s="6">
        <v>0.5</v>
      </c>
      <c r="L516" s="6">
        <v>148.095</v>
      </c>
      <c r="M516" s="6" t="s">
        <v>59</v>
      </c>
      <c r="N516">
        <f>Table_New[[#This Row],[WorkDate]]-Table_New[[#This Row],[ReqDate]]</f>
        <v>28</v>
      </c>
      <c r="O516">
        <f>VLOOKUP(Table_New[[#This Row],[Techs]],$AA$2:$AB$4,2,0)</f>
        <v>80</v>
      </c>
      <c r="P516">
        <f>Table_New[[#This Row],[LaborHours]]*Table_New[[#This Row],[LaborRate]]</f>
        <v>40</v>
      </c>
      <c r="Q516" s="6">
        <v>40</v>
      </c>
      <c r="R516" s="6">
        <v>148.095</v>
      </c>
      <c r="S516">
        <f>Table_New[[#This Row],[LaborRate]]+Table_New[[#This Row],[LaborCost]]</f>
        <v>120</v>
      </c>
      <c r="T516">
        <f>Table_New[[#This Row],[LaborFee]]+Table_New[[#This Row],[PartsFee]]</f>
        <v>188.095</v>
      </c>
      <c r="U516" t="str">
        <f>LEFT(TEXT(Table_New[[#This Row],[ReqDate]],"dddd"),3)</f>
        <v>Wed</v>
      </c>
      <c r="V516" t="str">
        <f>LEFT(TEXT(Table_New[[#This Row],[WorkDate]],"mmmm"),3)</f>
        <v>May</v>
      </c>
    </row>
    <row r="517" spans="1:22" ht="14.25" customHeight="1" x14ac:dyDescent="0.25">
      <c r="A517" s="6" t="s">
        <v>597</v>
      </c>
      <c r="B517" s="6" t="s">
        <v>61</v>
      </c>
      <c r="C517" s="6" t="s">
        <v>78</v>
      </c>
      <c r="D517" s="6" t="s">
        <v>67</v>
      </c>
      <c r="E517" t="str">
        <f>IF(Table_New[[#This Row],[Wait]]&lt;=4, "Yes", "No")</f>
        <v>No</v>
      </c>
      <c r="F517" s="9">
        <v>44300</v>
      </c>
      <c r="G517" s="9">
        <v>44333</v>
      </c>
      <c r="H517" s="6">
        <v>1</v>
      </c>
      <c r="I517" t="str">
        <f>IF(Table_New[[#This Row],[LaborFee]]=0,"Yes", "No")</f>
        <v>No</v>
      </c>
      <c r="J517" t="str">
        <f>IF(Table_New[[#This Row],[PartsFee]]=0,"Yes", "No")</f>
        <v>No</v>
      </c>
      <c r="K517" s="6">
        <v>0.25</v>
      </c>
      <c r="L517" s="6">
        <v>18</v>
      </c>
      <c r="M517" s="6" t="s">
        <v>68</v>
      </c>
      <c r="N517">
        <f>Table_New[[#This Row],[WorkDate]]-Table_New[[#This Row],[ReqDate]]</f>
        <v>33</v>
      </c>
      <c r="O517">
        <f>VLOOKUP(Table_New[[#This Row],[Techs]],$AA$2:$AB$4,2,0)</f>
        <v>80</v>
      </c>
      <c r="P517">
        <f>Table_New[[#This Row],[LaborHours]]*Table_New[[#This Row],[LaborRate]]</f>
        <v>20</v>
      </c>
      <c r="Q517" s="6">
        <v>20</v>
      </c>
      <c r="R517" s="6">
        <v>18</v>
      </c>
      <c r="S517">
        <f>Table_New[[#This Row],[LaborRate]]+Table_New[[#This Row],[LaborCost]]</f>
        <v>100</v>
      </c>
      <c r="T517">
        <f>Table_New[[#This Row],[LaborFee]]+Table_New[[#This Row],[PartsFee]]</f>
        <v>38</v>
      </c>
      <c r="U517" t="str">
        <f>LEFT(TEXT(Table_New[[#This Row],[ReqDate]],"dddd"),3)</f>
        <v>Wed</v>
      </c>
      <c r="V517" t="str">
        <f>LEFT(TEXT(Table_New[[#This Row],[WorkDate]],"mmmm"),3)</f>
        <v>May</v>
      </c>
    </row>
    <row r="518" spans="1:22" ht="14.25" customHeight="1" x14ac:dyDescent="0.25">
      <c r="A518" s="6" t="s">
        <v>598</v>
      </c>
      <c r="B518" s="6" t="s">
        <v>71</v>
      </c>
      <c r="C518" s="6" t="s">
        <v>66</v>
      </c>
      <c r="D518" s="6" t="s">
        <v>58</v>
      </c>
      <c r="E518" t="str">
        <f>IF(Table_New[[#This Row],[Wait]]&lt;=4, "Yes", "No")</f>
        <v>No</v>
      </c>
      <c r="F518" s="9">
        <v>44300</v>
      </c>
      <c r="G518" s="9">
        <v>44333</v>
      </c>
      <c r="H518" s="6">
        <v>1</v>
      </c>
      <c r="I518" t="str">
        <f>IF(Table_New[[#This Row],[LaborFee]]=0,"Yes", "No")</f>
        <v>No</v>
      </c>
      <c r="J518" t="str">
        <f>IF(Table_New[[#This Row],[PartsFee]]=0,"Yes", "No")</f>
        <v>Yes</v>
      </c>
      <c r="K518" s="6">
        <v>0.25</v>
      </c>
      <c r="L518" s="6">
        <v>54.180599999999998</v>
      </c>
      <c r="M518" s="6" t="s">
        <v>79</v>
      </c>
      <c r="N518">
        <f>Table_New[[#This Row],[WorkDate]]-Table_New[[#This Row],[ReqDate]]</f>
        <v>33</v>
      </c>
      <c r="O518">
        <f>VLOOKUP(Table_New[[#This Row],[Techs]],$AA$2:$AB$4,2,0)</f>
        <v>80</v>
      </c>
      <c r="P518">
        <f>Table_New[[#This Row],[LaborHours]]*Table_New[[#This Row],[LaborRate]]</f>
        <v>20</v>
      </c>
      <c r="Q518" s="6">
        <v>20</v>
      </c>
      <c r="R518" s="6">
        <v>0</v>
      </c>
      <c r="S518">
        <f>Table_New[[#This Row],[LaborRate]]+Table_New[[#This Row],[LaborCost]]</f>
        <v>100</v>
      </c>
      <c r="T518">
        <f>Table_New[[#This Row],[LaborFee]]+Table_New[[#This Row],[PartsFee]]</f>
        <v>20</v>
      </c>
      <c r="U518" t="str">
        <f>LEFT(TEXT(Table_New[[#This Row],[ReqDate]],"dddd"),3)</f>
        <v>Wed</v>
      </c>
      <c r="V518" t="str">
        <f>LEFT(TEXT(Table_New[[#This Row],[WorkDate]],"mmmm"),3)</f>
        <v>May</v>
      </c>
    </row>
    <row r="519" spans="1:22" ht="14.25" customHeight="1" x14ac:dyDescent="0.25">
      <c r="A519" s="6" t="s">
        <v>599</v>
      </c>
      <c r="B519" s="6" t="s">
        <v>83</v>
      </c>
      <c r="C519" s="6" t="s">
        <v>57</v>
      </c>
      <c r="D519" s="6" t="s">
        <v>63</v>
      </c>
      <c r="E519" t="str">
        <f>IF(Table_New[[#This Row],[Wait]]&lt;=4, "Yes", "No")</f>
        <v>No</v>
      </c>
      <c r="F519" s="9">
        <v>44300</v>
      </c>
      <c r="G519" s="9">
        <v>44347</v>
      </c>
      <c r="H519" s="6">
        <v>2</v>
      </c>
      <c r="I519" t="str">
        <f>IF(Table_New[[#This Row],[LaborFee]]=0,"Yes", "No")</f>
        <v>No</v>
      </c>
      <c r="J519" t="str">
        <f>IF(Table_New[[#This Row],[PartsFee]]=0,"Yes", "No")</f>
        <v>No</v>
      </c>
      <c r="K519" s="6">
        <v>0.75</v>
      </c>
      <c r="L519" s="6">
        <v>197.9443</v>
      </c>
      <c r="M519" s="6" t="s">
        <v>79</v>
      </c>
      <c r="N519">
        <f>Table_New[[#This Row],[WorkDate]]-Table_New[[#This Row],[ReqDate]]</f>
        <v>47</v>
      </c>
      <c r="O519">
        <f>VLOOKUP(Table_New[[#This Row],[Techs]],$AA$2:$AB$4,2,0)</f>
        <v>140</v>
      </c>
      <c r="P519">
        <f>Table_New[[#This Row],[LaborHours]]*Table_New[[#This Row],[LaborRate]]</f>
        <v>105</v>
      </c>
      <c r="Q519" s="6">
        <v>105</v>
      </c>
      <c r="R519" s="6">
        <v>197.9443</v>
      </c>
      <c r="S519">
        <f>Table_New[[#This Row],[LaborRate]]+Table_New[[#This Row],[LaborCost]]</f>
        <v>245</v>
      </c>
      <c r="T519">
        <f>Table_New[[#This Row],[LaborFee]]+Table_New[[#This Row],[PartsFee]]</f>
        <v>302.9443</v>
      </c>
      <c r="U519" t="str">
        <f>LEFT(TEXT(Table_New[[#This Row],[ReqDate]],"dddd"),3)</f>
        <v>Wed</v>
      </c>
      <c r="V519" t="str">
        <f>LEFT(TEXT(Table_New[[#This Row],[WorkDate]],"mmmm"),3)</f>
        <v>May</v>
      </c>
    </row>
    <row r="520" spans="1:22" ht="14.25" customHeight="1" x14ac:dyDescent="0.25">
      <c r="A520" s="6" t="s">
        <v>600</v>
      </c>
      <c r="B520" s="6" t="s">
        <v>94</v>
      </c>
      <c r="C520" s="6" t="s">
        <v>78</v>
      </c>
      <c r="D520" s="6" t="s">
        <v>67</v>
      </c>
      <c r="E520" t="str">
        <f>IF(Table_New[[#This Row],[Wait]]&lt;=4, "Yes", "No")</f>
        <v>No</v>
      </c>
      <c r="F520" s="9">
        <v>44300</v>
      </c>
      <c r="G520" s="9">
        <v>44364</v>
      </c>
      <c r="H520" s="6">
        <v>1</v>
      </c>
      <c r="I520" t="str">
        <f>IF(Table_New[[#This Row],[LaborFee]]=0,"Yes", "No")</f>
        <v>Yes</v>
      </c>
      <c r="J520" t="str">
        <f>IF(Table_New[[#This Row],[PartsFee]]=0,"Yes", "No")</f>
        <v>Yes</v>
      </c>
      <c r="K520" s="6">
        <v>0.25</v>
      </c>
      <c r="L520" s="6">
        <v>111.91240000000001</v>
      </c>
      <c r="M520" s="6" t="s">
        <v>413</v>
      </c>
      <c r="N520">
        <f>Table_New[[#This Row],[WorkDate]]-Table_New[[#This Row],[ReqDate]]</f>
        <v>64</v>
      </c>
      <c r="O520">
        <f>VLOOKUP(Table_New[[#This Row],[Techs]],$AA$2:$AB$4,2,0)</f>
        <v>80</v>
      </c>
      <c r="P520">
        <f>Table_New[[#This Row],[LaborHours]]*Table_New[[#This Row],[LaborRate]]</f>
        <v>20</v>
      </c>
      <c r="Q520" s="6">
        <v>0</v>
      </c>
      <c r="R520" s="6">
        <v>0</v>
      </c>
      <c r="S520">
        <f>Table_New[[#This Row],[LaborRate]]+Table_New[[#This Row],[LaborCost]]</f>
        <v>100</v>
      </c>
      <c r="T520">
        <f>Table_New[[#This Row],[LaborFee]]+Table_New[[#This Row],[PartsFee]]</f>
        <v>0</v>
      </c>
      <c r="U520" t="str">
        <f>LEFT(TEXT(Table_New[[#This Row],[ReqDate]],"dddd"),3)</f>
        <v>Wed</v>
      </c>
      <c r="V520" t="str">
        <f>LEFT(TEXT(Table_New[[#This Row],[WorkDate]],"mmmm"),3)</f>
        <v>Jun</v>
      </c>
    </row>
    <row r="521" spans="1:22" ht="14.25" customHeight="1" x14ac:dyDescent="0.25">
      <c r="A521" s="6" t="s">
        <v>601</v>
      </c>
      <c r="B521" s="6" t="s">
        <v>56</v>
      </c>
      <c r="C521" s="6" t="s">
        <v>227</v>
      </c>
      <c r="D521" s="6" t="s">
        <v>67</v>
      </c>
      <c r="E521" t="str">
        <f>IF(Table_New[[#This Row],[Wait]]&lt;=4, "Yes", "No")</f>
        <v>No</v>
      </c>
      <c r="F521" s="9">
        <v>44301</v>
      </c>
      <c r="G521" s="9">
        <v>44315</v>
      </c>
      <c r="H521" s="6">
        <v>1</v>
      </c>
      <c r="I521" t="str">
        <f>IF(Table_New[[#This Row],[LaborFee]]=0,"Yes", "No")</f>
        <v>No</v>
      </c>
      <c r="J521" t="str">
        <f>IF(Table_New[[#This Row],[PartsFee]]=0,"Yes", "No")</f>
        <v>No</v>
      </c>
      <c r="K521" s="6">
        <v>0.25</v>
      </c>
      <c r="L521" s="6">
        <v>118.0681</v>
      </c>
      <c r="M521" s="6" t="s">
        <v>59</v>
      </c>
      <c r="N521">
        <f>Table_New[[#This Row],[WorkDate]]-Table_New[[#This Row],[ReqDate]]</f>
        <v>14</v>
      </c>
      <c r="O521">
        <f>VLOOKUP(Table_New[[#This Row],[Techs]],$AA$2:$AB$4,2,0)</f>
        <v>80</v>
      </c>
      <c r="P521">
        <f>Table_New[[#This Row],[LaborHours]]*Table_New[[#This Row],[LaborRate]]</f>
        <v>20</v>
      </c>
      <c r="Q521" s="6">
        <v>20</v>
      </c>
      <c r="R521" s="6">
        <v>118.0681</v>
      </c>
      <c r="S521">
        <f>Table_New[[#This Row],[LaborRate]]+Table_New[[#This Row],[LaborCost]]</f>
        <v>100</v>
      </c>
      <c r="T521">
        <f>Table_New[[#This Row],[LaborFee]]+Table_New[[#This Row],[PartsFee]]</f>
        <v>138.06810000000002</v>
      </c>
      <c r="U521" t="str">
        <f>LEFT(TEXT(Table_New[[#This Row],[ReqDate]],"dddd"),3)</f>
        <v>Thu</v>
      </c>
      <c r="V521" t="str">
        <f>LEFT(TEXT(Table_New[[#This Row],[WorkDate]],"mmmm"),3)</f>
        <v>Apr</v>
      </c>
    </row>
    <row r="522" spans="1:22" ht="14.25" customHeight="1" x14ac:dyDescent="0.25">
      <c r="A522" s="6" t="s">
        <v>602</v>
      </c>
      <c r="B522" s="6" t="s">
        <v>61</v>
      </c>
      <c r="C522" s="6" t="s">
        <v>62</v>
      </c>
      <c r="D522" s="6" t="s">
        <v>63</v>
      </c>
      <c r="E522" t="str">
        <f>IF(Table_New[[#This Row],[Wait]]&lt;=4, "Yes", "No")</f>
        <v>No</v>
      </c>
      <c r="F522" s="9">
        <v>44301</v>
      </c>
      <c r="G522" s="9">
        <v>44313</v>
      </c>
      <c r="H522" s="6">
        <v>1</v>
      </c>
      <c r="I522" t="str">
        <f>IF(Table_New[[#This Row],[LaborFee]]=0,"Yes", "No")</f>
        <v>No</v>
      </c>
      <c r="J522" t="str">
        <f>IF(Table_New[[#This Row],[PartsFee]]=0,"Yes", "No")</f>
        <v>No</v>
      </c>
      <c r="K522" s="6">
        <v>0.5</v>
      </c>
      <c r="L522" s="6">
        <v>48.75</v>
      </c>
      <c r="M522" s="6" t="s">
        <v>59</v>
      </c>
      <c r="N522">
        <f>Table_New[[#This Row],[WorkDate]]-Table_New[[#This Row],[ReqDate]]</f>
        <v>12</v>
      </c>
      <c r="O522">
        <f>VLOOKUP(Table_New[[#This Row],[Techs]],$AA$2:$AB$4,2,0)</f>
        <v>80</v>
      </c>
      <c r="P522">
        <f>Table_New[[#This Row],[LaborHours]]*Table_New[[#This Row],[LaborRate]]</f>
        <v>40</v>
      </c>
      <c r="Q522" s="6">
        <v>40</v>
      </c>
      <c r="R522" s="6">
        <v>48.75</v>
      </c>
      <c r="S522">
        <f>Table_New[[#This Row],[LaborRate]]+Table_New[[#This Row],[LaborCost]]</f>
        <v>120</v>
      </c>
      <c r="T522">
        <f>Table_New[[#This Row],[LaborFee]]+Table_New[[#This Row],[PartsFee]]</f>
        <v>88.75</v>
      </c>
      <c r="U522" t="str">
        <f>LEFT(TEXT(Table_New[[#This Row],[ReqDate]],"dddd"),3)</f>
        <v>Thu</v>
      </c>
      <c r="V522" t="str">
        <f>LEFT(TEXT(Table_New[[#This Row],[WorkDate]],"mmmm"),3)</f>
        <v>Apr</v>
      </c>
    </row>
    <row r="523" spans="1:22" ht="14.25" customHeight="1" x14ac:dyDescent="0.25">
      <c r="A523" s="6" t="s">
        <v>603</v>
      </c>
      <c r="B523" s="6" t="s">
        <v>56</v>
      </c>
      <c r="C523" s="6" t="s">
        <v>227</v>
      </c>
      <c r="D523" s="6" t="s">
        <v>58</v>
      </c>
      <c r="E523" t="str">
        <f>IF(Table_New[[#This Row],[Wait]]&lt;=4, "Yes", "No")</f>
        <v>No</v>
      </c>
      <c r="F523" s="9">
        <v>44301</v>
      </c>
      <c r="G523" s="9">
        <v>44313</v>
      </c>
      <c r="H523" s="6">
        <v>1</v>
      </c>
      <c r="I523" t="str">
        <f>IF(Table_New[[#This Row],[LaborFee]]=0,"Yes", "No")</f>
        <v>Yes</v>
      </c>
      <c r="J523" t="str">
        <f>IF(Table_New[[#This Row],[PartsFee]]=0,"Yes", "No")</f>
        <v>Yes</v>
      </c>
      <c r="K523" s="6">
        <v>0.25</v>
      </c>
      <c r="L523" s="6">
        <v>144</v>
      </c>
      <c r="M523" s="6" t="s">
        <v>413</v>
      </c>
      <c r="N523">
        <f>Table_New[[#This Row],[WorkDate]]-Table_New[[#This Row],[ReqDate]]</f>
        <v>12</v>
      </c>
      <c r="O523">
        <f>VLOOKUP(Table_New[[#This Row],[Techs]],$AA$2:$AB$4,2,0)</f>
        <v>80</v>
      </c>
      <c r="P523">
        <f>Table_New[[#This Row],[LaborHours]]*Table_New[[#This Row],[LaborRate]]</f>
        <v>20</v>
      </c>
      <c r="Q523" s="6">
        <v>0</v>
      </c>
      <c r="R523" s="6">
        <v>0</v>
      </c>
      <c r="S523">
        <f>Table_New[[#This Row],[LaborRate]]+Table_New[[#This Row],[LaborCost]]</f>
        <v>100</v>
      </c>
      <c r="T523">
        <f>Table_New[[#This Row],[LaborFee]]+Table_New[[#This Row],[PartsFee]]</f>
        <v>0</v>
      </c>
      <c r="U523" t="str">
        <f>LEFT(TEXT(Table_New[[#This Row],[ReqDate]],"dddd"),3)</f>
        <v>Thu</v>
      </c>
      <c r="V523" t="str">
        <f>LEFT(TEXT(Table_New[[#This Row],[WorkDate]],"mmmm"),3)</f>
        <v>Apr</v>
      </c>
    </row>
    <row r="524" spans="1:22" ht="14.25" customHeight="1" x14ac:dyDescent="0.25">
      <c r="A524" s="6" t="s">
        <v>604</v>
      </c>
      <c r="B524" s="6" t="s">
        <v>94</v>
      </c>
      <c r="C524" s="6" t="s">
        <v>57</v>
      </c>
      <c r="D524" s="6" t="s">
        <v>67</v>
      </c>
      <c r="E524" t="str">
        <f>IF(Table_New[[#This Row],[Wait]]&lt;=4, "Yes", "No")</f>
        <v>No</v>
      </c>
      <c r="F524" s="9">
        <v>44301</v>
      </c>
      <c r="G524" s="9">
        <v>44322</v>
      </c>
      <c r="H524" s="6">
        <v>1</v>
      </c>
      <c r="I524" t="str">
        <f>IF(Table_New[[#This Row],[LaborFee]]=0,"Yes", "No")</f>
        <v>No</v>
      </c>
      <c r="J524" t="str">
        <f>IF(Table_New[[#This Row],[PartsFee]]=0,"Yes", "No")</f>
        <v>Yes</v>
      </c>
      <c r="K524" s="6">
        <v>0.25</v>
      </c>
      <c r="L524" s="6">
        <v>50.603299999999997</v>
      </c>
      <c r="M524" s="6" t="s">
        <v>79</v>
      </c>
      <c r="N524">
        <f>Table_New[[#This Row],[WorkDate]]-Table_New[[#This Row],[ReqDate]]</f>
        <v>21</v>
      </c>
      <c r="O524">
        <f>VLOOKUP(Table_New[[#This Row],[Techs]],$AA$2:$AB$4,2,0)</f>
        <v>80</v>
      </c>
      <c r="P524">
        <f>Table_New[[#This Row],[LaborHours]]*Table_New[[#This Row],[LaborRate]]</f>
        <v>20</v>
      </c>
      <c r="Q524" s="6">
        <v>20</v>
      </c>
      <c r="R524" s="6">
        <v>0</v>
      </c>
      <c r="S524">
        <f>Table_New[[#This Row],[LaborRate]]+Table_New[[#This Row],[LaborCost]]</f>
        <v>100</v>
      </c>
      <c r="T524">
        <f>Table_New[[#This Row],[LaborFee]]+Table_New[[#This Row],[PartsFee]]</f>
        <v>20</v>
      </c>
      <c r="U524" t="str">
        <f>LEFT(TEXT(Table_New[[#This Row],[ReqDate]],"dddd"),3)</f>
        <v>Thu</v>
      </c>
      <c r="V524" t="str">
        <f>LEFT(TEXT(Table_New[[#This Row],[WorkDate]],"mmmm"),3)</f>
        <v>May</v>
      </c>
    </row>
    <row r="525" spans="1:22" ht="14.25" customHeight="1" x14ac:dyDescent="0.25">
      <c r="A525" s="6" t="s">
        <v>605</v>
      </c>
      <c r="B525" s="6" t="s">
        <v>71</v>
      </c>
      <c r="C525" s="6" t="s">
        <v>78</v>
      </c>
      <c r="D525" s="6" t="s">
        <v>67</v>
      </c>
      <c r="E525" t="str">
        <f>IF(Table_New[[#This Row],[Wait]]&lt;=4, "Yes", "No")</f>
        <v>No</v>
      </c>
      <c r="F525" s="9">
        <v>44301</v>
      </c>
      <c r="G525" s="9">
        <v>44323</v>
      </c>
      <c r="H525" s="6">
        <v>1</v>
      </c>
      <c r="I525" t="str">
        <f>IF(Table_New[[#This Row],[LaborFee]]=0,"Yes", "No")</f>
        <v>Yes</v>
      </c>
      <c r="J525" t="str">
        <f>IF(Table_New[[#This Row],[PartsFee]]=0,"Yes", "No")</f>
        <v>Yes</v>
      </c>
      <c r="K525" s="6">
        <v>0.25</v>
      </c>
      <c r="L525" s="6">
        <v>90.278800000000004</v>
      </c>
      <c r="M525" s="6" t="s">
        <v>413</v>
      </c>
      <c r="N525">
        <f>Table_New[[#This Row],[WorkDate]]-Table_New[[#This Row],[ReqDate]]</f>
        <v>22</v>
      </c>
      <c r="O525">
        <f>VLOOKUP(Table_New[[#This Row],[Techs]],$AA$2:$AB$4,2,0)</f>
        <v>80</v>
      </c>
      <c r="P525">
        <f>Table_New[[#This Row],[LaborHours]]*Table_New[[#This Row],[LaborRate]]</f>
        <v>20</v>
      </c>
      <c r="Q525" s="6">
        <v>0</v>
      </c>
      <c r="R525" s="6">
        <v>0</v>
      </c>
      <c r="S525">
        <f>Table_New[[#This Row],[LaborRate]]+Table_New[[#This Row],[LaborCost]]</f>
        <v>100</v>
      </c>
      <c r="T525">
        <f>Table_New[[#This Row],[LaborFee]]+Table_New[[#This Row],[PartsFee]]</f>
        <v>0</v>
      </c>
      <c r="U525" t="str">
        <f>LEFT(TEXT(Table_New[[#This Row],[ReqDate]],"dddd"),3)</f>
        <v>Thu</v>
      </c>
      <c r="V525" t="str">
        <f>LEFT(TEXT(Table_New[[#This Row],[WorkDate]],"mmmm"),3)</f>
        <v>May</v>
      </c>
    </row>
    <row r="526" spans="1:22" ht="14.25" customHeight="1" x14ac:dyDescent="0.25">
      <c r="A526" s="6" t="s">
        <v>606</v>
      </c>
      <c r="B526" s="6" t="s">
        <v>65</v>
      </c>
      <c r="C526" s="6" t="s">
        <v>66</v>
      </c>
      <c r="D526" s="6" t="s">
        <v>63</v>
      </c>
      <c r="E526" t="str">
        <f>IF(Table_New[[#This Row],[Wait]]&lt;=4, "Yes", "No")</f>
        <v>No</v>
      </c>
      <c r="F526" s="9">
        <v>44301</v>
      </c>
      <c r="G526" s="9">
        <v>44322</v>
      </c>
      <c r="H526" s="6">
        <v>1</v>
      </c>
      <c r="I526" t="str">
        <f>IF(Table_New[[#This Row],[LaborFee]]=0,"Yes", "No")</f>
        <v>No</v>
      </c>
      <c r="J526" t="str">
        <f>IF(Table_New[[#This Row],[PartsFee]]=0,"Yes", "No")</f>
        <v>No</v>
      </c>
      <c r="K526" s="6">
        <v>0.5</v>
      </c>
      <c r="L526" s="6">
        <v>25</v>
      </c>
      <c r="M526" s="6" t="s">
        <v>79</v>
      </c>
      <c r="N526">
        <f>Table_New[[#This Row],[WorkDate]]-Table_New[[#This Row],[ReqDate]]</f>
        <v>21</v>
      </c>
      <c r="O526">
        <f>VLOOKUP(Table_New[[#This Row],[Techs]],$AA$2:$AB$4,2,0)</f>
        <v>80</v>
      </c>
      <c r="P526">
        <f>Table_New[[#This Row],[LaborHours]]*Table_New[[#This Row],[LaborRate]]</f>
        <v>40</v>
      </c>
      <c r="Q526" s="6">
        <v>40</v>
      </c>
      <c r="R526" s="6">
        <v>25</v>
      </c>
      <c r="S526">
        <f>Table_New[[#This Row],[LaborRate]]+Table_New[[#This Row],[LaborCost]]</f>
        <v>120</v>
      </c>
      <c r="T526">
        <f>Table_New[[#This Row],[LaborFee]]+Table_New[[#This Row],[PartsFee]]</f>
        <v>65</v>
      </c>
      <c r="U526" t="str">
        <f>LEFT(TEXT(Table_New[[#This Row],[ReqDate]],"dddd"),3)</f>
        <v>Thu</v>
      </c>
      <c r="V526" t="str">
        <f>LEFT(TEXT(Table_New[[#This Row],[WorkDate]],"mmmm"),3)</f>
        <v>May</v>
      </c>
    </row>
    <row r="527" spans="1:22" ht="14.25" customHeight="1" x14ac:dyDescent="0.25">
      <c r="A527" s="6" t="s">
        <v>607</v>
      </c>
      <c r="B527" s="6" t="s">
        <v>94</v>
      </c>
      <c r="C527" s="6" t="s">
        <v>78</v>
      </c>
      <c r="D527" s="6" t="s">
        <v>67</v>
      </c>
      <c r="E527" t="str">
        <f>IF(Table_New[[#This Row],[Wait]]&lt;=4, "Yes", "No")</f>
        <v>No</v>
      </c>
      <c r="F527" s="9">
        <v>44301</v>
      </c>
      <c r="G527" s="9">
        <v>44331</v>
      </c>
      <c r="H527" s="6">
        <v>1</v>
      </c>
      <c r="I527" t="str">
        <f>IF(Table_New[[#This Row],[LaborFee]]=0,"Yes", "No")</f>
        <v>No</v>
      </c>
      <c r="J527" t="str">
        <f>IF(Table_New[[#This Row],[PartsFee]]=0,"Yes", "No")</f>
        <v>No</v>
      </c>
      <c r="K527" s="6">
        <v>0.25</v>
      </c>
      <c r="L527" s="6">
        <v>34.08</v>
      </c>
      <c r="M527" s="6" t="s">
        <v>68</v>
      </c>
      <c r="N527">
        <f>Table_New[[#This Row],[WorkDate]]-Table_New[[#This Row],[ReqDate]]</f>
        <v>30</v>
      </c>
      <c r="O527">
        <f>VLOOKUP(Table_New[[#This Row],[Techs]],$AA$2:$AB$4,2,0)</f>
        <v>80</v>
      </c>
      <c r="P527">
        <f>Table_New[[#This Row],[LaborHours]]*Table_New[[#This Row],[LaborRate]]</f>
        <v>20</v>
      </c>
      <c r="Q527" s="6">
        <v>20</v>
      </c>
      <c r="R527" s="6">
        <v>34.08</v>
      </c>
      <c r="S527">
        <f>Table_New[[#This Row],[LaborRate]]+Table_New[[#This Row],[LaborCost]]</f>
        <v>100</v>
      </c>
      <c r="T527">
        <f>Table_New[[#This Row],[LaborFee]]+Table_New[[#This Row],[PartsFee]]</f>
        <v>54.08</v>
      </c>
      <c r="U527" t="str">
        <f>LEFT(TEXT(Table_New[[#This Row],[ReqDate]],"dddd"),3)</f>
        <v>Thu</v>
      </c>
      <c r="V527" t="str">
        <f>LEFT(TEXT(Table_New[[#This Row],[WorkDate]],"mmmm"),3)</f>
        <v>May</v>
      </c>
    </row>
    <row r="528" spans="1:22" ht="14.25" customHeight="1" x14ac:dyDescent="0.25">
      <c r="A528" s="6" t="s">
        <v>608</v>
      </c>
      <c r="B528" s="6" t="s">
        <v>71</v>
      </c>
      <c r="C528" s="6" t="s">
        <v>66</v>
      </c>
      <c r="D528" s="6" t="s">
        <v>58</v>
      </c>
      <c r="E528" t="str">
        <f>IF(Table_New[[#This Row],[Wait]]&lt;=4, "Yes", "No")</f>
        <v>No</v>
      </c>
      <c r="F528" s="9">
        <v>44301</v>
      </c>
      <c r="G528" s="9">
        <v>44333</v>
      </c>
      <c r="H528" s="6">
        <v>1</v>
      </c>
      <c r="I528" t="str">
        <f>IF(Table_New[[#This Row],[LaborFee]]=0,"Yes", "No")</f>
        <v>No</v>
      </c>
      <c r="J528" t="str">
        <f>IF(Table_New[[#This Row],[PartsFee]]=0,"Yes", "No")</f>
        <v>No</v>
      </c>
      <c r="K528" s="6">
        <v>0.25</v>
      </c>
      <c r="L528" s="6">
        <v>146.75530000000001</v>
      </c>
      <c r="M528" s="6" t="s">
        <v>68</v>
      </c>
      <c r="N528">
        <f>Table_New[[#This Row],[WorkDate]]-Table_New[[#This Row],[ReqDate]]</f>
        <v>32</v>
      </c>
      <c r="O528">
        <f>VLOOKUP(Table_New[[#This Row],[Techs]],$AA$2:$AB$4,2,0)</f>
        <v>80</v>
      </c>
      <c r="P528">
        <f>Table_New[[#This Row],[LaborHours]]*Table_New[[#This Row],[LaborRate]]</f>
        <v>20</v>
      </c>
      <c r="Q528" s="6">
        <v>20</v>
      </c>
      <c r="R528" s="6">
        <v>146.75530000000001</v>
      </c>
      <c r="S528">
        <f>Table_New[[#This Row],[LaborRate]]+Table_New[[#This Row],[LaborCost]]</f>
        <v>100</v>
      </c>
      <c r="T528">
        <f>Table_New[[#This Row],[LaborFee]]+Table_New[[#This Row],[PartsFee]]</f>
        <v>166.75530000000001</v>
      </c>
      <c r="U528" t="str">
        <f>LEFT(TEXT(Table_New[[#This Row],[ReqDate]],"dddd"),3)</f>
        <v>Thu</v>
      </c>
      <c r="V528" t="str">
        <f>LEFT(TEXT(Table_New[[#This Row],[WorkDate]],"mmmm"),3)</f>
        <v>May</v>
      </c>
    </row>
    <row r="529" spans="1:22" ht="14.25" customHeight="1" x14ac:dyDescent="0.25">
      <c r="A529" s="6" t="s">
        <v>609</v>
      </c>
      <c r="B529" s="6" t="s">
        <v>71</v>
      </c>
      <c r="C529" s="6" t="s">
        <v>66</v>
      </c>
      <c r="D529" s="6" t="s">
        <v>194</v>
      </c>
      <c r="E529" t="str">
        <f>IF(Table_New[[#This Row],[Wait]]&lt;=4, "Yes", "No")</f>
        <v>No</v>
      </c>
      <c r="F529" s="9">
        <v>44301</v>
      </c>
      <c r="G529" s="9">
        <v>44336</v>
      </c>
      <c r="H529" s="6">
        <v>1</v>
      </c>
      <c r="I529" t="str">
        <f>IF(Table_New[[#This Row],[LaborFee]]=0,"Yes", "No")</f>
        <v>Yes</v>
      </c>
      <c r="J529" t="str">
        <f>IF(Table_New[[#This Row],[PartsFee]]=0,"Yes", "No")</f>
        <v>Yes</v>
      </c>
      <c r="K529" s="6">
        <v>1.25</v>
      </c>
      <c r="L529" s="6">
        <v>221.43</v>
      </c>
      <c r="M529" s="6" t="s">
        <v>413</v>
      </c>
      <c r="N529">
        <f>Table_New[[#This Row],[WorkDate]]-Table_New[[#This Row],[ReqDate]]</f>
        <v>35</v>
      </c>
      <c r="O529">
        <f>VLOOKUP(Table_New[[#This Row],[Techs]],$AA$2:$AB$4,2,0)</f>
        <v>80</v>
      </c>
      <c r="P529">
        <f>Table_New[[#This Row],[LaborHours]]*Table_New[[#This Row],[LaborRate]]</f>
        <v>100</v>
      </c>
      <c r="Q529" s="6">
        <v>0</v>
      </c>
      <c r="R529" s="6">
        <v>0</v>
      </c>
      <c r="S529">
        <f>Table_New[[#This Row],[LaborRate]]+Table_New[[#This Row],[LaborCost]]</f>
        <v>180</v>
      </c>
      <c r="T529">
        <f>Table_New[[#This Row],[LaborFee]]+Table_New[[#This Row],[PartsFee]]</f>
        <v>0</v>
      </c>
      <c r="U529" t="str">
        <f>LEFT(TEXT(Table_New[[#This Row],[ReqDate]],"dddd"),3)</f>
        <v>Thu</v>
      </c>
      <c r="V529" t="str">
        <f>LEFT(TEXT(Table_New[[#This Row],[WorkDate]],"mmmm"),3)</f>
        <v>May</v>
      </c>
    </row>
    <row r="530" spans="1:22" ht="14.25" customHeight="1" x14ac:dyDescent="0.25">
      <c r="A530" s="6" t="s">
        <v>610</v>
      </c>
      <c r="B530" s="6" t="s">
        <v>71</v>
      </c>
      <c r="C530" s="6" t="s">
        <v>66</v>
      </c>
      <c r="D530" s="6" t="s">
        <v>58</v>
      </c>
      <c r="E530" t="str">
        <f>IF(Table_New[[#This Row],[Wait]]&lt;=4, "Yes", "No")</f>
        <v>No</v>
      </c>
      <c r="F530" s="9">
        <v>44301</v>
      </c>
      <c r="G530" s="9">
        <v>44342</v>
      </c>
      <c r="H530" s="6">
        <v>1</v>
      </c>
      <c r="I530" t="str">
        <f>IF(Table_New[[#This Row],[LaborFee]]=0,"Yes", "No")</f>
        <v>No</v>
      </c>
      <c r="J530" t="str">
        <f>IF(Table_New[[#This Row],[PartsFee]]=0,"Yes", "No")</f>
        <v>Yes</v>
      </c>
      <c r="K530" s="6">
        <v>1</v>
      </c>
      <c r="L530" s="6">
        <v>137.1969</v>
      </c>
      <c r="M530" s="6" t="s">
        <v>79</v>
      </c>
      <c r="N530">
        <f>Table_New[[#This Row],[WorkDate]]-Table_New[[#This Row],[ReqDate]]</f>
        <v>41</v>
      </c>
      <c r="O530">
        <f>VLOOKUP(Table_New[[#This Row],[Techs]],$AA$2:$AB$4,2,0)</f>
        <v>80</v>
      </c>
      <c r="P530">
        <f>Table_New[[#This Row],[LaborHours]]*Table_New[[#This Row],[LaborRate]]</f>
        <v>80</v>
      </c>
      <c r="Q530" s="6">
        <v>80</v>
      </c>
      <c r="R530" s="6">
        <v>0</v>
      </c>
      <c r="S530">
        <f>Table_New[[#This Row],[LaborRate]]+Table_New[[#This Row],[LaborCost]]</f>
        <v>160</v>
      </c>
      <c r="T530">
        <f>Table_New[[#This Row],[LaborFee]]+Table_New[[#This Row],[PartsFee]]</f>
        <v>80</v>
      </c>
      <c r="U530" t="str">
        <f>LEFT(TEXT(Table_New[[#This Row],[ReqDate]],"dddd"),3)</f>
        <v>Thu</v>
      </c>
      <c r="V530" t="str">
        <f>LEFT(TEXT(Table_New[[#This Row],[WorkDate]],"mmmm"),3)</f>
        <v>May</v>
      </c>
    </row>
    <row r="531" spans="1:22" ht="14.25" customHeight="1" x14ac:dyDescent="0.25">
      <c r="A531" s="6" t="s">
        <v>611</v>
      </c>
      <c r="B531" s="6" t="s">
        <v>65</v>
      </c>
      <c r="C531" s="6" t="s">
        <v>57</v>
      </c>
      <c r="D531" s="6" t="s">
        <v>194</v>
      </c>
      <c r="E531" t="str">
        <f>IF(Table_New[[#This Row],[Wait]]&lt;=4, "Yes", "No")</f>
        <v>No</v>
      </c>
      <c r="F531" s="9">
        <v>44301</v>
      </c>
      <c r="G531" s="9">
        <v>44361</v>
      </c>
      <c r="H531" s="6">
        <v>1</v>
      </c>
      <c r="I531" t="str">
        <f>IF(Table_New[[#This Row],[LaborFee]]=0,"Yes", "No")</f>
        <v>No</v>
      </c>
      <c r="J531" t="str">
        <f>IF(Table_New[[#This Row],[PartsFee]]=0,"Yes", "No")</f>
        <v>No</v>
      </c>
      <c r="K531" s="6">
        <v>2.5</v>
      </c>
      <c r="L531" s="6">
        <v>69.033299999999997</v>
      </c>
      <c r="M531" s="6" t="s">
        <v>79</v>
      </c>
      <c r="N531">
        <f>Table_New[[#This Row],[WorkDate]]-Table_New[[#This Row],[ReqDate]]</f>
        <v>60</v>
      </c>
      <c r="O531">
        <f>VLOOKUP(Table_New[[#This Row],[Techs]],$AA$2:$AB$4,2,0)</f>
        <v>80</v>
      </c>
      <c r="P531">
        <f>Table_New[[#This Row],[LaborHours]]*Table_New[[#This Row],[LaborRate]]</f>
        <v>200</v>
      </c>
      <c r="Q531" s="6">
        <v>200</v>
      </c>
      <c r="R531" s="6">
        <v>69.033299999999997</v>
      </c>
      <c r="S531">
        <f>Table_New[[#This Row],[LaborRate]]+Table_New[[#This Row],[LaborCost]]</f>
        <v>280</v>
      </c>
      <c r="T531">
        <f>Table_New[[#This Row],[LaborFee]]+Table_New[[#This Row],[PartsFee]]</f>
        <v>269.0333</v>
      </c>
      <c r="U531" t="str">
        <f>LEFT(TEXT(Table_New[[#This Row],[ReqDate]],"dddd"),3)</f>
        <v>Thu</v>
      </c>
      <c r="V531" t="str">
        <f>LEFT(TEXT(Table_New[[#This Row],[WorkDate]],"mmmm"),3)</f>
        <v>Jun</v>
      </c>
    </row>
    <row r="532" spans="1:22" ht="14.25" customHeight="1" x14ac:dyDescent="0.25">
      <c r="A532" s="6" t="s">
        <v>612</v>
      </c>
      <c r="B532" s="6" t="s">
        <v>168</v>
      </c>
      <c r="C532" s="6" t="s">
        <v>227</v>
      </c>
      <c r="D532" s="6" t="s">
        <v>58</v>
      </c>
      <c r="E532" t="str">
        <f>IF(Table_New[[#This Row],[Wait]]&lt;=4, "Yes", "No")</f>
        <v>No</v>
      </c>
      <c r="F532" s="9">
        <v>44301</v>
      </c>
      <c r="G532" s="9">
        <v>44364</v>
      </c>
      <c r="H532" s="6">
        <v>2</v>
      </c>
      <c r="I532" t="str">
        <f>IF(Table_New[[#This Row],[LaborFee]]=0,"Yes", "No")</f>
        <v>No</v>
      </c>
      <c r="J532" t="str">
        <f>IF(Table_New[[#This Row],[PartsFee]]=0,"Yes", "No")</f>
        <v>No</v>
      </c>
      <c r="K532" s="6">
        <v>0.25</v>
      </c>
      <c r="L532" s="6">
        <v>54</v>
      </c>
      <c r="M532" s="6" t="s">
        <v>432</v>
      </c>
      <c r="N532">
        <f>Table_New[[#This Row],[WorkDate]]-Table_New[[#This Row],[ReqDate]]</f>
        <v>63</v>
      </c>
      <c r="O532">
        <f>VLOOKUP(Table_New[[#This Row],[Techs]],$AA$2:$AB$4,2,0)</f>
        <v>140</v>
      </c>
      <c r="P532">
        <f>Table_New[[#This Row],[LaborHours]]*Table_New[[#This Row],[LaborRate]]</f>
        <v>35</v>
      </c>
      <c r="Q532" s="6">
        <v>35</v>
      </c>
      <c r="R532" s="6">
        <v>54</v>
      </c>
      <c r="S532">
        <f>Table_New[[#This Row],[LaborRate]]+Table_New[[#This Row],[LaborCost]]</f>
        <v>175</v>
      </c>
      <c r="T532">
        <f>Table_New[[#This Row],[LaborFee]]+Table_New[[#This Row],[PartsFee]]</f>
        <v>89</v>
      </c>
      <c r="U532" t="str">
        <f>LEFT(TEXT(Table_New[[#This Row],[ReqDate]],"dddd"),3)</f>
        <v>Thu</v>
      </c>
      <c r="V532" t="str">
        <f>LEFT(TEXT(Table_New[[#This Row],[WorkDate]],"mmmm"),3)</f>
        <v>Jun</v>
      </c>
    </row>
    <row r="533" spans="1:22" ht="14.25" customHeight="1" x14ac:dyDescent="0.25">
      <c r="A533" s="6" t="s">
        <v>613</v>
      </c>
      <c r="B533" s="6" t="s">
        <v>94</v>
      </c>
      <c r="C533" s="6" t="s">
        <v>57</v>
      </c>
      <c r="D533" s="6" t="s">
        <v>67</v>
      </c>
      <c r="E533" t="str">
        <f>IF(Table_New[[#This Row],[Wait]]&lt;=4, "Yes", "No")</f>
        <v>No</v>
      </c>
      <c r="F533" s="9">
        <v>44303</v>
      </c>
      <c r="G533" s="9">
        <v>44324</v>
      </c>
      <c r="H533" s="6">
        <v>1</v>
      </c>
      <c r="I533" t="str">
        <f>IF(Table_New[[#This Row],[LaborFee]]=0,"Yes", "No")</f>
        <v>No</v>
      </c>
      <c r="J533" t="str">
        <f>IF(Table_New[[#This Row],[PartsFee]]=0,"Yes", "No")</f>
        <v>Yes</v>
      </c>
      <c r="K533" s="6">
        <v>0.25</v>
      </c>
      <c r="L533" s="6">
        <v>75.180800000000005</v>
      </c>
      <c r="M533" s="6" t="s">
        <v>79</v>
      </c>
      <c r="N533">
        <f>Table_New[[#This Row],[WorkDate]]-Table_New[[#This Row],[ReqDate]]</f>
        <v>21</v>
      </c>
      <c r="O533">
        <f>VLOOKUP(Table_New[[#This Row],[Techs]],$AA$2:$AB$4,2,0)</f>
        <v>80</v>
      </c>
      <c r="P533">
        <f>Table_New[[#This Row],[LaborHours]]*Table_New[[#This Row],[LaborRate]]</f>
        <v>20</v>
      </c>
      <c r="Q533" s="6">
        <v>20</v>
      </c>
      <c r="R533" s="6">
        <v>0</v>
      </c>
      <c r="S533">
        <f>Table_New[[#This Row],[LaborRate]]+Table_New[[#This Row],[LaborCost]]</f>
        <v>100</v>
      </c>
      <c r="T533">
        <f>Table_New[[#This Row],[LaborFee]]+Table_New[[#This Row],[PartsFee]]</f>
        <v>20</v>
      </c>
      <c r="U533" t="str">
        <f>LEFT(TEXT(Table_New[[#This Row],[ReqDate]],"dddd"),3)</f>
        <v>Sat</v>
      </c>
      <c r="V533" t="str">
        <f>LEFT(TEXT(Table_New[[#This Row],[WorkDate]],"mmmm"),3)</f>
        <v>May</v>
      </c>
    </row>
    <row r="534" spans="1:22" ht="14.25" customHeight="1" x14ac:dyDescent="0.25">
      <c r="A534" s="6" t="s">
        <v>614</v>
      </c>
      <c r="B534" s="6" t="s">
        <v>56</v>
      </c>
      <c r="C534" s="6" t="s">
        <v>227</v>
      </c>
      <c r="D534" s="6" t="s">
        <v>58</v>
      </c>
      <c r="E534" t="str">
        <f>IF(Table_New[[#This Row],[Wait]]&lt;=4, "Yes", "No")</f>
        <v>No</v>
      </c>
      <c r="F534" s="9">
        <v>44303</v>
      </c>
      <c r="G534" s="9">
        <v>44326</v>
      </c>
      <c r="H534" s="6">
        <v>2</v>
      </c>
      <c r="I534" t="str">
        <f>IF(Table_New[[#This Row],[LaborFee]]=0,"Yes", "No")</f>
        <v>No</v>
      </c>
      <c r="J534" t="str">
        <f>IF(Table_New[[#This Row],[PartsFee]]=0,"Yes", "No")</f>
        <v>No</v>
      </c>
      <c r="K534" s="6">
        <v>0.75</v>
      </c>
      <c r="L534" s="6">
        <v>262.11</v>
      </c>
      <c r="M534" s="6" t="s">
        <v>59</v>
      </c>
      <c r="N534">
        <f>Table_New[[#This Row],[WorkDate]]-Table_New[[#This Row],[ReqDate]]</f>
        <v>23</v>
      </c>
      <c r="O534">
        <f>VLOOKUP(Table_New[[#This Row],[Techs]],$AA$2:$AB$4,2,0)</f>
        <v>140</v>
      </c>
      <c r="P534">
        <f>Table_New[[#This Row],[LaborHours]]*Table_New[[#This Row],[LaborRate]]</f>
        <v>105</v>
      </c>
      <c r="Q534" s="6">
        <v>105</v>
      </c>
      <c r="R534" s="6">
        <v>262.11</v>
      </c>
      <c r="S534">
        <f>Table_New[[#This Row],[LaborRate]]+Table_New[[#This Row],[LaborCost]]</f>
        <v>245</v>
      </c>
      <c r="T534">
        <f>Table_New[[#This Row],[LaborFee]]+Table_New[[#This Row],[PartsFee]]</f>
        <v>367.11</v>
      </c>
      <c r="U534" t="str">
        <f>LEFT(TEXT(Table_New[[#This Row],[ReqDate]],"dddd"),3)</f>
        <v>Sat</v>
      </c>
      <c r="V534" t="str">
        <f>LEFT(TEXT(Table_New[[#This Row],[WorkDate]],"mmmm"),3)</f>
        <v>May</v>
      </c>
    </row>
    <row r="535" spans="1:22" ht="14.25" customHeight="1" x14ac:dyDescent="0.25">
      <c r="A535" s="6" t="s">
        <v>615</v>
      </c>
      <c r="B535" s="6" t="s">
        <v>168</v>
      </c>
      <c r="C535" s="6" t="s">
        <v>227</v>
      </c>
      <c r="D535" s="6" t="s">
        <v>67</v>
      </c>
      <c r="E535" t="str">
        <f>IF(Table_New[[#This Row],[Wait]]&lt;=4, "Yes", "No")</f>
        <v>No</v>
      </c>
      <c r="F535" s="9">
        <v>44305</v>
      </c>
      <c r="G535" s="9">
        <v>44317</v>
      </c>
      <c r="H535" s="6">
        <v>1</v>
      </c>
      <c r="I535" t="str">
        <f>IF(Table_New[[#This Row],[LaborFee]]=0,"Yes", "No")</f>
        <v>No</v>
      </c>
      <c r="J535" t="str">
        <f>IF(Table_New[[#This Row],[PartsFee]]=0,"Yes", "No")</f>
        <v>No</v>
      </c>
      <c r="K535" s="6">
        <v>0.25</v>
      </c>
      <c r="L535" s="6">
        <v>61.259</v>
      </c>
      <c r="M535" s="6" t="s">
        <v>79</v>
      </c>
      <c r="N535">
        <f>Table_New[[#This Row],[WorkDate]]-Table_New[[#This Row],[ReqDate]]</f>
        <v>12</v>
      </c>
      <c r="O535">
        <f>VLOOKUP(Table_New[[#This Row],[Techs]],$AA$2:$AB$4,2,0)</f>
        <v>80</v>
      </c>
      <c r="P535">
        <f>Table_New[[#This Row],[LaborHours]]*Table_New[[#This Row],[LaborRate]]</f>
        <v>20</v>
      </c>
      <c r="Q535" s="6">
        <v>20</v>
      </c>
      <c r="R535" s="6">
        <v>61.259</v>
      </c>
      <c r="S535">
        <f>Table_New[[#This Row],[LaborRate]]+Table_New[[#This Row],[LaborCost]]</f>
        <v>100</v>
      </c>
      <c r="T535">
        <f>Table_New[[#This Row],[LaborFee]]+Table_New[[#This Row],[PartsFee]]</f>
        <v>81.259</v>
      </c>
      <c r="U535" t="str">
        <f>LEFT(TEXT(Table_New[[#This Row],[ReqDate]],"dddd"),3)</f>
        <v>Mon</v>
      </c>
      <c r="V535" t="str">
        <f>LEFT(TEXT(Table_New[[#This Row],[WorkDate]],"mmmm"),3)</f>
        <v>May</v>
      </c>
    </row>
    <row r="536" spans="1:22" ht="14.25" customHeight="1" x14ac:dyDescent="0.25">
      <c r="A536" s="6" t="s">
        <v>616</v>
      </c>
      <c r="B536" s="6" t="s">
        <v>94</v>
      </c>
      <c r="C536" s="6" t="s">
        <v>66</v>
      </c>
      <c r="D536" s="6" t="s">
        <v>81</v>
      </c>
      <c r="E536" t="str">
        <f>IF(Table_New[[#This Row],[Wait]]&lt;=4, "Yes", "No")</f>
        <v>No</v>
      </c>
      <c r="F536" s="9">
        <v>44305</v>
      </c>
      <c r="G536" s="9">
        <v>44317</v>
      </c>
      <c r="H536" s="6">
        <v>1</v>
      </c>
      <c r="I536" t="str">
        <f>IF(Table_New[[#This Row],[LaborFee]]=0,"Yes", "No")</f>
        <v>No</v>
      </c>
      <c r="J536" t="str">
        <f>IF(Table_New[[#This Row],[PartsFee]]=0,"Yes", "No")</f>
        <v>Yes</v>
      </c>
      <c r="K536" s="6">
        <v>1</v>
      </c>
      <c r="L536" s="6">
        <v>197.5849</v>
      </c>
      <c r="M536" s="6" t="s">
        <v>79</v>
      </c>
      <c r="N536">
        <f>Table_New[[#This Row],[WorkDate]]-Table_New[[#This Row],[ReqDate]]</f>
        <v>12</v>
      </c>
      <c r="O536">
        <f>VLOOKUP(Table_New[[#This Row],[Techs]],$AA$2:$AB$4,2,0)</f>
        <v>80</v>
      </c>
      <c r="P536">
        <f>Table_New[[#This Row],[LaborHours]]*Table_New[[#This Row],[LaborRate]]</f>
        <v>80</v>
      </c>
      <c r="Q536" s="6">
        <v>80</v>
      </c>
      <c r="R536" s="6">
        <v>0</v>
      </c>
      <c r="S536">
        <f>Table_New[[#This Row],[LaborRate]]+Table_New[[#This Row],[LaborCost]]</f>
        <v>160</v>
      </c>
      <c r="T536">
        <f>Table_New[[#This Row],[LaborFee]]+Table_New[[#This Row],[PartsFee]]</f>
        <v>80</v>
      </c>
      <c r="U536" t="str">
        <f>LEFT(TEXT(Table_New[[#This Row],[ReqDate]],"dddd"),3)</f>
        <v>Mon</v>
      </c>
      <c r="V536" t="str">
        <f>LEFT(TEXT(Table_New[[#This Row],[WorkDate]],"mmmm"),3)</f>
        <v>May</v>
      </c>
    </row>
    <row r="537" spans="1:22" ht="14.25" customHeight="1" x14ac:dyDescent="0.25">
      <c r="A537" s="6" t="s">
        <v>617</v>
      </c>
      <c r="B537" s="6" t="s">
        <v>56</v>
      </c>
      <c r="C537" s="6" t="s">
        <v>227</v>
      </c>
      <c r="D537" s="6" t="s">
        <v>67</v>
      </c>
      <c r="E537" t="str">
        <f>IF(Table_New[[#This Row],[Wait]]&lt;=4, "Yes", "No")</f>
        <v>No</v>
      </c>
      <c r="F537" s="9">
        <v>44305</v>
      </c>
      <c r="G537" s="9">
        <v>44313</v>
      </c>
      <c r="H537" s="6">
        <v>2</v>
      </c>
      <c r="I537" t="str">
        <f>IF(Table_New[[#This Row],[LaborFee]]=0,"Yes", "No")</f>
        <v>No</v>
      </c>
      <c r="J537" t="str">
        <f>IF(Table_New[[#This Row],[PartsFee]]=0,"Yes", "No")</f>
        <v>No</v>
      </c>
      <c r="K537" s="6">
        <v>0.25</v>
      </c>
      <c r="L537" s="6">
        <v>158.9538</v>
      </c>
      <c r="M537" s="6" t="s">
        <v>59</v>
      </c>
      <c r="N537">
        <f>Table_New[[#This Row],[WorkDate]]-Table_New[[#This Row],[ReqDate]]</f>
        <v>8</v>
      </c>
      <c r="O537">
        <f>VLOOKUP(Table_New[[#This Row],[Techs]],$AA$2:$AB$4,2,0)</f>
        <v>140</v>
      </c>
      <c r="P537">
        <f>Table_New[[#This Row],[LaborHours]]*Table_New[[#This Row],[LaborRate]]</f>
        <v>35</v>
      </c>
      <c r="Q537" s="6">
        <v>35</v>
      </c>
      <c r="R537" s="6">
        <v>158.9538</v>
      </c>
      <c r="S537">
        <f>Table_New[[#This Row],[LaborRate]]+Table_New[[#This Row],[LaborCost]]</f>
        <v>175</v>
      </c>
      <c r="T537">
        <f>Table_New[[#This Row],[LaborFee]]+Table_New[[#This Row],[PartsFee]]</f>
        <v>193.9538</v>
      </c>
      <c r="U537" t="str">
        <f>LEFT(TEXT(Table_New[[#This Row],[ReqDate]],"dddd"),3)</f>
        <v>Mon</v>
      </c>
      <c r="V537" t="str">
        <f>LEFT(TEXT(Table_New[[#This Row],[WorkDate]],"mmmm"),3)</f>
        <v>Apr</v>
      </c>
    </row>
    <row r="538" spans="1:22" ht="14.25" customHeight="1" x14ac:dyDescent="0.25">
      <c r="A538" s="6" t="s">
        <v>618</v>
      </c>
      <c r="B538" s="6" t="s">
        <v>61</v>
      </c>
      <c r="C538" s="6" t="s">
        <v>62</v>
      </c>
      <c r="D538" s="6" t="s">
        <v>63</v>
      </c>
      <c r="E538" t="str">
        <f>IF(Table_New[[#This Row],[Wait]]&lt;=4, "Yes", "No")</f>
        <v>No</v>
      </c>
      <c r="F538" s="9">
        <v>44305</v>
      </c>
      <c r="G538" s="9">
        <v>44314</v>
      </c>
      <c r="H538" s="6">
        <v>1</v>
      </c>
      <c r="I538" t="str">
        <f>IF(Table_New[[#This Row],[LaborFee]]=0,"Yes", "No")</f>
        <v>No</v>
      </c>
      <c r="J538" t="str">
        <f>IF(Table_New[[#This Row],[PartsFee]]=0,"Yes", "No")</f>
        <v>No</v>
      </c>
      <c r="K538" s="6">
        <v>0.75</v>
      </c>
      <c r="L538" s="6">
        <v>15.430999999999999</v>
      </c>
      <c r="M538" s="6" t="s">
        <v>59</v>
      </c>
      <c r="N538">
        <f>Table_New[[#This Row],[WorkDate]]-Table_New[[#This Row],[ReqDate]]</f>
        <v>9</v>
      </c>
      <c r="O538">
        <f>VLOOKUP(Table_New[[#This Row],[Techs]],$AA$2:$AB$4,2,0)</f>
        <v>80</v>
      </c>
      <c r="P538">
        <f>Table_New[[#This Row],[LaborHours]]*Table_New[[#This Row],[LaborRate]]</f>
        <v>60</v>
      </c>
      <c r="Q538" s="6">
        <v>60</v>
      </c>
      <c r="R538" s="6">
        <v>15.430999999999999</v>
      </c>
      <c r="S538">
        <f>Table_New[[#This Row],[LaborRate]]+Table_New[[#This Row],[LaborCost]]</f>
        <v>140</v>
      </c>
      <c r="T538">
        <f>Table_New[[#This Row],[LaborFee]]+Table_New[[#This Row],[PartsFee]]</f>
        <v>75.430999999999997</v>
      </c>
      <c r="U538" t="str">
        <f>LEFT(TEXT(Table_New[[#This Row],[ReqDate]],"dddd"),3)</f>
        <v>Mon</v>
      </c>
      <c r="V538" t="str">
        <f>LEFT(TEXT(Table_New[[#This Row],[WorkDate]],"mmmm"),3)</f>
        <v>Apr</v>
      </c>
    </row>
    <row r="539" spans="1:22" ht="14.25" customHeight="1" x14ac:dyDescent="0.25">
      <c r="A539" s="6" t="s">
        <v>619</v>
      </c>
      <c r="B539" s="6" t="s">
        <v>65</v>
      </c>
      <c r="C539" s="6" t="s">
        <v>66</v>
      </c>
      <c r="D539" s="6" t="s">
        <v>67</v>
      </c>
      <c r="E539" t="str">
        <f>IF(Table_New[[#This Row],[Wait]]&lt;=4, "Yes", "No")</f>
        <v>No</v>
      </c>
      <c r="F539" s="9">
        <v>44305</v>
      </c>
      <c r="G539" s="9">
        <v>44322</v>
      </c>
      <c r="H539" s="6">
        <v>1</v>
      </c>
      <c r="I539" t="str">
        <f>IF(Table_New[[#This Row],[LaborFee]]=0,"Yes", "No")</f>
        <v>No</v>
      </c>
      <c r="J539" t="str">
        <f>IF(Table_New[[#This Row],[PartsFee]]=0,"Yes", "No")</f>
        <v>No</v>
      </c>
      <c r="K539" s="6">
        <v>0.25</v>
      </c>
      <c r="L539" s="6">
        <v>72.350099999999998</v>
      </c>
      <c r="M539" s="6" t="s">
        <v>79</v>
      </c>
      <c r="N539">
        <f>Table_New[[#This Row],[WorkDate]]-Table_New[[#This Row],[ReqDate]]</f>
        <v>17</v>
      </c>
      <c r="O539">
        <f>VLOOKUP(Table_New[[#This Row],[Techs]],$AA$2:$AB$4,2,0)</f>
        <v>80</v>
      </c>
      <c r="P539">
        <f>Table_New[[#This Row],[LaborHours]]*Table_New[[#This Row],[LaborRate]]</f>
        <v>20</v>
      </c>
      <c r="Q539" s="6">
        <v>20</v>
      </c>
      <c r="R539" s="6">
        <v>72.350099999999998</v>
      </c>
      <c r="S539">
        <f>Table_New[[#This Row],[LaborRate]]+Table_New[[#This Row],[LaborCost]]</f>
        <v>100</v>
      </c>
      <c r="T539">
        <f>Table_New[[#This Row],[LaborFee]]+Table_New[[#This Row],[PartsFee]]</f>
        <v>92.350099999999998</v>
      </c>
      <c r="U539" t="str">
        <f>LEFT(TEXT(Table_New[[#This Row],[ReqDate]],"dddd"),3)</f>
        <v>Mon</v>
      </c>
      <c r="V539" t="str">
        <f>LEFT(TEXT(Table_New[[#This Row],[WorkDate]],"mmmm"),3)</f>
        <v>May</v>
      </c>
    </row>
    <row r="540" spans="1:22" ht="14.25" customHeight="1" x14ac:dyDescent="0.25">
      <c r="A540" s="6" t="s">
        <v>620</v>
      </c>
      <c r="B540" s="6" t="s">
        <v>71</v>
      </c>
      <c r="C540" s="6" t="s">
        <v>57</v>
      </c>
      <c r="D540" s="6" t="s">
        <v>63</v>
      </c>
      <c r="E540" t="str">
        <f>IF(Table_New[[#This Row],[Wait]]&lt;=4, "Yes", "No")</f>
        <v>No</v>
      </c>
      <c r="F540" s="9">
        <v>44305</v>
      </c>
      <c r="G540" s="9">
        <v>44328</v>
      </c>
      <c r="H540" s="6">
        <v>1</v>
      </c>
      <c r="I540" t="str">
        <f>IF(Table_New[[#This Row],[LaborFee]]=0,"Yes", "No")</f>
        <v>No</v>
      </c>
      <c r="J540" t="str">
        <f>IF(Table_New[[#This Row],[PartsFee]]=0,"Yes", "No")</f>
        <v>No</v>
      </c>
      <c r="K540" s="6">
        <v>0.5</v>
      </c>
      <c r="L540" s="6">
        <v>7.3079999999999998</v>
      </c>
      <c r="M540" s="6" t="s">
        <v>79</v>
      </c>
      <c r="N540">
        <f>Table_New[[#This Row],[WorkDate]]-Table_New[[#This Row],[ReqDate]]</f>
        <v>23</v>
      </c>
      <c r="O540">
        <f>VLOOKUP(Table_New[[#This Row],[Techs]],$AA$2:$AB$4,2,0)</f>
        <v>80</v>
      </c>
      <c r="P540">
        <f>Table_New[[#This Row],[LaborHours]]*Table_New[[#This Row],[LaborRate]]</f>
        <v>40</v>
      </c>
      <c r="Q540" s="6">
        <v>40</v>
      </c>
      <c r="R540" s="6">
        <v>7.3079999999999998</v>
      </c>
      <c r="S540">
        <f>Table_New[[#This Row],[LaborRate]]+Table_New[[#This Row],[LaborCost]]</f>
        <v>120</v>
      </c>
      <c r="T540">
        <f>Table_New[[#This Row],[LaborFee]]+Table_New[[#This Row],[PartsFee]]</f>
        <v>47.308</v>
      </c>
      <c r="U540" t="str">
        <f>LEFT(TEXT(Table_New[[#This Row],[ReqDate]],"dddd"),3)</f>
        <v>Mon</v>
      </c>
      <c r="V540" t="str">
        <f>LEFT(TEXT(Table_New[[#This Row],[WorkDate]],"mmmm"),3)</f>
        <v>May</v>
      </c>
    </row>
    <row r="541" spans="1:22" ht="14.25" customHeight="1" x14ac:dyDescent="0.25">
      <c r="A541" s="6" t="s">
        <v>621</v>
      </c>
      <c r="B541" s="6" t="s">
        <v>65</v>
      </c>
      <c r="C541" s="6" t="s">
        <v>57</v>
      </c>
      <c r="D541" s="6" t="s">
        <v>67</v>
      </c>
      <c r="E541" t="str">
        <f>IF(Table_New[[#This Row],[Wait]]&lt;=4, "Yes", "No")</f>
        <v>No</v>
      </c>
      <c r="F541" s="9">
        <v>44305</v>
      </c>
      <c r="G541" s="9">
        <v>44337</v>
      </c>
      <c r="H541" s="6">
        <v>1</v>
      </c>
      <c r="I541" t="str">
        <f>IF(Table_New[[#This Row],[LaborFee]]=0,"Yes", "No")</f>
        <v>No</v>
      </c>
      <c r="J541" t="str">
        <f>IF(Table_New[[#This Row],[PartsFee]]=0,"Yes", "No")</f>
        <v>No</v>
      </c>
      <c r="K541" s="6">
        <v>0.25</v>
      </c>
      <c r="L541" s="6">
        <v>120</v>
      </c>
      <c r="M541" s="6" t="s">
        <v>79</v>
      </c>
      <c r="N541">
        <f>Table_New[[#This Row],[WorkDate]]-Table_New[[#This Row],[ReqDate]]</f>
        <v>32</v>
      </c>
      <c r="O541">
        <f>VLOOKUP(Table_New[[#This Row],[Techs]],$AA$2:$AB$4,2,0)</f>
        <v>80</v>
      </c>
      <c r="P541">
        <f>Table_New[[#This Row],[LaborHours]]*Table_New[[#This Row],[LaborRate]]</f>
        <v>20</v>
      </c>
      <c r="Q541" s="6">
        <v>20</v>
      </c>
      <c r="R541" s="6">
        <v>120</v>
      </c>
      <c r="S541">
        <f>Table_New[[#This Row],[LaborRate]]+Table_New[[#This Row],[LaborCost]]</f>
        <v>100</v>
      </c>
      <c r="T541">
        <f>Table_New[[#This Row],[LaborFee]]+Table_New[[#This Row],[PartsFee]]</f>
        <v>140</v>
      </c>
      <c r="U541" t="str">
        <f>LEFT(TEXT(Table_New[[#This Row],[ReqDate]],"dddd"),3)</f>
        <v>Mon</v>
      </c>
      <c r="V541" t="str">
        <f>LEFT(TEXT(Table_New[[#This Row],[WorkDate]],"mmmm"),3)</f>
        <v>May</v>
      </c>
    </row>
    <row r="542" spans="1:22" ht="14.25" customHeight="1" x14ac:dyDescent="0.25">
      <c r="A542" s="6" t="s">
        <v>622</v>
      </c>
      <c r="B542" s="6" t="s">
        <v>94</v>
      </c>
      <c r="C542" s="6" t="s">
        <v>78</v>
      </c>
      <c r="D542" s="6" t="s">
        <v>58</v>
      </c>
      <c r="E542" t="str">
        <f>IF(Table_New[[#This Row],[Wait]]&lt;=4, "Yes", "No")</f>
        <v>No</v>
      </c>
      <c r="F542" s="9">
        <v>44305</v>
      </c>
      <c r="G542" s="9">
        <v>44333</v>
      </c>
      <c r="H542" s="6">
        <v>2</v>
      </c>
      <c r="I542" t="str">
        <f>IF(Table_New[[#This Row],[LaborFee]]=0,"Yes", "No")</f>
        <v>No</v>
      </c>
      <c r="J542" t="str">
        <f>IF(Table_New[[#This Row],[PartsFee]]=0,"Yes", "No")</f>
        <v>No</v>
      </c>
      <c r="K542" s="6">
        <v>0.5</v>
      </c>
      <c r="L542" s="6">
        <v>173.29900000000001</v>
      </c>
      <c r="M542" s="6" t="s">
        <v>79</v>
      </c>
      <c r="N542">
        <f>Table_New[[#This Row],[WorkDate]]-Table_New[[#This Row],[ReqDate]]</f>
        <v>28</v>
      </c>
      <c r="O542">
        <f>VLOOKUP(Table_New[[#This Row],[Techs]],$AA$2:$AB$4,2,0)</f>
        <v>140</v>
      </c>
      <c r="P542">
        <f>Table_New[[#This Row],[LaborHours]]*Table_New[[#This Row],[LaborRate]]</f>
        <v>70</v>
      </c>
      <c r="Q542" s="6">
        <v>70</v>
      </c>
      <c r="R542" s="6">
        <v>173.29900000000001</v>
      </c>
      <c r="S542">
        <f>Table_New[[#This Row],[LaborRate]]+Table_New[[#This Row],[LaborCost]]</f>
        <v>210</v>
      </c>
      <c r="T542">
        <f>Table_New[[#This Row],[LaborFee]]+Table_New[[#This Row],[PartsFee]]</f>
        <v>243.29900000000001</v>
      </c>
      <c r="U542" t="str">
        <f>LEFT(TEXT(Table_New[[#This Row],[ReqDate]],"dddd"),3)</f>
        <v>Mon</v>
      </c>
      <c r="V542" t="str">
        <f>LEFT(TEXT(Table_New[[#This Row],[WorkDate]],"mmmm"),3)</f>
        <v>May</v>
      </c>
    </row>
    <row r="543" spans="1:22" ht="14.25" customHeight="1" x14ac:dyDescent="0.25">
      <c r="A543" s="6" t="s">
        <v>623</v>
      </c>
      <c r="B543" s="6" t="s">
        <v>56</v>
      </c>
      <c r="C543" s="6" t="s">
        <v>227</v>
      </c>
      <c r="D543" s="6" t="s">
        <v>58</v>
      </c>
      <c r="E543" t="str">
        <f>IF(Table_New[[#This Row],[Wait]]&lt;=4, "Yes", "No")</f>
        <v>No</v>
      </c>
      <c r="F543" s="9">
        <v>44305</v>
      </c>
      <c r="G543" s="9">
        <v>44341</v>
      </c>
      <c r="H543" s="6">
        <v>1</v>
      </c>
      <c r="I543" t="str">
        <f>IF(Table_New[[#This Row],[LaborFee]]=0,"Yes", "No")</f>
        <v>No</v>
      </c>
      <c r="J543" t="str">
        <f>IF(Table_New[[#This Row],[PartsFee]]=0,"Yes", "No")</f>
        <v>No</v>
      </c>
      <c r="K543" s="6">
        <v>0.25</v>
      </c>
      <c r="L543" s="6">
        <v>24.63</v>
      </c>
      <c r="M543" s="6" t="s">
        <v>79</v>
      </c>
      <c r="N543">
        <f>Table_New[[#This Row],[WorkDate]]-Table_New[[#This Row],[ReqDate]]</f>
        <v>36</v>
      </c>
      <c r="O543">
        <f>VLOOKUP(Table_New[[#This Row],[Techs]],$AA$2:$AB$4,2,0)</f>
        <v>80</v>
      </c>
      <c r="P543">
        <f>Table_New[[#This Row],[LaborHours]]*Table_New[[#This Row],[LaborRate]]</f>
        <v>20</v>
      </c>
      <c r="Q543" s="6">
        <v>20</v>
      </c>
      <c r="R543" s="6">
        <v>24.63</v>
      </c>
      <c r="S543">
        <f>Table_New[[#This Row],[LaborRate]]+Table_New[[#This Row],[LaborCost]]</f>
        <v>100</v>
      </c>
      <c r="T543">
        <f>Table_New[[#This Row],[LaborFee]]+Table_New[[#This Row],[PartsFee]]</f>
        <v>44.629999999999995</v>
      </c>
      <c r="U543" t="str">
        <f>LEFT(TEXT(Table_New[[#This Row],[ReqDate]],"dddd"),3)</f>
        <v>Mon</v>
      </c>
      <c r="V543" t="str">
        <f>LEFT(TEXT(Table_New[[#This Row],[WorkDate]],"mmmm"),3)</f>
        <v>May</v>
      </c>
    </row>
    <row r="544" spans="1:22" ht="14.25" customHeight="1" x14ac:dyDescent="0.25">
      <c r="A544" s="6" t="s">
        <v>624</v>
      </c>
      <c r="B544" s="6" t="s">
        <v>106</v>
      </c>
      <c r="C544" s="6" t="s">
        <v>227</v>
      </c>
      <c r="D544" s="6" t="s">
        <v>194</v>
      </c>
      <c r="E544" t="str">
        <f>IF(Table_New[[#This Row],[Wait]]&lt;=4, "Yes", "No")</f>
        <v>No</v>
      </c>
      <c r="F544" s="9">
        <v>44305</v>
      </c>
      <c r="G544" s="9">
        <v>44354</v>
      </c>
      <c r="H544" s="6">
        <v>2</v>
      </c>
      <c r="I544" t="str">
        <f>IF(Table_New[[#This Row],[LaborFee]]=0,"Yes", "No")</f>
        <v>No</v>
      </c>
      <c r="J544" t="str">
        <f>IF(Table_New[[#This Row],[PartsFee]]=0,"Yes", "No")</f>
        <v>Yes</v>
      </c>
      <c r="K544" s="6">
        <v>7.5</v>
      </c>
      <c r="L544" s="6">
        <v>1514.7836</v>
      </c>
      <c r="M544" s="6" t="s">
        <v>79</v>
      </c>
      <c r="N544">
        <f>Table_New[[#This Row],[WorkDate]]-Table_New[[#This Row],[ReqDate]]</f>
        <v>49</v>
      </c>
      <c r="O544">
        <f>VLOOKUP(Table_New[[#This Row],[Techs]],$AA$2:$AB$4,2,0)</f>
        <v>140</v>
      </c>
      <c r="P544">
        <f>Table_New[[#This Row],[LaborHours]]*Table_New[[#This Row],[LaborRate]]</f>
        <v>1050</v>
      </c>
      <c r="Q544" s="6">
        <v>1050</v>
      </c>
      <c r="R544" s="6">
        <v>0</v>
      </c>
      <c r="S544">
        <f>Table_New[[#This Row],[LaborRate]]+Table_New[[#This Row],[LaborCost]]</f>
        <v>1190</v>
      </c>
      <c r="T544">
        <f>Table_New[[#This Row],[LaborFee]]+Table_New[[#This Row],[PartsFee]]</f>
        <v>1050</v>
      </c>
      <c r="U544" t="str">
        <f>LEFT(TEXT(Table_New[[#This Row],[ReqDate]],"dddd"),3)</f>
        <v>Mon</v>
      </c>
      <c r="V544" t="str">
        <f>LEFT(TEXT(Table_New[[#This Row],[WorkDate]],"mmmm"),3)</f>
        <v>Jun</v>
      </c>
    </row>
    <row r="545" spans="1:22" ht="14.25" customHeight="1" x14ac:dyDescent="0.25">
      <c r="A545" s="6" t="s">
        <v>625</v>
      </c>
      <c r="B545" s="6" t="s">
        <v>56</v>
      </c>
      <c r="C545" s="6" t="s">
        <v>227</v>
      </c>
      <c r="D545" s="6" t="s">
        <v>63</v>
      </c>
      <c r="E545" t="str">
        <f>IF(Table_New[[#This Row],[Wait]]&lt;=4, "Yes", "No")</f>
        <v>No</v>
      </c>
      <c r="F545" s="9">
        <v>44305</v>
      </c>
      <c r="G545" s="9">
        <v>44377</v>
      </c>
      <c r="H545" s="6">
        <v>2</v>
      </c>
      <c r="I545" t="str">
        <f>IF(Table_New[[#This Row],[LaborFee]]=0,"Yes", "No")</f>
        <v>No</v>
      </c>
      <c r="J545" t="str">
        <f>IF(Table_New[[#This Row],[PartsFee]]=0,"Yes", "No")</f>
        <v>No</v>
      </c>
      <c r="K545" s="6">
        <v>0.75</v>
      </c>
      <c r="L545" s="6">
        <v>106.65</v>
      </c>
      <c r="M545" s="6" t="s">
        <v>79</v>
      </c>
      <c r="N545">
        <f>Table_New[[#This Row],[WorkDate]]-Table_New[[#This Row],[ReqDate]]</f>
        <v>72</v>
      </c>
      <c r="O545">
        <f>VLOOKUP(Table_New[[#This Row],[Techs]],$AA$2:$AB$4,2,0)</f>
        <v>140</v>
      </c>
      <c r="P545">
        <f>Table_New[[#This Row],[LaborHours]]*Table_New[[#This Row],[LaborRate]]</f>
        <v>105</v>
      </c>
      <c r="Q545" s="6">
        <v>105</v>
      </c>
      <c r="R545" s="6">
        <v>106.65</v>
      </c>
      <c r="S545">
        <f>Table_New[[#This Row],[LaborRate]]+Table_New[[#This Row],[LaborCost]]</f>
        <v>245</v>
      </c>
      <c r="T545">
        <f>Table_New[[#This Row],[LaborFee]]+Table_New[[#This Row],[PartsFee]]</f>
        <v>211.65</v>
      </c>
      <c r="U545" t="str">
        <f>LEFT(TEXT(Table_New[[#This Row],[ReqDate]],"dddd"),3)</f>
        <v>Mon</v>
      </c>
      <c r="V545" t="str">
        <f>LEFT(TEXT(Table_New[[#This Row],[WorkDate]],"mmmm"),3)</f>
        <v>Jun</v>
      </c>
    </row>
    <row r="546" spans="1:22" ht="14.25" customHeight="1" x14ac:dyDescent="0.25">
      <c r="A546" s="6" t="s">
        <v>626</v>
      </c>
      <c r="B546" s="6" t="s">
        <v>94</v>
      </c>
      <c r="C546" s="6" t="s">
        <v>66</v>
      </c>
      <c r="D546" s="6" t="s">
        <v>81</v>
      </c>
      <c r="E546" t="str">
        <f>IF(Table_New[[#This Row],[Wait]]&lt;=4, "Yes", "No")</f>
        <v>No</v>
      </c>
      <c r="F546" s="9">
        <v>44305</v>
      </c>
      <c r="G546" s="9">
        <v>44376</v>
      </c>
      <c r="H546" s="6">
        <v>2</v>
      </c>
      <c r="I546" t="str">
        <f>IF(Table_New[[#This Row],[LaborFee]]=0,"Yes", "No")</f>
        <v>Yes</v>
      </c>
      <c r="J546" t="str">
        <f>IF(Table_New[[#This Row],[PartsFee]]=0,"Yes", "No")</f>
        <v>No</v>
      </c>
      <c r="K546" s="6">
        <v>1</v>
      </c>
      <c r="L546" s="6">
        <v>427.83109999999999</v>
      </c>
      <c r="M546" s="6" t="s">
        <v>79</v>
      </c>
      <c r="N546">
        <f>Table_New[[#This Row],[WorkDate]]-Table_New[[#This Row],[ReqDate]]</f>
        <v>71</v>
      </c>
      <c r="O546">
        <f>VLOOKUP(Table_New[[#This Row],[Techs]],$AA$2:$AB$4,2,0)</f>
        <v>140</v>
      </c>
      <c r="P546">
        <f>Table_New[[#This Row],[LaborHours]]*Table_New[[#This Row],[LaborRate]]</f>
        <v>140</v>
      </c>
      <c r="Q546" s="6">
        <v>0</v>
      </c>
      <c r="R546" s="6">
        <v>427.83109999999999</v>
      </c>
      <c r="S546">
        <f>Table_New[[#This Row],[LaborRate]]+Table_New[[#This Row],[LaborCost]]</f>
        <v>280</v>
      </c>
      <c r="T546">
        <f>Table_New[[#This Row],[LaborFee]]+Table_New[[#This Row],[PartsFee]]</f>
        <v>427.83109999999999</v>
      </c>
      <c r="U546" t="str">
        <f>LEFT(TEXT(Table_New[[#This Row],[ReqDate]],"dddd"),3)</f>
        <v>Mon</v>
      </c>
      <c r="V546" t="str">
        <f>LEFT(TEXT(Table_New[[#This Row],[WorkDate]],"mmmm"),3)</f>
        <v>Jun</v>
      </c>
    </row>
    <row r="547" spans="1:22" ht="14.25" customHeight="1" x14ac:dyDescent="0.25">
      <c r="A547" s="6" t="s">
        <v>627</v>
      </c>
      <c r="B547" s="6" t="s">
        <v>71</v>
      </c>
      <c r="C547" s="6" t="s">
        <v>57</v>
      </c>
      <c r="D547" s="6" t="s">
        <v>58</v>
      </c>
      <c r="E547" t="str">
        <f>IF(Table_New[[#This Row],[Wait]]&lt;=4, "Yes", "No")</f>
        <v>No</v>
      </c>
      <c r="F547" s="9">
        <v>44306</v>
      </c>
      <c r="G547" s="9">
        <v>44327</v>
      </c>
      <c r="H547" s="6">
        <v>1</v>
      </c>
      <c r="I547" t="str">
        <f>IF(Table_New[[#This Row],[LaborFee]]=0,"Yes", "No")</f>
        <v>No</v>
      </c>
      <c r="J547" t="str">
        <f>IF(Table_New[[#This Row],[PartsFee]]=0,"Yes", "No")</f>
        <v>No</v>
      </c>
      <c r="K547" s="6">
        <v>0.25</v>
      </c>
      <c r="L547" s="6">
        <v>84.700599999999994</v>
      </c>
      <c r="M547" s="6" t="s">
        <v>79</v>
      </c>
      <c r="N547">
        <f>Table_New[[#This Row],[WorkDate]]-Table_New[[#This Row],[ReqDate]]</f>
        <v>21</v>
      </c>
      <c r="O547">
        <f>VLOOKUP(Table_New[[#This Row],[Techs]],$AA$2:$AB$4,2,0)</f>
        <v>80</v>
      </c>
      <c r="P547">
        <f>Table_New[[#This Row],[LaborHours]]*Table_New[[#This Row],[LaborRate]]</f>
        <v>20</v>
      </c>
      <c r="Q547" s="6">
        <v>20</v>
      </c>
      <c r="R547" s="6">
        <v>84.700599999999994</v>
      </c>
      <c r="S547">
        <f>Table_New[[#This Row],[LaborRate]]+Table_New[[#This Row],[LaborCost]]</f>
        <v>100</v>
      </c>
      <c r="T547">
        <f>Table_New[[#This Row],[LaborFee]]+Table_New[[#This Row],[PartsFee]]</f>
        <v>104.70059999999999</v>
      </c>
      <c r="U547" t="str">
        <f>LEFT(TEXT(Table_New[[#This Row],[ReqDate]],"dddd"),3)</f>
        <v>Tue</v>
      </c>
      <c r="V547" t="str">
        <f>LEFT(TEXT(Table_New[[#This Row],[WorkDate]],"mmmm"),3)</f>
        <v>May</v>
      </c>
    </row>
    <row r="548" spans="1:22" ht="14.25" customHeight="1" x14ac:dyDescent="0.25">
      <c r="A548" s="6" t="s">
        <v>628</v>
      </c>
      <c r="B548" s="6" t="s">
        <v>94</v>
      </c>
      <c r="C548" s="6" t="s">
        <v>78</v>
      </c>
      <c r="D548" s="6" t="s">
        <v>58</v>
      </c>
      <c r="E548" t="str">
        <f>IF(Table_New[[#This Row],[Wait]]&lt;=4, "Yes", "No")</f>
        <v>No</v>
      </c>
      <c r="F548" s="9">
        <v>44306</v>
      </c>
      <c r="G548" s="9">
        <v>44326</v>
      </c>
      <c r="H548" s="6">
        <v>1</v>
      </c>
      <c r="I548" t="str">
        <f>IF(Table_New[[#This Row],[LaborFee]]=0,"Yes", "No")</f>
        <v>No</v>
      </c>
      <c r="J548" t="str">
        <f>IF(Table_New[[#This Row],[PartsFee]]=0,"Yes", "No")</f>
        <v>No</v>
      </c>
      <c r="K548" s="6">
        <v>0.25</v>
      </c>
      <c r="L548" s="6">
        <v>106.5408</v>
      </c>
      <c r="M548" s="6" t="s">
        <v>79</v>
      </c>
      <c r="N548">
        <f>Table_New[[#This Row],[WorkDate]]-Table_New[[#This Row],[ReqDate]]</f>
        <v>20</v>
      </c>
      <c r="O548">
        <f>VLOOKUP(Table_New[[#This Row],[Techs]],$AA$2:$AB$4,2,0)</f>
        <v>80</v>
      </c>
      <c r="P548">
        <f>Table_New[[#This Row],[LaborHours]]*Table_New[[#This Row],[LaborRate]]</f>
        <v>20</v>
      </c>
      <c r="Q548" s="6">
        <v>20</v>
      </c>
      <c r="R548" s="6">
        <v>106.5408</v>
      </c>
      <c r="S548">
        <f>Table_New[[#This Row],[LaborRate]]+Table_New[[#This Row],[LaborCost]]</f>
        <v>100</v>
      </c>
      <c r="T548">
        <f>Table_New[[#This Row],[LaborFee]]+Table_New[[#This Row],[PartsFee]]</f>
        <v>126.5408</v>
      </c>
      <c r="U548" t="str">
        <f>LEFT(TEXT(Table_New[[#This Row],[ReqDate]],"dddd"),3)</f>
        <v>Tue</v>
      </c>
      <c r="V548" t="str">
        <f>LEFT(TEXT(Table_New[[#This Row],[WorkDate]],"mmmm"),3)</f>
        <v>May</v>
      </c>
    </row>
    <row r="549" spans="1:22" ht="14.25" customHeight="1" x14ac:dyDescent="0.25">
      <c r="A549" s="6" t="s">
        <v>629</v>
      </c>
      <c r="B549" s="6" t="s">
        <v>65</v>
      </c>
      <c r="C549" s="6" t="s">
        <v>57</v>
      </c>
      <c r="D549" s="6" t="s">
        <v>67</v>
      </c>
      <c r="E549" t="str">
        <f>IF(Table_New[[#This Row],[Wait]]&lt;=4, "Yes", "No")</f>
        <v>No</v>
      </c>
      <c r="F549" s="9">
        <v>44306</v>
      </c>
      <c r="G549" s="9">
        <v>44329</v>
      </c>
      <c r="H549" s="6">
        <v>1</v>
      </c>
      <c r="I549" t="str">
        <f>IF(Table_New[[#This Row],[LaborFee]]=0,"Yes", "No")</f>
        <v>No</v>
      </c>
      <c r="J549" t="str">
        <f>IF(Table_New[[#This Row],[PartsFee]]=0,"Yes", "No")</f>
        <v>No</v>
      </c>
      <c r="K549" s="6">
        <v>0.25</v>
      </c>
      <c r="L549" s="6">
        <v>108.69070000000001</v>
      </c>
      <c r="M549" s="6" t="s">
        <v>79</v>
      </c>
      <c r="N549">
        <f>Table_New[[#This Row],[WorkDate]]-Table_New[[#This Row],[ReqDate]]</f>
        <v>23</v>
      </c>
      <c r="O549">
        <f>VLOOKUP(Table_New[[#This Row],[Techs]],$AA$2:$AB$4,2,0)</f>
        <v>80</v>
      </c>
      <c r="P549">
        <f>Table_New[[#This Row],[LaborHours]]*Table_New[[#This Row],[LaborRate]]</f>
        <v>20</v>
      </c>
      <c r="Q549" s="6">
        <v>20</v>
      </c>
      <c r="R549" s="6">
        <v>108.69070000000001</v>
      </c>
      <c r="S549">
        <f>Table_New[[#This Row],[LaborRate]]+Table_New[[#This Row],[LaborCost]]</f>
        <v>100</v>
      </c>
      <c r="T549">
        <f>Table_New[[#This Row],[LaborFee]]+Table_New[[#This Row],[PartsFee]]</f>
        <v>128.69069999999999</v>
      </c>
      <c r="U549" t="str">
        <f>LEFT(TEXT(Table_New[[#This Row],[ReqDate]],"dddd"),3)</f>
        <v>Tue</v>
      </c>
      <c r="V549" t="str">
        <f>LEFT(TEXT(Table_New[[#This Row],[WorkDate]],"mmmm"),3)</f>
        <v>May</v>
      </c>
    </row>
    <row r="550" spans="1:22" ht="14.25" customHeight="1" x14ac:dyDescent="0.25">
      <c r="A550" s="6" t="s">
        <v>630</v>
      </c>
      <c r="B550" s="6" t="s">
        <v>65</v>
      </c>
      <c r="C550" s="6" t="s">
        <v>57</v>
      </c>
      <c r="D550" s="6" t="s">
        <v>63</v>
      </c>
      <c r="E550" t="str">
        <f>IF(Table_New[[#This Row],[Wait]]&lt;=4, "Yes", "No")</f>
        <v>No</v>
      </c>
      <c r="F550" s="9">
        <v>44306</v>
      </c>
      <c r="G550" s="9">
        <v>44338</v>
      </c>
      <c r="H550" s="6">
        <v>1</v>
      </c>
      <c r="I550" t="str">
        <f>IF(Table_New[[#This Row],[LaborFee]]=0,"Yes", "No")</f>
        <v>No</v>
      </c>
      <c r="J550" t="str">
        <f>IF(Table_New[[#This Row],[PartsFee]]=0,"Yes", "No")</f>
        <v>No</v>
      </c>
      <c r="K550" s="6">
        <v>1.25</v>
      </c>
      <c r="L550" s="6">
        <v>405.55250000000001</v>
      </c>
      <c r="M550" s="6" t="s">
        <v>79</v>
      </c>
      <c r="N550">
        <f>Table_New[[#This Row],[WorkDate]]-Table_New[[#This Row],[ReqDate]]</f>
        <v>32</v>
      </c>
      <c r="O550">
        <f>VLOOKUP(Table_New[[#This Row],[Techs]],$AA$2:$AB$4,2,0)</f>
        <v>80</v>
      </c>
      <c r="P550">
        <f>Table_New[[#This Row],[LaborHours]]*Table_New[[#This Row],[LaborRate]]</f>
        <v>100</v>
      </c>
      <c r="Q550" s="6">
        <v>100</v>
      </c>
      <c r="R550" s="6">
        <v>405.55250000000001</v>
      </c>
      <c r="S550">
        <f>Table_New[[#This Row],[LaborRate]]+Table_New[[#This Row],[LaborCost]]</f>
        <v>180</v>
      </c>
      <c r="T550">
        <f>Table_New[[#This Row],[LaborFee]]+Table_New[[#This Row],[PartsFee]]</f>
        <v>505.55250000000001</v>
      </c>
      <c r="U550" t="str">
        <f>LEFT(TEXT(Table_New[[#This Row],[ReqDate]],"dddd"),3)</f>
        <v>Tue</v>
      </c>
      <c r="V550" t="str">
        <f>LEFT(TEXT(Table_New[[#This Row],[WorkDate]],"mmmm"),3)</f>
        <v>May</v>
      </c>
    </row>
    <row r="551" spans="1:22" ht="14.25" customHeight="1" x14ac:dyDescent="0.25">
      <c r="A551" s="6" t="s">
        <v>631</v>
      </c>
      <c r="B551" s="6" t="s">
        <v>56</v>
      </c>
      <c r="C551" s="6" t="s">
        <v>227</v>
      </c>
      <c r="D551" s="6" t="s">
        <v>67</v>
      </c>
      <c r="E551" t="str">
        <f>IF(Table_New[[#This Row],[Wait]]&lt;=4, "Yes", "No")</f>
        <v>No</v>
      </c>
      <c r="F551" s="9">
        <v>44306</v>
      </c>
      <c r="G551" s="9">
        <v>44342</v>
      </c>
      <c r="H551" s="6">
        <v>2</v>
      </c>
      <c r="I551" t="str">
        <f>IF(Table_New[[#This Row],[LaborFee]]=0,"Yes", "No")</f>
        <v>No</v>
      </c>
      <c r="J551" t="str">
        <f>IF(Table_New[[#This Row],[PartsFee]]=0,"Yes", "No")</f>
        <v>No</v>
      </c>
      <c r="K551" s="6">
        <v>0.25</v>
      </c>
      <c r="L551" s="6">
        <v>240</v>
      </c>
      <c r="M551" s="6" t="s">
        <v>59</v>
      </c>
      <c r="N551">
        <f>Table_New[[#This Row],[WorkDate]]-Table_New[[#This Row],[ReqDate]]</f>
        <v>36</v>
      </c>
      <c r="O551">
        <f>VLOOKUP(Table_New[[#This Row],[Techs]],$AA$2:$AB$4,2,0)</f>
        <v>140</v>
      </c>
      <c r="P551">
        <f>Table_New[[#This Row],[LaborHours]]*Table_New[[#This Row],[LaborRate]]</f>
        <v>35</v>
      </c>
      <c r="Q551" s="6">
        <v>35</v>
      </c>
      <c r="R551" s="6">
        <v>240</v>
      </c>
      <c r="S551">
        <f>Table_New[[#This Row],[LaborRate]]+Table_New[[#This Row],[LaborCost]]</f>
        <v>175</v>
      </c>
      <c r="T551">
        <f>Table_New[[#This Row],[LaborFee]]+Table_New[[#This Row],[PartsFee]]</f>
        <v>275</v>
      </c>
      <c r="U551" t="str">
        <f>LEFT(TEXT(Table_New[[#This Row],[ReqDate]],"dddd"),3)</f>
        <v>Tue</v>
      </c>
      <c r="V551" t="str">
        <f>LEFT(TEXT(Table_New[[#This Row],[WorkDate]],"mmmm"),3)</f>
        <v>May</v>
      </c>
    </row>
    <row r="552" spans="1:22" ht="14.25" customHeight="1" x14ac:dyDescent="0.25">
      <c r="A552" s="6" t="s">
        <v>632</v>
      </c>
      <c r="B552" s="6" t="s">
        <v>71</v>
      </c>
      <c r="C552" s="6" t="s">
        <v>78</v>
      </c>
      <c r="D552" s="6" t="s">
        <v>58</v>
      </c>
      <c r="E552" t="str">
        <f>IF(Table_New[[#This Row],[Wait]]&lt;=4, "Yes", "No")</f>
        <v>No</v>
      </c>
      <c r="F552" s="9">
        <v>44306</v>
      </c>
      <c r="G552" s="9">
        <v>44347</v>
      </c>
      <c r="H552" s="6">
        <v>2</v>
      </c>
      <c r="I552" t="str">
        <f>IF(Table_New[[#This Row],[LaborFee]]=0,"Yes", "No")</f>
        <v>No</v>
      </c>
      <c r="J552" t="str">
        <f>IF(Table_New[[#This Row],[PartsFee]]=0,"Yes", "No")</f>
        <v>No</v>
      </c>
      <c r="K552" s="6">
        <v>1</v>
      </c>
      <c r="L552" s="6">
        <v>641.77440000000001</v>
      </c>
      <c r="M552" s="6" t="s">
        <v>79</v>
      </c>
      <c r="N552">
        <f>Table_New[[#This Row],[WorkDate]]-Table_New[[#This Row],[ReqDate]]</f>
        <v>41</v>
      </c>
      <c r="O552">
        <f>VLOOKUP(Table_New[[#This Row],[Techs]],$AA$2:$AB$4,2,0)</f>
        <v>140</v>
      </c>
      <c r="P552">
        <f>Table_New[[#This Row],[LaborHours]]*Table_New[[#This Row],[LaborRate]]</f>
        <v>140</v>
      </c>
      <c r="Q552" s="6">
        <v>140</v>
      </c>
      <c r="R552" s="6">
        <v>641.77440000000001</v>
      </c>
      <c r="S552">
        <f>Table_New[[#This Row],[LaborRate]]+Table_New[[#This Row],[LaborCost]]</f>
        <v>280</v>
      </c>
      <c r="T552">
        <f>Table_New[[#This Row],[LaborFee]]+Table_New[[#This Row],[PartsFee]]</f>
        <v>781.77440000000001</v>
      </c>
      <c r="U552" t="str">
        <f>LEFT(TEXT(Table_New[[#This Row],[ReqDate]],"dddd"),3)</f>
        <v>Tue</v>
      </c>
      <c r="V552" t="str">
        <f>LEFT(TEXT(Table_New[[#This Row],[WorkDate]],"mmmm"),3)</f>
        <v>May</v>
      </c>
    </row>
    <row r="553" spans="1:22" ht="14.25" customHeight="1" x14ac:dyDescent="0.25">
      <c r="A553" s="6" t="s">
        <v>633</v>
      </c>
      <c r="B553" s="6" t="s">
        <v>94</v>
      </c>
      <c r="C553" s="6" t="s">
        <v>66</v>
      </c>
      <c r="D553" s="6" t="s">
        <v>63</v>
      </c>
      <c r="E553" t="str">
        <f>IF(Table_New[[#This Row],[Wait]]&lt;=4, "Yes", "No")</f>
        <v>No</v>
      </c>
      <c r="F553" s="9">
        <v>44306</v>
      </c>
      <c r="G553" s="9">
        <v>44376</v>
      </c>
      <c r="H553" s="6">
        <v>1</v>
      </c>
      <c r="I553" t="str">
        <f>IF(Table_New[[#This Row],[LaborFee]]=0,"Yes", "No")</f>
        <v>No</v>
      </c>
      <c r="J553" t="str">
        <f>IF(Table_New[[#This Row],[PartsFee]]=0,"Yes", "No")</f>
        <v>No</v>
      </c>
      <c r="K553" s="6">
        <v>1</v>
      </c>
      <c r="L553" s="6">
        <v>89.452399999999997</v>
      </c>
      <c r="M553" s="6" t="s">
        <v>79</v>
      </c>
      <c r="N553">
        <f>Table_New[[#This Row],[WorkDate]]-Table_New[[#This Row],[ReqDate]]</f>
        <v>70</v>
      </c>
      <c r="O553">
        <f>VLOOKUP(Table_New[[#This Row],[Techs]],$AA$2:$AB$4,2,0)</f>
        <v>80</v>
      </c>
      <c r="P553">
        <f>Table_New[[#This Row],[LaborHours]]*Table_New[[#This Row],[LaborRate]]</f>
        <v>80</v>
      </c>
      <c r="Q553" s="6">
        <v>80</v>
      </c>
      <c r="R553" s="6">
        <v>89.452399999999997</v>
      </c>
      <c r="S553">
        <f>Table_New[[#This Row],[LaborRate]]+Table_New[[#This Row],[LaborCost]]</f>
        <v>160</v>
      </c>
      <c r="T553">
        <f>Table_New[[#This Row],[LaborFee]]+Table_New[[#This Row],[PartsFee]]</f>
        <v>169.45240000000001</v>
      </c>
      <c r="U553" t="str">
        <f>LEFT(TEXT(Table_New[[#This Row],[ReqDate]],"dddd"),3)</f>
        <v>Tue</v>
      </c>
      <c r="V553" t="str">
        <f>LEFT(TEXT(Table_New[[#This Row],[WorkDate]],"mmmm"),3)</f>
        <v>Jun</v>
      </c>
    </row>
    <row r="554" spans="1:22" ht="14.25" customHeight="1" x14ac:dyDescent="0.25">
      <c r="A554" s="6" t="s">
        <v>634</v>
      </c>
      <c r="B554" s="6" t="s">
        <v>226</v>
      </c>
      <c r="C554" s="6" t="s">
        <v>227</v>
      </c>
      <c r="D554" s="6" t="s">
        <v>67</v>
      </c>
      <c r="E554" t="str">
        <f>IF(Table_New[[#This Row],[Wait]]&lt;=4, "Yes", "No")</f>
        <v>No</v>
      </c>
      <c r="F554" s="9">
        <v>44306</v>
      </c>
      <c r="G554" s="9">
        <v>44382</v>
      </c>
      <c r="H554" s="6">
        <v>1</v>
      </c>
      <c r="I554" t="str">
        <f>IF(Table_New[[#This Row],[LaborFee]]=0,"Yes", "No")</f>
        <v>No</v>
      </c>
      <c r="J554" t="str">
        <f>IF(Table_New[[#This Row],[PartsFee]]=0,"Yes", "No")</f>
        <v>No</v>
      </c>
      <c r="K554" s="6">
        <v>0.25</v>
      </c>
      <c r="L554" s="6">
        <v>2</v>
      </c>
      <c r="M554" s="6" t="s">
        <v>79</v>
      </c>
      <c r="N554">
        <f>Table_New[[#This Row],[WorkDate]]-Table_New[[#This Row],[ReqDate]]</f>
        <v>76</v>
      </c>
      <c r="O554">
        <f>VLOOKUP(Table_New[[#This Row],[Techs]],$AA$2:$AB$4,2,0)</f>
        <v>80</v>
      </c>
      <c r="P554">
        <f>Table_New[[#This Row],[LaborHours]]*Table_New[[#This Row],[LaborRate]]</f>
        <v>20</v>
      </c>
      <c r="Q554" s="6">
        <v>20</v>
      </c>
      <c r="R554" s="6">
        <v>2</v>
      </c>
      <c r="S554">
        <f>Table_New[[#This Row],[LaborRate]]+Table_New[[#This Row],[LaborCost]]</f>
        <v>100</v>
      </c>
      <c r="T554">
        <f>Table_New[[#This Row],[LaborFee]]+Table_New[[#This Row],[PartsFee]]</f>
        <v>22</v>
      </c>
      <c r="U554" t="str">
        <f>LEFT(TEXT(Table_New[[#This Row],[ReqDate]],"dddd"),3)</f>
        <v>Tue</v>
      </c>
      <c r="V554" t="str">
        <f>LEFT(TEXT(Table_New[[#This Row],[WorkDate]],"mmmm"),3)</f>
        <v>Jul</v>
      </c>
    </row>
    <row r="555" spans="1:22" ht="14.25" customHeight="1" x14ac:dyDescent="0.25">
      <c r="A555" s="6" t="s">
        <v>635</v>
      </c>
      <c r="B555" s="6" t="s">
        <v>61</v>
      </c>
      <c r="C555" s="6" t="s">
        <v>66</v>
      </c>
      <c r="D555" s="6" t="s">
        <v>58</v>
      </c>
      <c r="E555" t="str">
        <f>IF(Table_New[[#This Row],[Wait]]&lt;=4, "Yes", "No")</f>
        <v>No</v>
      </c>
      <c r="F555" s="9">
        <v>44307</v>
      </c>
      <c r="G555" s="9">
        <v>44320</v>
      </c>
      <c r="H555" s="6">
        <v>1</v>
      </c>
      <c r="I555" t="str">
        <f>IF(Table_New[[#This Row],[LaborFee]]=0,"Yes", "No")</f>
        <v>Yes</v>
      </c>
      <c r="J555" t="str">
        <f>IF(Table_New[[#This Row],[PartsFee]]=0,"Yes", "No")</f>
        <v>Yes</v>
      </c>
      <c r="K555" s="6">
        <v>0.25</v>
      </c>
      <c r="L555" s="6">
        <v>248.09129999999999</v>
      </c>
      <c r="M555" s="6" t="s">
        <v>413</v>
      </c>
      <c r="N555">
        <f>Table_New[[#This Row],[WorkDate]]-Table_New[[#This Row],[ReqDate]]</f>
        <v>13</v>
      </c>
      <c r="O555">
        <f>VLOOKUP(Table_New[[#This Row],[Techs]],$AA$2:$AB$4,2,0)</f>
        <v>80</v>
      </c>
      <c r="P555">
        <f>Table_New[[#This Row],[LaborHours]]*Table_New[[#This Row],[LaborRate]]</f>
        <v>20</v>
      </c>
      <c r="Q555" s="6">
        <v>0</v>
      </c>
      <c r="R555" s="6">
        <v>0</v>
      </c>
      <c r="S555">
        <f>Table_New[[#This Row],[LaborRate]]+Table_New[[#This Row],[LaborCost]]</f>
        <v>100</v>
      </c>
      <c r="T555">
        <f>Table_New[[#This Row],[LaborFee]]+Table_New[[#This Row],[PartsFee]]</f>
        <v>0</v>
      </c>
      <c r="U555" t="str">
        <f>LEFT(TEXT(Table_New[[#This Row],[ReqDate]],"dddd"),3)</f>
        <v>Wed</v>
      </c>
      <c r="V555" t="str">
        <f>LEFT(TEXT(Table_New[[#This Row],[WorkDate]],"mmmm"),3)</f>
        <v>May</v>
      </c>
    </row>
    <row r="556" spans="1:22" ht="14.25" customHeight="1" x14ac:dyDescent="0.25">
      <c r="A556" s="6" t="s">
        <v>636</v>
      </c>
      <c r="B556" s="6" t="s">
        <v>226</v>
      </c>
      <c r="C556" s="6" t="s">
        <v>227</v>
      </c>
      <c r="D556" s="6" t="s">
        <v>58</v>
      </c>
      <c r="E556" t="str">
        <f>IF(Table_New[[#This Row],[Wait]]&lt;=4, "Yes", "No")</f>
        <v>No</v>
      </c>
      <c r="F556" s="9">
        <v>44307</v>
      </c>
      <c r="G556" s="9">
        <v>44321</v>
      </c>
      <c r="H556" s="6">
        <v>2</v>
      </c>
      <c r="I556" t="str">
        <f>IF(Table_New[[#This Row],[LaborFee]]=0,"Yes", "No")</f>
        <v>No</v>
      </c>
      <c r="J556" t="str">
        <f>IF(Table_New[[#This Row],[PartsFee]]=0,"Yes", "No")</f>
        <v>No</v>
      </c>
      <c r="K556" s="6">
        <v>0.25</v>
      </c>
      <c r="L556" s="6">
        <v>180</v>
      </c>
      <c r="M556" s="6" t="s">
        <v>59</v>
      </c>
      <c r="N556">
        <f>Table_New[[#This Row],[WorkDate]]-Table_New[[#This Row],[ReqDate]]</f>
        <v>14</v>
      </c>
      <c r="O556">
        <f>VLOOKUP(Table_New[[#This Row],[Techs]],$AA$2:$AB$4,2,0)</f>
        <v>140</v>
      </c>
      <c r="P556">
        <f>Table_New[[#This Row],[LaborHours]]*Table_New[[#This Row],[LaborRate]]</f>
        <v>35</v>
      </c>
      <c r="Q556" s="6">
        <v>35</v>
      </c>
      <c r="R556" s="6">
        <v>180</v>
      </c>
      <c r="S556">
        <f>Table_New[[#This Row],[LaborRate]]+Table_New[[#This Row],[LaborCost]]</f>
        <v>175</v>
      </c>
      <c r="T556">
        <f>Table_New[[#This Row],[LaborFee]]+Table_New[[#This Row],[PartsFee]]</f>
        <v>215</v>
      </c>
      <c r="U556" t="str">
        <f>LEFT(TEXT(Table_New[[#This Row],[ReqDate]],"dddd"),3)</f>
        <v>Wed</v>
      </c>
      <c r="V556" t="str">
        <f>LEFT(TEXT(Table_New[[#This Row],[WorkDate]],"mmmm"),3)</f>
        <v>May</v>
      </c>
    </row>
    <row r="557" spans="1:22" ht="14.25" customHeight="1" x14ac:dyDescent="0.25">
      <c r="A557" s="6" t="s">
        <v>637</v>
      </c>
      <c r="B557" s="6" t="s">
        <v>94</v>
      </c>
      <c r="C557" s="6" t="s">
        <v>57</v>
      </c>
      <c r="D557" s="6" t="s">
        <v>67</v>
      </c>
      <c r="E557" t="str">
        <f>IF(Table_New[[#This Row],[Wait]]&lt;=4, "Yes", "No")</f>
        <v>No</v>
      </c>
      <c r="F557" s="9">
        <v>44307</v>
      </c>
      <c r="G557" s="9">
        <v>44361</v>
      </c>
      <c r="H557" s="6">
        <v>1</v>
      </c>
      <c r="I557" t="str">
        <f>IF(Table_New[[#This Row],[LaborFee]]=0,"Yes", "No")</f>
        <v>No</v>
      </c>
      <c r="J557" t="str">
        <f>IF(Table_New[[#This Row],[PartsFee]]=0,"Yes", "No")</f>
        <v>No</v>
      </c>
      <c r="K557" s="6">
        <v>0.25</v>
      </c>
      <c r="L557" s="6">
        <v>45.944899999999997</v>
      </c>
      <c r="M557" s="6" t="s">
        <v>79</v>
      </c>
      <c r="N557">
        <f>Table_New[[#This Row],[WorkDate]]-Table_New[[#This Row],[ReqDate]]</f>
        <v>54</v>
      </c>
      <c r="O557">
        <f>VLOOKUP(Table_New[[#This Row],[Techs]],$AA$2:$AB$4,2,0)</f>
        <v>80</v>
      </c>
      <c r="P557">
        <f>Table_New[[#This Row],[LaborHours]]*Table_New[[#This Row],[LaborRate]]</f>
        <v>20</v>
      </c>
      <c r="Q557" s="6">
        <v>20</v>
      </c>
      <c r="R557" s="6">
        <v>45.944899999999997</v>
      </c>
      <c r="S557">
        <f>Table_New[[#This Row],[LaborRate]]+Table_New[[#This Row],[LaborCost]]</f>
        <v>100</v>
      </c>
      <c r="T557">
        <f>Table_New[[#This Row],[LaborFee]]+Table_New[[#This Row],[PartsFee]]</f>
        <v>65.94489999999999</v>
      </c>
      <c r="U557" t="str">
        <f>LEFT(TEXT(Table_New[[#This Row],[ReqDate]],"dddd"),3)</f>
        <v>Wed</v>
      </c>
      <c r="V557" t="str">
        <f>LEFT(TEXT(Table_New[[#This Row],[WorkDate]],"mmmm"),3)</f>
        <v>Jun</v>
      </c>
    </row>
    <row r="558" spans="1:22" ht="14.25" customHeight="1" x14ac:dyDescent="0.25">
      <c r="A558" s="6" t="s">
        <v>638</v>
      </c>
      <c r="B558" s="6" t="s">
        <v>94</v>
      </c>
      <c r="C558" s="6" t="s">
        <v>78</v>
      </c>
      <c r="D558" s="6" t="s">
        <v>58</v>
      </c>
      <c r="E558" t="str">
        <f>IF(Table_New[[#This Row],[Wait]]&lt;=4, "Yes", "No")</f>
        <v>No</v>
      </c>
      <c r="F558" s="9">
        <v>44307</v>
      </c>
      <c r="G558" s="9">
        <v>44364</v>
      </c>
      <c r="H558" s="6">
        <v>2</v>
      </c>
      <c r="I558" t="str">
        <f>IF(Table_New[[#This Row],[LaborFee]]=0,"Yes", "No")</f>
        <v>No</v>
      </c>
      <c r="J558" t="str">
        <f>IF(Table_New[[#This Row],[PartsFee]]=0,"Yes", "No")</f>
        <v>Yes</v>
      </c>
      <c r="K558" s="6">
        <v>0.25</v>
      </c>
      <c r="L558" s="6">
        <v>125.76</v>
      </c>
      <c r="M558" s="6" t="s">
        <v>79</v>
      </c>
      <c r="N558">
        <f>Table_New[[#This Row],[WorkDate]]-Table_New[[#This Row],[ReqDate]]</f>
        <v>57</v>
      </c>
      <c r="O558">
        <f>VLOOKUP(Table_New[[#This Row],[Techs]],$AA$2:$AB$4,2,0)</f>
        <v>140</v>
      </c>
      <c r="P558">
        <f>Table_New[[#This Row],[LaborHours]]*Table_New[[#This Row],[LaborRate]]</f>
        <v>35</v>
      </c>
      <c r="Q558" s="6">
        <v>35</v>
      </c>
      <c r="R558" s="6">
        <v>0</v>
      </c>
      <c r="S558">
        <f>Table_New[[#This Row],[LaborRate]]+Table_New[[#This Row],[LaborCost]]</f>
        <v>175</v>
      </c>
      <c r="T558">
        <f>Table_New[[#This Row],[LaborFee]]+Table_New[[#This Row],[PartsFee]]</f>
        <v>35</v>
      </c>
      <c r="U558" t="str">
        <f>LEFT(TEXT(Table_New[[#This Row],[ReqDate]],"dddd"),3)</f>
        <v>Wed</v>
      </c>
      <c r="V558" t="str">
        <f>LEFT(TEXT(Table_New[[#This Row],[WorkDate]],"mmmm"),3)</f>
        <v>Jun</v>
      </c>
    </row>
    <row r="559" spans="1:22" ht="14.25" customHeight="1" x14ac:dyDescent="0.25">
      <c r="A559" s="6" t="s">
        <v>639</v>
      </c>
      <c r="B559" s="6" t="s">
        <v>94</v>
      </c>
      <c r="C559" s="6" t="s">
        <v>66</v>
      </c>
      <c r="D559" s="6" t="s">
        <v>58</v>
      </c>
      <c r="E559" t="str">
        <f>IF(Table_New[[#This Row],[Wait]]&lt;=4, "Yes", "No")</f>
        <v>No</v>
      </c>
      <c r="F559" s="9">
        <v>44307</v>
      </c>
      <c r="G559" s="9">
        <v>44382</v>
      </c>
      <c r="H559" s="6">
        <v>2</v>
      </c>
      <c r="I559" t="str">
        <f>IF(Table_New[[#This Row],[LaborFee]]=0,"Yes", "No")</f>
        <v>No</v>
      </c>
      <c r="J559" t="str">
        <f>IF(Table_New[[#This Row],[PartsFee]]=0,"Yes", "No")</f>
        <v>No</v>
      </c>
      <c r="K559" s="6">
        <v>0.25</v>
      </c>
      <c r="L559" s="6">
        <v>92.4375</v>
      </c>
      <c r="M559" s="6" t="s">
        <v>79</v>
      </c>
      <c r="N559">
        <f>Table_New[[#This Row],[WorkDate]]-Table_New[[#This Row],[ReqDate]]</f>
        <v>75</v>
      </c>
      <c r="O559">
        <f>VLOOKUP(Table_New[[#This Row],[Techs]],$AA$2:$AB$4,2,0)</f>
        <v>140</v>
      </c>
      <c r="P559">
        <f>Table_New[[#This Row],[LaborHours]]*Table_New[[#This Row],[LaborRate]]</f>
        <v>35</v>
      </c>
      <c r="Q559" s="6">
        <v>35</v>
      </c>
      <c r="R559" s="6">
        <v>92.4375</v>
      </c>
      <c r="S559">
        <f>Table_New[[#This Row],[LaborRate]]+Table_New[[#This Row],[LaborCost]]</f>
        <v>175</v>
      </c>
      <c r="T559">
        <f>Table_New[[#This Row],[LaborFee]]+Table_New[[#This Row],[PartsFee]]</f>
        <v>127.4375</v>
      </c>
      <c r="U559" t="str">
        <f>LEFT(TEXT(Table_New[[#This Row],[ReqDate]],"dddd"),3)</f>
        <v>Wed</v>
      </c>
      <c r="V559" t="str">
        <f>LEFT(TEXT(Table_New[[#This Row],[WorkDate]],"mmmm"),3)</f>
        <v>Jul</v>
      </c>
    </row>
    <row r="560" spans="1:22" ht="14.25" customHeight="1" x14ac:dyDescent="0.25">
      <c r="A560" s="6" t="s">
        <v>640</v>
      </c>
      <c r="B560" s="6" t="s">
        <v>61</v>
      </c>
      <c r="C560" s="6" t="s">
        <v>78</v>
      </c>
      <c r="D560" s="6" t="s">
        <v>63</v>
      </c>
      <c r="E560" t="str">
        <f>IF(Table_New[[#This Row],[Wait]]&lt;=4, "Yes", "No")</f>
        <v>No</v>
      </c>
      <c r="F560" s="9">
        <v>44307</v>
      </c>
      <c r="G560" s="9">
        <v>44382</v>
      </c>
      <c r="H560" s="6">
        <v>2</v>
      </c>
      <c r="I560" t="str">
        <f>IF(Table_New[[#This Row],[LaborFee]]=0,"Yes", "No")</f>
        <v>No</v>
      </c>
      <c r="J560" t="str">
        <f>IF(Table_New[[#This Row],[PartsFee]]=0,"Yes", "No")</f>
        <v>No</v>
      </c>
      <c r="K560" s="6">
        <v>1</v>
      </c>
      <c r="L560" s="6">
        <v>183.5419</v>
      </c>
      <c r="M560" s="6" t="s">
        <v>59</v>
      </c>
      <c r="N560">
        <f>Table_New[[#This Row],[WorkDate]]-Table_New[[#This Row],[ReqDate]]</f>
        <v>75</v>
      </c>
      <c r="O560">
        <f>VLOOKUP(Table_New[[#This Row],[Techs]],$AA$2:$AB$4,2,0)</f>
        <v>140</v>
      </c>
      <c r="P560">
        <f>Table_New[[#This Row],[LaborHours]]*Table_New[[#This Row],[LaborRate]]</f>
        <v>140</v>
      </c>
      <c r="Q560" s="6">
        <v>140</v>
      </c>
      <c r="R560" s="6">
        <v>183.5419</v>
      </c>
      <c r="S560">
        <f>Table_New[[#This Row],[LaborRate]]+Table_New[[#This Row],[LaborCost]]</f>
        <v>280</v>
      </c>
      <c r="T560">
        <f>Table_New[[#This Row],[LaborFee]]+Table_New[[#This Row],[PartsFee]]</f>
        <v>323.5419</v>
      </c>
      <c r="U560" t="str">
        <f>LEFT(TEXT(Table_New[[#This Row],[ReqDate]],"dddd"),3)</f>
        <v>Wed</v>
      </c>
      <c r="V560" t="str">
        <f>LEFT(TEXT(Table_New[[#This Row],[WorkDate]],"mmmm"),3)</f>
        <v>Jul</v>
      </c>
    </row>
    <row r="561" spans="1:22" ht="14.25" customHeight="1" x14ac:dyDescent="0.25">
      <c r="A561" s="6" t="s">
        <v>641</v>
      </c>
      <c r="B561" s="6" t="s">
        <v>61</v>
      </c>
      <c r="C561" s="6" t="s">
        <v>78</v>
      </c>
      <c r="D561" s="6" t="s">
        <v>63</v>
      </c>
      <c r="E561" t="str">
        <f>IF(Table_New[[#This Row],[Wait]]&lt;=4, "Yes", "No")</f>
        <v>No</v>
      </c>
      <c r="F561" s="9">
        <v>44307</v>
      </c>
      <c r="G561" s="9">
        <v>44382</v>
      </c>
      <c r="H561" s="6">
        <v>2</v>
      </c>
      <c r="I561" t="str">
        <f>IF(Table_New[[#This Row],[LaborFee]]=0,"Yes", "No")</f>
        <v>No</v>
      </c>
      <c r="J561" t="str">
        <f>IF(Table_New[[#This Row],[PartsFee]]=0,"Yes", "No")</f>
        <v>Yes</v>
      </c>
      <c r="K561" s="6">
        <v>1</v>
      </c>
      <c r="L561" s="6">
        <v>244.7225</v>
      </c>
      <c r="M561" s="6" t="s">
        <v>79</v>
      </c>
      <c r="N561">
        <f>Table_New[[#This Row],[WorkDate]]-Table_New[[#This Row],[ReqDate]]</f>
        <v>75</v>
      </c>
      <c r="O561">
        <f>VLOOKUP(Table_New[[#This Row],[Techs]],$AA$2:$AB$4,2,0)</f>
        <v>140</v>
      </c>
      <c r="P561">
        <f>Table_New[[#This Row],[LaborHours]]*Table_New[[#This Row],[LaborRate]]</f>
        <v>140</v>
      </c>
      <c r="Q561" s="6">
        <v>140</v>
      </c>
      <c r="R561" s="6">
        <v>0</v>
      </c>
      <c r="S561">
        <f>Table_New[[#This Row],[LaborRate]]+Table_New[[#This Row],[LaborCost]]</f>
        <v>280</v>
      </c>
      <c r="T561">
        <f>Table_New[[#This Row],[LaborFee]]+Table_New[[#This Row],[PartsFee]]</f>
        <v>140</v>
      </c>
      <c r="U561" t="str">
        <f>LEFT(TEXT(Table_New[[#This Row],[ReqDate]],"dddd"),3)</f>
        <v>Wed</v>
      </c>
      <c r="V561" t="str">
        <f>LEFT(TEXT(Table_New[[#This Row],[WorkDate]],"mmmm"),3)</f>
        <v>Jul</v>
      </c>
    </row>
    <row r="562" spans="1:22" ht="14.25" customHeight="1" x14ac:dyDescent="0.25">
      <c r="A562" s="6" t="s">
        <v>642</v>
      </c>
      <c r="B562" s="6" t="s">
        <v>61</v>
      </c>
      <c r="C562" s="6" t="s">
        <v>78</v>
      </c>
      <c r="D562" s="6" t="s">
        <v>63</v>
      </c>
      <c r="E562" t="str">
        <f>IF(Table_New[[#This Row],[Wait]]&lt;=4, "Yes", "No")</f>
        <v>No</v>
      </c>
      <c r="F562" s="9">
        <v>44307</v>
      </c>
      <c r="G562" s="9">
        <v>44382</v>
      </c>
      <c r="H562" s="6">
        <v>2</v>
      </c>
      <c r="I562" t="str">
        <f>IF(Table_New[[#This Row],[LaborFee]]=0,"Yes", "No")</f>
        <v>No</v>
      </c>
      <c r="J562" t="str">
        <f>IF(Table_New[[#This Row],[PartsFee]]=0,"Yes", "No")</f>
        <v>No</v>
      </c>
      <c r="K562" s="6">
        <v>1</v>
      </c>
      <c r="L562" s="6">
        <v>305.17189999999999</v>
      </c>
      <c r="M562" s="6" t="s">
        <v>59</v>
      </c>
      <c r="N562">
        <f>Table_New[[#This Row],[WorkDate]]-Table_New[[#This Row],[ReqDate]]</f>
        <v>75</v>
      </c>
      <c r="O562">
        <f>VLOOKUP(Table_New[[#This Row],[Techs]],$AA$2:$AB$4,2,0)</f>
        <v>140</v>
      </c>
      <c r="P562">
        <f>Table_New[[#This Row],[LaborHours]]*Table_New[[#This Row],[LaborRate]]</f>
        <v>140</v>
      </c>
      <c r="Q562" s="6">
        <v>140</v>
      </c>
      <c r="R562" s="6">
        <v>305.17189999999999</v>
      </c>
      <c r="S562">
        <f>Table_New[[#This Row],[LaborRate]]+Table_New[[#This Row],[LaborCost]]</f>
        <v>280</v>
      </c>
      <c r="T562">
        <f>Table_New[[#This Row],[LaborFee]]+Table_New[[#This Row],[PartsFee]]</f>
        <v>445.17189999999999</v>
      </c>
      <c r="U562" t="str">
        <f>LEFT(TEXT(Table_New[[#This Row],[ReqDate]],"dddd"),3)</f>
        <v>Wed</v>
      </c>
      <c r="V562" t="str">
        <f>LEFT(TEXT(Table_New[[#This Row],[WorkDate]],"mmmm"),3)</f>
        <v>Jul</v>
      </c>
    </row>
    <row r="563" spans="1:22" ht="14.25" customHeight="1" x14ac:dyDescent="0.25">
      <c r="A563" s="6" t="s">
        <v>643</v>
      </c>
      <c r="B563" s="6" t="s">
        <v>61</v>
      </c>
      <c r="C563" s="6" t="s">
        <v>78</v>
      </c>
      <c r="D563" s="6" t="s">
        <v>58</v>
      </c>
      <c r="E563" t="str">
        <f>IF(Table_New[[#This Row],[Wait]]&lt;=4, "Yes", "No")</f>
        <v>No</v>
      </c>
      <c r="F563" s="9">
        <v>44307</v>
      </c>
      <c r="G563" s="9">
        <v>44382</v>
      </c>
      <c r="H563" s="6">
        <v>2</v>
      </c>
      <c r="I563" t="str">
        <f>IF(Table_New[[#This Row],[LaborFee]]=0,"Yes", "No")</f>
        <v>Yes</v>
      </c>
      <c r="J563" t="str">
        <f>IF(Table_New[[#This Row],[PartsFee]]=0,"Yes", "No")</f>
        <v>Yes</v>
      </c>
      <c r="K563" s="6">
        <v>0.5</v>
      </c>
      <c r="L563" s="6">
        <v>747.10739999999998</v>
      </c>
      <c r="M563" s="6" t="s">
        <v>413</v>
      </c>
      <c r="N563">
        <f>Table_New[[#This Row],[WorkDate]]-Table_New[[#This Row],[ReqDate]]</f>
        <v>75</v>
      </c>
      <c r="O563">
        <f>VLOOKUP(Table_New[[#This Row],[Techs]],$AA$2:$AB$4,2,0)</f>
        <v>140</v>
      </c>
      <c r="P563">
        <f>Table_New[[#This Row],[LaborHours]]*Table_New[[#This Row],[LaborRate]]</f>
        <v>70</v>
      </c>
      <c r="Q563" s="6">
        <v>0</v>
      </c>
      <c r="R563" s="6">
        <v>0</v>
      </c>
      <c r="S563">
        <f>Table_New[[#This Row],[LaborRate]]+Table_New[[#This Row],[LaborCost]]</f>
        <v>210</v>
      </c>
      <c r="T563">
        <f>Table_New[[#This Row],[LaborFee]]+Table_New[[#This Row],[PartsFee]]</f>
        <v>0</v>
      </c>
      <c r="U563" t="str">
        <f>LEFT(TEXT(Table_New[[#This Row],[ReqDate]],"dddd"),3)</f>
        <v>Wed</v>
      </c>
      <c r="V563" t="str">
        <f>LEFT(TEXT(Table_New[[#This Row],[WorkDate]],"mmmm"),3)</f>
        <v>Jul</v>
      </c>
    </row>
    <row r="564" spans="1:22" ht="14.25" customHeight="1" x14ac:dyDescent="0.25">
      <c r="A564" s="6" t="s">
        <v>644</v>
      </c>
      <c r="B564" s="6" t="s">
        <v>61</v>
      </c>
      <c r="C564" s="6" t="s">
        <v>78</v>
      </c>
      <c r="D564" s="6" t="s">
        <v>194</v>
      </c>
      <c r="E564" t="str">
        <f>IF(Table_New[[#This Row],[Wait]]&lt;=4, "Yes", "No")</f>
        <v>No</v>
      </c>
      <c r="F564" s="9">
        <v>44307</v>
      </c>
      <c r="G564" s="9">
        <v>44382</v>
      </c>
      <c r="H564" s="6">
        <v>2</v>
      </c>
      <c r="I564" t="str">
        <f>IF(Table_New[[#This Row],[LaborFee]]=0,"Yes", "No")</f>
        <v>No</v>
      </c>
      <c r="J564" t="str">
        <f>IF(Table_New[[#This Row],[PartsFee]]=0,"Yes", "No")</f>
        <v>Yes</v>
      </c>
      <c r="K564" s="6">
        <v>2.25</v>
      </c>
      <c r="L564" s="6">
        <v>1499.3906999999999</v>
      </c>
      <c r="M564" s="6" t="s">
        <v>79</v>
      </c>
      <c r="N564">
        <f>Table_New[[#This Row],[WorkDate]]-Table_New[[#This Row],[ReqDate]]</f>
        <v>75</v>
      </c>
      <c r="O564">
        <f>VLOOKUP(Table_New[[#This Row],[Techs]],$AA$2:$AB$4,2,0)</f>
        <v>140</v>
      </c>
      <c r="P564">
        <f>Table_New[[#This Row],[LaborHours]]*Table_New[[#This Row],[LaborRate]]</f>
        <v>315</v>
      </c>
      <c r="Q564" s="6">
        <v>315</v>
      </c>
      <c r="R564" s="6">
        <v>0</v>
      </c>
      <c r="S564">
        <f>Table_New[[#This Row],[LaborRate]]+Table_New[[#This Row],[LaborCost]]</f>
        <v>455</v>
      </c>
      <c r="T564">
        <f>Table_New[[#This Row],[LaborFee]]+Table_New[[#This Row],[PartsFee]]</f>
        <v>315</v>
      </c>
      <c r="U564" t="str">
        <f>LEFT(TEXT(Table_New[[#This Row],[ReqDate]],"dddd"),3)</f>
        <v>Wed</v>
      </c>
      <c r="V564" t="str">
        <f>LEFT(TEXT(Table_New[[#This Row],[WorkDate]],"mmmm"),3)</f>
        <v>Jul</v>
      </c>
    </row>
    <row r="565" spans="1:22" ht="14.25" customHeight="1" x14ac:dyDescent="0.25">
      <c r="A565" s="6" t="s">
        <v>645</v>
      </c>
      <c r="B565" s="6" t="s">
        <v>61</v>
      </c>
      <c r="C565" s="6" t="s">
        <v>78</v>
      </c>
      <c r="D565" s="6" t="s">
        <v>67</v>
      </c>
      <c r="E565" t="str">
        <f>IF(Table_New[[#This Row],[Wait]]&lt;=4, "Yes", "No")</f>
        <v>No</v>
      </c>
      <c r="F565" s="9">
        <v>44307</v>
      </c>
      <c r="G565" s="9">
        <v>44383</v>
      </c>
      <c r="H565" s="6">
        <v>1</v>
      </c>
      <c r="I565" t="str">
        <f>IF(Table_New[[#This Row],[LaborFee]]=0,"Yes", "No")</f>
        <v>No</v>
      </c>
      <c r="J565" t="str">
        <f>IF(Table_New[[#This Row],[PartsFee]]=0,"Yes", "No")</f>
        <v>Yes</v>
      </c>
      <c r="K565" s="6">
        <v>0.25</v>
      </c>
      <c r="L565" s="6">
        <v>119.18089999999999</v>
      </c>
      <c r="M565" s="6" t="s">
        <v>79</v>
      </c>
      <c r="N565">
        <f>Table_New[[#This Row],[WorkDate]]-Table_New[[#This Row],[ReqDate]]</f>
        <v>76</v>
      </c>
      <c r="O565">
        <f>VLOOKUP(Table_New[[#This Row],[Techs]],$AA$2:$AB$4,2,0)</f>
        <v>80</v>
      </c>
      <c r="P565">
        <f>Table_New[[#This Row],[LaborHours]]*Table_New[[#This Row],[LaborRate]]</f>
        <v>20</v>
      </c>
      <c r="Q565" s="6">
        <v>20</v>
      </c>
      <c r="R565" s="6">
        <v>0</v>
      </c>
      <c r="S565">
        <f>Table_New[[#This Row],[LaborRate]]+Table_New[[#This Row],[LaborCost]]</f>
        <v>100</v>
      </c>
      <c r="T565">
        <f>Table_New[[#This Row],[LaborFee]]+Table_New[[#This Row],[PartsFee]]</f>
        <v>20</v>
      </c>
      <c r="U565" t="str">
        <f>LEFT(TEXT(Table_New[[#This Row],[ReqDate]],"dddd"),3)</f>
        <v>Wed</v>
      </c>
      <c r="V565" t="str">
        <f>LEFT(TEXT(Table_New[[#This Row],[WorkDate]],"mmmm"),3)</f>
        <v>Jul</v>
      </c>
    </row>
    <row r="566" spans="1:22" ht="14.25" customHeight="1" x14ac:dyDescent="0.25">
      <c r="A566" s="6" t="s">
        <v>646</v>
      </c>
      <c r="B566" s="6" t="s">
        <v>61</v>
      </c>
      <c r="C566" s="6" t="s">
        <v>78</v>
      </c>
      <c r="D566" s="6" t="s">
        <v>194</v>
      </c>
      <c r="E566" t="str">
        <f>IF(Table_New[[#This Row],[Wait]]&lt;=4, "Yes", "No")</f>
        <v>No</v>
      </c>
      <c r="F566" s="9">
        <v>44307</v>
      </c>
      <c r="G566" s="9">
        <v>44383</v>
      </c>
      <c r="H566" s="6">
        <v>2</v>
      </c>
      <c r="I566" t="str">
        <f>IF(Table_New[[#This Row],[LaborFee]]=0,"Yes", "No")</f>
        <v>No</v>
      </c>
      <c r="J566" t="str">
        <f>IF(Table_New[[#This Row],[PartsFee]]=0,"Yes", "No")</f>
        <v>Yes</v>
      </c>
      <c r="K566" s="6">
        <v>1</v>
      </c>
      <c r="L566" s="6">
        <v>248.72819999999999</v>
      </c>
      <c r="M566" s="6" t="s">
        <v>79</v>
      </c>
      <c r="N566">
        <f>Table_New[[#This Row],[WorkDate]]-Table_New[[#This Row],[ReqDate]]</f>
        <v>76</v>
      </c>
      <c r="O566">
        <f>VLOOKUP(Table_New[[#This Row],[Techs]],$AA$2:$AB$4,2,0)</f>
        <v>140</v>
      </c>
      <c r="P566">
        <f>Table_New[[#This Row],[LaborHours]]*Table_New[[#This Row],[LaborRate]]</f>
        <v>140</v>
      </c>
      <c r="Q566" s="6">
        <v>140</v>
      </c>
      <c r="R566" s="6">
        <v>0</v>
      </c>
      <c r="S566">
        <f>Table_New[[#This Row],[LaborRate]]+Table_New[[#This Row],[LaborCost]]</f>
        <v>280</v>
      </c>
      <c r="T566">
        <f>Table_New[[#This Row],[LaborFee]]+Table_New[[#This Row],[PartsFee]]</f>
        <v>140</v>
      </c>
      <c r="U566" t="str">
        <f>LEFT(TEXT(Table_New[[#This Row],[ReqDate]],"dddd"),3)</f>
        <v>Wed</v>
      </c>
      <c r="V566" t="str">
        <f>LEFT(TEXT(Table_New[[#This Row],[WorkDate]],"mmmm"),3)</f>
        <v>Jul</v>
      </c>
    </row>
    <row r="567" spans="1:22" ht="14.25" customHeight="1" x14ac:dyDescent="0.25">
      <c r="A567" s="6" t="s">
        <v>647</v>
      </c>
      <c r="B567" s="6" t="s">
        <v>61</v>
      </c>
      <c r="C567" s="6" t="s">
        <v>78</v>
      </c>
      <c r="D567" s="6" t="s">
        <v>63</v>
      </c>
      <c r="E567" t="str">
        <f>IF(Table_New[[#This Row],[Wait]]&lt;=4, "Yes", "No")</f>
        <v>No</v>
      </c>
      <c r="F567" s="9">
        <v>44307</v>
      </c>
      <c r="G567" s="9">
        <v>44383</v>
      </c>
      <c r="H567" s="6">
        <v>2</v>
      </c>
      <c r="I567" t="str">
        <f>IF(Table_New[[#This Row],[LaborFee]]=0,"Yes", "No")</f>
        <v>Yes</v>
      </c>
      <c r="J567" t="str">
        <f>IF(Table_New[[#This Row],[PartsFee]]=0,"Yes", "No")</f>
        <v>Yes</v>
      </c>
      <c r="K567" s="6">
        <v>1.75</v>
      </c>
      <c r="L567" s="6">
        <v>291.90300000000002</v>
      </c>
      <c r="M567" s="6" t="s">
        <v>413</v>
      </c>
      <c r="N567">
        <f>Table_New[[#This Row],[WorkDate]]-Table_New[[#This Row],[ReqDate]]</f>
        <v>76</v>
      </c>
      <c r="O567">
        <f>VLOOKUP(Table_New[[#This Row],[Techs]],$AA$2:$AB$4,2,0)</f>
        <v>140</v>
      </c>
      <c r="P567">
        <f>Table_New[[#This Row],[LaborHours]]*Table_New[[#This Row],[LaborRate]]</f>
        <v>245</v>
      </c>
      <c r="Q567" s="6">
        <v>0</v>
      </c>
      <c r="R567" s="6">
        <v>0</v>
      </c>
      <c r="S567">
        <f>Table_New[[#This Row],[LaborRate]]+Table_New[[#This Row],[LaborCost]]</f>
        <v>385</v>
      </c>
      <c r="T567">
        <f>Table_New[[#This Row],[LaborFee]]+Table_New[[#This Row],[PartsFee]]</f>
        <v>0</v>
      </c>
      <c r="U567" t="str">
        <f>LEFT(TEXT(Table_New[[#This Row],[ReqDate]],"dddd"),3)</f>
        <v>Wed</v>
      </c>
      <c r="V567" t="str">
        <f>LEFT(TEXT(Table_New[[#This Row],[WorkDate]],"mmmm"),3)</f>
        <v>Jul</v>
      </c>
    </row>
    <row r="568" spans="1:22" ht="14.25" customHeight="1" x14ac:dyDescent="0.25">
      <c r="A568" s="6" t="s">
        <v>648</v>
      </c>
      <c r="B568" s="6" t="s">
        <v>61</v>
      </c>
      <c r="C568" s="6" t="s">
        <v>78</v>
      </c>
      <c r="D568" s="6" t="s">
        <v>67</v>
      </c>
      <c r="E568" t="str">
        <f>IF(Table_New[[#This Row],[Wait]]&lt;=4, "Yes", "No")</f>
        <v>No</v>
      </c>
      <c r="F568" s="9">
        <v>44307</v>
      </c>
      <c r="G568" s="9">
        <v>44383</v>
      </c>
      <c r="H568" s="6">
        <v>2</v>
      </c>
      <c r="I568" t="str">
        <f>IF(Table_New[[#This Row],[LaborFee]]=0,"Yes", "No")</f>
        <v>No</v>
      </c>
      <c r="J568" t="str">
        <f>IF(Table_New[[#This Row],[PartsFee]]=0,"Yes", "No")</f>
        <v>Yes</v>
      </c>
      <c r="K568" s="6">
        <v>0.25</v>
      </c>
      <c r="L568" s="6">
        <v>371.1669</v>
      </c>
      <c r="M568" s="6" t="s">
        <v>79</v>
      </c>
      <c r="N568">
        <f>Table_New[[#This Row],[WorkDate]]-Table_New[[#This Row],[ReqDate]]</f>
        <v>76</v>
      </c>
      <c r="O568">
        <f>VLOOKUP(Table_New[[#This Row],[Techs]],$AA$2:$AB$4,2,0)</f>
        <v>140</v>
      </c>
      <c r="P568">
        <f>Table_New[[#This Row],[LaborHours]]*Table_New[[#This Row],[LaborRate]]</f>
        <v>35</v>
      </c>
      <c r="Q568" s="6">
        <v>35</v>
      </c>
      <c r="R568" s="6">
        <v>0</v>
      </c>
      <c r="S568">
        <f>Table_New[[#This Row],[LaborRate]]+Table_New[[#This Row],[LaborCost]]</f>
        <v>175</v>
      </c>
      <c r="T568">
        <f>Table_New[[#This Row],[LaborFee]]+Table_New[[#This Row],[PartsFee]]</f>
        <v>35</v>
      </c>
      <c r="U568" t="str">
        <f>LEFT(TEXT(Table_New[[#This Row],[ReqDate]],"dddd"),3)</f>
        <v>Wed</v>
      </c>
      <c r="V568" t="str">
        <f>LEFT(TEXT(Table_New[[#This Row],[WorkDate]],"mmmm"),3)</f>
        <v>Jul</v>
      </c>
    </row>
    <row r="569" spans="1:22" ht="14.25" customHeight="1" x14ac:dyDescent="0.25">
      <c r="A569" s="6" t="s">
        <v>649</v>
      </c>
      <c r="B569" s="6" t="s">
        <v>61</v>
      </c>
      <c r="C569" s="6" t="s">
        <v>78</v>
      </c>
      <c r="D569" s="6" t="s">
        <v>63</v>
      </c>
      <c r="E569" t="str">
        <f>IF(Table_New[[#This Row],[Wait]]&lt;=4, "Yes", "No")</f>
        <v>No</v>
      </c>
      <c r="F569" s="9">
        <v>44307</v>
      </c>
      <c r="G569" s="9">
        <v>44383</v>
      </c>
      <c r="H569" s="6">
        <v>2</v>
      </c>
      <c r="I569" t="str">
        <f>IF(Table_New[[#This Row],[LaborFee]]=0,"Yes", "No")</f>
        <v>No</v>
      </c>
      <c r="J569" t="str">
        <f>IF(Table_New[[#This Row],[PartsFee]]=0,"Yes", "No")</f>
        <v>Yes</v>
      </c>
      <c r="K569" s="6">
        <v>0.75</v>
      </c>
      <c r="L569" s="6">
        <v>380.3526</v>
      </c>
      <c r="M569" s="6" t="s">
        <v>79</v>
      </c>
      <c r="N569">
        <f>Table_New[[#This Row],[WorkDate]]-Table_New[[#This Row],[ReqDate]]</f>
        <v>76</v>
      </c>
      <c r="O569">
        <f>VLOOKUP(Table_New[[#This Row],[Techs]],$AA$2:$AB$4,2,0)</f>
        <v>140</v>
      </c>
      <c r="P569">
        <f>Table_New[[#This Row],[LaborHours]]*Table_New[[#This Row],[LaborRate]]</f>
        <v>105</v>
      </c>
      <c r="Q569" s="6">
        <v>105</v>
      </c>
      <c r="R569" s="6">
        <v>0</v>
      </c>
      <c r="S569">
        <f>Table_New[[#This Row],[LaborRate]]+Table_New[[#This Row],[LaborCost]]</f>
        <v>245</v>
      </c>
      <c r="T569">
        <f>Table_New[[#This Row],[LaborFee]]+Table_New[[#This Row],[PartsFee]]</f>
        <v>105</v>
      </c>
      <c r="U569" t="str">
        <f>LEFT(TEXT(Table_New[[#This Row],[ReqDate]],"dddd"),3)</f>
        <v>Wed</v>
      </c>
      <c r="V569" t="str">
        <f>LEFT(TEXT(Table_New[[#This Row],[WorkDate]],"mmmm"),3)</f>
        <v>Jul</v>
      </c>
    </row>
    <row r="570" spans="1:22" ht="14.25" customHeight="1" x14ac:dyDescent="0.25">
      <c r="A570" s="6" t="s">
        <v>650</v>
      </c>
      <c r="B570" s="6" t="s">
        <v>61</v>
      </c>
      <c r="C570" s="6" t="s">
        <v>78</v>
      </c>
      <c r="D570" s="6" t="s">
        <v>81</v>
      </c>
      <c r="E570" t="str">
        <f>IF(Table_New[[#This Row],[Wait]]&lt;=4, "Yes", "No")</f>
        <v>No</v>
      </c>
      <c r="F570" s="9">
        <v>44307</v>
      </c>
      <c r="G570" s="9">
        <v>44383</v>
      </c>
      <c r="H570" s="6">
        <v>2</v>
      </c>
      <c r="I570" t="str">
        <f>IF(Table_New[[#This Row],[LaborFee]]=0,"Yes", "No")</f>
        <v>No</v>
      </c>
      <c r="J570" t="str">
        <f>IF(Table_New[[#This Row],[PartsFee]]=0,"Yes", "No")</f>
        <v>Yes</v>
      </c>
      <c r="K570" s="6">
        <v>1</v>
      </c>
      <c r="L570" s="6">
        <v>423.08440000000002</v>
      </c>
      <c r="M570" s="6" t="s">
        <v>79</v>
      </c>
      <c r="N570">
        <f>Table_New[[#This Row],[WorkDate]]-Table_New[[#This Row],[ReqDate]]</f>
        <v>76</v>
      </c>
      <c r="O570">
        <f>VLOOKUP(Table_New[[#This Row],[Techs]],$AA$2:$AB$4,2,0)</f>
        <v>140</v>
      </c>
      <c r="P570">
        <f>Table_New[[#This Row],[LaborHours]]*Table_New[[#This Row],[LaborRate]]</f>
        <v>140</v>
      </c>
      <c r="Q570" s="6">
        <v>140</v>
      </c>
      <c r="R570" s="6">
        <v>0</v>
      </c>
      <c r="S570">
        <f>Table_New[[#This Row],[LaborRate]]+Table_New[[#This Row],[LaborCost]]</f>
        <v>280</v>
      </c>
      <c r="T570">
        <f>Table_New[[#This Row],[LaborFee]]+Table_New[[#This Row],[PartsFee]]</f>
        <v>140</v>
      </c>
      <c r="U570" t="str">
        <f>LEFT(TEXT(Table_New[[#This Row],[ReqDate]],"dddd"),3)</f>
        <v>Wed</v>
      </c>
      <c r="V570" t="str">
        <f>LEFT(TEXT(Table_New[[#This Row],[WorkDate]],"mmmm"),3)</f>
        <v>Jul</v>
      </c>
    </row>
    <row r="571" spans="1:22" ht="14.25" customHeight="1" x14ac:dyDescent="0.25">
      <c r="A571" s="6" t="s">
        <v>651</v>
      </c>
      <c r="B571" s="6" t="s">
        <v>61</v>
      </c>
      <c r="C571" s="6" t="s">
        <v>78</v>
      </c>
      <c r="D571" s="6" t="s">
        <v>194</v>
      </c>
      <c r="E571" t="str">
        <f>IF(Table_New[[#This Row],[Wait]]&lt;=4, "Yes", "No")</f>
        <v>No</v>
      </c>
      <c r="F571" s="9">
        <v>44307</v>
      </c>
      <c r="G571" s="9">
        <v>44383</v>
      </c>
      <c r="H571" s="6">
        <v>2</v>
      </c>
      <c r="I571" t="str">
        <f>IF(Table_New[[#This Row],[LaborFee]]=0,"Yes", "No")</f>
        <v>No</v>
      </c>
      <c r="J571" t="str">
        <f>IF(Table_New[[#This Row],[PartsFee]]=0,"Yes", "No")</f>
        <v>No</v>
      </c>
      <c r="K571" s="6">
        <v>1.75</v>
      </c>
      <c r="L571" s="6">
        <v>395.08409999999998</v>
      </c>
      <c r="M571" s="6" t="s">
        <v>59</v>
      </c>
      <c r="N571">
        <f>Table_New[[#This Row],[WorkDate]]-Table_New[[#This Row],[ReqDate]]</f>
        <v>76</v>
      </c>
      <c r="O571">
        <f>VLOOKUP(Table_New[[#This Row],[Techs]],$AA$2:$AB$4,2,0)</f>
        <v>140</v>
      </c>
      <c r="P571">
        <f>Table_New[[#This Row],[LaborHours]]*Table_New[[#This Row],[LaborRate]]</f>
        <v>245</v>
      </c>
      <c r="Q571" s="6">
        <v>245</v>
      </c>
      <c r="R571" s="6">
        <v>395.08409999999998</v>
      </c>
      <c r="S571">
        <f>Table_New[[#This Row],[LaborRate]]+Table_New[[#This Row],[LaborCost]]</f>
        <v>385</v>
      </c>
      <c r="T571">
        <f>Table_New[[#This Row],[LaborFee]]+Table_New[[#This Row],[PartsFee]]</f>
        <v>640.08410000000003</v>
      </c>
      <c r="U571" t="str">
        <f>LEFT(TEXT(Table_New[[#This Row],[ReqDate]],"dddd"),3)</f>
        <v>Wed</v>
      </c>
      <c r="V571" t="str">
        <f>LEFT(TEXT(Table_New[[#This Row],[WorkDate]],"mmmm"),3)</f>
        <v>Jul</v>
      </c>
    </row>
    <row r="572" spans="1:22" ht="14.25" customHeight="1" x14ac:dyDescent="0.25">
      <c r="A572" s="6" t="s">
        <v>652</v>
      </c>
      <c r="B572" s="6" t="s">
        <v>61</v>
      </c>
      <c r="C572" s="6" t="s">
        <v>78</v>
      </c>
      <c r="D572" s="6" t="s">
        <v>58</v>
      </c>
      <c r="E572" t="str">
        <f>IF(Table_New[[#This Row],[Wait]]&lt;=4, "Yes", "No")</f>
        <v>No</v>
      </c>
      <c r="F572" s="9">
        <v>44307</v>
      </c>
      <c r="G572" s="9">
        <v>44383</v>
      </c>
      <c r="H572" s="6">
        <v>2</v>
      </c>
      <c r="I572" t="str">
        <f>IF(Table_New[[#This Row],[LaborFee]]=0,"Yes", "No")</f>
        <v>Yes</v>
      </c>
      <c r="J572" t="str">
        <f>IF(Table_New[[#This Row],[PartsFee]]=0,"Yes", "No")</f>
        <v>Yes</v>
      </c>
      <c r="K572" s="6">
        <v>0.5</v>
      </c>
      <c r="L572" s="6">
        <v>442.18970000000002</v>
      </c>
      <c r="M572" s="6" t="s">
        <v>413</v>
      </c>
      <c r="N572">
        <f>Table_New[[#This Row],[WorkDate]]-Table_New[[#This Row],[ReqDate]]</f>
        <v>76</v>
      </c>
      <c r="O572">
        <f>VLOOKUP(Table_New[[#This Row],[Techs]],$AA$2:$AB$4,2,0)</f>
        <v>140</v>
      </c>
      <c r="P572">
        <f>Table_New[[#This Row],[LaborHours]]*Table_New[[#This Row],[LaborRate]]</f>
        <v>70</v>
      </c>
      <c r="Q572" s="6">
        <v>0</v>
      </c>
      <c r="R572" s="6">
        <v>0</v>
      </c>
      <c r="S572">
        <f>Table_New[[#This Row],[LaborRate]]+Table_New[[#This Row],[LaborCost]]</f>
        <v>210</v>
      </c>
      <c r="T572">
        <f>Table_New[[#This Row],[LaborFee]]+Table_New[[#This Row],[PartsFee]]</f>
        <v>0</v>
      </c>
      <c r="U572" t="str">
        <f>LEFT(TEXT(Table_New[[#This Row],[ReqDate]],"dddd"),3)</f>
        <v>Wed</v>
      </c>
      <c r="V572" t="str">
        <f>LEFT(TEXT(Table_New[[#This Row],[WorkDate]],"mmmm"),3)</f>
        <v>Jul</v>
      </c>
    </row>
    <row r="573" spans="1:22" ht="14.25" customHeight="1" x14ac:dyDescent="0.25">
      <c r="A573" s="6" t="s">
        <v>653</v>
      </c>
      <c r="B573" s="6" t="s">
        <v>56</v>
      </c>
      <c r="C573" s="6" t="s">
        <v>57</v>
      </c>
      <c r="D573" s="6" t="s">
        <v>58</v>
      </c>
      <c r="E573" t="str">
        <f>IF(Table_New[[#This Row],[Wait]]&lt;=4, "Yes", "No")</f>
        <v>No</v>
      </c>
      <c r="F573" s="9">
        <v>44307</v>
      </c>
      <c r="G573" s="9">
        <v>44389</v>
      </c>
      <c r="H573" s="6">
        <v>2</v>
      </c>
      <c r="I573" t="str">
        <f>IF(Table_New[[#This Row],[LaborFee]]=0,"Yes", "No")</f>
        <v>No</v>
      </c>
      <c r="J573" t="str">
        <f>IF(Table_New[[#This Row],[PartsFee]]=0,"Yes", "No")</f>
        <v>No</v>
      </c>
      <c r="K573" s="6">
        <v>0.25</v>
      </c>
      <c r="L573" s="6">
        <v>54</v>
      </c>
      <c r="M573" s="6" t="s">
        <v>68</v>
      </c>
      <c r="N573">
        <f>Table_New[[#This Row],[WorkDate]]-Table_New[[#This Row],[ReqDate]]</f>
        <v>82</v>
      </c>
      <c r="O573">
        <f>VLOOKUP(Table_New[[#This Row],[Techs]],$AA$2:$AB$4,2,0)</f>
        <v>140</v>
      </c>
      <c r="P573">
        <f>Table_New[[#This Row],[LaborHours]]*Table_New[[#This Row],[LaborRate]]</f>
        <v>35</v>
      </c>
      <c r="Q573" s="6">
        <v>35</v>
      </c>
      <c r="R573" s="6">
        <v>54</v>
      </c>
      <c r="S573">
        <f>Table_New[[#This Row],[LaborRate]]+Table_New[[#This Row],[LaborCost]]</f>
        <v>175</v>
      </c>
      <c r="T573">
        <f>Table_New[[#This Row],[LaborFee]]+Table_New[[#This Row],[PartsFee]]</f>
        <v>89</v>
      </c>
      <c r="U573" t="str">
        <f>LEFT(TEXT(Table_New[[#This Row],[ReqDate]],"dddd"),3)</f>
        <v>Wed</v>
      </c>
      <c r="V573" t="str">
        <f>LEFT(TEXT(Table_New[[#This Row],[WorkDate]],"mmmm"),3)</f>
        <v>Jul</v>
      </c>
    </row>
    <row r="574" spans="1:22" ht="14.25" customHeight="1" x14ac:dyDescent="0.25">
      <c r="A574" s="6" t="s">
        <v>654</v>
      </c>
      <c r="B574" s="6" t="s">
        <v>56</v>
      </c>
      <c r="C574" s="6" t="s">
        <v>57</v>
      </c>
      <c r="D574" s="6" t="s">
        <v>63</v>
      </c>
      <c r="E574" t="str">
        <f>IF(Table_New[[#This Row],[Wait]]&lt;=4, "Yes", "No")</f>
        <v>No</v>
      </c>
      <c r="F574" s="9">
        <v>44307</v>
      </c>
      <c r="G574" s="9">
        <v>44389</v>
      </c>
      <c r="H574" s="6">
        <v>2</v>
      </c>
      <c r="I574" t="str">
        <f>IF(Table_New[[#This Row],[LaborFee]]=0,"Yes", "No")</f>
        <v>No</v>
      </c>
      <c r="J574" t="str">
        <f>IF(Table_New[[#This Row],[PartsFee]]=0,"Yes", "No")</f>
        <v>No</v>
      </c>
      <c r="K574" s="6">
        <v>0.5</v>
      </c>
      <c r="L574" s="6">
        <v>61.993600000000001</v>
      </c>
      <c r="M574" s="6" t="s">
        <v>79</v>
      </c>
      <c r="N574">
        <f>Table_New[[#This Row],[WorkDate]]-Table_New[[#This Row],[ReqDate]]</f>
        <v>82</v>
      </c>
      <c r="O574">
        <f>VLOOKUP(Table_New[[#This Row],[Techs]],$AA$2:$AB$4,2,0)</f>
        <v>140</v>
      </c>
      <c r="P574">
        <f>Table_New[[#This Row],[LaborHours]]*Table_New[[#This Row],[LaborRate]]</f>
        <v>70</v>
      </c>
      <c r="Q574" s="6">
        <v>70</v>
      </c>
      <c r="R574" s="6">
        <v>61.993600000000001</v>
      </c>
      <c r="S574">
        <f>Table_New[[#This Row],[LaborRate]]+Table_New[[#This Row],[LaborCost]]</f>
        <v>210</v>
      </c>
      <c r="T574">
        <f>Table_New[[#This Row],[LaborFee]]+Table_New[[#This Row],[PartsFee]]</f>
        <v>131.99360000000001</v>
      </c>
      <c r="U574" t="str">
        <f>LEFT(TEXT(Table_New[[#This Row],[ReqDate]],"dddd"),3)</f>
        <v>Wed</v>
      </c>
      <c r="V574" t="str">
        <f>LEFT(TEXT(Table_New[[#This Row],[WorkDate]],"mmmm"),3)</f>
        <v>Jul</v>
      </c>
    </row>
    <row r="575" spans="1:22" ht="14.25" customHeight="1" x14ac:dyDescent="0.25">
      <c r="A575" s="6" t="s">
        <v>655</v>
      </c>
      <c r="B575" s="6" t="s">
        <v>56</v>
      </c>
      <c r="C575" s="6" t="s">
        <v>227</v>
      </c>
      <c r="D575" s="6" t="s">
        <v>67</v>
      </c>
      <c r="E575" t="str">
        <f>IF(Table_New[[#This Row],[Wait]]&lt;=4, "Yes", "No")</f>
        <v>No</v>
      </c>
      <c r="F575" s="9">
        <v>44307</v>
      </c>
      <c r="G575" s="9">
        <v>44389</v>
      </c>
      <c r="H575" s="6">
        <v>1</v>
      </c>
      <c r="I575" t="str">
        <f>IF(Table_New[[#This Row],[LaborFee]]=0,"Yes", "No")</f>
        <v>No</v>
      </c>
      <c r="J575" t="str">
        <f>IF(Table_New[[#This Row],[PartsFee]]=0,"Yes", "No")</f>
        <v>No</v>
      </c>
      <c r="K575" s="6">
        <v>0.25</v>
      </c>
      <c r="L575" s="6">
        <v>120</v>
      </c>
      <c r="M575" s="6" t="s">
        <v>59</v>
      </c>
      <c r="N575">
        <f>Table_New[[#This Row],[WorkDate]]-Table_New[[#This Row],[ReqDate]]</f>
        <v>82</v>
      </c>
      <c r="O575">
        <f>VLOOKUP(Table_New[[#This Row],[Techs]],$AA$2:$AB$4,2,0)</f>
        <v>80</v>
      </c>
      <c r="P575">
        <f>Table_New[[#This Row],[LaborHours]]*Table_New[[#This Row],[LaborRate]]</f>
        <v>20</v>
      </c>
      <c r="Q575" s="6">
        <v>20</v>
      </c>
      <c r="R575" s="6">
        <v>120</v>
      </c>
      <c r="S575">
        <f>Table_New[[#This Row],[LaborRate]]+Table_New[[#This Row],[LaborCost]]</f>
        <v>100</v>
      </c>
      <c r="T575">
        <f>Table_New[[#This Row],[LaborFee]]+Table_New[[#This Row],[PartsFee]]</f>
        <v>140</v>
      </c>
      <c r="U575" t="str">
        <f>LEFT(TEXT(Table_New[[#This Row],[ReqDate]],"dddd"),3)</f>
        <v>Wed</v>
      </c>
      <c r="V575" t="str">
        <f>LEFT(TEXT(Table_New[[#This Row],[WorkDate]],"mmmm"),3)</f>
        <v>Jul</v>
      </c>
    </row>
    <row r="576" spans="1:22" ht="14.25" customHeight="1" x14ac:dyDescent="0.25">
      <c r="A576" s="6" t="s">
        <v>656</v>
      </c>
      <c r="B576" s="6" t="s">
        <v>61</v>
      </c>
      <c r="C576" s="6" t="s">
        <v>78</v>
      </c>
      <c r="D576" s="6" t="s">
        <v>63</v>
      </c>
      <c r="E576" t="str">
        <f>IF(Table_New[[#This Row],[Wait]]&lt;=4, "Yes", "No")</f>
        <v>No</v>
      </c>
      <c r="F576" s="9">
        <v>44307</v>
      </c>
      <c r="G576" s="9">
        <v>44389</v>
      </c>
      <c r="H576" s="6">
        <v>2</v>
      </c>
      <c r="I576" t="str">
        <f>IF(Table_New[[#This Row],[LaborFee]]=0,"Yes", "No")</f>
        <v>No</v>
      </c>
      <c r="J576" t="str">
        <f>IF(Table_New[[#This Row],[PartsFee]]=0,"Yes", "No")</f>
        <v>No</v>
      </c>
      <c r="K576" s="6">
        <v>0.5</v>
      </c>
      <c r="L576" s="6">
        <v>122.3613</v>
      </c>
      <c r="M576" s="6" t="s">
        <v>59</v>
      </c>
      <c r="N576">
        <f>Table_New[[#This Row],[WorkDate]]-Table_New[[#This Row],[ReqDate]]</f>
        <v>82</v>
      </c>
      <c r="O576">
        <f>VLOOKUP(Table_New[[#This Row],[Techs]],$AA$2:$AB$4,2,0)</f>
        <v>140</v>
      </c>
      <c r="P576">
        <f>Table_New[[#This Row],[LaborHours]]*Table_New[[#This Row],[LaborRate]]</f>
        <v>70</v>
      </c>
      <c r="Q576" s="6">
        <v>70</v>
      </c>
      <c r="R576" s="6">
        <v>122.3613</v>
      </c>
      <c r="S576">
        <f>Table_New[[#This Row],[LaborRate]]+Table_New[[#This Row],[LaborCost]]</f>
        <v>210</v>
      </c>
      <c r="T576">
        <f>Table_New[[#This Row],[LaborFee]]+Table_New[[#This Row],[PartsFee]]</f>
        <v>192.3613</v>
      </c>
      <c r="U576" t="str">
        <f>LEFT(TEXT(Table_New[[#This Row],[ReqDate]],"dddd"),3)</f>
        <v>Wed</v>
      </c>
      <c r="V576" t="str">
        <f>LEFT(TEXT(Table_New[[#This Row],[WorkDate]],"mmmm"),3)</f>
        <v>Jul</v>
      </c>
    </row>
    <row r="577" spans="1:22" ht="14.25" customHeight="1" x14ac:dyDescent="0.25">
      <c r="A577" s="6" t="s">
        <v>657</v>
      </c>
      <c r="B577" s="6" t="s">
        <v>61</v>
      </c>
      <c r="C577" s="6" t="s">
        <v>78</v>
      </c>
      <c r="D577" s="6" t="s">
        <v>58</v>
      </c>
      <c r="E577" t="str">
        <f>IF(Table_New[[#This Row],[Wait]]&lt;=4, "Yes", "No")</f>
        <v>No</v>
      </c>
      <c r="F577" s="9">
        <v>44307</v>
      </c>
      <c r="G577" s="9">
        <v>44389</v>
      </c>
      <c r="H577" s="6">
        <v>2</v>
      </c>
      <c r="I577" t="str">
        <f>IF(Table_New[[#This Row],[LaborFee]]=0,"Yes", "No")</f>
        <v>No</v>
      </c>
      <c r="J577" t="str">
        <f>IF(Table_New[[#This Row],[PartsFee]]=0,"Yes", "No")</f>
        <v>No</v>
      </c>
      <c r="K577" s="6">
        <v>0.5</v>
      </c>
      <c r="L577" s="6">
        <v>401.1669</v>
      </c>
      <c r="M577" s="6" t="s">
        <v>59</v>
      </c>
      <c r="N577">
        <f>Table_New[[#This Row],[WorkDate]]-Table_New[[#This Row],[ReqDate]]</f>
        <v>82</v>
      </c>
      <c r="O577">
        <f>VLOOKUP(Table_New[[#This Row],[Techs]],$AA$2:$AB$4,2,0)</f>
        <v>140</v>
      </c>
      <c r="P577">
        <f>Table_New[[#This Row],[LaborHours]]*Table_New[[#This Row],[LaborRate]]</f>
        <v>70</v>
      </c>
      <c r="Q577" s="6">
        <v>70</v>
      </c>
      <c r="R577" s="6">
        <v>401.1669</v>
      </c>
      <c r="S577">
        <f>Table_New[[#This Row],[LaborRate]]+Table_New[[#This Row],[LaborCost]]</f>
        <v>210</v>
      </c>
      <c r="T577">
        <f>Table_New[[#This Row],[LaborFee]]+Table_New[[#This Row],[PartsFee]]</f>
        <v>471.1669</v>
      </c>
      <c r="U577" t="str">
        <f>LEFT(TEXT(Table_New[[#This Row],[ReqDate]],"dddd"),3)</f>
        <v>Wed</v>
      </c>
      <c r="V577" t="str">
        <f>LEFT(TEXT(Table_New[[#This Row],[WorkDate]],"mmmm"),3)</f>
        <v>Jul</v>
      </c>
    </row>
    <row r="578" spans="1:22" ht="14.25" customHeight="1" x14ac:dyDescent="0.25">
      <c r="A578" s="6" t="s">
        <v>658</v>
      </c>
      <c r="B578" s="6" t="s">
        <v>56</v>
      </c>
      <c r="C578" s="6" t="s">
        <v>57</v>
      </c>
      <c r="D578" s="6" t="s">
        <v>194</v>
      </c>
      <c r="E578" t="str">
        <f>IF(Table_New[[#This Row],[Wait]]&lt;=4, "Yes", "No")</f>
        <v>No</v>
      </c>
      <c r="F578" s="9">
        <v>44307</v>
      </c>
      <c r="G578" s="9">
        <v>44389</v>
      </c>
      <c r="H578" s="6">
        <v>2</v>
      </c>
      <c r="I578" t="str">
        <f>IF(Table_New[[#This Row],[LaborFee]]=0,"Yes", "No")</f>
        <v>No</v>
      </c>
      <c r="J578" t="str">
        <f>IF(Table_New[[#This Row],[PartsFee]]=0,"Yes", "No")</f>
        <v>No</v>
      </c>
      <c r="K578" s="6">
        <v>1</v>
      </c>
      <c r="L578" s="6">
        <v>427.88080000000002</v>
      </c>
      <c r="M578" s="6" t="s">
        <v>79</v>
      </c>
      <c r="N578">
        <f>Table_New[[#This Row],[WorkDate]]-Table_New[[#This Row],[ReqDate]]</f>
        <v>82</v>
      </c>
      <c r="O578">
        <f>VLOOKUP(Table_New[[#This Row],[Techs]],$AA$2:$AB$4,2,0)</f>
        <v>140</v>
      </c>
      <c r="P578">
        <f>Table_New[[#This Row],[LaborHours]]*Table_New[[#This Row],[LaborRate]]</f>
        <v>140</v>
      </c>
      <c r="Q578" s="6">
        <v>140</v>
      </c>
      <c r="R578" s="6">
        <v>427.88080000000002</v>
      </c>
      <c r="S578">
        <f>Table_New[[#This Row],[LaborRate]]+Table_New[[#This Row],[LaborCost]]</f>
        <v>280</v>
      </c>
      <c r="T578">
        <f>Table_New[[#This Row],[LaborFee]]+Table_New[[#This Row],[PartsFee]]</f>
        <v>567.88080000000002</v>
      </c>
      <c r="U578" t="str">
        <f>LEFT(TEXT(Table_New[[#This Row],[ReqDate]],"dddd"),3)</f>
        <v>Wed</v>
      </c>
      <c r="V578" t="str">
        <f>LEFT(TEXT(Table_New[[#This Row],[WorkDate]],"mmmm"),3)</f>
        <v>Jul</v>
      </c>
    </row>
    <row r="579" spans="1:22" ht="14.25" customHeight="1" x14ac:dyDescent="0.25">
      <c r="A579" s="6" t="s">
        <v>659</v>
      </c>
      <c r="B579" s="6" t="s">
        <v>226</v>
      </c>
      <c r="C579" s="6" t="s">
        <v>227</v>
      </c>
      <c r="D579" s="6" t="s">
        <v>58</v>
      </c>
      <c r="E579" t="str">
        <f>IF(Table_New[[#This Row],[Wait]]&lt;=4, "Yes", "No")</f>
        <v>No</v>
      </c>
      <c r="F579" s="9">
        <v>44307</v>
      </c>
      <c r="G579" s="9">
        <v>44390</v>
      </c>
      <c r="H579" s="6">
        <v>1</v>
      </c>
      <c r="I579" t="str">
        <f>IF(Table_New[[#This Row],[LaborFee]]=0,"Yes", "No")</f>
        <v>No</v>
      </c>
      <c r="J579" t="str">
        <f>IF(Table_New[[#This Row],[PartsFee]]=0,"Yes", "No")</f>
        <v>No</v>
      </c>
      <c r="K579" s="6">
        <v>0.25</v>
      </c>
      <c r="L579" s="6">
        <v>85.32</v>
      </c>
      <c r="M579" s="6" t="s">
        <v>59</v>
      </c>
      <c r="N579">
        <f>Table_New[[#This Row],[WorkDate]]-Table_New[[#This Row],[ReqDate]]</f>
        <v>83</v>
      </c>
      <c r="O579">
        <f>VLOOKUP(Table_New[[#This Row],[Techs]],$AA$2:$AB$4,2,0)</f>
        <v>80</v>
      </c>
      <c r="P579">
        <f>Table_New[[#This Row],[LaborHours]]*Table_New[[#This Row],[LaborRate]]</f>
        <v>20</v>
      </c>
      <c r="Q579" s="6">
        <v>20</v>
      </c>
      <c r="R579" s="6">
        <v>85.32</v>
      </c>
      <c r="S579">
        <f>Table_New[[#This Row],[LaborRate]]+Table_New[[#This Row],[LaborCost]]</f>
        <v>100</v>
      </c>
      <c r="T579">
        <f>Table_New[[#This Row],[LaborFee]]+Table_New[[#This Row],[PartsFee]]</f>
        <v>105.32</v>
      </c>
      <c r="U579" t="str">
        <f>LEFT(TEXT(Table_New[[#This Row],[ReqDate]],"dddd"),3)</f>
        <v>Wed</v>
      </c>
      <c r="V579" t="str">
        <f>LEFT(TEXT(Table_New[[#This Row],[WorkDate]],"mmmm"),3)</f>
        <v>Jul</v>
      </c>
    </row>
    <row r="580" spans="1:22" ht="14.25" customHeight="1" x14ac:dyDescent="0.25">
      <c r="A580" s="6" t="s">
        <v>660</v>
      </c>
      <c r="B580" s="6" t="s">
        <v>83</v>
      </c>
      <c r="C580" s="6" t="s">
        <v>57</v>
      </c>
      <c r="D580" s="6" t="s">
        <v>58</v>
      </c>
      <c r="E580" t="str">
        <f>IF(Table_New[[#This Row],[Wait]]&lt;=4, "Yes", "No")</f>
        <v>No</v>
      </c>
      <c r="F580" s="9">
        <v>44307</v>
      </c>
      <c r="G580" s="9">
        <v>44390</v>
      </c>
      <c r="H580" s="6">
        <v>2</v>
      </c>
      <c r="I580" t="str">
        <f>IF(Table_New[[#This Row],[LaborFee]]=0,"Yes", "No")</f>
        <v>No</v>
      </c>
      <c r="J580" t="str">
        <f>IF(Table_New[[#This Row],[PartsFee]]=0,"Yes", "No")</f>
        <v>No</v>
      </c>
      <c r="K580" s="6">
        <v>0.5</v>
      </c>
      <c r="L580" s="6">
        <v>107.4011</v>
      </c>
      <c r="M580" s="6" t="s">
        <v>79</v>
      </c>
      <c r="N580">
        <f>Table_New[[#This Row],[WorkDate]]-Table_New[[#This Row],[ReqDate]]</f>
        <v>83</v>
      </c>
      <c r="O580">
        <f>VLOOKUP(Table_New[[#This Row],[Techs]],$AA$2:$AB$4,2,0)</f>
        <v>140</v>
      </c>
      <c r="P580">
        <f>Table_New[[#This Row],[LaborHours]]*Table_New[[#This Row],[LaborRate]]</f>
        <v>70</v>
      </c>
      <c r="Q580" s="6">
        <v>70</v>
      </c>
      <c r="R580" s="6">
        <v>107.4011</v>
      </c>
      <c r="S580">
        <f>Table_New[[#This Row],[LaborRate]]+Table_New[[#This Row],[LaborCost]]</f>
        <v>210</v>
      </c>
      <c r="T580">
        <f>Table_New[[#This Row],[LaborFee]]+Table_New[[#This Row],[PartsFee]]</f>
        <v>177.40109999999999</v>
      </c>
      <c r="U580" t="str">
        <f>LEFT(TEXT(Table_New[[#This Row],[ReqDate]],"dddd"),3)</f>
        <v>Wed</v>
      </c>
      <c r="V580" t="str">
        <f>LEFT(TEXT(Table_New[[#This Row],[WorkDate]],"mmmm"),3)</f>
        <v>Jul</v>
      </c>
    </row>
    <row r="581" spans="1:22" ht="14.25" customHeight="1" x14ac:dyDescent="0.25">
      <c r="A581" s="6" t="s">
        <v>661</v>
      </c>
      <c r="B581" s="6" t="s">
        <v>61</v>
      </c>
      <c r="C581" s="6" t="s">
        <v>78</v>
      </c>
      <c r="D581" s="6" t="s">
        <v>58</v>
      </c>
      <c r="E581" t="str">
        <f>IF(Table_New[[#This Row],[Wait]]&lt;=4, "Yes", "No")</f>
        <v>No</v>
      </c>
      <c r="F581" s="9">
        <v>44307</v>
      </c>
      <c r="G581" s="9">
        <v>44390</v>
      </c>
      <c r="H581" s="6">
        <v>2</v>
      </c>
      <c r="I581" t="str">
        <f>IF(Table_New[[#This Row],[LaborFee]]=0,"Yes", "No")</f>
        <v>No</v>
      </c>
      <c r="J581" t="str">
        <f>IF(Table_New[[#This Row],[PartsFee]]=0,"Yes", "No")</f>
        <v>No</v>
      </c>
      <c r="K581" s="6">
        <v>0.25</v>
      </c>
      <c r="L581" s="6">
        <v>108.36109999999999</v>
      </c>
      <c r="M581" s="6" t="s">
        <v>59</v>
      </c>
      <c r="N581">
        <f>Table_New[[#This Row],[WorkDate]]-Table_New[[#This Row],[ReqDate]]</f>
        <v>83</v>
      </c>
      <c r="O581">
        <f>VLOOKUP(Table_New[[#This Row],[Techs]],$AA$2:$AB$4,2,0)</f>
        <v>140</v>
      </c>
      <c r="P581">
        <f>Table_New[[#This Row],[LaborHours]]*Table_New[[#This Row],[LaborRate]]</f>
        <v>35</v>
      </c>
      <c r="Q581" s="6">
        <v>35</v>
      </c>
      <c r="R581" s="6">
        <v>108.36109999999999</v>
      </c>
      <c r="S581">
        <f>Table_New[[#This Row],[LaborRate]]+Table_New[[#This Row],[LaborCost]]</f>
        <v>175</v>
      </c>
      <c r="T581">
        <f>Table_New[[#This Row],[LaborFee]]+Table_New[[#This Row],[PartsFee]]</f>
        <v>143.36109999999999</v>
      </c>
      <c r="U581" t="str">
        <f>LEFT(TEXT(Table_New[[#This Row],[ReqDate]],"dddd"),3)</f>
        <v>Wed</v>
      </c>
      <c r="V581" t="str">
        <f>LEFT(TEXT(Table_New[[#This Row],[WorkDate]],"mmmm"),3)</f>
        <v>Jul</v>
      </c>
    </row>
    <row r="582" spans="1:22" ht="14.25" customHeight="1" x14ac:dyDescent="0.25">
      <c r="A582" s="6" t="s">
        <v>662</v>
      </c>
      <c r="B582" s="6" t="s">
        <v>226</v>
      </c>
      <c r="C582" s="6" t="s">
        <v>227</v>
      </c>
      <c r="D582" s="6" t="s">
        <v>67</v>
      </c>
      <c r="E582" t="str">
        <f>IF(Table_New[[#This Row],[Wait]]&lt;=4, "Yes", "No")</f>
        <v>No</v>
      </c>
      <c r="F582" s="9">
        <v>44307</v>
      </c>
      <c r="G582" s="9">
        <v>44390</v>
      </c>
      <c r="H582" s="6">
        <v>1</v>
      </c>
      <c r="I582" t="str">
        <f>IF(Table_New[[#This Row],[LaborFee]]=0,"Yes", "No")</f>
        <v>No</v>
      </c>
      <c r="J582" t="str">
        <f>IF(Table_New[[#This Row],[PartsFee]]=0,"Yes", "No")</f>
        <v>No</v>
      </c>
      <c r="K582" s="6">
        <v>0.25</v>
      </c>
      <c r="L582" s="6">
        <v>120</v>
      </c>
      <c r="M582" s="6" t="s">
        <v>79</v>
      </c>
      <c r="N582">
        <f>Table_New[[#This Row],[WorkDate]]-Table_New[[#This Row],[ReqDate]]</f>
        <v>83</v>
      </c>
      <c r="O582">
        <f>VLOOKUP(Table_New[[#This Row],[Techs]],$AA$2:$AB$4,2,0)</f>
        <v>80</v>
      </c>
      <c r="P582">
        <f>Table_New[[#This Row],[LaborHours]]*Table_New[[#This Row],[LaborRate]]</f>
        <v>20</v>
      </c>
      <c r="Q582" s="6">
        <v>20</v>
      </c>
      <c r="R582" s="6">
        <v>120</v>
      </c>
      <c r="S582">
        <f>Table_New[[#This Row],[LaborRate]]+Table_New[[#This Row],[LaborCost]]</f>
        <v>100</v>
      </c>
      <c r="T582">
        <f>Table_New[[#This Row],[LaborFee]]+Table_New[[#This Row],[PartsFee]]</f>
        <v>140</v>
      </c>
      <c r="U582" t="str">
        <f>LEFT(TEXT(Table_New[[#This Row],[ReqDate]],"dddd"),3)</f>
        <v>Wed</v>
      </c>
      <c r="V582" t="str">
        <f>LEFT(TEXT(Table_New[[#This Row],[WorkDate]],"mmmm"),3)</f>
        <v>Jul</v>
      </c>
    </row>
    <row r="583" spans="1:22" ht="14.25" customHeight="1" x14ac:dyDescent="0.25">
      <c r="A583" s="6" t="s">
        <v>663</v>
      </c>
      <c r="B583" s="6" t="s">
        <v>61</v>
      </c>
      <c r="C583" s="6" t="s">
        <v>78</v>
      </c>
      <c r="D583" s="6" t="s">
        <v>194</v>
      </c>
      <c r="E583" t="str">
        <f>IF(Table_New[[#This Row],[Wait]]&lt;=4, "Yes", "No")</f>
        <v>No</v>
      </c>
      <c r="F583" s="9">
        <v>44307</v>
      </c>
      <c r="G583" s="9">
        <v>44390</v>
      </c>
      <c r="H583" s="6">
        <v>2</v>
      </c>
      <c r="I583" t="str">
        <f>IF(Table_New[[#This Row],[LaborFee]]=0,"Yes", "No")</f>
        <v>No</v>
      </c>
      <c r="J583" t="str">
        <f>IF(Table_New[[#This Row],[PartsFee]]=0,"Yes", "No")</f>
        <v>No</v>
      </c>
      <c r="K583" s="6">
        <v>1.75</v>
      </c>
      <c r="L583" s="6">
        <v>416.85219999999998</v>
      </c>
      <c r="M583" s="6" t="s">
        <v>59</v>
      </c>
      <c r="N583">
        <f>Table_New[[#This Row],[WorkDate]]-Table_New[[#This Row],[ReqDate]]</f>
        <v>83</v>
      </c>
      <c r="O583">
        <f>VLOOKUP(Table_New[[#This Row],[Techs]],$AA$2:$AB$4,2,0)</f>
        <v>140</v>
      </c>
      <c r="P583">
        <f>Table_New[[#This Row],[LaborHours]]*Table_New[[#This Row],[LaborRate]]</f>
        <v>245</v>
      </c>
      <c r="Q583" s="6">
        <v>245</v>
      </c>
      <c r="R583" s="6">
        <v>416.85219999999998</v>
      </c>
      <c r="S583">
        <f>Table_New[[#This Row],[LaborRate]]+Table_New[[#This Row],[LaborCost]]</f>
        <v>385</v>
      </c>
      <c r="T583">
        <f>Table_New[[#This Row],[LaborFee]]+Table_New[[#This Row],[PartsFee]]</f>
        <v>661.85220000000004</v>
      </c>
      <c r="U583" t="str">
        <f>LEFT(TEXT(Table_New[[#This Row],[ReqDate]],"dddd"),3)</f>
        <v>Wed</v>
      </c>
      <c r="V583" t="str">
        <f>LEFT(TEXT(Table_New[[#This Row],[WorkDate]],"mmmm"),3)</f>
        <v>Jul</v>
      </c>
    </row>
    <row r="584" spans="1:22" ht="14.25" customHeight="1" x14ac:dyDescent="0.25">
      <c r="A584" s="6" t="s">
        <v>664</v>
      </c>
      <c r="B584" s="6" t="s">
        <v>61</v>
      </c>
      <c r="C584" s="6" t="s">
        <v>78</v>
      </c>
      <c r="D584" s="6" t="s">
        <v>194</v>
      </c>
      <c r="E584" t="str">
        <f>IF(Table_New[[#This Row],[Wait]]&lt;=4, "Yes", "No")</f>
        <v>No</v>
      </c>
      <c r="F584" s="9">
        <v>44307</v>
      </c>
      <c r="G584" s="9">
        <v>44390</v>
      </c>
      <c r="H584" s="6">
        <v>2</v>
      </c>
      <c r="I584" t="str">
        <f>IF(Table_New[[#This Row],[LaborFee]]=0,"Yes", "No")</f>
        <v>No</v>
      </c>
      <c r="J584" t="str">
        <f>IF(Table_New[[#This Row],[PartsFee]]=0,"Yes", "No")</f>
        <v>No</v>
      </c>
      <c r="K584" s="6">
        <v>1.25</v>
      </c>
      <c r="L584" s="6">
        <v>449.04039999999998</v>
      </c>
      <c r="M584" s="6" t="s">
        <v>59</v>
      </c>
      <c r="N584">
        <f>Table_New[[#This Row],[WorkDate]]-Table_New[[#This Row],[ReqDate]]</f>
        <v>83</v>
      </c>
      <c r="O584">
        <f>VLOOKUP(Table_New[[#This Row],[Techs]],$AA$2:$AB$4,2,0)</f>
        <v>140</v>
      </c>
      <c r="P584">
        <f>Table_New[[#This Row],[LaborHours]]*Table_New[[#This Row],[LaborRate]]</f>
        <v>175</v>
      </c>
      <c r="Q584" s="6">
        <v>175</v>
      </c>
      <c r="R584" s="6">
        <v>449.04039999999998</v>
      </c>
      <c r="S584">
        <f>Table_New[[#This Row],[LaborRate]]+Table_New[[#This Row],[LaborCost]]</f>
        <v>315</v>
      </c>
      <c r="T584">
        <f>Table_New[[#This Row],[LaborFee]]+Table_New[[#This Row],[PartsFee]]</f>
        <v>624.04039999999998</v>
      </c>
      <c r="U584" t="str">
        <f>LEFT(TEXT(Table_New[[#This Row],[ReqDate]],"dddd"),3)</f>
        <v>Wed</v>
      </c>
      <c r="V584" t="str">
        <f>LEFT(TEXT(Table_New[[#This Row],[WorkDate]],"mmmm"),3)</f>
        <v>Jul</v>
      </c>
    </row>
    <row r="585" spans="1:22" ht="14.25" customHeight="1" x14ac:dyDescent="0.25">
      <c r="A585" s="6" t="s">
        <v>665</v>
      </c>
      <c r="B585" s="6" t="s">
        <v>56</v>
      </c>
      <c r="C585" s="6" t="s">
        <v>57</v>
      </c>
      <c r="D585" s="6" t="s">
        <v>58</v>
      </c>
      <c r="E585" t="str">
        <f>IF(Table_New[[#This Row],[Wait]]&lt;=4, "Yes", "No")</f>
        <v>No</v>
      </c>
      <c r="F585" s="9">
        <v>44307</v>
      </c>
      <c r="G585" s="9">
        <v>44390</v>
      </c>
      <c r="H585" s="6">
        <v>2</v>
      </c>
      <c r="I585" t="str">
        <f>IF(Table_New[[#This Row],[LaborFee]]=0,"Yes", "No")</f>
        <v>No</v>
      </c>
      <c r="J585" t="str">
        <f>IF(Table_New[[#This Row],[PartsFee]]=0,"Yes", "No")</f>
        <v>No</v>
      </c>
      <c r="K585" s="6">
        <v>1</v>
      </c>
      <c r="L585" s="6">
        <v>463.70929999999998</v>
      </c>
      <c r="M585" s="6" t="s">
        <v>79</v>
      </c>
      <c r="N585">
        <f>Table_New[[#This Row],[WorkDate]]-Table_New[[#This Row],[ReqDate]]</f>
        <v>83</v>
      </c>
      <c r="O585">
        <f>VLOOKUP(Table_New[[#This Row],[Techs]],$AA$2:$AB$4,2,0)</f>
        <v>140</v>
      </c>
      <c r="P585">
        <f>Table_New[[#This Row],[LaborHours]]*Table_New[[#This Row],[LaborRate]]</f>
        <v>140</v>
      </c>
      <c r="Q585" s="6">
        <v>140</v>
      </c>
      <c r="R585" s="6">
        <v>463.70929999999998</v>
      </c>
      <c r="S585">
        <f>Table_New[[#This Row],[LaborRate]]+Table_New[[#This Row],[LaborCost]]</f>
        <v>280</v>
      </c>
      <c r="T585">
        <f>Table_New[[#This Row],[LaborFee]]+Table_New[[#This Row],[PartsFee]]</f>
        <v>603.70929999999998</v>
      </c>
      <c r="U585" t="str">
        <f>LEFT(TEXT(Table_New[[#This Row],[ReqDate]],"dddd"),3)</f>
        <v>Wed</v>
      </c>
      <c r="V585" t="str">
        <f>LEFT(TEXT(Table_New[[#This Row],[WorkDate]],"mmmm"),3)</f>
        <v>Jul</v>
      </c>
    </row>
    <row r="586" spans="1:22" ht="14.25" customHeight="1" x14ac:dyDescent="0.25">
      <c r="A586" s="6" t="s">
        <v>666</v>
      </c>
      <c r="B586" s="6" t="s">
        <v>61</v>
      </c>
      <c r="C586" s="6" t="s">
        <v>78</v>
      </c>
      <c r="D586" s="6" t="s">
        <v>194</v>
      </c>
      <c r="E586" t="str">
        <f>IF(Table_New[[#This Row],[Wait]]&lt;=4, "Yes", "No")</f>
        <v>No</v>
      </c>
      <c r="F586" s="9">
        <v>44307</v>
      </c>
      <c r="G586" s="9">
        <v>44390</v>
      </c>
      <c r="H586" s="6">
        <v>2</v>
      </c>
      <c r="I586" t="str">
        <f>IF(Table_New[[#This Row],[LaborFee]]=0,"Yes", "No")</f>
        <v>No</v>
      </c>
      <c r="J586" t="str">
        <f>IF(Table_New[[#This Row],[PartsFee]]=0,"Yes", "No")</f>
        <v>No</v>
      </c>
      <c r="K586" s="6">
        <v>1.25</v>
      </c>
      <c r="L586" s="6">
        <v>488.4255</v>
      </c>
      <c r="M586" s="6" t="s">
        <v>59</v>
      </c>
      <c r="N586">
        <f>Table_New[[#This Row],[WorkDate]]-Table_New[[#This Row],[ReqDate]]</f>
        <v>83</v>
      </c>
      <c r="O586">
        <f>VLOOKUP(Table_New[[#This Row],[Techs]],$AA$2:$AB$4,2,0)</f>
        <v>140</v>
      </c>
      <c r="P586">
        <f>Table_New[[#This Row],[LaborHours]]*Table_New[[#This Row],[LaborRate]]</f>
        <v>175</v>
      </c>
      <c r="Q586" s="6">
        <v>175</v>
      </c>
      <c r="R586" s="6">
        <v>488.4255</v>
      </c>
      <c r="S586">
        <f>Table_New[[#This Row],[LaborRate]]+Table_New[[#This Row],[LaborCost]]</f>
        <v>315</v>
      </c>
      <c r="T586">
        <f>Table_New[[#This Row],[LaborFee]]+Table_New[[#This Row],[PartsFee]]</f>
        <v>663.42550000000006</v>
      </c>
      <c r="U586" t="str">
        <f>LEFT(TEXT(Table_New[[#This Row],[ReqDate]],"dddd"),3)</f>
        <v>Wed</v>
      </c>
      <c r="V586" t="str">
        <f>LEFT(TEXT(Table_New[[#This Row],[WorkDate]],"mmmm"),3)</f>
        <v>Jul</v>
      </c>
    </row>
    <row r="587" spans="1:22" ht="14.25" customHeight="1" x14ac:dyDescent="0.25">
      <c r="A587" s="6" t="s">
        <v>667</v>
      </c>
      <c r="B587" s="6" t="s">
        <v>65</v>
      </c>
      <c r="C587" s="6" t="s">
        <v>78</v>
      </c>
      <c r="D587" s="6" t="s">
        <v>58</v>
      </c>
      <c r="E587" t="str">
        <f>IF(Table_New[[#This Row],[Wait]]&lt;=4, "Yes", "No")</f>
        <v>No</v>
      </c>
      <c r="F587" s="9">
        <v>44308</v>
      </c>
      <c r="G587" s="9">
        <v>44330</v>
      </c>
      <c r="H587" s="6">
        <v>1</v>
      </c>
      <c r="I587" t="str">
        <f>IF(Table_New[[#This Row],[LaborFee]]=0,"Yes", "No")</f>
        <v>No</v>
      </c>
      <c r="J587" t="str">
        <f>IF(Table_New[[#This Row],[PartsFee]]=0,"Yes", "No")</f>
        <v>No</v>
      </c>
      <c r="K587" s="6">
        <v>1</v>
      </c>
      <c r="L587" s="6">
        <v>65.947800000000001</v>
      </c>
      <c r="M587" s="6" t="s">
        <v>79</v>
      </c>
      <c r="N587">
        <f>Table_New[[#This Row],[WorkDate]]-Table_New[[#This Row],[ReqDate]]</f>
        <v>22</v>
      </c>
      <c r="O587">
        <f>VLOOKUP(Table_New[[#This Row],[Techs]],$AA$2:$AB$4,2,0)</f>
        <v>80</v>
      </c>
      <c r="P587">
        <f>Table_New[[#This Row],[LaborHours]]*Table_New[[#This Row],[LaborRate]]</f>
        <v>80</v>
      </c>
      <c r="Q587" s="6">
        <v>80</v>
      </c>
      <c r="R587" s="6">
        <v>65.947800000000001</v>
      </c>
      <c r="S587">
        <f>Table_New[[#This Row],[LaborRate]]+Table_New[[#This Row],[LaborCost]]</f>
        <v>160</v>
      </c>
      <c r="T587">
        <f>Table_New[[#This Row],[LaborFee]]+Table_New[[#This Row],[PartsFee]]</f>
        <v>145.9478</v>
      </c>
      <c r="U587" t="str">
        <f>LEFT(TEXT(Table_New[[#This Row],[ReqDate]],"dddd"),3)</f>
        <v>Thu</v>
      </c>
      <c r="V587" t="str">
        <f>LEFT(TEXT(Table_New[[#This Row],[WorkDate]],"mmmm"),3)</f>
        <v>May</v>
      </c>
    </row>
    <row r="588" spans="1:22" ht="14.25" customHeight="1" x14ac:dyDescent="0.25">
      <c r="A588" s="6" t="s">
        <v>668</v>
      </c>
      <c r="B588" s="6" t="s">
        <v>56</v>
      </c>
      <c r="C588" s="6" t="s">
        <v>227</v>
      </c>
      <c r="D588" s="6" t="s">
        <v>67</v>
      </c>
      <c r="E588" t="str">
        <f>IF(Table_New[[#This Row],[Wait]]&lt;=4, "Yes", "No")</f>
        <v>No</v>
      </c>
      <c r="F588" s="9">
        <v>44308</v>
      </c>
      <c r="G588" s="9">
        <v>44331</v>
      </c>
      <c r="H588" s="6">
        <v>1</v>
      </c>
      <c r="I588" t="str">
        <f>IF(Table_New[[#This Row],[LaborFee]]=0,"Yes", "No")</f>
        <v>No</v>
      </c>
      <c r="J588" t="str">
        <f>IF(Table_New[[#This Row],[PartsFee]]=0,"Yes", "No")</f>
        <v>No</v>
      </c>
      <c r="K588" s="6">
        <v>0.25</v>
      </c>
      <c r="L588" s="6">
        <v>109.2323</v>
      </c>
      <c r="M588" s="6" t="s">
        <v>59</v>
      </c>
      <c r="N588">
        <f>Table_New[[#This Row],[WorkDate]]-Table_New[[#This Row],[ReqDate]]</f>
        <v>23</v>
      </c>
      <c r="O588">
        <f>VLOOKUP(Table_New[[#This Row],[Techs]],$AA$2:$AB$4,2,0)</f>
        <v>80</v>
      </c>
      <c r="P588">
        <f>Table_New[[#This Row],[LaborHours]]*Table_New[[#This Row],[LaborRate]]</f>
        <v>20</v>
      </c>
      <c r="Q588" s="6">
        <v>20</v>
      </c>
      <c r="R588" s="6">
        <v>109.2323</v>
      </c>
      <c r="S588">
        <f>Table_New[[#This Row],[LaborRate]]+Table_New[[#This Row],[LaborCost]]</f>
        <v>100</v>
      </c>
      <c r="T588">
        <f>Table_New[[#This Row],[LaborFee]]+Table_New[[#This Row],[PartsFee]]</f>
        <v>129.23230000000001</v>
      </c>
      <c r="U588" t="str">
        <f>LEFT(TEXT(Table_New[[#This Row],[ReqDate]],"dddd"),3)</f>
        <v>Thu</v>
      </c>
      <c r="V588" t="str">
        <f>LEFT(TEXT(Table_New[[#This Row],[WorkDate]],"mmmm"),3)</f>
        <v>May</v>
      </c>
    </row>
    <row r="589" spans="1:22" ht="14.25" customHeight="1" x14ac:dyDescent="0.25">
      <c r="A589" s="6" t="s">
        <v>669</v>
      </c>
      <c r="B589" s="6" t="s">
        <v>56</v>
      </c>
      <c r="C589" s="6" t="s">
        <v>227</v>
      </c>
      <c r="D589" s="6" t="s">
        <v>58</v>
      </c>
      <c r="E589" t="str">
        <f>IF(Table_New[[#This Row],[Wait]]&lt;=4, "Yes", "No")</f>
        <v>No</v>
      </c>
      <c r="F589" s="9">
        <v>44308</v>
      </c>
      <c r="G589" s="9">
        <v>44341</v>
      </c>
      <c r="H589" s="6">
        <v>2</v>
      </c>
      <c r="I589" t="str">
        <f>IF(Table_New[[#This Row],[LaborFee]]=0,"Yes", "No")</f>
        <v>No</v>
      </c>
      <c r="J589" t="str">
        <f>IF(Table_New[[#This Row],[PartsFee]]=0,"Yes", "No")</f>
        <v>No</v>
      </c>
      <c r="K589" s="6">
        <v>0.5</v>
      </c>
      <c r="L589" s="6">
        <v>86</v>
      </c>
      <c r="M589" s="6" t="s">
        <v>79</v>
      </c>
      <c r="N589">
        <f>Table_New[[#This Row],[WorkDate]]-Table_New[[#This Row],[ReqDate]]</f>
        <v>33</v>
      </c>
      <c r="O589">
        <f>VLOOKUP(Table_New[[#This Row],[Techs]],$AA$2:$AB$4,2,0)</f>
        <v>140</v>
      </c>
      <c r="P589">
        <f>Table_New[[#This Row],[LaborHours]]*Table_New[[#This Row],[LaborRate]]</f>
        <v>70</v>
      </c>
      <c r="Q589" s="6">
        <v>70</v>
      </c>
      <c r="R589" s="6">
        <v>86</v>
      </c>
      <c r="S589">
        <f>Table_New[[#This Row],[LaborRate]]+Table_New[[#This Row],[LaborCost]]</f>
        <v>210</v>
      </c>
      <c r="T589">
        <f>Table_New[[#This Row],[LaborFee]]+Table_New[[#This Row],[PartsFee]]</f>
        <v>156</v>
      </c>
      <c r="U589" t="str">
        <f>LEFT(TEXT(Table_New[[#This Row],[ReqDate]],"dddd"),3)</f>
        <v>Thu</v>
      </c>
      <c r="V589" t="str">
        <f>LEFT(TEXT(Table_New[[#This Row],[WorkDate]],"mmmm"),3)</f>
        <v>May</v>
      </c>
    </row>
    <row r="590" spans="1:22" ht="14.25" customHeight="1" x14ac:dyDescent="0.25">
      <c r="A590" s="6" t="s">
        <v>670</v>
      </c>
      <c r="B590" s="6" t="s">
        <v>94</v>
      </c>
      <c r="C590" s="6" t="s">
        <v>66</v>
      </c>
      <c r="D590" s="6" t="s">
        <v>67</v>
      </c>
      <c r="E590" t="str">
        <f>IF(Table_New[[#This Row],[Wait]]&lt;=4, "Yes", "No")</f>
        <v>No</v>
      </c>
      <c r="F590" s="9">
        <v>44308</v>
      </c>
      <c r="G590" s="9">
        <v>44380</v>
      </c>
      <c r="H590" s="6">
        <v>1</v>
      </c>
      <c r="I590" t="str">
        <f>IF(Table_New[[#This Row],[LaborFee]]=0,"Yes", "No")</f>
        <v>No</v>
      </c>
      <c r="J590" t="str">
        <f>IF(Table_New[[#This Row],[PartsFee]]=0,"Yes", "No")</f>
        <v>No</v>
      </c>
      <c r="K590" s="6">
        <v>0.25</v>
      </c>
      <c r="L590" s="6">
        <v>142.91249999999999</v>
      </c>
      <c r="M590" s="6" t="s">
        <v>79</v>
      </c>
      <c r="N590">
        <f>Table_New[[#This Row],[WorkDate]]-Table_New[[#This Row],[ReqDate]]</f>
        <v>72</v>
      </c>
      <c r="O590">
        <f>VLOOKUP(Table_New[[#This Row],[Techs]],$AA$2:$AB$4,2,0)</f>
        <v>80</v>
      </c>
      <c r="P590">
        <f>Table_New[[#This Row],[LaborHours]]*Table_New[[#This Row],[LaborRate]]</f>
        <v>20</v>
      </c>
      <c r="Q590" s="6">
        <v>20</v>
      </c>
      <c r="R590" s="6">
        <v>142.91249999999999</v>
      </c>
      <c r="S590">
        <f>Table_New[[#This Row],[LaborRate]]+Table_New[[#This Row],[LaborCost]]</f>
        <v>100</v>
      </c>
      <c r="T590">
        <f>Table_New[[#This Row],[LaborFee]]+Table_New[[#This Row],[PartsFee]]</f>
        <v>162.91249999999999</v>
      </c>
      <c r="U590" t="str">
        <f>LEFT(TEXT(Table_New[[#This Row],[ReqDate]],"dddd"),3)</f>
        <v>Thu</v>
      </c>
      <c r="V590" t="str">
        <f>LEFT(TEXT(Table_New[[#This Row],[WorkDate]],"mmmm"),3)</f>
        <v>Jul</v>
      </c>
    </row>
    <row r="591" spans="1:22" ht="14.25" customHeight="1" x14ac:dyDescent="0.25">
      <c r="A591" s="6" t="s">
        <v>671</v>
      </c>
      <c r="B591" s="6" t="s">
        <v>56</v>
      </c>
      <c r="C591" s="6" t="s">
        <v>227</v>
      </c>
      <c r="D591" s="6" t="s">
        <v>58</v>
      </c>
      <c r="E591" t="str">
        <f>IF(Table_New[[#This Row],[Wait]]&lt;=4, "Yes", "No")</f>
        <v>No</v>
      </c>
      <c r="F591" s="9">
        <v>44309</v>
      </c>
      <c r="G591" s="9">
        <v>44327</v>
      </c>
      <c r="H591" s="6">
        <v>2</v>
      </c>
      <c r="I591" t="str">
        <f>IF(Table_New[[#This Row],[LaborFee]]=0,"Yes", "No")</f>
        <v>No</v>
      </c>
      <c r="J591" t="str">
        <f>IF(Table_New[[#This Row],[PartsFee]]=0,"Yes", "No")</f>
        <v>No</v>
      </c>
      <c r="K591" s="6">
        <v>0.25</v>
      </c>
      <c r="L591" s="6">
        <v>82.98</v>
      </c>
      <c r="M591" s="6" t="s">
        <v>59</v>
      </c>
      <c r="N591">
        <f>Table_New[[#This Row],[WorkDate]]-Table_New[[#This Row],[ReqDate]]</f>
        <v>18</v>
      </c>
      <c r="O591">
        <f>VLOOKUP(Table_New[[#This Row],[Techs]],$AA$2:$AB$4,2,0)</f>
        <v>140</v>
      </c>
      <c r="P591">
        <f>Table_New[[#This Row],[LaborHours]]*Table_New[[#This Row],[LaborRate]]</f>
        <v>35</v>
      </c>
      <c r="Q591" s="6">
        <v>35</v>
      </c>
      <c r="R591" s="6">
        <v>82.98</v>
      </c>
      <c r="S591">
        <f>Table_New[[#This Row],[LaborRate]]+Table_New[[#This Row],[LaborCost]]</f>
        <v>175</v>
      </c>
      <c r="T591">
        <f>Table_New[[#This Row],[LaborFee]]+Table_New[[#This Row],[PartsFee]]</f>
        <v>117.98</v>
      </c>
      <c r="U591" t="str">
        <f>LEFT(TEXT(Table_New[[#This Row],[ReqDate]],"dddd"),3)</f>
        <v>Fri</v>
      </c>
      <c r="V591" t="str">
        <f>LEFT(TEXT(Table_New[[#This Row],[WorkDate]],"mmmm"),3)</f>
        <v>May</v>
      </c>
    </row>
    <row r="592" spans="1:22" ht="14.25" customHeight="1" x14ac:dyDescent="0.25">
      <c r="A592" s="6" t="s">
        <v>672</v>
      </c>
      <c r="B592" s="6" t="s">
        <v>94</v>
      </c>
      <c r="C592" s="6" t="s">
        <v>66</v>
      </c>
      <c r="D592" s="6" t="s">
        <v>67</v>
      </c>
      <c r="E592" t="str">
        <f>IF(Table_New[[#This Row],[Wait]]&lt;=4, "Yes", "No")</f>
        <v>No</v>
      </c>
      <c r="F592" s="9">
        <v>44309</v>
      </c>
      <c r="G592" s="9">
        <v>44345</v>
      </c>
      <c r="H592" s="6">
        <v>1</v>
      </c>
      <c r="I592" t="str">
        <f>IF(Table_New[[#This Row],[LaborFee]]=0,"Yes", "No")</f>
        <v>No</v>
      </c>
      <c r="J592" t="str">
        <f>IF(Table_New[[#This Row],[PartsFee]]=0,"Yes", "No")</f>
        <v>No</v>
      </c>
      <c r="K592" s="6">
        <v>0.25</v>
      </c>
      <c r="L592" s="6">
        <v>120</v>
      </c>
      <c r="M592" s="6" t="s">
        <v>79</v>
      </c>
      <c r="N592">
        <f>Table_New[[#This Row],[WorkDate]]-Table_New[[#This Row],[ReqDate]]</f>
        <v>36</v>
      </c>
      <c r="O592">
        <f>VLOOKUP(Table_New[[#This Row],[Techs]],$AA$2:$AB$4,2,0)</f>
        <v>80</v>
      </c>
      <c r="P592">
        <f>Table_New[[#This Row],[LaborHours]]*Table_New[[#This Row],[LaborRate]]</f>
        <v>20</v>
      </c>
      <c r="Q592" s="6">
        <v>20</v>
      </c>
      <c r="R592" s="6">
        <v>120</v>
      </c>
      <c r="S592">
        <f>Table_New[[#This Row],[LaborRate]]+Table_New[[#This Row],[LaborCost]]</f>
        <v>100</v>
      </c>
      <c r="T592">
        <f>Table_New[[#This Row],[LaborFee]]+Table_New[[#This Row],[PartsFee]]</f>
        <v>140</v>
      </c>
      <c r="U592" t="str">
        <f>LEFT(TEXT(Table_New[[#This Row],[ReqDate]],"dddd"),3)</f>
        <v>Fri</v>
      </c>
      <c r="V592" t="str">
        <f>LEFT(TEXT(Table_New[[#This Row],[WorkDate]],"mmmm"),3)</f>
        <v>May</v>
      </c>
    </row>
    <row r="593" spans="1:22" ht="14.25" customHeight="1" x14ac:dyDescent="0.25">
      <c r="A593" s="6" t="s">
        <v>673</v>
      </c>
      <c r="B593" s="6" t="s">
        <v>56</v>
      </c>
      <c r="C593" s="6" t="s">
        <v>227</v>
      </c>
      <c r="D593" s="6" t="s">
        <v>58</v>
      </c>
      <c r="E593" t="str">
        <f>IF(Table_New[[#This Row],[Wait]]&lt;=4, "Yes", "No")</f>
        <v>No</v>
      </c>
      <c r="F593" s="9">
        <v>44309</v>
      </c>
      <c r="G593" s="9">
        <v>44348</v>
      </c>
      <c r="H593" s="6">
        <v>2</v>
      </c>
      <c r="I593" t="str">
        <f>IF(Table_New[[#This Row],[LaborFee]]=0,"Yes", "No")</f>
        <v>No</v>
      </c>
      <c r="J593" t="str">
        <f>IF(Table_New[[#This Row],[PartsFee]]=0,"Yes", "No")</f>
        <v>No</v>
      </c>
      <c r="K593" s="6">
        <v>0.25</v>
      </c>
      <c r="L593" s="6">
        <v>120</v>
      </c>
      <c r="M593" s="6" t="s">
        <v>59</v>
      </c>
      <c r="N593">
        <f>Table_New[[#This Row],[WorkDate]]-Table_New[[#This Row],[ReqDate]]</f>
        <v>39</v>
      </c>
      <c r="O593">
        <f>VLOOKUP(Table_New[[#This Row],[Techs]],$AA$2:$AB$4,2,0)</f>
        <v>140</v>
      </c>
      <c r="P593">
        <f>Table_New[[#This Row],[LaborHours]]*Table_New[[#This Row],[LaborRate]]</f>
        <v>35</v>
      </c>
      <c r="Q593" s="6">
        <v>35</v>
      </c>
      <c r="R593" s="6">
        <v>120</v>
      </c>
      <c r="S593">
        <f>Table_New[[#This Row],[LaborRate]]+Table_New[[#This Row],[LaborCost]]</f>
        <v>175</v>
      </c>
      <c r="T593">
        <f>Table_New[[#This Row],[LaborFee]]+Table_New[[#This Row],[PartsFee]]</f>
        <v>155</v>
      </c>
      <c r="U593" t="str">
        <f>LEFT(TEXT(Table_New[[#This Row],[ReqDate]],"dddd"),3)</f>
        <v>Fri</v>
      </c>
      <c r="V593" t="str">
        <f>LEFT(TEXT(Table_New[[#This Row],[WorkDate]],"mmmm"),3)</f>
        <v>Jun</v>
      </c>
    </row>
    <row r="594" spans="1:22" ht="14.25" customHeight="1" x14ac:dyDescent="0.25">
      <c r="A594" s="6" t="s">
        <v>674</v>
      </c>
      <c r="B594" s="6" t="s">
        <v>56</v>
      </c>
      <c r="C594" s="6" t="s">
        <v>227</v>
      </c>
      <c r="D594" s="6" t="s">
        <v>194</v>
      </c>
      <c r="E594" t="str">
        <f>IF(Table_New[[#This Row],[Wait]]&lt;=4, "Yes", "No")</f>
        <v>No</v>
      </c>
      <c r="F594" s="9">
        <v>44309</v>
      </c>
      <c r="G594" s="9">
        <v>44348</v>
      </c>
      <c r="H594" s="6">
        <v>2</v>
      </c>
      <c r="I594" t="str">
        <f>IF(Table_New[[#This Row],[LaborFee]]=0,"Yes", "No")</f>
        <v>Yes</v>
      </c>
      <c r="J594" t="str">
        <f>IF(Table_New[[#This Row],[PartsFee]]=0,"Yes", "No")</f>
        <v>No</v>
      </c>
      <c r="K594" s="6">
        <v>1</v>
      </c>
      <c r="L594" s="6">
        <v>356.23509999999999</v>
      </c>
      <c r="M594" s="6" t="s">
        <v>79</v>
      </c>
      <c r="N594">
        <f>Table_New[[#This Row],[WorkDate]]-Table_New[[#This Row],[ReqDate]]</f>
        <v>39</v>
      </c>
      <c r="O594">
        <f>VLOOKUP(Table_New[[#This Row],[Techs]],$AA$2:$AB$4,2,0)</f>
        <v>140</v>
      </c>
      <c r="P594">
        <f>Table_New[[#This Row],[LaborHours]]*Table_New[[#This Row],[LaborRate]]</f>
        <v>140</v>
      </c>
      <c r="Q594" s="6">
        <v>0</v>
      </c>
      <c r="R594" s="6">
        <v>356.23509999999999</v>
      </c>
      <c r="S594">
        <f>Table_New[[#This Row],[LaborRate]]+Table_New[[#This Row],[LaborCost]]</f>
        <v>280</v>
      </c>
      <c r="T594">
        <f>Table_New[[#This Row],[LaborFee]]+Table_New[[#This Row],[PartsFee]]</f>
        <v>356.23509999999999</v>
      </c>
      <c r="U594" t="str">
        <f>LEFT(TEXT(Table_New[[#This Row],[ReqDate]],"dddd"),3)</f>
        <v>Fri</v>
      </c>
      <c r="V594" t="str">
        <f>LEFT(TEXT(Table_New[[#This Row],[WorkDate]],"mmmm"),3)</f>
        <v>Jun</v>
      </c>
    </row>
    <row r="595" spans="1:22" ht="14.25" customHeight="1" x14ac:dyDescent="0.25">
      <c r="A595" s="6" t="s">
        <v>675</v>
      </c>
      <c r="B595" s="6" t="s">
        <v>226</v>
      </c>
      <c r="C595" s="6" t="s">
        <v>227</v>
      </c>
      <c r="D595" s="6" t="s">
        <v>63</v>
      </c>
      <c r="E595" t="str">
        <f>IF(Table_New[[#This Row],[Wait]]&lt;=4, "Yes", "No")</f>
        <v>No</v>
      </c>
      <c r="F595" s="9">
        <v>44310</v>
      </c>
      <c r="G595" s="9">
        <v>44327</v>
      </c>
      <c r="H595" s="6">
        <v>2</v>
      </c>
      <c r="I595" t="str">
        <f>IF(Table_New[[#This Row],[LaborFee]]=0,"Yes", "No")</f>
        <v>No</v>
      </c>
      <c r="J595" t="str">
        <f>IF(Table_New[[#This Row],[PartsFee]]=0,"Yes", "No")</f>
        <v>No</v>
      </c>
      <c r="K595" s="6">
        <v>0.75</v>
      </c>
      <c r="L595" s="6">
        <v>200</v>
      </c>
      <c r="M595" s="6" t="s">
        <v>59</v>
      </c>
      <c r="N595">
        <f>Table_New[[#This Row],[WorkDate]]-Table_New[[#This Row],[ReqDate]]</f>
        <v>17</v>
      </c>
      <c r="O595">
        <f>VLOOKUP(Table_New[[#This Row],[Techs]],$AA$2:$AB$4,2,0)</f>
        <v>140</v>
      </c>
      <c r="P595">
        <f>Table_New[[#This Row],[LaborHours]]*Table_New[[#This Row],[LaborRate]]</f>
        <v>105</v>
      </c>
      <c r="Q595" s="6">
        <v>105</v>
      </c>
      <c r="R595" s="6">
        <v>200</v>
      </c>
      <c r="S595">
        <f>Table_New[[#This Row],[LaborRate]]+Table_New[[#This Row],[LaborCost]]</f>
        <v>245</v>
      </c>
      <c r="T595">
        <f>Table_New[[#This Row],[LaborFee]]+Table_New[[#This Row],[PartsFee]]</f>
        <v>305</v>
      </c>
      <c r="U595" t="str">
        <f>LEFT(TEXT(Table_New[[#This Row],[ReqDate]],"dddd"),3)</f>
        <v>Sat</v>
      </c>
      <c r="V595" t="str">
        <f>LEFT(TEXT(Table_New[[#This Row],[WorkDate]],"mmmm"),3)</f>
        <v>May</v>
      </c>
    </row>
    <row r="596" spans="1:22" ht="14.25" customHeight="1" x14ac:dyDescent="0.25">
      <c r="A596" s="6" t="s">
        <v>676</v>
      </c>
      <c r="B596" s="6" t="s">
        <v>94</v>
      </c>
      <c r="C596" s="6" t="s">
        <v>66</v>
      </c>
      <c r="D596" s="6" t="s">
        <v>58</v>
      </c>
      <c r="E596" t="str">
        <f>IF(Table_New[[#This Row],[Wait]]&lt;=4, "Yes", "No")</f>
        <v>No</v>
      </c>
      <c r="F596" s="9">
        <v>44312</v>
      </c>
      <c r="G596" s="9">
        <v>44321</v>
      </c>
      <c r="H596" s="6">
        <v>1</v>
      </c>
      <c r="I596" t="str">
        <f>IF(Table_New[[#This Row],[LaborFee]]=0,"Yes", "No")</f>
        <v>No</v>
      </c>
      <c r="J596" t="str">
        <f>IF(Table_New[[#This Row],[PartsFee]]=0,"Yes", "No")</f>
        <v>No</v>
      </c>
      <c r="K596" s="6">
        <v>0.5</v>
      </c>
      <c r="L596" s="6">
        <v>180</v>
      </c>
      <c r="M596" s="6" t="s">
        <v>59</v>
      </c>
      <c r="N596">
        <f>Table_New[[#This Row],[WorkDate]]-Table_New[[#This Row],[ReqDate]]</f>
        <v>9</v>
      </c>
      <c r="O596">
        <f>VLOOKUP(Table_New[[#This Row],[Techs]],$AA$2:$AB$4,2,0)</f>
        <v>80</v>
      </c>
      <c r="P596">
        <f>Table_New[[#This Row],[LaborHours]]*Table_New[[#This Row],[LaborRate]]</f>
        <v>40</v>
      </c>
      <c r="Q596" s="6">
        <v>40</v>
      </c>
      <c r="R596" s="6">
        <v>180</v>
      </c>
      <c r="S596">
        <f>Table_New[[#This Row],[LaborRate]]+Table_New[[#This Row],[LaborCost]]</f>
        <v>120</v>
      </c>
      <c r="T596">
        <f>Table_New[[#This Row],[LaborFee]]+Table_New[[#This Row],[PartsFee]]</f>
        <v>220</v>
      </c>
      <c r="U596" t="str">
        <f>LEFT(TEXT(Table_New[[#This Row],[ReqDate]],"dddd"),3)</f>
        <v>Mon</v>
      </c>
      <c r="V596" t="str">
        <f>LEFT(TEXT(Table_New[[#This Row],[WorkDate]],"mmmm"),3)</f>
        <v>May</v>
      </c>
    </row>
    <row r="597" spans="1:22" ht="14.25" customHeight="1" x14ac:dyDescent="0.25">
      <c r="A597" s="6" t="s">
        <v>677</v>
      </c>
      <c r="B597" s="6" t="s">
        <v>61</v>
      </c>
      <c r="C597" s="6" t="s">
        <v>62</v>
      </c>
      <c r="D597" s="6" t="s">
        <v>67</v>
      </c>
      <c r="E597" t="str">
        <f>IF(Table_New[[#This Row],[Wait]]&lt;=4, "Yes", "No")</f>
        <v>No</v>
      </c>
      <c r="F597" s="9">
        <v>44312</v>
      </c>
      <c r="G597" s="9">
        <v>44322</v>
      </c>
      <c r="H597" s="6">
        <v>1</v>
      </c>
      <c r="I597" t="str">
        <f>IF(Table_New[[#This Row],[LaborFee]]=0,"Yes", "No")</f>
        <v>No</v>
      </c>
      <c r="J597" t="str">
        <f>IF(Table_New[[#This Row],[PartsFee]]=0,"Yes", "No")</f>
        <v>No</v>
      </c>
      <c r="K597" s="6">
        <v>0.25</v>
      </c>
      <c r="L597" s="6">
        <v>41.359499999999997</v>
      </c>
      <c r="M597" s="6" t="s">
        <v>59</v>
      </c>
      <c r="N597">
        <f>Table_New[[#This Row],[WorkDate]]-Table_New[[#This Row],[ReqDate]]</f>
        <v>10</v>
      </c>
      <c r="O597">
        <f>VLOOKUP(Table_New[[#This Row],[Techs]],$AA$2:$AB$4,2,0)</f>
        <v>80</v>
      </c>
      <c r="P597">
        <f>Table_New[[#This Row],[LaborHours]]*Table_New[[#This Row],[LaborRate]]</f>
        <v>20</v>
      </c>
      <c r="Q597" s="6">
        <v>20</v>
      </c>
      <c r="R597" s="6">
        <v>41.359499999999997</v>
      </c>
      <c r="S597">
        <f>Table_New[[#This Row],[LaborRate]]+Table_New[[#This Row],[LaborCost]]</f>
        <v>100</v>
      </c>
      <c r="T597">
        <f>Table_New[[#This Row],[LaborFee]]+Table_New[[#This Row],[PartsFee]]</f>
        <v>61.359499999999997</v>
      </c>
      <c r="U597" t="str">
        <f>LEFT(TEXT(Table_New[[#This Row],[ReqDate]],"dddd"),3)</f>
        <v>Mon</v>
      </c>
      <c r="V597" t="str">
        <f>LEFT(TEXT(Table_New[[#This Row],[WorkDate]],"mmmm"),3)</f>
        <v>May</v>
      </c>
    </row>
    <row r="598" spans="1:22" ht="14.25" customHeight="1" x14ac:dyDescent="0.25">
      <c r="A598" s="6" t="s">
        <v>678</v>
      </c>
      <c r="B598" s="6" t="s">
        <v>65</v>
      </c>
      <c r="C598" s="6" t="s">
        <v>66</v>
      </c>
      <c r="D598" s="6" t="s">
        <v>67</v>
      </c>
      <c r="E598" t="str">
        <f>IF(Table_New[[#This Row],[Wait]]&lt;=4, "Yes", "No")</f>
        <v>No</v>
      </c>
      <c r="F598" s="9">
        <v>44312</v>
      </c>
      <c r="G598" s="9">
        <v>44323</v>
      </c>
      <c r="H598" s="6">
        <v>2</v>
      </c>
      <c r="I598" t="str">
        <f>IF(Table_New[[#This Row],[LaborFee]]=0,"Yes", "No")</f>
        <v>No</v>
      </c>
      <c r="J598" t="str">
        <f>IF(Table_New[[#This Row],[PartsFee]]=0,"Yes", "No")</f>
        <v>No</v>
      </c>
      <c r="K598" s="6">
        <v>0.25</v>
      </c>
      <c r="L598" s="6">
        <v>667.79300000000001</v>
      </c>
      <c r="M598" s="6" t="s">
        <v>59</v>
      </c>
      <c r="N598">
        <f>Table_New[[#This Row],[WorkDate]]-Table_New[[#This Row],[ReqDate]]</f>
        <v>11</v>
      </c>
      <c r="O598">
        <f>VLOOKUP(Table_New[[#This Row],[Techs]],$AA$2:$AB$4,2,0)</f>
        <v>140</v>
      </c>
      <c r="P598">
        <f>Table_New[[#This Row],[LaborHours]]*Table_New[[#This Row],[LaborRate]]</f>
        <v>35</v>
      </c>
      <c r="Q598" s="6">
        <v>35</v>
      </c>
      <c r="R598" s="6">
        <v>667.79300000000001</v>
      </c>
      <c r="S598">
        <f>Table_New[[#This Row],[LaborRate]]+Table_New[[#This Row],[LaborCost]]</f>
        <v>175</v>
      </c>
      <c r="T598">
        <f>Table_New[[#This Row],[LaborFee]]+Table_New[[#This Row],[PartsFee]]</f>
        <v>702.79300000000001</v>
      </c>
      <c r="U598" t="str">
        <f>LEFT(TEXT(Table_New[[#This Row],[ReqDate]],"dddd"),3)</f>
        <v>Mon</v>
      </c>
      <c r="V598" t="str">
        <f>LEFT(TEXT(Table_New[[#This Row],[WorkDate]],"mmmm"),3)</f>
        <v>May</v>
      </c>
    </row>
    <row r="599" spans="1:22" ht="14.25" customHeight="1" x14ac:dyDescent="0.25">
      <c r="A599" s="6" t="s">
        <v>679</v>
      </c>
      <c r="B599" s="6" t="s">
        <v>61</v>
      </c>
      <c r="C599" s="6" t="s">
        <v>78</v>
      </c>
      <c r="D599" s="6" t="s">
        <v>58</v>
      </c>
      <c r="E599" t="str">
        <f>IF(Table_New[[#This Row],[Wait]]&lt;=4, "Yes", "No")</f>
        <v>No</v>
      </c>
      <c r="F599" s="9">
        <v>44312</v>
      </c>
      <c r="G599" s="9">
        <v>44328</v>
      </c>
      <c r="H599" s="6">
        <v>1</v>
      </c>
      <c r="I599" t="str">
        <f>IF(Table_New[[#This Row],[LaborFee]]=0,"Yes", "No")</f>
        <v>No</v>
      </c>
      <c r="J599" t="str">
        <f>IF(Table_New[[#This Row],[PartsFee]]=0,"Yes", "No")</f>
        <v>No</v>
      </c>
      <c r="K599" s="6">
        <v>0.25</v>
      </c>
      <c r="L599" s="6">
        <v>36.739400000000003</v>
      </c>
      <c r="M599" s="6" t="s">
        <v>79</v>
      </c>
      <c r="N599">
        <f>Table_New[[#This Row],[WorkDate]]-Table_New[[#This Row],[ReqDate]]</f>
        <v>16</v>
      </c>
      <c r="O599">
        <f>VLOOKUP(Table_New[[#This Row],[Techs]],$AA$2:$AB$4,2,0)</f>
        <v>80</v>
      </c>
      <c r="P599">
        <f>Table_New[[#This Row],[LaborHours]]*Table_New[[#This Row],[LaborRate]]</f>
        <v>20</v>
      </c>
      <c r="Q599" s="6">
        <v>20</v>
      </c>
      <c r="R599" s="6">
        <v>36.739400000000003</v>
      </c>
      <c r="S599">
        <f>Table_New[[#This Row],[LaborRate]]+Table_New[[#This Row],[LaborCost]]</f>
        <v>100</v>
      </c>
      <c r="T599">
        <f>Table_New[[#This Row],[LaborFee]]+Table_New[[#This Row],[PartsFee]]</f>
        <v>56.739400000000003</v>
      </c>
      <c r="U599" t="str">
        <f>LEFT(TEXT(Table_New[[#This Row],[ReqDate]],"dddd"),3)</f>
        <v>Mon</v>
      </c>
      <c r="V599" t="str">
        <f>LEFT(TEXT(Table_New[[#This Row],[WorkDate]],"mmmm"),3)</f>
        <v>May</v>
      </c>
    </row>
    <row r="600" spans="1:22" ht="14.25" customHeight="1" x14ac:dyDescent="0.25">
      <c r="A600" s="6" t="s">
        <v>680</v>
      </c>
      <c r="B600" s="6" t="s">
        <v>71</v>
      </c>
      <c r="C600" s="6" t="s">
        <v>66</v>
      </c>
      <c r="D600" s="6" t="s">
        <v>67</v>
      </c>
      <c r="E600" t="str">
        <f>IF(Table_New[[#This Row],[Wait]]&lt;=4, "Yes", "No")</f>
        <v>No</v>
      </c>
      <c r="F600" s="9">
        <v>44312</v>
      </c>
      <c r="G600" s="9">
        <v>44328</v>
      </c>
      <c r="H600" s="6">
        <v>1</v>
      </c>
      <c r="I600" t="str">
        <f>IF(Table_New[[#This Row],[LaborFee]]=0,"Yes", "No")</f>
        <v>No</v>
      </c>
      <c r="J600" t="str">
        <f>IF(Table_New[[#This Row],[PartsFee]]=0,"Yes", "No")</f>
        <v>No</v>
      </c>
      <c r="K600" s="6">
        <v>0.25</v>
      </c>
      <c r="L600" s="6">
        <v>91.290899999999993</v>
      </c>
      <c r="M600" s="6" t="s">
        <v>79</v>
      </c>
      <c r="N600">
        <f>Table_New[[#This Row],[WorkDate]]-Table_New[[#This Row],[ReqDate]]</f>
        <v>16</v>
      </c>
      <c r="O600">
        <f>VLOOKUP(Table_New[[#This Row],[Techs]],$AA$2:$AB$4,2,0)</f>
        <v>80</v>
      </c>
      <c r="P600">
        <f>Table_New[[#This Row],[LaborHours]]*Table_New[[#This Row],[LaborRate]]</f>
        <v>20</v>
      </c>
      <c r="Q600" s="6">
        <v>20</v>
      </c>
      <c r="R600" s="6">
        <v>91.290899999999993</v>
      </c>
      <c r="S600">
        <f>Table_New[[#This Row],[LaborRate]]+Table_New[[#This Row],[LaborCost]]</f>
        <v>100</v>
      </c>
      <c r="T600">
        <f>Table_New[[#This Row],[LaborFee]]+Table_New[[#This Row],[PartsFee]]</f>
        <v>111.29089999999999</v>
      </c>
      <c r="U600" t="str">
        <f>LEFT(TEXT(Table_New[[#This Row],[ReqDate]],"dddd"),3)</f>
        <v>Mon</v>
      </c>
      <c r="V600" t="str">
        <f>LEFT(TEXT(Table_New[[#This Row],[WorkDate]],"mmmm"),3)</f>
        <v>May</v>
      </c>
    </row>
    <row r="601" spans="1:22" ht="14.25" customHeight="1" x14ac:dyDescent="0.25">
      <c r="A601" s="6" t="s">
        <v>681</v>
      </c>
      <c r="B601" s="6" t="s">
        <v>56</v>
      </c>
      <c r="C601" s="6" t="s">
        <v>227</v>
      </c>
      <c r="D601" s="6" t="s">
        <v>67</v>
      </c>
      <c r="E601" t="str">
        <f>IF(Table_New[[#This Row],[Wait]]&lt;=4, "Yes", "No")</f>
        <v>No</v>
      </c>
      <c r="F601" s="9">
        <v>44312</v>
      </c>
      <c r="G601" s="9">
        <v>44334</v>
      </c>
      <c r="H601" s="6">
        <v>1</v>
      </c>
      <c r="I601" t="str">
        <f>IF(Table_New[[#This Row],[LaborFee]]=0,"Yes", "No")</f>
        <v>No</v>
      </c>
      <c r="J601" t="str">
        <f>IF(Table_New[[#This Row],[PartsFee]]=0,"Yes", "No")</f>
        <v>No</v>
      </c>
      <c r="K601" s="6">
        <v>0.25</v>
      </c>
      <c r="L601" s="6">
        <v>21.33</v>
      </c>
      <c r="M601" s="6" t="s">
        <v>59</v>
      </c>
      <c r="N601">
        <f>Table_New[[#This Row],[WorkDate]]-Table_New[[#This Row],[ReqDate]]</f>
        <v>22</v>
      </c>
      <c r="O601">
        <f>VLOOKUP(Table_New[[#This Row],[Techs]],$AA$2:$AB$4,2,0)</f>
        <v>80</v>
      </c>
      <c r="P601">
        <f>Table_New[[#This Row],[LaborHours]]*Table_New[[#This Row],[LaborRate]]</f>
        <v>20</v>
      </c>
      <c r="Q601" s="6">
        <v>20</v>
      </c>
      <c r="R601" s="6">
        <v>21.33</v>
      </c>
      <c r="S601">
        <f>Table_New[[#This Row],[LaborRate]]+Table_New[[#This Row],[LaborCost]]</f>
        <v>100</v>
      </c>
      <c r="T601">
        <f>Table_New[[#This Row],[LaborFee]]+Table_New[[#This Row],[PartsFee]]</f>
        <v>41.33</v>
      </c>
      <c r="U601" t="str">
        <f>LEFT(TEXT(Table_New[[#This Row],[ReqDate]],"dddd"),3)</f>
        <v>Mon</v>
      </c>
      <c r="V601" t="str">
        <f>LEFT(TEXT(Table_New[[#This Row],[WorkDate]],"mmmm"),3)</f>
        <v>May</v>
      </c>
    </row>
    <row r="602" spans="1:22" ht="14.25" customHeight="1" x14ac:dyDescent="0.25">
      <c r="A602" s="6" t="s">
        <v>682</v>
      </c>
      <c r="B602" s="6" t="s">
        <v>106</v>
      </c>
      <c r="C602" s="6" t="s">
        <v>66</v>
      </c>
      <c r="D602" s="6" t="s">
        <v>81</v>
      </c>
      <c r="E602" t="str">
        <f>IF(Table_New[[#This Row],[Wait]]&lt;=4, "Yes", "No")</f>
        <v>No</v>
      </c>
      <c r="F602" s="9">
        <v>44312</v>
      </c>
      <c r="G602" s="9">
        <v>44335</v>
      </c>
      <c r="H602" s="6">
        <v>2</v>
      </c>
      <c r="I602" t="str">
        <f>IF(Table_New[[#This Row],[LaborFee]]=0,"Yes", "No")</f>
        <v>No</v>
      </c>
      <c r="J602" t="str">
        <f>IF(Table_New[[#This Row],[PartsFee]]=0,"Yes", "No")</f>
        <v>No</v>
      </c>
      <c r="K602" s="6">
        <v>3.75</v>
      </c>
      <c r="L602" s="6">
        <v>511.15660000000003</v>
      </c>
      <c r="M602" s="6" t="s">
        <v>79</v>
      </c>
      <c r="N602">
        <f>Table_New[[#This Row],[WorkDate]]-Table_New[[#This Row],[ReqDate]]</f>
        <v>23</v>
      </c>
      <c r="O602">
        <f>VLOOKUP(Table_New[[#This Row],[Techs]],$AA$2:$AB$4,2,0)</f>
        <v>140</v>
      </c>
      <c r="P602">
        <f>Table_New[[#This Row],[LaborHours]]*Table_New[[#This Row],[LaborRate]]</f>
        <v>525</v>
      </c>
      <c r="Q602" s="6">
        <v>525</v>
      </c>
      <c r="R602" s="6">
        <v>511.15660000000003</v>
      </c>
      <c r="S602">
        <f>Table_New[[#This Row],[LaborRate]]+Table_New[[#This Row],[LaborCost]]</f>
        <v>665</v>
      </c>
      <c r="T602">
        <f>Table_New[[#This Row],[LaborFee]]+Table_New[[#This Row],[PartsFee]]</f>
        <v>1036.1566</v>
      </c>
      <c r="U602" t="str">
        <f>LEFT(TEXT(Table_New[[#This Row],[ReqDate]],"dddd"),3)</f>
        <v>Mon</v>
      </c>
      <c r="V602" t="str">
        <f>LEFT(TEXT(Table_New[[#This Row],[WorkDate]],"mmmm"),3)</f>
        <v>May</v>
      </c>
    </row>
    <row r="603" spans="1:22" ht="14.25" customHeight="1" x14ac:dyDescent="0.25">
      <c r="A603" s="6" t="s">
        <v>683</v>
      </c>
      <c r="B603" s="6" t="s">
        <v>71</v>
      </c>
      <c r="C603" s="6" t="s">
        <v>66</v>
      </c>
      <c r="D603" s="6" t="s">
        <v>58</v>
      </c>
      <c r="E603" t="str">
        <f>IF(Table_New[[#This Row],[Wait]]&lt;=4, "Yes", "No")</f>
        <v>No</v>
      </c>
      <c r="F603" s="9">
        <v>44312</v>
      </c>
      <c r="G603" s="9">
        <v>44348</v>
      </c>
      <c r="H603" s="6">
        <v>1</v>
      </c>
      <c r="I603" t="str">
        <f>IF(Table_New[[#This Row],[LaborFee]]=0,"Yes", "No")</f>
        <v>No</v>
      </c>
      <c r="J603" t="str">
        <f>IF(Table_New[[#This Row],[PartsFee]]=0,"Yes", "No")</f>
        <v>No</v>
      </c>
      <c r="K603" s="6">
        <v>0.5</v>
      </c>
      <c r="L603" s="6">
        <v>24.406400000000001</v>
      </c>
      <c r="M603" s="6" t="s">
        <v>68</v>
      </c>
      <c r="N603">
        <f>Table_New[[#This Row],[WorkDate]]-Table_New[[#This Row],[ReqDate]]</f>
        <v>36</v>
      </c>
      <c r="O603">
        <f>VLOOKUP(Table_New[[#This Row],[Techs]],$AA$2:$AB$4,2,0)</f>
        <v>80</v>
      </c>
      <c r="P603">
        <f>Table_New[[#This Row],[LaborHours]]*Table_New[[#This Row],[LaborRate]]</f>
        <v>40</v>
      </c>
      <c r="Q603" s="6">
        <v>40</v>
      </c>
      <c r="R603" s="6">
        <v>24.406400000000001</v>
      </c>
      <c r="S603">
        <f>Table_New[[#This Row],[LaborRate]]+Table_New[[#This Row],[LaborCost]]</f>
        <v>120</v>
      </c>
      <c r="T603">
        <f>Table_New[[#This Row],[LaborFee]]+Table_New[[#This Row],[PartsFee]]</f>
        <v>64.406400000000005</v>
      </c>
      <c r="U603" t="str">
        <f>LEFT(TEXT(Table_New[[#This Row],[ReqDate]],"dddd"),3)</f>
        <v>Mon</v>
      </c>
      <c r="V603" t="str">
        <f>LEFT(TEXT(Table_New[[#This Row],[WorkDate]],"mmmm"),3)</f>
        <v>Jun</v>
      </c>
    </row>
    <row r="604" spans="1:22" ht="14.25" customHeight="1" x14ac:dyDescent="0.25">
      <c r="A604" s="6" t="s">
        <v>684</v>
      </c>
      <c r="B604" s="6" t="s">
        <v>71</v>
      </c>
      <c r="C604" s="6" t="s">
        <v>66</v>
      </c>
      <c r="D604" s="6" t="s">
        <v>58</v>
      </c>
      <c r="E604" t="str">
        <f>IF(Table_New[[#This Row],[Wait]]&lt;=4, "Yes", "No")</f>
        <v>No</v>
      </c>
      <c r="F604" s="9">
        <v>44312</v>
      </c>
      <c r="G604" s="9">
        <v>44348</v>
      </c>
      <c r="H604" s="6">
        <v>2</v>
      </c>
      <c r="I604" t="str">
        <f>IF(Table_New[[#This Row],[LaborFee]]=0,"Yes", "No")</f>
        <v>No</v>
      </c>
      <c r="J604" t="str">
        <f>IF(Table_New[[#This Row],[PartsFee]]=0,"Yes", "No")</f>
        <v>Yes</v>
      </c>
      <c r="K604" s="6">
        <v>0.5</v>
      </c>
      <c r="L604" s="6">
        <v>54.18</v>
      </c>
      <c r="M604" s="6" t="s">
        <v>79</v>
      </c>
      <c r="N604">
        <f>Table_New[[#This Row],[WorkDate]]-Table_New[[#This Row],[ReqDate]]</f>
        <v>36</v>
      </c>
      <c r="O604">
        <f>VLOOKUP(Table_New[[#This Row],[Techs]],$AA$2:$AB$4,2,0)</f>
        <v>140</v>
      </c>
      <c r="P604">
        <f>Table_New[[#This Row],[LaborHours]]*Table_New[[#This Row],[LaborRate]]</f>
        <v>70</v>
      </c>
      <c r="Q604" s="6">
        <v>70</v>
      </c>
      <c r="R604" s="6">
        <v>0</v>
      </c>
      <c r="S604">
        <f>Table_New[[#This Row],[LaborRate]]+Table_New[[#This Row],[LaborCost]]</f>
        <v>210</v>
      </c>
      <c r="T604">
        <f>Table_New[[#This Row],[LaborFee]]+Table_New[[#This Row],[PartsFee]]</f>
        <v>70</v>
      </c>
      <c r="U604" t="str">
        <f>LEFT(TEXT(Table_New[[#This Row],[ReqDate]],"dddd"),3)</f>
        <v>Mon</v>
      </c>
      <c r="V604" t="str">
        <f>LEFT(TEXT(Table_New[[#This Row],[WorkDate]],"mmmm"),3)</f>
        <v>Jun</v>
      </c>
    </row>
    <row r="605" spans="1:22" ht="14.25" customHeight="1" x14ac:dyDescent="0.25">
      <c r="A605" s="6" t="s">
        <v>685</v>
      </c>
      <c r="B605" s="6" t="s">
        <v>61</v>
      </c>
      <c r="C605" s="6" t="s">
        <v>62</v>
      </c>
      <c r="D605" s="6" t="s">
        <v>67</v>
      </c>
      <c r="E605" t="str">
        <f>IF(Table_New[[#This Row],[Wait]]&lt;=4, "Yes", "No")</f>
        <v>No</v>
      </c>
      <c r="F605" s="9">
        <v>44312</v>
      </c>
      <c r="G605" s="9">
        <v>44350</v>
      </c>
      <c r="H605" s="6">
        <v>1</v>
      </c>
      <c r="I605" t="str">
        <f>IF(Table_New[[#This Row],[LaborFee]]=0,"Yes", "No")</f>
        <v>No</v>
      </c>
      <c r="J605" t="str">
        <f>IF(Table_New[[#This Row],[PartsFee]]=0,"Yes", "No")</f>
        <v>No</v>
      </c>
      <c r="K605" s="6">
        <v>0.25</v>
      </c>
      <c r="L605" s="6">
        <v>93.6</v>
      </c>
      <c r="M605" s="6" t="s">
        <v>68</v>
      </c>
      <c r="N605">
        <f>Table_New[[#This Row],[WorkDate]]-Table_New[[#This Row],[ReqDate]]</f>
        <v>38</v>
      </c>
      <c r="O605">
        <f>VLOOKUP(Table_New[[#This Row],[Techs]],$AA$2:$AB$4,2,0)</f>
        <v>80</v>
      </c>
      <c r="P605">
        <f>Table_New[[#This Row],[LaborHours]]*Table_New[[#This Row],[LaborRate]]</f>
        <v>20</v>
      </c>
      <c r="Q605" s="6">
        <v>20</v>
      </c>
      <c r="R605" s="6">
        <v>93.6</v>
      </c>
      <c r="S605">
        <f>Table_New[[#This Row],[LaborRate]]+Table_New[[#This Row],[LaborCost]]</f>
        <v>100</v>
      </c>
      <c r="T605">
        <f>Table_New[[#This Row],[LaborFee]]+Table_New[[#This Row],[PartsFee]]</f>
        <v>113.6</v>
      </c>
      <c r="U605" t="str">
        <f>LEFT(TEXT(Table_New[[#This Row],[ReqDate]],"dddd"),3)</f>
        <v>Mon</v>
      </c>
      <c r="V605" t="str">
        <f>LEFT(TEXT(Table_New[[#This Row],[WorkDate]],"mmmm"),3)</f>
        <v>Jun</v>
      </c>
    </row>
    <row r="606" spans="1:22" ht="14.25" customHeight="1" x14ac:dyDescent="0.25">
      <c r="A606" s="6" t="s">
        <v>686</v>
      </c>
      <c r="B606" s="6" t="s">
        <v>61</v>
      </c>
      <c r="C606" s="6" t="s">
        <v>62</v>
      </c>
      <c r="D606" s="6" t="s">
        <v>58</v>
      </c>
      <c r="E606" t="str">
        <f>IF(Table_New[[#This Row],[Wait]]&lt;=4, "Yes", "No")</f>
        <v>No</v>
      </c>
      <c r="F606" s="9">
        <v>44312</v>
      </c>
      <c r="G606" s="9">
        <v>44355</v>
      </c>
      <c r="H606" s="6">
        <v>1</v>
      </c>
      <c r="I606" t="str">
        <f>IF(Table_New[[#This Row],[LaborFee]]=0,"Yes", "No")</f>
        <v>No</v>
      </c>
      <c r="J606" t="str">
        <f>IF(Table_New[[#This Row],[PartsFee]]=0,"Yes", "No")</f>
        <v>No</v>
      </c>
      <c r="K606" s="6">
        <v>0.25</v>
      </c>
      <c r="L606" s="6">
        <v>810.30430000000001</v>
      </c>
      <c r="M606" s="6" t="s">
        <v>68</v>
      </c>
      <c r="N606">
        <f>Table_New[[#This Row],[WorkDate]]-Table_New[[#This Row],[ReqDate]]</f>
        <v>43</v>
      </c>
      <c r="O606">
        <f>VLOOKUP(Table_New[[#This Row],[Techs]],$AA$2:$AB$4,2,0)</f>
        <v>80</v>
      </c>
      <c r="P606">
        <f>Table_New[[#This Row],[LaborHours]]*Table_New[[#This Row],[LaborRate]]</f>
        <v>20</v>
      </c>
      <c r="Q606" s="6">
        <v>20</v>
      </c>
      <c r="R606" s="6">
        <v>810.30430000000001</v>
      </c>
      <c r="S606">
        <f>Table_New[[#This Row],[LaborRate]]+Table_New[[#This Row],[LaborCost]]</f>
        <v>100</v>
      </c>
      <c r="T606">
        <f>Table_New[[#This Row],[LaborFee]]+Table_New[[#This Row],[PartsFee]]</f>
        <v>830.30430000000001</v>
      </c>
      <c r="U606" t="str">
        <f>LEFT(TEXT(Table_New[[#This Row],[ReqDate]],"dddd"),3)</f>
        <v>Mon</v>
      </c>
      <c r="V606" t="str">
        <f>LEFT(TEXT(Table_New[[#This Row],[WorkDate]],"mmmm"),3)</f>
        <v>Jun</v>
      </c>
    </row>
    <row r="607" spans="1:22" ht="14.25" customHeight="1" x14ac:dyDescent="0.25">
      <c r="A607" s="6" t="s">
        <v>687</v>
      </c>
      <c r="B607" s="6" t="s">
        <v>94</v>
      </c>
      <c r="C607" s="6" t="s">
        <v>78</v>
      </c>
      <c r="D607" s="6" t="s">
        <v>58</v>
      </c>
      <c r="E607" t="str">
        <f>IF(Table_New[[#This Row],[Wait]]&lt;=4, "Yes", "No")</f>
        <v>No</v>
      </c>
      <c r="F607" s="9">
        <v>44312</v>
      </c>
      <c r="G607" s="9">
        <v>44356</v>
      </c>
      <c r="H607" s="6">
        <v>1</v>
      </c>
      <c r="I607" t="str">
        <f>IF(Table_New[[#This Row],[LaborFee]]=0,"Yes", "No")</f>
        <v>No</v>
      </c>
      <c r="J607" t="str">
        <f>IF(Table_New[[#This Row],[PartsFee]]=0,"Yes", "No")</f>
        <v>No</v>
      </c>
      <c r="K607" s="6">
        <v>0.5</v>
      </c>
      <c r="L607" s="6">
        <v>91.041700000000006</v>
      </c>
      <c r="M607" s="6" t="s">
        <v>59</v>
      </c>
      <c r="N607">
        <f>Table_New[[#This Row],[WorkDate]]-Table_New[[#This Row],[ReqDate]]</f>
        <v>44</v>
      </c>
      <c r="O607">
        <f>VLOOKUP(Table_New[[#This Row],[Techs]],$AA$2:$AB$4,2,0)</f>
        <v>80</v>
      </c>
      <c r="P607">
        <f>Table_New[[#This Row],[LaborHours]]*Table_New[[#This Row],[LaborRate]]</f>
        <v>40</v>
      </c>
      <c r="Q607" s="6">
        <v>40</v>
      </c>
      <c r="R607" s="6">
        <v>91.041700000000006</v>
      </c>
      <c r="S607">
        <f>Table_New[[#This Row],[LaborRate]]+Table_New[[#This Row],[LaborCost]]</f>
        <v>120</v>
      </c>
      <c r="T607">
        <f>Table_New[[#This Row],[LaborFee]]+Table_New[[#This Row],[PartsFee]]</f>
        <v>131.04169999999999</v>
      </c>
      <c r="U607" t="str">
        <f>LEFT(TEXT(Table_New[[#This Row],[ReqDate]],"dddd"),3)</f>
        <v>Mon</v>
      </c>
      <c r="V607" t="str">
        <f>LEFT(TEXT(Table_New[[#This Row],[WorkDate]],"mmmm"),3)</f>
        <v>Jun</v>
      </c>
    </row>
    <row r="608" spans="1:22" ht="14.25" customHeight="1" x14ac:dyDescent="0.25">
      <c r="A608" s="6" t="s">
        <v>688</v>
      </c>
      <c r="B608" s="6" t="s">
        <v>65</v>
      </c>
      <c r="C608" s="6" t="s">
        <v>66</v>
      </c>
      <c r="D608" s="6" t="s">
        <v>67</v>
      </c>
      <c r="E608" t="str">
        <f>IF(Table_New[[#This Row],[Wait]]&lt;=4, "Yes", "No")</f>
        <v>No</v>
      </c>
      <c r="F608" s="9">
        <v>44312</v>
      </c>
      <c r="G608" s="9">
        <v>44368</v>
      </c>
      <c r="H608" s="6">
        <v>1</v>
      </c>
      <c r="I608" t="str">
        <f>IF(Table_New[[#This Row],[LaborFee]]=0,"Yes", "No")</f>
        <v>No</v>
      </c>
      <c r="J608" t="str">
        <f>IF(Table_New[[#This Row],[PartsFee]]=0,"Yes", "No")</f>
        <v>No</v>
      </c>
      <c r="K608" s="6">
        <v>0.25</v>
      </c>
      <c r="L608" s="6">
        <v>82.793999999999997</v>
      </c>
      <c r="M608" s="6" t="s">
        <v>79</v>
      </c>
      <c r="N608">
        <f>Table_New[[#This Row],[WorkDate]]-Table_New[[#This Row],[ReqDate]]</f>
        <v>56</v>
      </c>
      <c r="O608">
        <f>VLOOKUP(Table_New[[#This Row],[Techs]],$AA$2:$AB$4,2,0)</f>
        <v>80</v>
      </c>
      <c r="P608">
        <f>Table_New[[#This Row],[LaborHours]]*Table_New[[#This Row],[LaborRate]]</f>
        <v>20</v>
      </c>
      <c r="Q608" s="6">
        <v>20</v>
      </c>
      <c r="R608" s="6">
        <v>82.793999999999997</v>
      </c>
      <c r="S608">
        <f>Table_New[[#This Row],[LaborRate]]+Table_New[[#This Row],[LaborCost]]</f>
        <v>100</v>
      </c>
      <c r="T608">
        <f>Table_New[[#This Row],[LaborFee]]+Table_New[[#This Row],[PartsFee]]</f>
        <v>102.794</v>
      </c>
      <c r="U608" t="str">
        <f>LEFT(TEXT(Table_New[[#This Row],[ReqDate]],"dddd"),3)</f>
        <v>Mon</v>
      </c>
      <c r="V608" t="str">
        <f>LEFT(TEXT(Table_New[[#This Row],[WorkDate]],"mmmm"),3)</f>
        <v>Jun</v>
      </c>
    </row>
    <row r="609" spans="1:22" ht="14.25" customHeight="1" x14ac:dyDescent="0.25">
      <c r="A609" s="6" t="s">
        <v>689</v>
      </c>
      <c r="B609" s="6" t="s">
        <v>65</v>
      </c>
      <c r="C609" s="6" t="s">
        <v>57</v>
      </c>
      <c r="D609" s="6" t="s">
        <v>194</v>
      </c>
      <c r="E609" t="str">
        <f>IF(Table_New[[#This Row],[Wait]]&lt;=4, "Yes", "No")</f>
        <v>No</v>
      </c>
      <c r="F609" s="9">
        <v>44312</v>
      </c>
      <c r="G609" s="9">
        <v>44371</v>
      </c>
      <c r="H609" s="6">
        <v>1</v>
      </c>
      <c r="I609" t="str">
        <f>IF(Table_New[[#This Row],[LaborFee]]=0,"Yes", "No")</f>
        <v>Yes</v>
      </c>
      <c r="J609" t="str">
        <f>IF(Table_New[[#This Row],[PartsFee]]=0,"Yes", "No")</f>
        <v>Yes</v>
      </c>
      <c r="K609" s="6">
        <v>3</v>
      </c>
      <c r="L609" s="6">
        <v>226.7655</v>
      </c>
      <c r="M609" s="6" t="s">
        <v>413</v>
      </c>
      <c r="N609">
        <f>Table_New[[#This Row],[WorkDate]]-Table_New[[#This Row],[ReqDate]]</f>
        <v>59</v>
      </c>
      <c r="O609">
        <f>VLOOKUP(Table_New[[#This Row],[Techs]],$AA$2:$AB$4,2,0)</f>
        <v>80</v>
      </c>
      <c r="P609">
        <f>Table_New[[#This Row],[LaborHours]]*Table_New[[#This Row],[LaborRate]]</f>
        <v>240</v>
      </c>
      <c r="Q609" s="6">
        <v>0</v>
      </c>
      <c r="R609" s="6">
        <v>0</v>
      </c>
      <c r="S609">
        <f>Table_New[[#This Row],[LaborRate]]+Table_New[[#This Row],[LaborCost]]</f>
        <v>320</v>
      </c>
      <c r="T609">
        <f>Table_New[[#This Row],[LaborFee]]+Table_New[[#This Row],[PartsFee]]</f>
        <v>0</v>
      </c>
      <c r="U609" t="str">
        <f>LEFT(TEXT(Table_New[[#This Row],[ReqDate]],"dddd"),3)</f>
        <v>Mon</v>
      </c>
      <c r="V609" t="str">
        <f>LEFT(TEXT(Table_New[[#This Row],[WorkDate]],"mmmm"),3)</f>
        <v>Jun</v>
      </c>
    </row>
    <row r="610" spans="1:22" ht="14.25" customHeight="1" x14ac:dyDescent="0.25">
      <c r="A610" s="6" t="s">
        <v>690</v>
      </c>
      <c r="B610" s="6" t="s">
        <v>56</v>
      </c>
      <c r="C610" s="6" t="s">
        <v>227</v>
      </c>
      <c r="D610" s="6" t="s">
        <v>58</v>
      </c>
      <c r="E610" t="str">
        <f>IF(Table_New[[#This Row],[Wait]]&lt;=4, "Yes", "No")</f>
        <v>No</v>
      </c>
      <c r="F610" s="9">
        <v>44312</v>
      </c>
      <c r="G610" s="9">
        <v>44317</v>
      </c>
      <c r="H610" s="6">
        <v>2</v>
      </c>
      <c r="I610" t="str">
        <f>IF(Table_New[[#This Row],[LaborFee]]=0,"Yes", "No")</f>
        <v>Yes</v>
      </c>
      <c r="J610" t="str">
        <f>IF(Table_New[[#This Row],[PartsFee]]=0,"Yes", "No")</f>
        <v>No</v>
      </c>
      <c r="K610" s="6">
        <v>0.25</v>
      </c>
      <c r="L610" s="6">
        <v>106.65</v>
      </c>
      <c r="M610" s="6" t="s">
        <v>59</v>
      </c>
      <c r="N610">
        <f>Table_New[[#This Row],[WorkDate]]-Table_New[[#This Row],[ReqDate]]</f>
        <v>5</v>
      </c>
      <c r="O610">
        <f>VLOOKUP(Table_New[[#This Row],[Techs]],$AA$2:$AB$4,2,0)</f>
        <v>140</v>
      </c>
      <c r="P610">
        <f>Table_New[[#This Row],[LaborHours]]*Table_New[[#This Row],[LaborRate]]</f>
        <v>35</v>
      </c>
      <c r="Q610" s="6">
        <v>0</v>
      </c>
      <c r="R610" s="6">
        <v>106.65</v>
      </c>
      <c r="S610">
        <f>Table_New[[#This Row],[LaborRate]]+Table_New[[#This Row],[LaborCost]]</f>
        <v>175</v>
      </c>
      <c r="T610">
        <f>Table_New[[#This Row],[LaborFee]]+Table_New[[#This Row],[PartsFee]]</f>
        <v>106.65</v>
      </c>
      <c r="U610" t="str">
        <f>LEFT(TEXT(Table_New[[#This Row],[ReqDate]],"dddd"),3)</f>
        <v>Mon</v>
      </c>
      <c r="V610" t="str">
        <f>LEFT(TEXT(Table_New[[#This Row],[WorkDate]],"mmmm"),3)</f>
        <v>May</v>
      </c>
    </row>
    <row r="611" spans="1:22" ht="14.25" customHeight="1" x14ac:dyDescent="0.25">
      <c r="A611" s="6" t="s">
        <v>691</v>
      </c>
      <c r="B611" s="6" t="s">
        <v>56</v>
      </c>
      <c r="C611" s="6" t="s">
        <v>227</v>
      </c>
      <c r="D611" s="6" t="s">
        <v>58</v>
      </c>
      <c r="E611" t="str">
        <f>IF(Table_New[[#This Row],[Wait]]&lt;=4, "Yes", "No")</f>
        <v>No</v>
      </c>
      <c r="F611" s="9">
        <v>44313</v>
      </c>
      <c r="G611" s="9">
        <v>44319</v>
      </c>
      <c r="H611" s="6">
        <v>2</v>
      </c>
      <c r="I611" t="str">
        <f>IF(Table_New[[#This Row],[LaborFee]]=0,"Yes", "No")</f>
        <v>No</v>
      </c>
      <c r="J611" t="str">
        <f>IF(Table_New[[#This Row],[PartsFee]]=0,"Yes", "No")</f>
        <v>No</v>
      </c>
      <c r="K611" s="6">
        <v>0.25</v>
      </c>
      <c r="L611" s="6">
        <v>108.9273</v>
      </c>
      <c r="M611" s="6" t="s">
        <v>79</v>
      </c>
      <c r="N611">
        <f>Table_New[[#This Row],[WorkDate]]-Table_New[[#This Row],[ReqDate]]</f>
        <v>6</v>
      </c>
      <c r="O611">
        <f>VLOOKUP(Table_New[[#This Row],[Techs]],$AA$2:$AB$4,2,0)</f>
        <v>140</v>
      </c>
      <c r="P611">
        <f>Table_New[[#This Row],[LaborHours]]*Table_New[[#This Row],[LaborRate]]</f>
        <v>35</v>
      </c>
      <c r="Q611" s="6">
        <v>35</v>
      </c>
      <c r="R611" s="6">
        <v>108.9273</v>
      </c>
      <c r="S611">
        <f>Table_New[[#This Row],[LaborRate]]+Table_New[[#This Row],[LaborCost]]</f>
        <v>175</v>
      </c>
      <c r="T611">
        <f>Table_New[[#This Row],[LaborFee]]+Table_New[[#This Row],[PartsFee]]</f>
        <v>143.9273</v>
      </c>
      <c r="U611" t="str">
        <f>LEFT(TEXT(Table_New[[#This Row],[ReqDate]],"dddd"),3)</f>
        <v>Tue</v>
      </c>
      <c r="V611" t="str">
        <f>LEFT(TEXT(Table_New[[#This Row],[WorkDate]],"mmmm"),3)</f>
        <v>May</v>
      </c>
    </row>
    <row r="612" spans="1:22" ht="14.25" customHeight="1" x14ac:dyDescent="0.25">
      <c r="A612" s="6" t="s">
        <v>692</v>
      </c>
      <c r="B612" s="6" t="s">
        <v>94</v>
      </c>
      <c r="C612" s="6" t="s">
        <v>66</v>
      </c>
      <c r="D612" s="6" t="s">
        <v>63</v>
      </c>
      <c r="E612" t="str">
        <f>IF(Table_New[[#This Row],[Wait]]&lt;=4, "Yes", "No")</f>
        <v>No</v>
      </c>
      <c r="F612" s="9">
        <v>44313</v>
      </c>
      <c r="G612" s="9">
        <v>44321</v>
      </c>
      <c r="H612" s="6">
        <v>1</v>
      </c>
      <c r="I612" t="str">
        <f>IF(Table_New[[#This Row],[LaborFee]]=0,"Yes", "No")</f>
        <v>No</v>
      </c>
      <c r="J612" t="str">
        <f>IF(Table_New[[#This Row],[PartsFee]]=0,"Yes", "No")</f>
        <v>No</v>
      </c>
      <c r="K612" s="6">
        <v>1</v>
      </c>
      <c r="L612" s="6">
        <v>270.06360000000001</v>
      </c>
      <c r="M612" s="6" t="s">
        <v>59</v>
      </c>
      <c r="N612">
        <f>Table_New[[#This Row],[WorkDate]]-Table_New[[#This Row],[ReqDate]]</f>
        <v>8</v>
      </c>
      <c r="O612">
        <f>VLOOKUP(Table_New[[#This Row],[Techs]],$AA$2:$AB$4,2,0)</f>
        <v>80</v>
      </c>
      <c r="P612">
        <f>Table_New[[#This Row],[LaborHours]]*Table_New[[#This Row],[LaborRate]]</f>
        <v>80</v>
      </c>
      <c r="Q612" s="6">
        <v>80</v>
      </c>
      <c r="R612" s="6">
        <v>270.06360000000001</v>
      </c>
      <c r="S612">
        <f>Table_New[[#This Row],[LaborRate]]+Table_New[[#This Row],[LaborCost]]</f>
        <v>160</v>
      </c>
      <c r="T612">
        <f>Table_New[[#This Row],[LaborFee]]+Table_New[[#This Row],[PartsFee]]</f>
        <v>350.06360000000001</v>
      </c>
      <c r="U612" t="str">
        <f>LEFT(TEXT(Table_New[[#This Row],[ReqDate]],"dddd"),3)</f>
        <v>Tue</v>
      </c>
      <c r="V612" t="str">
        <f>LEFT(TEXT(Table_New[[#This Row],[WorkDate]],"mmmm"),3)</f>
        <v>May</v>
      </c>
    </row>
    <row r="613" spans="1:22" ht="14.25" customHeight="1" x14ac:dyDescent="0.25">
      <c r="A613" s="6" t="s">
        <v>693</v>
      </c>
      <c r="B613" s="6" t="s">
        <v>226</v>
      </c>
      <c r="C613" s="6" t="s">
        <v>227</v>
      </c>
      <c r="D613" s="6" t="s">
        <v>67</v>
      </c>
      <c r="E613" t="str">
        <f>IF(Table_New[[#This Row],[Wait]]&lt;=4, "Yes", "No")</f>
        <v>No</v>
      </c>
      <c r="F613" s="9">
        <v>44313</v>
      </c>
      <c r="G613" s="9">
        <v>44333</v>
      </c>
      <c r="H613" s="6">
        <v>2</v>
      </c>
      <c r="I613" t="str">
        <f>IF(Table_New[[#This Row],[LaborFee]]=0,"Yes", "No")</f>
        <v>No</v>
      </c>
      <c r="J613" t="str">
        <f>IF(Table_New[[#This Row],[PartsFee]]=0,"Yes", "No")</f>
        <v>No</v>
      </c>
      <c r="K613" s="6">
        <v>0.25</v>
      </c>
      <c r="L613" s="6">
        <v>145.89689999999999</v>
      </c>
      <c r="M613" s="6" t="s">
        <v>59</v>
      </c>
      <c r="N613">
        <f>Table_New[[#This Row],[WorkDate]]-Table_New[[#This Row],[ReqDate]]</f>
        <v>20</v>
      </c>
      <c r="O613">
        <f>VLOOKUP(Table_New[[#This Row],[Techs]],$AA$2:$AB$4,2,0)</f>
        <v>140</v>
      </c>
      <c r="P613">
        <f>Table_New[[#This Row],[LaborHours]]*Table_New[[#This Row],[LaborRate]]</f>
        <v>35</v>
      </c>
      <c r="Q613" s="6">
        <v>35</v>
      </c>
      <c r="R613" s="6">
        <v>145.89689999999999</v>
      </c>
      <c r="S613">
        <f>Table_New[[#This Row],[LaborRate]]+Table_New[[#This Row],[LaborCost]]</f>
        <v>175</v>
      </c>
      <c r="T613">
        <f>Table_New[[#This Row],[LaborFee]]+Table_New[[#This Row],[PartsFee]]</f>
        <v>180.89689999999999</v>
      </c>
      <c r="U613" t="str">
        <f>LEFT(TEXT(Table_New[[#This Row],[ReqDate]],"dddd"),3)</f>
        <v>Tue</v>
      </c>
      <c r="V613" t="str">
        <f>LEFT(TEXT(Table_New[[#This Row],[WorkDate]],"mmmm"),3)</f>
        <v>May</v>
      </c>
    </row>
    <row r="614" spans="1:22" ht="14.25" customHeight="1" x14ac:dyDescent="0.25">
      <c r="A614" s="6" t="s">
        <v>694</v>
      </c>
      <c r="B614" s="6" t="s">
        <v>94</v>
      </c>
      <c r="C614" s="6" t="s">
        <v>66</v>
      </c>
      <c r="D614" s="6" t="s">
        <v>58</v>
      </c>
      <c r="E614" t="str">
        <f>IF(Table_New[[#This Row],[Wait]]&lt;=4, "Yes", "No")</f>
        <v>No</v>
      </c>
      <c r="F614" s="9">
        <v>44313</v>
      </c>
      <c r="G614" s="9">
        <v>44333</v>
      </c>
      <c r="H614" s="6">
        <v>1</v>
      </c>
      <c r="I614" t="str">
        <f>IF(Table_New[[#This Row],[LaborFee]]=0,"Yes", "No")</f>
        <v>No</v>
      </c>
      <c r="J614" t="str">
        <f>IF(Table_New[[#This Row],[PartsFee]]=0,"Yes", "No")</f>
        <v>No</v>
      </c>
      <c r="K614" s="6">
        <v>0.25</v>
      </c>
      <c r="L614" s="6">
        <v>150.36160000000001</v>
      </c>
      <c r="M614" s="6" t="s">
        <v>59</v>
      </c>
      <c r="N614">
        <f>Table_New[[#This Row],[WorkDate]]-Table_New[[#This Row],[ReqDate]]</f>
        <v>20</v>
      </c>
      <c r="O614">
        <f>VLOOKUP(Table_New[[#This Row],[Techs]],$AA$2:$AB$4,2,0)</f>
        <v>80</v>
      </c>
      <c r="P614">
        <f>Table_New[[#This Row],[LaborHours]]*Table_New[[#This Row],[LaborRate]]</f>
        <v>20</v>
      </c>
      <c r="Q614" s="6">
        <v>20</v>
      </c>
      <c r="R614" s="6">
        <v>150.36160000000001</v>
      </c>
      <c r="S614">
        <f>Table_New[[#This Row],[LaborRate]]+Table_New[[#This Row],[LaborCost]]</f>
        <v>100</v>
      </c>
      <c r="T614">
        <f>Table_New[[#This Row],[LaborFee]]+Table_New[[#This Row],[PartsFee]]</f>
        <v>170.36160000000001</v>
      </c>
      <c r="U614" t="str">
        <f>LEFT(TEXT(Table_New[[#This Row],[ReqDate]],"dddd"),3)</f>
        <v>Tue</v>
      </c>
      <c r="V614" t="str">
        <f>LEFT(TEXT(Table_New[[#This Row],[WorkDate]],"mmmm"),3)</f>
        <v>May</v>
      </c>
    </row>
    <row r="615" spans="1:22" ht="14.25" customHeight="1" x14ac:dyDescent="0.25">
      <c r="A615" s="6" t="s">
        <v>695</v>
      </c>
      <c r="B615" s="6" t="s">
        <v>106</v>
      </c>
      <c r="C615" s="6" t="s">
        <v>66</v>
      </c>
      <c r="D615" s="6" t="s">
        <v>67</v>
      </c>
      <c r="E615" t="str">
        <f>IF(Table_New[[#This Row],[Wait]]&lt;=4, "Yes", "No")</f>
        <v>No</v>
      </c>
      <c r="F615" s="9">
        <v>44313</v>
      </c>
      <c r="G615" s="9">
        <v>44335</v>
      </c>
      <c r="H615" s="6">
        <v>1</v>
      </c>
      <c r="I615" t="str">
        <f>IF(Table_New[[#This Row],[LaborFee]]=0,"Yes", "No")</f>
        <v>No</v>
      </c>
      <c r="J615" t="str">
        <f>IF(Table_New[[#This Row],[PartsFee]]=0,"Yes", "No")</f>
        <v>Yes</v>
      </c>
      <c r="K615" s="6">
        <v>0.25</v>
      </c>
      <c r="L615" s="6">
        <v>127.40130000000001</v>
      </c>
      <c r="M615" s="6" t="s">
        <v>79</v>
      </c>
      <c r="N615">
        <f>Table_New[[#This Row],[WorkDate]]-Table_New[[#This Row],[ReqDate]]</f>
        <v>22</v>
      </c>
      <c r="O615">
        <f>VLOOKUP(Table_New[[#This Row],[Techs]],$AA$2:$AB$4,2,0)</f>
        <v>80</v>
      </c>
      <c r="P615">
        <f>Table_New[[#This Row],[LaborHours]]*Table_New[[#This Row],[LaborRate]]</f>
        <v>20</v>
      </c>
      <c r="Q615" s="6">
        <v>20</v>
      </c>
      <c r="R615" s="6">
        <v>0</v>
      </c>
      <c r="S615">
        <f>Table_New[[#This Row],[LaborRate]]+Table_New[[#This Row],[LaborCost]]</f>
        <v>100</v>
      </c>
      <c r="T615">
        <f>Table_New[[#This Row],[LaborFee]]+Table_New[[#This Row],[PartsFee]]</f>
        <v>20</v>
      </c>
      <c r="U615" t="str">
        <f>LEFT(TEXT(Table_New[[#This Row],[ReqDate]],"dddd"),3)</f>
        <v>Tue</v>
      </c>
      <c r="V615" t="str">
        <f>LEFT(TEXT(Table_New[[#This Row],[WorkDate]],"mmmm"),3)</f>
        <v>May</v>
      </c>
    </row>
    <row r="616" spans="1:22" ht="14.25" customHeight="1" x14ac:dyDescent="0.25">
      <c r="A616" s="6" t="s">
        <v>696</v>
      </c>
      <c r="B616" s="6" t="s">
        <v>168</v>
      </c>
      <c r="C616" s="6" t="s">
        <v>227</v>
      </c>
      <c r="D616" s="6" t="s">
        <v>58</v>
      </c>
      <c r="E616" t="str">
        <f>IF(Table_New[[#This Row],[Wait]]&lt;=4, "Yes", "No")</f>
        <v>No</v>
      </c>
      <c r="F616" s="9">
        <v>44313</v>
      </c>
      <c r="G616" s="9">
        <v>44348</v>
      </c>
      <c r="H616" s="6">
        <v>2</v>
      </c>
      <c r="I616" t="str">
        <f>IF(Table_New[[#This Row],[LaborFee]]=0,"Yes", "No")</f>
        <v>No</v>
      </c>
      <c r="J616" t="str">
        <f>IF(Table_New[[#This Row],[PartsFee]]=0,"Yes", "No")</f>
        <v>No</v>
      </c>
      <c r="K616" s="6">
        <v>0.25</v>
      </c>
      <c r="L616" s="6">
        <v>142.51349999999999</v>
      </c>
      <c r="M616" s="6" t="s">
        <v>59</v>
      </c>
      <c r="N616">
        <f>Table_New[[#This Row],[WorkDate]]-Table_New[[#This Row],[ReqDate]]</f>
        <v>35</v>
      </c>
      <c r="O616">
        <f>VLOOKUP(Table_New[[#This Row],[Techs]],$AA$2:$AB$4,2,0)</f>
        <v>140</v>
      </c>
      <c r="P616">
        <f>Table_New[[#This Row],[LaborHours]]*Table_New[[#This Row],[LaborRate]]</f>
        <v>35</v>
      </c>
      <c r="Q616" s="6">
        <v>35</v>
      </c>
      <c r="R616" s="6">
        <v>142.51349999999999</v>
      </c>
      <c r="S616">
        <f>Table_New[[#This Row],[LaborRate]]+Table_New[[#This Row],[LaborCost]]</f>
        <v>175</v>
      </c>
      <c r="T616">
        <f>Table_New[[#This Row],[LaborFee]]+Table_New[[#This Row],[PartsFee]]</f>
        <v>177.51349999999999</v>
      </c>
      <c r="U616" t="str">
        <f>LEFT(TEXT(Table_New[[#This Row],[ReqDate]],"dddd"),3)</f>
        <v>Tue</v>
      </c>
      <c r="V616" t="str">
        <f>LEFT(TEXT(Table_New[[#This Row],[WorkDate]],"mmmm"),3)</f>
        <v>Jun</v>
      </c>
    </row>
    <row r="617" spans="1:22" ht="14.25" customHeight="1" x14ac:dyDescent="0.25">
      <c r="A617" s="6" t="s">
        <v>697</v>
      </c>
      <c r="B617" s="6" t="s">
        <v>226</v>
      </c>
      <c r="C617" s="6" t="s">
        <v>227</v>
      </c>
      <c r="D617" s="6" t="s">
        <v>58</v>
      </c>
      <c r="E617" t="str">
        <f>IF(Table_New[[#This Row],[Wait]]&lt;=4, "Yes", "No")</f>
        <v>No</v>
      </c>
      <c r="F617" s="9">
        <v>44313</v>
      </c>
      <c r="G617" s="9">
        <v>44354</v>
      </c>
      <c r="H617" s="6">
        <v>1</v>
      </c>
      <c r="I617" t="str">
        <f>IF(Table_New[[#This Row],[LaborFee]]=0,"Yes", "No")</f>
        <v>No</v>
      </c>
      <c r="J617" t="str">
        <f>IF(Table_New[[#This Row],[PartsFee]]=0,"Yes", "No")</f>
        <v>No</v>
      </c>
      <c r="K617" s="6">
        <v>0.25</v>
      </c>
      <c r="L617" s="6">
        <v>31.995000000000001</v>
      </c>
      <c r="M617" s="6" t="s">
        <v>59</v>
      </c>
      <c r="N617">
        <f>Table_New[[#This Row],[WorkDate]]-Table_New[[#This Row],[ReqDate]]</f>
        <v>41</v>
      </c>
      <c r="O617">
        <f>VLOOKUP(Table_New[[#This Row],[Techs]],$AA$2:$AB$4,2,0)</f>
        <v>80</v>
      </c>
      <c r="P617">
        <f>Table_New[[#This Row],[LaborHours]]*Table_New[[#This Row],[LaborRate]]</f>
        <v>20</v>
      </c>
      <c r="Q617" s="6">
        <v>20</v>
      </c>
      <c r="R617" s="6">
        <v>31.995000000000001</v>
      </c>
      <c r="S617">
        <f>Table_New[[#This Row],[LaborRate]]+Table_New[[#This Row],[LaborCost]]</f>
        <v>100</v>
      </c>
      <c r="T617">
        <f>Table_New[[#This Row],[LaborFee]]+Table_New[[#This Row],[PartsFee]]</f>
        <v>51.995000000000005</v>
      </c>
      <c r="U617" t="str">
        <f>LEFT(TEXT(Table_New[[#This Row],[ReqDate]],"dddd"),3)</f>
        <v>Tue</v>
      </c>
      <c r="V617" t="str">
        <f>LEFT(TEXT(Table_New[[#This Row],[WorkDate]],"mmmm"),3)</f>
        <v>Jun</v>
      </c>
    </row>
    <row r="618" spans="1:22" ht="14.25" customHeight="1" x14ac:dyDescent="0.25">
      <c r="A618" s="6" t="s">
        <v>698</v>
      </c>
      <c r="B618" s="6" t="s">
        <v>94</v>
      </c>
      <c r="C618" s="6" t="s">
        <v>66</v>
      </c>
      <c r="D618" s="6" t="s">
        <v>58</v>
      </c>
      <c r="E618" t="str">
        <f>IF(Table_New[[#This Row],[Wait]]&lt;=4, "Yes", "No")</f>
        <v>No</v>
      </c>
      <c r="F618" s="9">
        <v>44313</v>
      </c>
      <c r="G618" s="9">
        <v>44363</v>
      </c>
      <c r="H618" s="6">
        <v>1</v>
      </c>
      <c r="I618" t="str">
        <f>IF(Table_New[[#This Row],[LaborFee]]=0,"Yes", "No")</f>
        <v>No</v>
      </c>
      <c r="J618" t="str">
        <f>IF(Table_New[[#This Row],[PartsFee]]=0,"Yes", "No")</f>
        <v>No</v>
      </c>
      <c r="K618" s="6">
        <v>0.25</v>
      </c>
      <c r="L618" s="6">
        <v>61.085900000000002</v>
      </c>
      <c r="M618" s="6" t="s">
        <v>79</v>
      </c>
      <c r="N618">
        <f>Table_New[[#This Row],[WorkDate]]-Table_New[[#This Row],[ReqDate]]</f>
        <v>50</v>
      </c>
      <c r="O618">
        <f>VLOOKUP(Table_New[[#This Row],[Techs]],$AA$2:$AB$4,2,0)</f>
        <v>80</v>
      </c>
      <c r="P618">
        <f>Table_New[[#This Row],[LaborHours]]*Table_New[[#This Row],[LaborRate]]</f>
        <v>20</v>
      </c>
      <c r="Q618" s="6">
        <v>20</v>
      </c>
      <c r="R618" s="6">
        <v>61.085900000000002</v>
      </c>
      <c r="S618">
        <f>Table_New[[#This Row],[LaborRate]]+Table_New[[#This Row],[LaborCost]]</f>
        <v>100</v>
      </c>
      <c r="T618">
        <f>Table_New[[#This Row],[LaborFee]]+Table_New[[#This Row],[PartsFee]]</f>
        <v>81.085900000000009</v>
      </c>
      <c r="U618" t="str">
        <f>LEFT(TEXT(Table_New[[#This Row],[ReqDate]],"dddd"),3)</f>
        <v>Tue</v>
      </c>
      <c r="V618" t="str">
        <f>LEFT(TEXT(Table_New[[#This Row],[WorkDate]],"mmmm"),3)</f>
        <v>Jun</v>
      </c>
    </row>
    <row r="619" spans="1:22" ht="14.25" customHeight="1" x14ac:dyDescent="0.25">
      <c r="A619" s="6" t="s">
        <v>699</v>
      </c>
      <c r="B619" s="6" t="s">
        <v>56</v>
      </c>
      <c r="C619" s="6" t="s">
        <v>227</v>
      </c>
      <c r="D619" s="6" t="s">
        <v>63</v>
      </c>
      <c r="E619" t="str">
        <f>IF(Table_New[[#This Row],[Wait]]&lt;=4, "Yes", "No")</f>
        <v>No</v>
      </c>
      <c r="F619" s="9">
        <v>44314</v>
      </c>
      <c r="G619" s="9">
        <v>44323</v>
      </c>
      <c r="H619" s="6">
        <v>2</v>
      </c>
      <c r="I619" t="str">
        <f>IF(Table_New[[#This Row],[LaborFee]]=0,"Yes", "No")</f>
        <v>No</v>
      </c>
      <c r="J619" t="str">
        <f>IF(Table_New[[#This Row],[PartsFee]]=0,"Yes", "No")</f>
        <v>No</v>
      </c>
      <c r="K619" s="6">
        <v>1</v>
      </c>
      <c r="L619" s="6">
        <v>171.26259999999999</v>
      </c>
      <c r="M619" s="6" t="s">
        <v>59</v>
      </c>
      <c r="N619">
        <f>Table_New[[#This Row],[WorkDate]]-Table_New[[#This Row],[ReqDate]]</f>
        <v>9</v>
      </c>
      <c r="O619">
        <f>VLOOKUP(Table_New[[#This Row],[Techs]],$AA$2:$AB$4,2,0)</f>
        <v>140</v>
      </c>
      <c r="P619">
        <f>Table_New[[#This Row],[LaborHours]]*Table_New[[#This Row],[LaborRate]]</f>
        <v>140</v>
      </c>
      <c r="Q619" s="6">
        <v>140</v>
      </c>
      <c r="R619" s="6">
        <v>171.26259999999999</v>
      </c>
      <c r="S619">
        <f>Table_New[[#This Row],[LaborRate]]+Table_New[[#This Row],[LaborCost]]</f>
        <v>280</v>
      </c>
      <c r="T619">
        <f>Table_New[[#This Row],[LaborFee]]+Table_New[[#This Row],[PartsFee]]</f>
        <v>311.26260000000002</v>
      </c>
      <c r="U619" t="str">
        <f>LEFT(TEXT(Table_New[[#This Row],[ReqDate]],"dddd"),3)</f>
        <v>Wed</v>
      </c>
      <c r="V619" t="str">
        <f>LEFT(TEXT(Table_New[[#This Row],[WorkDate]],"mmmm"),3)</f>
        <v>May</v>
      </c>
    </row>
    <row r="620" spans="1:22" ht="14.25" customHeight="1" x14ac:dyDescent="0.25">
      <c r="A620" s="6" t="s">
        <v>700</v>
      </c>
      <c r="B620" s="6" t="s">
        <v>71</v>
      </c>
      <c r="C620" s="6" t="s">
        <v>66</v>
      </c>
      <c r="D620" s="6" t="s">
        <v>81</v>
      </c>
      <c r="E620" t="str">
        <f>IF(Table_New[[#This Row],[Wait]]&lt;=4, "Yes", "No")</f>
        <v>No</v>
      </c>
      <c r="F620" s="9">
        <v>44314</v>
      </c>
      <c r="G620" s="9">
        <v>44322</v>
      </c>
      <c r="H620" s="6">
        <v>1</v>
      </c>
      <c r="I620" t="str">
        <f>IF(Table_New[[#This Row],[LaborFee]]=0,"Yes", "No")</f>
        <v>No</v>
      </c>
      <c r="J620" t="str">
        <f>IF(Table_New[[#This Row],[PartsFee]]=0,"Yes", "No")</f>
        <v>No</v>
      </c>
      <c r="K620" s="6">
        <v>1.75</v>
      </c>
      <c r="L620" s="6">
        <v>92.75</v>
      </c>
      <c r="M620" s="6" t="s">
        <v>59</v>
      </c>
      <c r="N620">
        <f>Table_New[[#This Row],[WorkDate]]-Table_New[[#This Row],[ReqDate]]</f>
        <v>8</v>
      </c>
      <c r="O620">
        <f>VLOOKUP(Table_New[[#This Row],[Techs]],$AA$2:$AB$4,2,0)</f>
        <v>80</v>
      </c>
      <c r="P620">
        <f>Table_New[[#This Row],[LaborHours]]*Table_New[[#This Row],[LaborRate]]</f>
        <v>140</v>
      </c>
      <c r="Q620" s="6">
        <v>140</v>
      </c>
      <c r="R620" s="6">
        <v>92.75</v>
      </c>
      <c r="S620">
        <f>Table_New[[#This Row],[LaborRate]]+Table_New[[#This Row],[LaborCost]]</f>
        <v>220</v>
      </c>
      <c r="T620">
        <f>Table_New[[#This Row],[LaborFee]]+Table_New[[#This Row],[PartsFee]]</f>
        <v>232.75</v>
      </c>
      <c r="U620" t="str">
        <f>LEFT(TEXT(Table_New[[#This Row],[ReqDate]],"dddd"),3)</f>
        <v>Wed</v>
      </c>
      <c r="V620" t="str">
        <f>LEFT(TEXT(Table_New[[#This Row],[WorkDate]],"mmmm"),3)</f>
        <v>May</v>
      </c>
    </row>
    <row r="621" spans="1:22" ht="14.25" customHeight="1" x14ac:dyDescent="0.25">
      <c r="A621" s="6" t="s">
        <v>701</v>
      </c>
      <c r="B621" s="6" t="s">
        <v>226</v>
      </c>
      <c r="C621" s="6" t="s">
        <v>227</v>
      </c>
      <c r="D621" s="6" t="s">
        <v>63</v>
      </c>
      <c r="E621" t="str">
        <f>IF(Table_New[[#This Row],[Wait]]&lt;=4, "Yes", "No")</f>
        <v>No</v>
      </c>
      <c r="F621" s="9">
        <v>44314</v>
      </c>
      <c r="G621" s="9">
        <v>44336</v>
      </c>
      <c r="H621" s="6">
        <v>2</v>
      </c>
      <c r="I621" t="str">
        <f>IF(Table_New[[#This Row],[LaborFee]]=0,"Yes", "No")</f>
        <v>No</v>
      </c>
      <c r="J621" t="str">
        <f>IF(Table_New[[#This Row],[PartsFee]]=0,"Yes", "No")</f>
        <v>No</v>
      </c>
      <c r="K621" s="6">
        <v>0.5</v>
      </c>
      <c r="L621" s="6">
        <v>174.76169999999999</v>
      </c>
      <c r="M621" s="6" t="s">
        <v>59</v>
      </c>
      <c r="N621">
        <f>Table_New[[#This Row],[WorkDate]]-Table_New[[#This Row],[ReqDate]]</f>
        <v>22</v>
      </c>
      <c r="O621">
        <f>VLOOKUP(Table_New[[#This Row],[Techs]],$AA$2:$AB$4,2,0)</f>
        <v>140</v>
      </c>
      <c r="P621">
        <f>Table_New[[#This Row],[LaborHours]]*Table_New[[#This Row],[LaborRate]]</f>
        <v>70</v>
      </c>
      <c r="Q621" s="6">
        <v>70</v>
      </c>
      <c r="R621" s="6">
        <v>174.76169999999999</v>
      </c>
      <c r="S621">
        <f>Table_New[[#This Row],[LaborRate]]+Table_New[[#This Row],[LaborCost]]</f>
        <v>210</v>
      </c>
      <c r="T621">
        <f>Table_New[[#This Row],[LaborFee]]+Table_New[[#This Row],[PartsFee]]</f>
        <v>244.76169999999999</v>
      </c>
      <c r="U621" t="str">
        <f>LEFT(TEXT(Table_New[[#This Row],[ReqDate]],"dddd"),3)</f>
        <v>Wed</v>
      </c>
      <c r="V621" t="str">
        <f>LEFT(TEXT(Table_New[[#This Row],[WorkDate]],"mmmm"),3)</f>
        <v>May</v>
      </c>
    </row>
    <row r="622" spans="1:22" ht="14.25" customHeight="1" x14ac:dyDescent="0.25">
      <c r="A622" s="6" t="s">
        <v>702</v>
      </c>
      <c r="B622" s="6" t="s">
        <v>106</v>
      </c>
      <c r="C622" s="6" t="s">
        <v>57</v>
      </c>
      <c r="D622" s="6" t="s">
        <v>58</v>
      </c>
      <c r="E622" t="str">
        <f>IF(Table_New[[#This Row],[Wait]]&lt;=4, "Yes", "No")</f>
        <v>No</v>
      </c>
      <c r="F622" s="9">
        <v>44314</v>
      </c>
      <c r="G622" s="9">
        <v>44340</v>
      </c>
      <c r="H622" s="6">
        <v>1</v>
      </c>
      <c r="I622" t="str">
        <f>IF(Table_New[[#This Row],[LaborFee]]=0,"Yes", "No")</f>
        <v>No</v>
      </c>
      <c r="J622" t="str">
        <f>IF(Table_New[[#This Row],[PartsFee]]=0,"Yes", "No")</f>
        <v>No</v>
      </c>
      <c r="K622" s="6">
        <v>0.25</v>
      </c>
      <c r="L622" s="6">
        <v>33.571800000000003</v>
      </c>
      <c r="M622" s="6" t="s">
        <v>79</v>
      </c>
      <c r="N622">
        <f>Table_New[[#This Row],[WorkDate]]-Table_New[[#This Row],[ReqDate]]</f>
        <v>26</v>
      </c>
      <c r="O622">
        <f>VLOOKUP(Table_New[[#This Row],[Techs]],$AA$2:$AB$4,2,0)</f>
        <v>80</v>
      </c>
      <c r="P622">
        <f>Table_New[[#This Row],[LaborHours]]*Table_New[[#This Row],[LaborRate]]</f>
        <v>20</v>
      </c>
      <c r="Q622" s="6">
        <v>20</v>
      </c>
      <c r="R622" s="6">
        <v>33.571800000000003</v>
      </c>
      <c r="S622">
        <f>Table_New[[#This Row],[LaborRate]]+Table_New[[#This Row],[LaborCost]]</f>
        <v>100</v>
      </c>
      <c r="T622">
        <f>Table_New[[#This Row],[LaborFee]]+Table_New[[#This Row],[PartsFee]]</f>
        <v>53.571800000000003</v>
      </c>
      <c r="U622" t="str">
        <f>LEFT(TEXT(Table_New[[#This Row],[ReqDate]],"dddd"),3)</f>
        <v>Wed</v>
      </c>
      <c r="V622" t="str">
        <f>LEFT(TEXT(Table_New[[#This Row],[WorkDate]],"mmmm"),3)</f>
        <v>May</v>
      </c>
    </row>
    <row r="623" spans="1:22" ht="14.25" customHeight="1" x14ac:dyDescent="0.25">
      <c r="A623" s="6" t="s">
        <v>703</v>
      </c>
      <c r="B623" s="6" t="s">
        <v>94</v>
      </c>
      <c r="C623" s="6" t="s">
        <v>78</v>
      </c>
      <c r="D623" s="6" t="s">
        <v>67</v>
      </c>
      <c r="E623" t="str">
        <f>IF(Table_New[[#This Row],[Wait]]&lt;=4, "Yes", "No")</f>
        <v>No</v>
      </c>
      <c r="F623" s="9">
        <v>44314</v>
      </c>
      <c r="G623" s="9">
        <v>44357</v>
      </c>
      <c r="H623" s="6">
        <v>1</v>
      </c>
      <c r="I623" t="str">
        <f>IF(Table_New[[#This Row],[LaborFee]]=0,"Yes", "No")</f>
        <v>Yes</v>
      </c>
      <c r="J623" t="str">
        <f>IF(Table_New[[#This Row],[PartsFee]]=0,"Yes", "No")</f>
        <v>Yes</v>
      </c>
      <c r="K623" s="6">
        <v>0.25</v>
      </c>
      <c r="L623" s="6">
        <v>222.3365</v>
      </c>
      <c r="M623" s="6" t="s">
        <v>413</v>
      </c>
      <c r="N623">
        <f>Table_New[[#This Row],[WorkDate]]-Table_New[[#This Row],[ReqDate]]</f>
        <v>43</v>
      </c>
      <c r="O623">
        <f>VLOOKUP(Table_New[[#This Row],[Techs]],$AA$2:$AB$4,2,0)</f>
        <v>80</v>
      </c>
      <c r="P623">
        <f>Table_New[[#This Row],[LaborHours]]*Table_New[[#This Row],[LaborRate]]</f>
        <v>20</v>
      </c>
      <c r="Q623" s="6">
        <v>0</v>
      </c>
      <c r="R623" s="6">
        <v>0</v>
      </c>
      <c r="S623">
        <f>Table_New[[#This Row],[LaborRate]]+Table_New[[#This Row],[LaborCost]]</f>
        <v>100</v>
      </c>
      <c r="T623">
        <f>Table_New[[#This Row],[LaborFee]]+Table_New[[#This Row],[PartsFee]]</f>
        <v>0</v>
      </c>
      <c r="U623" t="str">
        <f>LEFT(TEXT(Table_New[[#This Row],[ReqDate]],"dddd"),3)</f>
        <v>Wed</v>
      </c>
      <c r="V623" t="str">
        <f>LEFT(TEXT(Table_New[[#This Row],[WorkDate]],"mmmm"),3)</f>
        <v>Jun</v>
      </c>
    </row>
    <row r="624" spans="1:22" ht="14.25" customHeight="1" x14ac:dyDescent="0.25">
      <c r="A624" s="6" t="s">
        <v>704</v>
      </c>
      <c r="B624" s="6" t="s">
        <v>65</v>
      </c>
      <c r="C624" s="6" t="s">
        <v>78</v>
      </c>
      <c r="D624" s="6" t="s">
        <v>63</v>
      </c>
      <c r="E624" t="str">
        <f>IF(Table_New[[#This Row],[Wait]]&lt;=4, "Yes", "No")</f>
        <v>No</v>
      </c>
      <c r="F624" s="9">
        <v>44315</v>
      </c>
      <c r="G624" s="9">
        <v>44329</v>
      </c>
      <c r="H624" s="6">
        <v>1</v>
      </c>
      <c r="I624" t="str">
        <f>IF(Table_New[[#This Row],[LaborFee]]=0,"Yes", "No")</f>
        <v>No</v>
      </c>
      <c r="J624" t="str">
        <f>IF(Table_New[[#This Row],[PartsFee]]=0,"Yes", "No")</f>
        <v>No</v>
      </c>
      <c r="K624" s="6">
        <v>1.25</v>
      </c>
      <c r="L624" s="6">
        <v>153.941</v>
      </c>
      <c r="M624" s="6" t="s">
        <v>79</v>
      </c>
      <c r="N624">
        <f>Table_New[[#This Row],[WorkDate]]-Table_New[[#This Row],[ReqDate]]</f>
        <v>14</v>
      </c>
      <c r="O624">
        <f>VLOOKUP(Table_New[[#This Row],[Techs]],$AA$2:$AB$4,2,0)</f>
        <v>80</v>
      </c>
      <c r="P624">
        <f>Table_New[[#This Row],[LaborHours]]*Table_New[[#This Row],[LaborRate]]</f>
        <v>100</v>
      </c>
      <c r="Q624" s="6">
        <v>100</v>
      </c>
      <c r="R624" s="6">
        <v>153.941</v>
      </c>
      <c r="S624">
        <f>Table_New[[#This Row],[LaborRate]]+Table_New[[#This Row],[LaborCost]]</f>
        <v>180</v>
      </c>
      <c r="T624">
        <f>Table_New[[#This Row],[LaborFee]]+Table_New[[#This Row],[PartsFee]]</f>
        <v>253.941</v>
      </c>
      <c r="U624" t="str">
        <f>LEFT(TEXT(Table_New[[#This Row],[ReqDate]],"dddd"),3)</f>
        <v>Thu</v>
      </c>
      <c r="V624" t="str">
        <f>LEFT(TEXT(Table_New[[#This Row],[WorkDate]],"mmmm"),3)</f>
        <v>May</v>
      </c>
    </row>
    <row r="625" spans="1:22" ht="14.25" customHeight="1" x14ac:dyDescent="0.25">
      <c r="A625" s="6" t="s">
        <v>705</v>
      </c>
      <c r="B625" s="6" t="s">
        <v>71</v>
      </c>
      <c r="C625" s="6" t="s">
        <v>57</v>
      </c>
      <c r="D625" s="6" t="s">
        <v>58</v>
      </c>
      <c r="E625" t="str">
        <f>IF(Table_New[[#This Row],[Wait]]&lt;=4, "Yes", "No")</f>
        <v>No</v>
      </c>
      <c r="F625" s="9">
        <v>44315</v>
      </c>
      <c r="G625" s="9">
        <v>44328</v>
      </c>
      <c r="H625" s="6">
        <v>1</v>
      </c>
      <c r="I625" t="str">
        <f>IF(Table_New[[#This Row],[LaborFee]]=0,"Yes", "No")</f>
        <v>No</v>
      </c>
      <c r="J625" t="str">
        <f>IF(Table_New[[#This Row],[PartsFee]]=0,"Yes", "No")</f>
        <v>No</v>
      </c>
      <c r="K625" s="6">
        <v>0.75</v>
      </c>
      <c r="L625" s="6">
        <v>30</v>
      </c>
      <c r="M625" s="6" t="s">
        <v>79</v>
      </c>
      <c r="N625">
        <f>Table_New[[#This Row],[WorkDate]]-Table_New[[#This Row],[ReqDate]]</f>
        <v>13</v>
      </c>
      <c r="O625">
        <f>VLOOKUP(Table_New[[#This Row],[Techs]],$AA$2:$AB$4,2,0)</f>
        <v>80</v>
      </c>
      <c r="P625">
        <f>Table_New[[#This Row],[LaborHours]]*Table_New[[#This Row],[LaborRate]]</f>
        <v>60</v>
      </c>
      <c r="Q625" s="6">
        <v>60</v>
      </c>
      <c r="R625" s="6">
        <v>30</v>
      </c>
      <c r="S625">
        <f>Table_New[[#This Row],[LaborRate]]+Table_New[[#This Row],[LaborCost]]</f>
        <v>140</v>
      </c>
      <c r="T625">
        <f>Table_New[[#This Row],[LaborFee]]+Table_New[[#This Row],[PartsFee]]</f>
        <v>90</v>
      </c>
      <c r="U625" t="str">
        <f>LEFT(TEXT(Table_New[[#This Row],[ReqDate]],"dddd"),3)</f>
        <v>Thu</v>
      </c>
      <c r="V625" t="str">
        <f>LEFT(TEXT(Table_New[[#This Row],[WorkDate]],"mmmm"),3)</f>
        <v>May</v>
      </c>
    </row>
    <row r="626" spans="1:22" ht="14.25" customHeight="1" x14ac:dyDescent="0.25">
      <c r="A626" s="6" t="s">
        <v>706</v>
      </c>
      <c r="B626" s="6" t="s">
        <v>56</v>
      </c>
      <c r="C626" s="6" t="s">
        <v>227</v>
      </c>
      <c r="D626" s="6" t="s">
        <v>67</v>
      </c>
      <c r="E626" t="str">
        <f>IF(Table_New[[#This Row],[Wait]]&lt;=4, "Yes", "No")</f>
        <v>No</v>
      </c>
      <c r="F626" s="9">
        <v>44315</v>
      </c>
      <c r="G626" s="9">
        <v>44329</v>
      </c>
      <c r="H626" s="6">
        <v>1</v>
      </c>
      <c r="I626" t="str">
        <f>IF(Table_New[[#This Row],[LaborFee]]=0,"Yes", "No")</f>
        <v>No</v>
      </c>
      <c r="J626" t="str">
        <f>IF(Table_New[[#This Row],[PartsFee]]=0,"Yes", "No")</f>
        <v>No</v>
      </c>
      <c r="K626" s="6">
        <v>0.25</v>
      </c>
      <c r="L626" s="6">
        <v>19</v>
      </c>
      <c r="M626" s="6" t="s">
        <v>59</v>
      </c>
      <c r="N626">
        <f>Table_New[[#This Row],[WorkDate]]-Table_New[[#This Row],[ReqDate]]</f>
        <v>14</v>
      </c>
      <c r="O626">
        <f>VLOOKUP(Table_New[[#This Row],[Techs]],$AA$2:$AB$4,2,0)</f>
        <v>80</v>
      </c>
      <c r="P626">
        <f>Table_New[[#This Row],[LaborHours]]*Table_New[[#This Row],[LaborRate]]</f>
        <v>20</v>
      </c>
      <c r="Q626" s="6">
        <v>20</v>
      </c>
      <c r="R626" s="6">
        <v>19</v>
      </c>
      <c r="S626">
        <f>Table_New[[#This Row],[LaborRate]]+Table_New[[#This Row],[LaborCost]]</f>
        <v>100</v>
      </c>
      <c r="T626">
        <f>Table_New[[#This Row],[LaborFee]]+Table_New[[#This Row],[PartsFee]]</f>
        <v>39</v>
      </c>
      <c r="U626" t="str">
        <f>LEFT(TEXT(Table_New[[#This Row],[ReqDate]],"dddd"),3)</f>
        <v>Thu</v>
      </c>
      <c r="V626" t="str">
        <f>LEFT(TEXT(Table_New[[#This Row],[WorkDate]],"mmmm"),3)</f>
        <v>May</v>
      </c>
    </row>
    <row r="627" spans="1:22" ht="14.25" customHeight="1" x14ac:dyDescent="0.25">
      <c r="A627" s="6" t="s">
        <v>707</v>
      </c>
      <c r="B627" s="6" t="s">
        <v>94</v>
      </c>
      <c r="C627" s="6" t="s">
        <v>66</v>
      </c>
      <c r="D627" s="6" t="s">
        <v>58</v>
      </c>
      <c r="E627" t="str">
        <f>IF(Table_New[[#This Row],[Wait]]&lt;=4, "Yes", "No")</f>
        <v>No</v>
      </c>
      <c r="F627" s="9">
        <v>44315</v>
      </c>
      <c r="G627" s="9">
        <v>44333</v>
      </c>
      <c r="H627" s="6">
        <v>1</v>
      </c>
      <c r="I627" t="str">
        <f>IF(Table_New[[#This Row],[LaborFee]]=0,"Yes", "No")</f>
        <v>No</v>
      </c>
      <c r="J627" t="str">
        <f>IF(Table_New[[#This Row],[PartsFee]]=0,"Yes", "No")</f>
        <v>No</v>
      </c>
      <c r="K627" s="6">
        <v>0.25</v>
      </c>
      <c r="L627" s="6">
        <v>75.180800000000005</v>
      </c>
      <c r="M627" s="6" t="s">
        <v>59</v>
      </c>
      <c r="N627">
        <f>Table_New[[#This Row],[WorkDate]]-Table_New[[#This Row],[ReqDate]]</f>
        <v>18</v>
      </c>
      <c r="O627">
        <f>VLOOKUP(Table_New[[#This Row],[Techs]],$AA$2:$AB$4,2,0)</f>
        <v>80</v>
      </c>
      <c r="P627">
        <f>Table_New[[#This Row],[LaborHours]]*Table_New[[#This Row],[LaborRate]]</f>
        <v>20</v>
      </c>
      <c r="Q627" s="6">
        <v>20</v>
      </c>
      <c r="R627" s="6">
        <v>75.180800000000005</v>
      </c>
      <c r="S627">
        <f>Table_New[[#This Row],[LaborRate]]+Table_New[[#This Row],[LaborCost]]</f>
        <v>100</v>
      </c>
      <c r="T627">
        <f>Table_New[[#This Row],[LaborFee]]+Table_New[[#This Row],[PartsFee]]</f>
        <v>95.180800000000005</v>
      </c>
      <c r="U627" t="str">
        <f>LEFT(TEXT(Table_New[[#This Row],[ReqDate]],"dddd"),3)</f>
        <v>Thu</v>
      </c>
      <c r="V627" t="str">
        <f>LEFT(TEXT(Table_New[[#This Row],[WorkDate]],"mmmm"),3)</f>
        <v>May</v>
      </c>
    </row>
    <row r="628" spans="1:22" ht="14.25" customHeight="1" x14ac:dyDescent="0.25">
      <c r="A628" s="6" t="s">
        <v>708</v>
      </c>
      <c r="B628" s="6" t="s">
        <v>61</v>
      </c>
      <c r="C628" s="6" t="s">
        <v>62</v>
      </c>
      <c r="D628" s="6" t="s">
        <v>58</v>
      </c>
      <c r="E628" t="str">
        <f>IF(Table_New[[#This Row],[Wait]]&lt;=4, "Yes", "No")</f>
        <v>No</v>
      </c>
      <c r="F628" s="9">
        <v>44315</v>
      </c>
      <c r="G628" s="9">
        <v>44354</v>
      </c>
      <c r="H628" s="6">
        <v>1</v>
      </c>
      <c r="I628" t="str">
        <f>IF(Table_New[[#This Row],[LaborFee]]=0,"Yes", "No")</f>
        <v>No</v>
      </c>
      <c r="J628" t="str">
        <f>IF(Table_New[[#This Row],[PartsFee]]=0,"Yes", "No")</f>
        <v>No</v>
      </c>
      <c r="K628" s="6">
        <v>0.75</v>
      </c>
      <c r="L628" s="6">
        <v>1180.1566</v>
      </c>
      <c r="M628" s="6" t="s">
        <v>59</v>
      </c>
      <c r="N628">
        <f>Table_New[[#This Row],[WorkDate]]-Table_New[[#This Row],[ReqDate]]</f>
        <v>39</v>
      </c>
      <c r="O628">
        <f>VLOOKUP(Table_New[[#This Row],[Techs]],$AA$2:$AB$4,2,0)</f>
        <v>80</v>
      </c>
      <c r="P628">
        <f>Table_New[[#This Row],[LaborHours]]*Table_New[[#This Row],[LaborRate]]</f>
        <v>60</v>
      </c>
      <c r="Q628" s="6">
        <v>60</v>
      </c>
      <c r="R628" s="6">
        <v>1180.1566</v>
      </c>
      <c r="S628">
        <f>Table_New[[#This Row],[LaborRate]]+Table_New[[#This Row],[LaborCost]]</f>
        <v>140</v>
      </c>
      <c r="T628">
        <f>Table_New[[#This Row],[LaborFee]]+Table_New[[#This Row],[PartsFee]]</f>
        <v>1240.1566</v>
      </c>
      <c r="U628" t="str">
        <f>LEFT(TEXT(Table_New[[#This Row],[ReqDate]],"dddd"),3)</f>
        <v>Thu</v>
      </c>
      <c r="V628" t="str">
        <f>LEFT(TEXT(Table_New[[#This Row],[WorkDate]],"mmmm"),3)</f>
        <v>Jun</v>
      </c>
    </row>
    <row r="629" spans="1:22" ht="14.25" customHeight="1" x14ac:dyDescent="0.25">
      <c r="A629" s="6" t="s">
        <v>709</v>
      </c>
      <c r="B629" s="6" t="s">
        <v>65</v>
      </c>
      <c r="C629" s="6" t="s">
        <v>66</v>
      </c>
      <c r="D629" s="6" t="s">
        <v>81</v>
      </c>
      <c r="E629" t="str">
        <f>IF(Table_New[[#This Row],[Wait]]&lt;=4, "Yes", "No")</f>
        <v>No</v>
      </c>
      <c r="F629" s="9">
        <v>44315</v>
      </c>
      <c r="G629" s="9">
        <v>44350</v>
      </c>
      <c r="H629" s="6">
        <v>2</v>
      </c>
      <c r="I629" t="str">
        <f>IF(Table_New[[#This Row],[LaborFee]]=0,"Yes", "No")</f>
        <v>No</v>
      </c>
      <c r="J629" t="str">
        <f>IF(Table_New[[#This Row],[PartsFee]]=0,"Yes", "No")</f>
        <v>Yes</v>
      </c>
      <c r="K629" s="6">
        <v>2</v>
      </c>
      <c r="L629" s="6">
        <v>125.7766</v>
      </c>
      <c r="M629" s="6" t="s">
        <v>79</v>
      </c>
      <c r="N629">
        <f>Table_New[[#This Row],[WorkDate]]-Table_New[[#This Row],[ReqDate]]</f>
        <v>35</v>
      </c>
      <c r="O629">
        <f>VLOOKUP(Table_New[[#This Row],[Techs]],$AA$2:$AB$4,2,0)</f>
        <v>140</v>
      </c>
      <c r="P629">
        <f>Table_New[[#This Row],[LaborHours]]*Table_New[[#This Row],[LaborRate]]</f>
        <v>280</v>
      </c>
      <c r="Q629" s="6">
        <v>280</v>
      </c>
      <c r="R629" s="6">
        <v>0</v>
      </c>
      <c r="S629">
        <f>Table_New[[#This Row],[LaborRate]]+Table_New[[#This Row],[LaborCost]]</f>
        <v>420</v>
      </c>
      <c r="T629">
        <f>Table_New[[#This Row],[LaborFee]]+Table_New[[#This Row],[PartsFee]]</f>
        <v>280</v>
      </c>
      <c r="U629" t="str">
        <f>LEFT(TEXT(Table_New[[#This Row],[ReqDate]],"dddd"),3)</f>
        <v>Thu</v>
      </c>
      <c r="V629" t="str">
        <f>LEFT(TEXT(Table_New[[#This Row],[WorkDate]],"mmmm"),3)</f>
        <v>Jun</v>
      </c>
    </row>
    <row r="630" spans="1:22" ht="14.25" customHeight="1" x14ac:dyDescent="0.25">
      <c r="A630" s="6" t="s">
        <v>710</v>
      </c>
      <c r="B630" s="6" t="s">
        <v>56</v>
      </c>
      <c r="C630" s="6" t="s">
        <v>227</v>
      </c>
      <c r="D630" s="6" t="s">
        <v>67</v>
      </c>
      <c r="E630" t="str">
        <f>IF(Table_New[[#This Row],[Wait]]&lt;=4, "Yes", "No")</f>
        <v>No</v>
      </c>
      <c r="F630" s="9">
        <v>44315</v>
      </c>
      <c r="G630" s="9">
        <v>44356</v>
      </c>
      <c r="H630" s="6">
        <v>1</v>
      </c>
      <c r="I630" t="str">
        <f>IF(Table_New[[#This Row],[LaborFee]]=0,"Yes", "No")</f>
        <v>No</v>
      </c>
      <c r="J630" t="str">
        <f>IF(Table_New[[#This Row],[PartsFee]]=0,"Yes", "No")</f>
        <v>No</v>
      </c>
      <c r="K630" s="6">
        <v>0.25</v>
      </c>
      <c r="L630" s="6">
        <v>75.0822</v>
      </c>
      <c r="M630" s="6" t="s">
        <v>59</v>
      </c>
      <c r="N630">
        <f>Table_New[[#This Row],[WorkDate]]-Table_New[[#This Row],[ReqDate]]</f>
        <v>41</v>
      </c>
      <c r="O630">
        <f>VLOOKUP(Table_New[[#This Row],[Techs]],$AA$2:$AB$4,2,0)</f>
        <v>80</v>
      </c>
      <c r="P630">
        <f>Table_New[[#This Row],[LaborHours]]*Table_New[[#This Row],[LaborRate]]</f>
        <v>20</v>
      </c>
      <c r="Q630" s="6">
        <v>20</v>
      </c>
      <c r="R630" s="6">
        <v>75.0822</v>
      </c>
      <c r="S630">
        <f>Table_New[[#This Row],[LaborRate]]+Table_New[[#This Row],[LaborCost]]</f>
        <v>100</v>
      </c>
      <c r="T630">
        <f>Table_New[[#This Row],[LaborFee]]+Table_New[[#This Row],[PartsFee]]</f>
        <v>95.0822</v>
      </c>
      <c r="U630" t="str">
        <f>LEFT(TEXT(Table_New[[#This Row],[ReqDate]],"dddd"),3)</f>
        <v>Thu</v>
      </c>
      <c r="V630" t="str">
        <f>LEFT(TEXT(Table_New[[#This Row],[WorkDate]],"mmmm"),3)</f>
        <v>Jun</v>
      </c>
    </row>
    <row r="631" spans="1:22" ht="14.25" customHeight="1" x14ac:dyDescent="0.25">
      <c r="A631" s="6" t="s">
        <v>711</v>
      </c>
      <c r="B631" s="6" t="s">
        <v>168</v>
      </c>
      <c r="C631" s="6" t="s">
        <v>227</v>
      </c>
      <c r="D631" s="6" t="s">
        <v>63</v>
      </c>
      <c r="E631" t="str">
        <f>IF(Table_New[[#This Row],[Wait]]&lt;=4, "Yes", "No")</f>
        <v>No</v>
      </c>
      <c r="F631" s="9">
        <v>44315</v>
      </c>
      <c r="G631" s="9">
        <v>44372</v>
      </c>
      <c r="H631" s="6">
        <v>2</v>
      </c>
      <c r="I631" t="str">
        <f>IF(Table_New[[#This Row],[LaborFee]]=0,"Yes", "No")</f>
        <v>No</v>
      </c>
      <c r="J631" t="str">
        <f>IF(Table_New[[#This Row],[PartsFee]]=0,"Yes", "No")</f>
        <v>No</v>
      </c>
      <c r="K631" s="6">
        <v>0.5</v>
      </c>
      <c r="L631" s="6">
        <v>103.18</v>
      </c>
      <c r="M631" s="6" t="s">
        <v>79</v>
      </c>
      <c r="N631">
        <f>Table_New[[#This Row],[WorkDate]]-Table_New[[#This Row],[ReqDate]]</f>
        <v>57</v>
      </c>
      <c r="O631">
        <f>VLOOKUP(Table_New[[#This Row],[Techs]],$AA$2:$AB$4,2,0)</f>
        <v>140</v>
      </c>
      <c r="P631">
        <f>Table_New[[#This Row],[LaborHours]]*Table_New[[#This Row],[LaborRate]]</f>
        <v>70</v>
      </c>
      <c r="Q631" s="6">
        <v>70</v>
      </c>
      <c r="R631" s="6">
        <v>103.18</v>
      </c>
      <c r="S631">
        <f>Table_New[[#This Row],[LaborRate]]+Table_New[[#This Row],[LaborCost]]</f>
        <v>210</v>
      </c>
      <c r="T631">
        <f>Table_New[[#This Row],[LaborFee]]+Table_New[[#This Row],[PartsFee]]</f>
        <v>173.18</v>
      </c>
      <c r="U631" t="str">
        <f>LEFT(TEXT(Table_New[[#This Row],[ReqDate]],"dddd"),3)</f>
        <v>Thu</v>
      </c>
      <c r="V631" t="str">
        <f>LEFT(TEXT(Table_New[[#This Row],[WorkDate]],"mmmm"),3)</f>
        <v>Jun</v>
      </c>
    </row>
    <row r="632" spans="1:22" ht="14.25" customHeight="1" x14ac:dyDescent="0.25">
      <c r="A632" s="6" t="s">
        <v>712</v>
      </c>
      <c r="B632" s="6" t="s">
        <v>71</v>
      </c>
      <c r="C632" s="6" t="s">
        <v>57</v>
      </c>
      <c r="D632" s="6" t="s">
        <v>58</v>
      </c>
      <c r="E632" t="str">
        <f>IF(Table_New[[#This Row],[Wait]]&lt;=4, "Yes", "No")</f>
        <v>No</v>
      </c>
      <c r="F632" s="9">
        <v>44315</v>
      </c>
      <c r="G632" s="9">
        <v>44360</v>
      </c>
      <c r="H632" s="6">
        <v>2</v>
      </c>
      <c r="I632" t="str">
        <f>IF(Table_New[[#This Row],[LaborFee]]=0,"Yes", "No")</f>
        <v>Yes</v>
      </c>
      <c r="J632" t="str">
        <f>IF(Table_New[[#This Row],[PartsFee]]=0,"Yes", "No")</f>
        <v>No</v>
      </c>
      <c r="K632" s="6">
        <v>0.75</v>
      </c>
      <c r="L632" s="6">
        <v>591.75</v>
      </c>
      <c r="M632" s="6" t="s">
        <v>59</v>
      </c>
      <c r="N632">
        <f>Table_New[[#This Row],[WorkDate]]-Table_New[[#This Row],[ReqDate]]</f>
        <v>45</v>
      </c>
      <c r="O632">
        <f>VLOOKUP(Table_New[[#This Row],[Techs]],$AA$2:$AB$4,2,0)</f>
        <v>140</v>
      </c>
      <c r="P632">
        <f>Table_New[[#This Row],[LaborHours]]*Table_New[[#This Row],[LaborRate]]</f>
        <v>105</v>
      </c>
      <c r="Q632" s="6">
        <v>0</v>
      </c>
      <c r="R632" s="6">
        <v>591.75</v>
      </c>
      <c r="S632">
        <f>Table_New[[#This Row],[LaborRate]]+Table_New[[#This Row],[LaborCost]]</f>
        <v>245</v>
      </c>
      <c r="T632">
        <f>Table_New[[#This Row],[LaborFee]]+Table_New[[#This Row],[PartsFee]]</f>
        <v>591.75</v>
      </c>
      <c r="U632" t="str">
        <f>LEFT(TEXT(Table_New[[#This Row],[ReqDate]],"dddd"),3)</f>
        <v>Thu</v>
      </c>
      <c r="V632" t="str">
        <f>LEFT(TEXT(Table_New[[#This Row],[WorkDate]],"mmmm"),3)</f>
        <v>Jun</v>
      </c>
    </row>
    <row r="633" spans="1:22" ht="14.25" customHeight="1" x14ac:dyDescent="0.25">
      <c r="A633" s="6" t="s">
        <v>713</v>
      </c>
      <c r="B633" s="6" t="s">
        <v>94</v>
      </c>
      <c r="C633" s="6" t="s">
        <v>57</v>
      </c>
      <c r="D633" s="6" t="s">
        <v>58</v>
      </c>
      <c r="E633" t="str">
        <f>IF(Table_New[[#This Row],[Wait]]&lt;=4, "Yes", "No")</f>
        <v>No</v>
      </c>
      <c r="F633" s="9">
        <v>44319</v>
      </c>
      <c r="G633" s="9">
        <v>44330</v>
      </c>
      <c r="H633" s="6">
        <v>1</v>
      </c>
      <c r="I633" t="str">
        <f>IF(Table_New[[#This Row],[LaborFee]]=0,"Yes", "No")</f>
        <v>No</v>
      </c>
      <c r="J633" t="str">
        <f>IF(Table_New[[#This Row],[PartsFee]]=0,"Yes", "No")</f>
        <v>No</v>
      </c>
      <c r="K633" s="6">
        <v>0.25</v>
      </c>
      <c r="L633" s="6">
        <v>25.711400000000001</v>
      </c>
      <c r="M633" s="6" t="s">
        <v>79</v>
      </c>
      <c r="N633">
        <f>Table_New[[#This Row],[WorkDate]]-Table_New[[#This Row],[ReqDate]]</f>
        <v>11</v>
      </c>
      <c r="O633">
        <f>VLOOKUP(Table_New[[#This Row],[Techs]],$AA$2:$AB$4,2,0)</f>
        <v>80</v>
      </c>
      <c r="P633">
        <f>Table_New[[#This Row],[LaborHours]]*Table_New[[#This Row],[LaborRate]]</f>
        <v>20</v>
      </c>
      <c r="Q633" s="6">
        <v>20</v>
      </c>
      <c r="R633" s="6">
        <v>25.711400000000001</v>
      </c>
      <c r="S633">
        <f>Table_New[[#This Row],[LaborRate]]+Table_New[[#This Row],[LaborCost]]</f>
        <v>100</v>
      </c>
      <c r="T633">
        <f>Table_New[[#This Row],[LaborFee]]+Table_New[[#This Row],[PartsFee]]</f>
        <v>45.711399999999998</v>
      </c>
      <c r="U633" t="str">
        <f>LEFT(TEXT(Table_New[[#This Row],[ReqDate]],"dddd"),3)</f>
        <v>Mon</v>
      </c>
      <c r="V633" t="str">
        <f>LEFT(TEXT(Table_New[[#This Row],[WorkDate]],"mmmm"),3)</f>
        <v>May</v>
      </c>
    </row>
    <row r="634" spans="1:22" ht="14.25" customHeight="1" x14ac:dyDescent="0.25">
      <c r="A634" s="6" t="s">
        <v>714</v>
      </c>
      <c r="B634" s="6" t="s">
        <v>56</v>
      </c>
      <c r="C634" s="6" t="s">
        <v>227</v>
      </c>
      <c r="D634" s="6" t="s">
        <v>67</v>
      </c>
      <c r="E634" t="str">
        <f>IF(Table_New[[#This Row],[Wait]]&lt;=4, "Yes", "No")</f>
        <v>No</v>
      </c>
      <c r="F634" s="9">
        <v>44319</v>
      </c>
      <c r="G634" s="9">
        <v>44329</v>
      </c>
      <c r="H634" s="6">
        <v>1</v>
      </c>
      <c r="I634" t="str">
        <f>IF(Table_New[[#This Row],[LaborFee]]=0,"Yes", "No")</f>
        <v>No</v>
      </c>
      <c r="J634" t="str">
        <f>IF(Table_New[[#This Row],[PartsFee]]=0,"Yes", "No")</f>
        <v>No</v>
      </c>
      <c r="K634" s="6">
        <v>0.25</v>
      </c>
      <c r="L634" s="6">
        <v>36.754399999999997</v>
      </c>
      <c r="M634" s="6" t="s">
        <v>59</v>
      </c>
      <c r="N634">
        <f>Table_New[[#This Row],[WorkDate]]-Table_New[[#This Row],[ReqDate]]</f>
        <v>10</v>
      </c>
      <c r="O634">
        <f>VLOOKUP(Table_New[[#This Row],[Techs]],$AA$2:$AB$4,2,0)</f>
        <v>80</v>
      </c>
      <c r="P634">
        <f>Table_New[[#This Row],[LaborHours]]*Table_New[[#This Row],[LaborRate]]</f>
        <v>20</v>
      </c>
      <c r="Q634" s="6">
        <v>20</v>
      </c>
      <c r="R634" s="6">
        <v>36.754399999999997</v>
      </c>
      <c r="S634">
        <f>Table_New[[#This Row],[LaborRate]]+Table_New[[#This Row],[LaborCost]]</f>
        <v>100</v>
      </c>
      <c r="T634">
        <f>Table_New[[#This Row],[LaborFee]]+Table_New[[#This Row],[PartsFee]]</f>
        <v>56.754399999999997</v>
      </c>
      <c r="U634" t="str">
        <f>LEFT(TEXT(Table_New[[#This Row],[ReqDate]],"dddd"),3)</f>
        <v>Mon</v>
      </c>
      <c r="V634" t="str">
        <f>LEFT(TEXT(Table_New[[#This Row],[WorkDate]],"mmmm"),3)</f>
        <v>May</v>
      </c>
    </row>
    <row r="635" spans="1:22" ht="14.25" customHeight="1" x14ac:dyDescent="0.25">
      <c r="A635" s="6" t="s">
        <v>715</v>
      </c>
      <c r="B635" s="6" t="s">
        <v>65</v>
      </c>
      <c r="C635" s="6" t="s">
        <v>57</v>
      </c>
      <c r="D635" s="6" t="s">
        <v>67</v>
      </c>
      <c r="E635" t="str">
        <f>IF(Table_New[[#This Row],[Wait]]&lt;=4, "Yes", "No")</f>
        <v>No</v>
      </c>
      <c r="F635" s="9">
        <v>44319</v>
      </c>
      <c r="G635" s="9">
        <v>44329</v>
      </c>
      <c r="H635" s="6">
        <v>1</v>
      </c>
      <c r="I635" t="str">
        <f>IF(Table_New[[#This Row],[LaborFee]]=0,"Yes", "No")</f>
        <v>No</v>
      </c>
      <c r="J635" t="str">
        <f>IF(Table_New[[#This Row],[PartsFee]]=0,"Yes", "No")</f>
        <v>No</v>
      </c>
      <c r="K635" s="6">
        <v>0.25</v>
      </c>
      <c r="L635" s="6">
        <v>128.6842</v>
      </c>
      <c r="M635" s="6" t="s">
        <v>79</v>
      </c>
      <c r="N635">
        <f>Table_New[[#This Row],[WorkDate]]-Table_New[[#This Row],[ReqDate]]</f>
        <v>10</v>
      </c>
      <c r="O635">
        <f>VLOOKUP(Table_New[[#This Row],[Techs]],$AA$2:$AB$4,2,0)</f>
        <v>80</v>
      </c>
      <c r="P635">
        <f>Table_New[[#This Row],[LaborHours]]*Table_New[[#This Row],[LaborRate]]</f>
        <v>20</v>
      </c>
      <c r="Q635" s="6">
        <v>20</v>
      </c>
      <c r="R635" s="6">
        <v>128.6842</v>
      </c>
      <c r="S635">
        <f>Table_New[[#This Row],[LaborRate]]+Table_New[[#This Row],[LaborCost]]</f>
        <v>100</v>
      </c>
      <c r="T635">
        <f>Table_New[[#This Row],[LaborFee]]+Table_New[[#This Row],[PartsFee]]</f>
        <v>148.6842</v>
      </c>
      <c r="U635" t="str">
        <f>LEFT(TEXT(Table_New[[#This Row],[ReqDate]],"dddd"),3)</f>
        <v>Mon</v>
      </c>
      <c r="V635" t="str">
        <f>LEFT(TEXT(Table_New[[#This Row],[WorkDate]],"mmmm"),3)</f>
        <v>May</v>
      </c>
    </row>
    <row r="636" spans="1:22" ht="14.25" customHeight="1" x14ac:dyDescent="0.25">
      <c r="A636" s="6" t="s">
        <v>716</v>
      </c>
      <c r="B636" s="6" t="s">
        <v>94</v>
      </c>
      <c r="C636" s="6" t="s">
        <v>57</v>
      </c>
      <c r="D636" s="6" t="s">
        <v>58</v>
      </c>
      <c r="E636" t="str">
        <f>IF(Table_New[[#This Row],[Wait]]&lt;=4, "Yes", "No")</f>
        <v>No</v>
      </c>
      <c r="F636" s="9">
        <v>44319</v>
      </c>
      <c r="G636" s="9">
        <v>44329</v>
      </c>
      <c r="H636" s="6">
        <v>1</v>
      </c>
      <c r="I636" t="str">
        <f>IF(Table_New[[#This Row],[LaborFee]]=0,"Yes", "No")</f>
        <v>No</v>
      </c>
      <c r="J636" t="str">
        <f>IF(Table_New[[#This Row],[PartsFee]]=0,"Yes", "No")</f>
        <v>No</v>
      </c>
      <c r="K636" s="6">
        <v>1.25</v>
      </c>
      <c r="L636" s="6">
        <v>240.54859999999999</v>
      </c>
      <c r="M636" s="6" t="s">
        <v>59</v>
      </c>
      <c r="N636">
        <f>Table_New[[#This Row],[WorkDate]]-Table_New[[#This Row],[ReqDate]]</f>
        <v>10</v>
      </c>
      <c r="O636">
        <f>VLOOKUP(Table_New[[#This Row],[Techs]],$AA$2:$AB$4,2,0)</f>
        <v>80</v>
      </c>
      <c r="P636">
        <f>Table_New[[#This Row],[LaborHours]]*Table_New[[#This Row],[LaborRate]]</f>
        <v>100</v>
      </c>
      <c r="Q636" s="6">
        <v>100</v>
      </c>
      <c r="R636" s="6">
        <v>240.54859999999999</v>
      </c>
      <c r="S636">
        <f>Table_New[[#This Row],[LaborRate]]+Table_New[[#This Row],[LaborCost]]</f>
        <v>180</v>
      </c>
      <c r="T636">
        <f>Table_New[[#This Row],[LaborFee]]+Table_New[[#This Row],[PartsFee]]</f>
        <v>340.54859999999996</v>
      </c>
      <c r="U636" t="str">
        <f>LEFT(TEXT(Table_New[[#This Row],[ReqDate]],"dddd"),3)</f>
        <v>Mon</v>
      </c>
      <c r="V636" t="str">
        <f>LEFT(TEXT(Table_New[[#This Row],[WorkDate]],"mmmm"),3)</f>
        <v>May</v>
      </c>
    </row>
    <row r="637" spans="1:22" ht="14.25" customHeight="1" x14ac:dyDescent="0.25">
      <c r="A637" s="6" t="s">
        <v>717</v>
      </c>
      <c r="B637" s="6" t="s">
        <v>71</v>
      </c>
      <c r="C637" s="6" t="s">
        <v>78</v>
      </c>
      <c r="D637" s="6" t="s">
        <v>58</v>
      </c>
      <c r="E637" t="str">
        <f>IF(Table_New[[#This Row],[Wait]]&lt;=4, "Yes", "No")</f>
        <v>No</v>
      </c>
      <c r="F637" s="9">
        <v>44319</v>
      </c>
      <c r="G637" s="9">
        <v>44329</v>
      </c>
      <c r="H637" s="6">
        <v>2</v>
      </c>
      <c r="I637" t="str">
        <f>IF(Table_New[[#This Row],[LaborFee]]=0,"Yes", "No")</f>
        <v>No</v>
      </c>
      <c r="J637" t="str">
        <f>IF(Table_New[[#This Row],[PartsFee]]=0,"Yes", "No")</f>
        <v>No</v>
      </c>
      <c r="K637" s="6">
        <v>0.5</v>
      </c>
      <c r="L637" s="6">
        <v>357.9837</v>
      </c>
      <c r="M637" s="6" t="s">
        <v>79</v>
      </c>
      <c r="N637">
        <f>Table_New[[#This Row],[WorkDate]]-Table_New[[#This Row],[ReqDate]]</f>
        <v>10</v>
      </c>
      <c r="O637">
        <f>VLOOKUP(Table_New[[#This Row],[Techs]],$AA$2:$AB$4,2,0)</f>
        <v>140</v>
      </c>
      <c r="P637">
        <f>Table_New[[#This Row],[LaborHours]]*Table_New[[#This Row],[LaborRate]]</f>
        <v>70</v>
      </c>
      <c r="Q637" s="6">
        <v>70</v>
      </c>
      <c r="R637" s="6">
        <v>357.9837</v>
      </c>
      <c r="S637">
        <f>Table_New[[#This Row],[LaborRate]]+Table_New[[#This Row],[LaborCost]]</f>
        <v>210</v>
      </c>
      <c r="T637">
        <f>Table_New[[#This Row],[LaborFee]]+Table_New[[#This Row],[PartsFee]]</f>
        <v>427.9837</v>
      </c>
      <c r="U637" t="str">
        <f>LEFT(TEXT(Table_New[[#This Row],[ReqDate]],"dddd"),3)</f>
        <v>Mon</v>
      </c>
      <c r="V637" t="str">
        <f>LEFT(TEXT(Table_New[[#This Row],[WorkDate]],"mmmm"),3)</f>
        <v>May</v>
      </c>
    </row>
    <row r="638" spans="1:22" ht="14.25" customHeight="1" x14ac:dyDescent="0.25">
      <c r="A638" s="6" t="s">
        <v>718</v>
      </c>
      <c r="B638" s="6" t="s">
        <v>65</v>
      </c>
      <c r="C638" s="6" t="s">
        <v>57</v>
      </c>
      <c r="D638" s="6" t="s">
        <v>63</v>
      </c>
      <c r="E638" t="str">
        <f>IF(Table_New[[#This Row],[Wait]]&lt;=4, "Yes", "No")</f>
        <v>No</v>
      </c>
      <c r="F638" s="9">
        <v>44319</v>
      </c>
      <c r="G638" s="9">
        <v>44334</v>
      </c>
      <c r="H638" s="6">
        <v>1</v>
      </c>
      <c r="I638" t="str">
        <f>IF(Table_New[[#This Row],[LaborFee]]=0,"Yes", "No")</f>
        <v>No</v>
      </c>
      <c r="J638" t="str">
        <f>IF(Table_New[[#This Row],[PartsFee]]=0,"Yes", "No")</f>
        <v>No</v>
      </c>
      <c r="K638" s="6">
        <v>0.5</v>
      </c>
      <c r="L638" s="6">
        <v>6.399</v>
      </c>
      <c r="M638" s="6" t="s">
        <v>79</v>
      </c>
      <c r="N638">
        <f>Table_New[[#This Row],[WorkDate]]-Table_New[[#This Row],[ReqDate]]</f>
        <v>15</v>
      </c>
      <c r="O638">
        <f>VLOOKUP(Table_New[[#This Row],[Techs]],$AA$2:$AB$4,2,0)</f>
        <v>80</v>
      </c>
      <c r="P638">
        <f>Table_New[[#This Row],[LaborHours]]*Table_New[[#This Row],[LaborRate]]</f>
        <v>40</v>
      </c>
      <c r="Q638" s="6">
        <v>40</v>
      </c>
      <c r="R638" s="6">
        <v>6.399</v>
      </c>
      <c r="S638">
        <f>Table_New[[#This Row],[LaborRate]]+Table_New[[#This Row],[LaborCost]]</f>
        <v>120</v>
      </c>
      <c r="T638">
        <f>Table_New[[#This Row],[LaborFee]]+Table_New[[#This Row],[PartsFee]]</f>
        <v>46.399000000000001</v>
      </c>
      <c r="U638" t="str">
        <f>LEFT(TEXT(Table_New[[#This Row],[ReqDate]],"dddd"),3)</f>
        <v>Mon</v>
      </c>
      <c r="V638" t="str">
        <f>LEFT(TEXT(Table_New[[#This Row],[WorkDate]],"mmmm"),3)</f>
        <v>May</v>
      </c>
    </row>
    <row r="639" spans="1:22" ht="14.25" customHeight="1" x14ac:dyDescent="0.25">
      <c r="A639" s="6" t="s">
        <v>719</v>
      </c>
      <c r="B639" s="6" t="s">
        <v>94</v>
      </c>
      <c r="C639" s="6" t="s">
        <v>78</v>
      </c>
      <c r="D639" s="6" t="s">
        <v>63</v>
      </c>
      <c r="E639" t="str">
        <f>IF(Table_New[[#This Row],[Wait]]&lt;=4, "Yes", "No")</f>
        <v>No</v>
      </c>
      <c r="F639" s="9">
        <v>44319</v>
      </c>
      <c r="G639" s="9">
        <v>44335</v>
      </c>
      <c r="H639" s="6">
        <v>2</v>
      </c>
      <c r="I639" t="str">
        <f>IF(Table_New[[#This Row],[LaborFee]]=0,"Yes", "No")</f>
        <v>Yes</v>
      </c>
      <c r="J639" t="str">
        <f>IF(Table_New[[#This Row],[PartsFee]]=0,"Yes", "No")</f>
        <v>Yes</v>
      </c>
      <c r="K639" s="6">
        <v>1</v>
      </c>
      <c r="L639" s="6">
        <v>182.08340000000001</v>
      </c>
      <c r="M639" s="6" t="s">
        <v>413</v>
      </c>
      <c r="N639">
        <f>Table_New[[#This Row],[WorkDate]]-Table_New[[#This Row],[ReqDate]]</f>
        <v>16</v>
      </c>
      <c r="O639">
        <f>VLOOKUP(Table_New[[#This Row],[Techs]],$AA$2:$AB$4,2,0)</f>
        <v>140</v>
      </c>
      <c r="P639">
        <f>Table_New[[#This Row],[LaborHours]]*Table_New[[#This Row],[LaborRate]]</f>
        <v>140</v>
      </c>
      <c r="Q639" s="6">
        <v>0</v>
      </c>
      <c r="R639" s="6">
        <v>0</v>
      </c>
      <c r="S639">
        <f>Table_New[[#This Row],[LaborRate]]+Table_New[[#This Row],[LaborCost]]</f>
        <v>280</v>
      </c>
      <c r="T639">
        <f>Table_New[[#This Row],[LaborFee]]+Table_New[[#This Row],[PartsFee]]</f>
        <v>0</v>
      </c>
      <c r="U639" t="str">
        <f>LEFT(TEXT(Table_New[[#This Row],[ReqDate]],"dddd"),3)</f>
        <v>Mon</v>
      </c>
      <c r="V639" t="str">
        <f>LEFT(TEXT(Table_New[[#This Row],[WorkDate]],"mmmm"),3)</f>
        <v>May</v>
      </c>
    </row>
    <row r="640" spans="1:22" ht="14.25" customHeight="1" x14ac:dyDescent="0.25">
      <c r="A640" s="6" t="s">
        <v>720</v>
      </c>
      <c r="B640" s="6" t="s">
        <v>56</v>
      </c>
      <c r="C640" s="6" t="s">
        <v>227</v>
      </c>
      <c r="D640" s="6" t="s">
        <v>67</v>
      </c>
      <c r="E640" t="str">
        <f>IF(Table_New[[#This Row],[Wait]]&lt;=4, "Yes", "No")</f>
        <v>No</v>
      </c>
      <c r="F640" s="9">
        <v>44319</v>
      </c>
      <c r="G640" s="9">
        <v>44334</v>
      </c>
      <c r="H640" s="6">
        <v>2</v>
      </c>
      <c r="I640" t="str">
        <f>IF(Table_New[[#This Row],[LaborFee]]=0,"Yes", "No")</f>
        <v>No</v>
      </c>
      <c r="J640" t="str">
        <f>IF(Table_New[[#This Row],[PartsFee]]=0,"Yes", "No")</f>
        <v>No</v>
      </c>
      <c r="K640" s="6">
        <v>0.25</v>
      </c>
      <c r="L640" s="6">
        <v>149.24420000000001</v>
      </c>
      <c r="M640" s="6" t="s">
        <v>59</v>
      </c>
      <c r="N640">
        <f>Table_New[[#This Row],[WorkDate]]-Table_New[[#This Row],[ReqDate]]</f>
        <v>15</v>
      </c>
      <c r="O640">
        <f>VLOOKUP(Table_New[[#This Row],[Techs]],$AA$2:$AB$4,2,0)</f>
        <v>140</v>
      </c>
      <c r="P640">
        <f>Table_New[[#This Row],[LaborHours]]*Table_New[[#This Row],[LaborRate]]</f>
        <v>35</v>
      </c>
      <c r="Q640" s="6">
        <v>35</v>
      </c>
      <c r="R640" s="6">
        <v>149.24420000000001</v>
      </c>
      <c r="S640">
        <f>Table_New[[#This Row],[LaborRate]]+Table_New[[#This Row],[LaborCost]]</f>
        <v>175</v>
      </c>
      <c r="T640">
        <f>Table_New[[#This Row],[LaborFee]]+Table_New[[#This Row],[PartsFee]]</f>
        <v>184.24420000000001</v>
      </c>
      <c r="U640" t="str">
        <f>LEFT(TEXT(Table_New[[#This Row],[ReqDate]],"dddd"),3)</f>
        <v>Mon</v>
      </c>
      <c r="V640" t="str">
        <f>LEFT(TEXT(Table_New[[#This Row],[WorkDate]],"mmmm"),3)</f>
        <v>May</v>
      </c>
    </row>
    <row r="641" spans="1:22" ht="14.25" customHeight="1" x14ac:dyDescent="0.25">
      <c r="A641" s="6" t="s">
        <v>721</v>
      </c>
      <c r="B641" s="6" t="s">
        <v>168</v>
      </c>
      <c r="C641" s="6" t="s">
        <v>227</v>
      </c>
      <c r="D641" s="6" t="s">
        <v>58</v>
      </c>
      <c r="E641" t="str">
        <f>IF(Table_New[[#This Row],[Wait]]&lt;=4, "Yes", "No")</f>
        <v>No</v>
      </c>
      <c r="F641" s="9">
        <v>44319</v>
      </c>
      <c r="G641" s="9">
        <v>44336</v>
      </c>
      <c r="H641" s="6">
        <v>2</v>
      </c>
      <c r="I641" t="str">
        <f>IF(Table_New[[#This Row],[LaborFee]]=0,"Yes", "No")</f>
        <v>No</v>
      </c>
      <c r="J641" t="str">
        <f>IF(Table_New[[#This Row],[PartsFee]]=0,"Yes", "No")</f>
        <v>No</v>
      </c>
      <c r="K641" s="6">
        <v>0.25</v>
      </c>
      <c r="L641" s="6">
        <v>26.59</v>
      </c>
      <c r="M641" s="6" t="s">
        <v>432</v>
      </c>
      <c r="N641">
        <f>Table_New[[#This Row],[WorkDate]]-Table_New[[#This Row],[ReqDate]]</f>
        <v>17</v>
      </c>
      <c r="O641">
        <f>VLOOKUP(Table_New[[#This Row],[Techs]],$AA$2:$AB$4,2,0)</f>
        <v>140</v>
      </c>
      <c r="P641">
        <f>Table_New[[#This Row],[LaborHours]]*Table_New[[#This Row],[LaborRate]]</f>
        <v>35</v>
      </c>
      <c r="Q641" s="6">
        <v>35</v>
      </c>
      <c r="R641" s="6">
        <v>26.59</v>
      </c>
      <c r="S641">
        <f>Table_New[[#This Row],[LaborRate]]+Table_New[[#This Row],[LaborCost]]</f>
        <v>175</v>
      </c>
      <c r="T641">
        <f>Table_New[[#This Row],[LaborFee]]+Table_New[[#This Row],[PartsFee]]</f>
        <v>61.59</v>
      </c>
      <c r="U641" t="str">
        <f>LEFT(TEXT(Table_New[[#This Row],[ReqDate]],"dddd"),3)</f>
        <v>Mon</v>
      </c>
      <c r="V641" t="str">
        <f>LEFT(TEXT(Table_New[[#This Row],[WorkDate]],"mmmm"),3)</f>
        <v>May</v>
      </c>
    </row>
    <row r="642" spans="1:22" ht="14.25" customHeight="1" x14ac:dyDescent="0.25">
      <c r="A642" s="6" t="s">
        <v>722</v>
      </c>
      <c r="B642" s="6" t="s">
        <v>83</v>
      </c>
      <c r="C642" s="6" t="s">
        <v>57</v>
      </c>
      <c r="D642" s="6" t="s">
        <v>63</v>
      </c>
      <c r="E642" t="str">
        <f>IF(Table_New[[#This Row],[Wait]]&lt;=4, "Yes", "No")</f>
        <v>No</v>
      </c>
      <c r="F642" s="9">
        <v>44319</v>
      </c>
      <c r="G642" s="9">
        <v>44349</v>
      </c>
      <c r="H642" s="6">
        <v>1</v>
      </c>
      <c r="I642" t="str">
        <f>IF(Table_New[[#This Row],[LaborFee]]=0,"Yes", "No")</f>
        <v>No</v>
      </c>
      <c r="J642" t="str">
        <f>IF(Table_New[[#This Row],[PartsFee]]=0,"Yes", "No")</f>
        <v>No</v>
      </c>
      <c r="K642" s="6">
        <v>0.5</v>
      </c>
      <c r="L642" s="6">
        <v>29.727799999999998</v>
      </c>
      <c r="M642" s="6" t="s">
        <v>59</v>
      </c>
      <c r="N642">
        <f>Table_New[[#This Row],[WorkDate]]-Table_New[[#This Row],[ReqDate]]</f>
        <v>30</v>
      </c>
      <c r="O642">
        <f>VLOOKUP(Table_New[[#This Row],[Techs]],$AA$2:$AB$4,2,0)</f>
        <v>80</v>
      </c>
      <c r="P642">
        <f>Table_New[[#This Row],[LaborHours]]*Table_New[[#This Row],[LaborRate]]</f>
        <v>40</v>
      </c>
      <c r="Q642" s="6">
        <v>40</v>
      </c>
      <c r="R642" s="6">
        <v>29.727799999999998</v>
      </c>
      <c r="S642">
        <f>Table_New[[#This Row],[LaborRate]]+Table_New[[#This Row],[LaborCost]]</f>
        <v>120</v>
      </c>
      <c r="T642">
        <f>Table_New[[#This Row],[LaborFee]]+Table_New[[#This Row],[PartsFee]]</f>
        <v>69.727800000000002</v>
      </c>
      <c r="U642" t="str">
        <f>LEFT(TEXT(Table_New[[#This Row],[ReqDate]],"dddd"),3)</f>
        <v>Mon</v>
      </c>
      <c r="V642" t="str">
        <f>LEFT(TEXT(Table_New[[#This Row],[WorkDate]],"mmmm"),3)</f>
        <v>Jun</v>
      </c>
    </row>
    <row r="643" spans="1:22" ht="14.25" customHeight="1" x14ac:dyDescent="0.25">
      <c r="A643" s="6" t="s">
        <v>723</v>
      </c>
      <c r="B643" s="6" t="s">
        <v>56</v>
      </c>
      <c r="C643" s="6" t="s">
        <v>227</v>
      </c>
      <c r="D643" s="6" t="s">
        <v>67</v>
      </c>
      <c r="E643" t="str">
        <f>IF(Table_New[[#This Row],[Wait]]&lt;=4, "Yes", "No")</f>
        <v>No</v>
      </c>
      <c r="F643" s="9">
        <v>44319</v>
      </c>
      <c r="G643" s="9">
        <v>44354</v>
      </c>
      <c r="H643" s="6">
        <v>1</v>
      </c>
      <c r="I643" t="str">
        <f>IF(Table_New[[#This Row],[LaborFee]]=0,"Yes", "No")</f>
        <v>No</v>
      </c>
      <c r="J643" t="str">
        <f>IF(Table_New[[#This Row],[PartsFee]]=0,"Yes", "No")</f>
        <v>No</v>
      </c>
      <c r="K643" s="6">
        <v>0.25</v>
      </c>
      <c r="L643" s="6">
        <v>21.33</v>
      </c>
      <c r="M643" s="6" t="s">
        <v>59</v>
      </c>
      <c r="N643">
        <f>Table_New[[#This Row],[WorkDate]]-Table_New[[#This Row],[ReqDate]]</f>
        <v>35</v>
      </c>
      <c r="O643">
        <f>VLOOKUP(Table_New[[#This Row],[Techs]],$AA$2:$AB$4,2,0)</f>
        <v>80</v>
      </c>
      <c r="P643">
        <f>Table_New[[#This Row],[LaborHours]]*Table_New[[#This Row],[LaborRate]]</f>
        <v>20</v>
      </c>
      <c r="Q643" s="6">
        <v>20</v>
      </c>
      <c r="R643" s="6">
        <v>21.33</v>
      </c>
      <c r="S643">
        <f>Table_New[[#This Row],[LaborRate]]+Table_New[[#This Row],[LaborCost]]</f>
        <v>100</v>
      </c>
      <c r="T643">
        <f>Table_New[[#This Row],[LaborFee]]+Table_New[[#This Row],[PartsFee]]</f>
        <v>41.33</v>
      </c>
      <c r="U643" t="str">
        <f>LEFT(TEXT(Table_New[[#This Row],[ReqDate]],"dddd"),3)</f>
        <v>Mon</v>
      </c>
      <c r="V643" t="str">
        <f>LEFT(TEXT(Table_New[[#This Row],[WorkDate]],"mmmm"),3)</f>
        <v>Jun</v>
      </c>
    </row>
    <row r="644" spans="1:22" ht="14.25" customHeight="1" x14ac:dyDescent="0.25">
      <c r="A644" s="6" t="s">
        <v>724</v>
      </c>
      <c r="B644" s="6" t="s">
        <v>226</v>
      </c>
      <c r="C644" s="6" t="s">
        <v>227</v>
      </c>
      <c r="D644" s="6" t="s">
        <v>67</v>
      </c>
      <c r="E644" t="str">
        <f>IF(Table_New[[#This Row],[Wait]]&lt;=4, "Yes", "No")</f>
        <v>No</v>
      </c>
      <c r="F644" s="9">
        <v>44319</v>
      </c>
      <c r="G644" s="9">
        <v>44361</v>
      </c>
      <c r="H644" s="6">
        <v>1</v>
      </c>
      <c r="I644" t="str">
        <f>IF(Table_New[[#This Row],[LaborFee]]=0,"Yes", "No")</f>
        <v>No</v>
      </c>
      <c r="J644" t="str">
        <f>IF(Table_New[[#This Row],[PartsFee]]=0,"Yes", "No")</f>
        <v>No</v>
      </c>
      <c r="K644" s="6">
        <v>0.25</v>
      </c>
      <c r="L644" s="6">
        <v>64.171000000000006</v>
      </c>
      <c r="M644" s="6" t="s">
        <v>59</v>
      </c>
      <c r="N644">
        <f>Table_New[[#This Row],[WorkDate]]-Table_New[[#This Row],[ReqDate]]</f>
        <v>42</v>
      </c>
      <c r="O644">
        <f>VLOOKUP(Table_New[[#This Row],[Techs]],$AA$2:$AB$4,2,0)</f>
        <v>80</v>
      </c>
      <c r="P644">
        <f>Table_New[[#This Row],[LaborHours]]*Table_New[[#This Row],[LaborRate]]</f>
        <v>20</v>
      </c>
      <c r="Q644" s="6">
        <v>20</v>
      </c>
      <c r="R644" s="6">
        <v>64.171000000000006</v>
      </c>
      <c r="S644">
        <f>Table_New[[#This Row],[LaborRate]]+Table_New[[#This Row],[LaborCost]]</f>
        <v>100</v>
      </c>
      <c r="T644">
        <f>Table_New[[#This Row],[LaborFee]]+Table_New[[#This Row],[PartsFee]]</f>
        <v>84.171000000000006</v>
      </c>
      <c r="U644" t="str">
        <f>LEFT(TEXT(Table_New[[#This Row],[ReqDate]],"dddd"),3)</f>
        <v>Mon</v>
      </c>
      <c r="V644" t="str">
        <f>LEFT(TEXT(Table_New[[#This Row],[WorkDate]],"mmmm"),3)</f>
        <v>Jun</v>
      </c>
    </row>
    <row r="645" spans="1:22" ht="14.25" customHeight="1" x14ac:dyDescent="0.25">
      <c r="A645" s="6" t="s">
        <v>725</v>
      </c>
      <c r="B645" s="6" t="s">
        <v>83</v>
      </c>
      <c r="C645" s="6" t="s">
        <v>57</v>
      </c>
      <c r="D645" s="6" t="s">
        <v>67</v>
      </c>
      <c r="E645" t="str">
        <f>IF(Table_New[[#This Row],[Wait]]&lt;=4, "Yes", "No")</f>
        <v>No</v>
      </c>
      <c r="F645" s="9">
        <v>44319</v>
      </c>
      <c r="G645" s="9">
        <v>44368</v>
      </c>
      <c r="H645" s="6">
        <v>1</v>
      </c>
      <c r="I645" t="str">
        <f>IF(Table_New[[#This Row],[LaborFee]]=0,"Yes", "No")</f>
        <v>No</v>
      </c>
      <c r="J645" t="str">
        <f>IF(Table_New[[#This Row],[PartsFee]]=0,"Yes", "No")</f>
        <v>No</v>
      </c>
      <c r="K645" s="6">
        <v>0.25</v>
      </c>
      <c r="L645" s="6">
        <v>70.8215</v>
      </c>
      <c r="M645" s="6" t="s">
        <v>68</v>
      </c>
      <c r="N645">
        <f>Table_New[[#This Row],[WorkDate]]-Table_New[[#This Row],[ReqDate]]</f>
        <v>49</v>
      </c>
      <c r="O645">
        <f>VLOOKUP(Table_New[[#This Row],[Techs]],$AA$2:$AB$4,2,0)</f>
        <v>80</v>
      </c>
      <c r="P645">
        <f>Table_New[[#This Row],[LaborHours]]*Table_New[[#This Row],[LaborRate]]</f>
        <v>20</v>
      </c>
      <c r="Q645" s="6">
        <v>20</v>
      </c>
      <c r="R645" s="6">
        <v>70.8215</v>
      </c>
      <c r="S645">
        <f>Table_New[[#This Row],[LaborRate]]+Table_New[[#This Row],[LaborCost]]</f>
        <v>100</v>
      </c>
      <c r="T645">
        <f>Table_New[[#This Row],[LaborFee]]+Table_New[[#This Row],[PartsFee]]</f>
        <v>90.8215</v>
      </c>
      <c r="U645" t="str">
        <f>LEFT(TEXT(Table_New[[#This Row],[ReqDate]],"dddd"),3)</f>
        <v>Mon</v>
      </c>
      <c r="V645" t="str">
        <f>LEFT(TEXT(Table_New[[#This Row],[WorkDate]],"mmmm"),3)</f>
        <v>Jun</v>
      </c>
    </row>
    <row r="646" spans="1:22" ht="14.25" customHeight="1" x14ac:dyDescent="0.25">
      <c r="A646" s="6" t="s">
        <v>726</v>
      </c>
      <c r="B646" s="6" t="s">
        <v>106</v>
      </c>
      <c r="C646" s="6" t="s">
        <v>78</v>
      </c>
      <c r="D646" s="6" t="s">
        <v>63</v>
      </c>
      <c r="E646" t="str">
        <f>IF(Table_New[[#This Row],[Wait]]&lt;=4, "Yes", "No")</f>
        <v>No</v>
      </c>
      <c r="F646" s="9">
        <v>44319</v>
      </c>
      <c r="G646" s="9">
        <v>44389</v>
      </c>
      <c r="H646" s="6">
        <v>1</v>
      </c>
      <c r="I646" t="str">
        <f>IF(Table_New[[#This Row],[LaborFee]]=0,"Yes", "No")</f>
        <v>No</v>
      </c>
      <c r="J646" t="str">
        <f>IF(Table_New[[#This Row],[PartsFee]]=0,"Yes", "No")</f>
        <v>No</v>
      </c>
      <c r="K646" s="6">
        <v>2.5</v>
      </c>
      <c r="L646" s="6">
        <v>271.90960000000001</v>
      </c>
      <c r="M646" s="6" t="s">
        <v>79</v>
      </c>
      <c r="N646">
        <f>Table_New[[#This Row],[WorkDate]]-Table_New[[#This Row],[ReqDate]]</f>
        <v>70</v>
      </c>
      <c r="O646">
        <f>VLOOKUP(Table_New[[#This Row],[Techs]],$AA$2:$AB$4,2,0)</f>
        <v>80</v>
      </c>
      <c r="P646">
        <f>Table_New[[#This Row],[LaborHours]]*Table_New[[#This Row],[LaborRate]]</f>
        <v>200</v>
      </c>
      <c r="Q646" s="6">
        <v>200</v>
      </c>
      <c r="R646" s="6">
        <v>271.90960000000001</v>
      </c>
      <c r="S646">
        <f>Table_New[[#This Row],[LaborRate]]+Table_New[[#This Row],[LaborCost]]</f>
        <v>280</v>
      </c>
      <c r="T646">
        <f>Table_New[[#This Row],[LaborFee]]+Table_New[[#This Row],[PartsFee]]</f>
        <v>471.90960000000001</v>
      </c>
      <c r="U646" t="str">
        <f>LEFT(TEXT(Table_New[[#This Row],[ReqDate]],"dddd"),3)</f>
        <v>Mon</v>
      </c>
      <c r="V646" t="str">
        <f>LEFT(TEXT(Table_New[[#This Row],[WorkDate]],"mmmm"),3)</f>
        <v>Jul</v>
      </c>
    </row>
    <row r="647" spans="1:22" ht="14.25" customHeight="1" x14ac:dyDescent="0.25">
      <c r="A647" s="6" t="s">
        <v>727</v>
      </c>
      <c r="B647" s="6" t="s">
        <v>65</v>
      </c>
      <c r="C647" s="6" t="s">
        <v>57</v>
      </c>
      <c r="D647" s="6" t="s">
        <v>58</v>
      </c>
      <c r="E647" t="str">
        <f>IF(Table_New[[#This Row],[Wait]]&lt;=4, "Yes", "No")</f>
        <v>No</v>
      </c>
      <c r="F647" s="9">
        <v>44320</v>
      </c>
      <c r="G647" s="9">
        <v>44329</v>
      </c>
      <c r="H647" s="6">
        <v>1</v>
      </c>
      <c r="I647" t="str">
        <f>IF(Table_New[[#This Row],[LaborFee]]=0,"Yes", "No")</f>
        <v>No</v>
      </c>
      <c r="J647" t="str">
        <f>IF(Table_New[[#This Row],[PartsFee]]=0,"Yes", "No")</f>
        <v>No</v>
      </c>
      <c r="K647" s="6">
        <v>0.75</v>
      </c>
      <c r="L647" s="6">
        <v>146.2002</v>
      </c>
      <c r="M647" s="6" t="s">
        <v>79</v>
      </c>
      <c r="N647">
        <f>Table_New[[#This Row],[WorkDate]]-Table_New[[#This Row],[ReqDate]]</f>
        <v>9</v>
      </c>
      <c r="O647">
        <f>VLOOKUP(Table_New[[#This Row],[Techs]],$AA$2:$AB$4,2,0)</f>
        <v>80</v>
      </c>
      <c r="P647">
        <f>Table_New[[#This Row],[LaborHours]]*Table_New[[#This Row],[LaborRate]]</f>
        <v>60</v>
      </c>
      <c r="Q647" s="6">
        <v>60</v>
      </c>
      <c r="R647" s="6">
        <v>146.2002</v>
      </c>
      <c r="S647">
        <f>Table_New[[#This Row],[LaborRate]]+Table_New[[#This Row],[LaborCost]]</f>
        <v>140</v>
      </c>
      <c r="T647">
        <f>Table_New[[#This Row],[LaborFee]]+Table_New[[#This Row],[PartsFee]]</f>
        <v>206.2002</v>
      </c>
      <c r="U647" t="str">
        <f>LEFT(TEXT(Table_New[[#This Row],[ReqDate]],"dddd"),3)</f>
        <v>Tue</v>
      </c>
      <c r="V647" t="str">
        <f>LEFT(TEXT(Table_New[[#This Row],[WorkDate]],"mmmm"),3)</f>
        <v>May</v>
      </c>
    </row>
    <row r="648" spans="1:22" ht="14.25" customHeight="1" x14ac:dyDescent="0.25">
      <c r="A648" s="6" t="s">
        <v>728</v>
      </c>
      <c r="B648" s="6" t="s">
        <v>65</v>
      </c>
      <c r="C648" s="6" t="s">
        <v>57</v>
      </c>
      <c r="D648" s="6" t="s">
        <v>63</v>
      </c>
      <c r="E648" t="str">
        <f>IF(Table_New[[#This Row],[Wait]]&lt;=4, "Yes", "No")</f>
        <v>No</v>
      </c>
      <c r="F648" s="9">
        <v>44320</v>
      </c>
      <c r="G648" s="9">
        <v>44336</v>
      </c>
      <c r="H648" s="6">
        <v>1</v>
      </c>
      <c r="I648" t="str">
        <f>IF(Table_New[[#This Row],[LaborFee]]=0,"Yes", "No")</f>
        <v>No</v>
      </c>
      <c r="J648" t="str">
        <f>IF(Table_New[[#This Row],[PartsFee]]=0,"Yes", "No")</f>
        <v>No</v>
      </c>
      <c r="K648" s="6">
        <v>0.5</v>
      </c>
      <c r="L648" s="6">
        <v>150</v>
      </c>
      <c r="M648" s="6" t="s">
        <v>59</v>
      </c>
      <c r="N648">
        <f>Table_New[[#This Row],[WorkDate]]-Table_New[[#This Row],[ReqDate]]</f>
        <v>16</v>
      </c>
      <c r="O648">
        <f>VLOOKUP(Table_New[[#This Row],[Techs]],$AA$2:$AB$4,2,0)</f>
        <v>80</v>
      </c>
      <c r="P648">
        <f>Table_New[[#This Row],[LaborHours]]*Table_New[[#This Row],[LaborRate]]</f>
        <v>40</v>
      </c>
      <c r="Q648" s="6">
        <v>40</v>
      </c>
      <c r="R648" s="6">
        <v>150</v>
      </c>
      <c r="S648">
        <f>Table_New[[#This Row],[LaborRate]]+Table_New[[#This Row],[LaborCost]]</f>
        <v>120</v>
      </c>
      <c r="T648">
        <f>Table_New[[#This Row],[LaborFee]]+Table_New[[#This Row],[PartsFee]]</f>
        <v>190</v>
      </c>
      <c r="U648" t="str">
        <f>LEFT(TEXT(Table_New[[#This Row],[ReqDate]],"dddd"),3)</f>
        <v>Tue</v>
      </c>
      <c r="V648" t="str">
        <f>LEFT(TEXT(Table_New[[#This Row],[WorkDate]],"mmmm"),3)</f>
        <v>May</v>
      </c>
    </row>
    <row r="649" spans="1:22" ht="14.25" customHeight="1" x14ac:dyDescent="0.25">
      <c r="A649" s="6" t="s">
        <v>729</v>
      </c>
      <c r="B649" s="6" t="s">
        <v>65</v>
      </c>
      <c r="C649" s="6" t="s">
        <v>66</v>
      </c>
      <c r="D649" s="6" t="s">
        <v>67</v>
      </c>
      <c r="E649" t="str">
        <f>IF(Table_New[[#This Row],[Wait]]&lt;=4, "Yes", "No")</f>
        <v>No</v>
      </c>
      <c r="F649" s="9">
        <v>44320</v>
      </c>
      <c r="G649" s="9">
        <v>44350</v>
      </c>
      <c r="H649" s="6">
        <v>1</v>
      </c>
      <c r="I649" t="str">
        <f>IF(Table_New[[#This Row],[LaborFee]]=0,"Yes", "No")</f>
        <v>No</v>
      </c>
      <c r="J649" t="str">
        <f>IF(Table_New[[#This Row],[PartsFee]]=0,"Yes", "No")</f>
        <v>No</v>
      </c>
      <c r="K649" s="6">
        <v>0.25</v>
      </c>
      <c r="L649" s="6">
        <v>140.5</v>
      </c>
      <c r="M649" s="6" t="s">
        <v>79</v>
      </c>
      <c r="N649">
        <f>Table_New[[#This Row],[WorkDate]]-Table_New[[#This Row],[ReqDate]]</f>
        <v>30</v>
      </c>
      <c r="O649">
        <f>VLOOKUP(Table_New[[#This Row],[Techs]],$AA$2:$AB$4,2,0)</f>
        <v>80</v>
      </c>
      <c r="P649">
        <f>Table_New[[#This Row],[LaborHours]]*Table_New[[#This Row],[LaborRate]]</f>
        <v>20</v>
      </c>
      <c r="Q649" s="6">
        <v>20</v>
      </c>
      <c r="R649" s="6">
        <v>140.5</v>
      </c>
      <c r="S649">
        <f>Table_New[[#This Row],[LaborRate]]+Table_New[[#This Row],[LaborCost]]</f>
        <v>100</v>
      </c>
      <c r="T649">
        <f>Table_New[[#This Row],[LaborFee]]+Table_New[[#This Row],[PartsFee]]</f>
        <v>160.5</v>
      </c>
      <c r="U649" t="str">
        <f>LEFT(TEXT(Table_New[[#This Row],[ReqDate]],"dddd"),3)</f>
        <v>Tue</v>
      </c>
      <c r="V649" t="str">
        <f>LEFT(TEXT(Table_New[[#This Row],[WorkDate]],"mmmm"),3)</f>
        <v>Jun</v>
      </c>
    </row>
    <row r="650" spans="1:22" ht="14.25" customHeight="1" x14ac:dyDescent="0.25">
      <c r="A650" s="6" t="s">
        <v>730</v>
      </c>
      <c r="B650" s="6" t="s">
        <v>61</v>
      </c>
      <c r="C650" s="6" t="s">
        <v>62</v>
      </c>
      <c r="D650" s="6" t="s">
        <v>67</v>
      </c>
      <c r="E650" t="str">
        <f>IF(Table_New[[#This Row],[Wait]]&lt;=4, "Yes", "No")</f>
        <v>No</v>
      </c>
      <c r="F650" s="9">
        <v>44320</v>
      </c>
      <c r="G650" s="9">
        <v>44357</v>
      </c>
      <c r="H650" s="6">
        <v>1</v>
      </c>
      <c r="I650" t="str">
        <f>IF(Table_New[[#This Row],[LaborFee]]=0,"Yes", "No")</f>
        <v>No</v>
      </c>
      <c r="J650" t="str">
        <f>IF(Table_New[[#This Row],[PartsFee]]=0,"Yes", "No")</f>
        <v>No</v>
      </c>
      <c r="K650" s="6">
        <v>0.25</v>
      </c>
      <c r="L650" s="6">
        <v>39</v>
      </c>
      <c r="M650" s="6" t="s">
        <v>59</v>
      </c>
      <c r="N650">
        <f>Table_New[[#This Row],[WorkDate]]-Table_New[[#This Row],[ReqDate]]</f>
        <v>37</v>
      </c>
      <c r="O650">
        <f>VLOOKUP(Table_New[[#This Row],[Techs]],$AA$2:$AB$4,2,0)</f>
        <v>80</v>
      </c>
      <c r="P650">
        <f>Table_New[[#This Row],[LaborHours]]*Table_New[[#This Row],[LaborRate]]</f>
        <v>20</v>
      </c>
      <c r="Q650" s="6">
        <v>20</v>
      </c>
      <c r="R650" s="6">
        <v>39</v>
      </c>
      <c r="S650">
        <f>Table_New[[#This Row],[LaborRate]]+Table_New[[#This Row],[LaborCost]]</f>
        <v>100</v>
      </c>
      <c r="T650">
        <f>Table_New[[#This Row],[LaborFee]]+Table_New[[#This Row],[PartsFee]]</f>
        <v>59</v>
      </c>
      <c r="U650" t="str">
        <f>LEFT(TEXT(Table_New[[#This Row],[ReqDate]],"dddd"),3)</f>
        <v>Tue</v>
      </c>
      <c r="V650" t="str">
        <f>LEFT(TEXT(Table_New[[#This Row],[WorkDate]],"mmmm"),3)</f>
        <v>Jun</v>
      </c>
    </row>
    <row r="651" spans="1:22" ht="14.25" customHeight="1" x14ac:dyDescent="0.25">
      <c r="A651" s="6" t="s">
        <v>731</v>
      </c>
      <c r="B651" s="6" t="s">
        <v>56</v>
      </c>
      <c r="C651" s="6" t="s">
        <v>57</v>
      </c>
      <c r="D651" s="6" t="s">
        <v>81</v>
      </c>
      <c r="E651" t="str">
        <f>IF(Table_New[[#This Row],[Wait]]&lt;=4, "Yes", "No")</f>
        <v>No</v>
      </c>
      <c r="F651" s="9">
        <v>44320</v>
      </c>
      <c r="G651" s="9">
        <v>44389</v>
      </c>
      <c r="H651" s="6">
        <v>2</v>
      </c>
      <c r="I651" t="str">
        <f>IF(Table_New[[#This Row],[LaborFee]]=0,"Yes", "No")</f>
        <v>No</v>
      </c>
      <c r="J651" t="str">
        <f>IF(Table_New[[#This Row],[PartsFee]]=0,"Yes", "No")</f>
        <v>No</v>
      </c>
      <c r="K651" s="6">
        <v>2.25</v>
      </c>
      <c r="L651" s="6">
        <v>716.98710000000005</v>
      </c>
      <c r="M651" s="6" t="s">
        <v>79</v>
      </c>
      <c r="N651">
        <f>Table_New[[#This Row],[WorkDate]]-Table_New[[#This Row],[ReqDate]]</f>
        <v>69</v>
      </c>
      <c r="O651">
        <f>VLOOKUP(Table_New[[#This Row],[Techs]],$AA$2:$AB$4,2,0)</f>
        <v>140</v>
      </c>
      <c r="P651">
        <f>Table_New[[#This Row],[LaborHours]]*Table_New[[#This Row],[LaborRate]]</f>
        <v>315</v>
      </c>
      <c r="Q651" s="6">
        <v>315</v>
      </c>
      <c r="R651" s="6">
        <v>716.98710000000005</v>
      </c>
      <c r="S651">
        <f>Table_New[[#This Row],[LaborRate]]+Table_New[[#This Row],[LaborCost]]</f>
        <v>455</v>
      </c>
      <c r="T651">
        <f>Table_New[[#This Row],[LaborFee]]+Table_New[[#This Row],[PartsFee]]</f>
        <v>1031.9871000000001</v>
      </c>
      <c r="U651" t="str">
        <f>LEFT(TEXT(Table_New[[#This Row],[ReqDate]],"dddd"),3)</f>
        <v>Tue</v>
      </c>
      <c r="V651" t="str">
        <f>LEFT(TEXT(Table_New[[#This Row],[WorkDate]],"mmmm"),3)</f>
        <v>Jul</v>
      </c>
    </row>
    <row r="652" spans="1:22" ht="14.25" customHeight="1" x14ac:dyDescent="0.25">
      <c r="A652" s="6" t="s">
        <v>732</v>
      </c>
      <c r="B652" s="6" t="s">
        <v>168</v>
      </c>
      <c r="C652" s="6" t="s">
        <v>227</v>
      </c>
      <c r="D652" s="6" t="s">
        <v>67</v>
      </c>
      <c r="E652" t="str">
        <f>IF(Table_New[[#This Row],[Wait]]&lt;=4, "Yes", "No")</f>
        <v>No</v>
      </c>
      <c r="F652" s="9">
        <v>44320</v>
      </c>
      <c r="G652" s="9">
        <v>44340</v>
      </c>
      <c r="H652" s="6">
        <v>1</v>
      </c>
      <c r="I652" t="str">
        <f>IF(Table_New[[#This Row],[LaborFee]]=0,"Yes", "No")</f>
        <v>Yes</v>
      </c>
      <c r="J652" t="str">
        <f>IF(Table_New[[#This Row],[PartsFee]]=0,"Yes", "No")</f>
        <v>No</v>
      </c>
      <c r="K652" s="6">
        <v>1</v>
      </c>
      <c r="L652" s="6">
        <v>118.8969</v>
      </c>
      <c r="M652" s="6" t="s">
        <v>59</v>
      </c>
      <c r="N652">
        <f>Table_New[[#This Row],[WorkDate]]-Table_New[[#This Row],[ReqDate]]</f>
        <v>20</v>
      </c>
      <c r="O652">
        <f>VLOOKUP(Table_New[[#This Row],[Techs]],$AA$2:$AB$4,2,0)</f>
        <v>80</v>
      </c>
      <c r="P652">
        <f>Table_New[[#This Row],[LaborHours]]*Table_New[[#This Row],[LaborRate]]</f>
        <v>80</v>
      </c>
      <c r="Q652" s="6">
        <v>0</v>
      </c>
      <c r="R652" s="6">
        <v>118.8969</v>
      </c>
      <c r="S652">
        <f>Table_New[[#This Row],[LaborRate]]+Table_New[[#This Row],[LaborCost]]</f>
        <v>160</v>
      </c>
      <c r="T652">
        <f>Table_New[[#This Row],[LaborFee]]+Table_New[[#This Row],[PartsFee]]</f>
        <v>118.8969</v>
      </c>
      <c r="U652" t="str">
        <f>LEFT(TEXT(Table_New[[#This Row],[ReqDate]],"dddd"),3)</f>
        <v>Tue</v>
      </c>
      <c r="V652" t="str">
        <f>LEFT(TEXT(Table_New[[#This Row],[WorkDate]],"mmmm"),3)</f>
        <v>May</v>
      </c>
    </row>
    <row r="653" spans="1:22" ht="14.25" customHeight="1" x14ac:dyDescent="0.25">
      <c r="A653" s="6" t="s">
        <v>733</v>
      </c>
      <c r="B653" s="6" t="s">
        <v>61</v>
      </c>
      <c r="C653" s="6" t="s">
        <v>78</v>
      </c>
      <c r="D653" s="6" t="s">
        <v>58</v>
      </c>
      <c r="E653" t="str">
        <f>IF(Table_New[[#This Row],[Wait]]&lt;=4, "Yes", "No")</f>
        <v>No</v>
      </c>
      <c r="F653" s="9">
        <v>44321</v>
      </c>
      <c r="G653" s="9">
        <v>44333</v>
      </c>
      <c r="H653" s="6">
        <v>2</v>
      </c>
      <c r="I653" t="str">
        <f>IF(Table_New[[#This Row],[LaborFee]]=0,"Yes", "No")</f>
        <v>No</v>
      </c>
      <c r="J653" t="str">
        <f>IF(Table_New[[#This Row],[PartsFee]]=0,"Yes", "No")</f>
        <v>Yes</v>
      </c>
      <c r="K653" s="6">
        <v>0.25</v>
      </c>
      <c r="L653" s="6">
        <v>24</v>
      </c>
      <c r="M653" s="6" t="s">
        <v>79</v>
      </c>
      <c r="N653">
        <f>Table_New[[#This Row],[WorkDate]]-Table_New[[#This Row],[ReqDate]]</f>
        <v>12</v>
      </c>
      <c r="O653">
        <f>VLOOKUP(Table_New[[#This Row],[Techs]],$AA$2:$AB$4,2,0)</f>
        <v>140</v>
      </c>
      <c r="P653">
        <f>Table_New[[#This Row],[LaborHours]]*Table_New[[#This Row],[LaborRate]]</f>
        <v>35</v>
      </c>
      <c r="Q653" s="6">
        <v>35</v>
      </c>
      <c r="R653" s="6">
        <v>0</v>
      </c>
      <c r="S653">
        <f>Table_New[[#This Row],[LaborRate]]+Table_New[[#This Row],[LaborCost]]</f>
        <v>175</v>
      </c>
      <c r="T653">
        <f>Table_New[[#This Row],[LaborFee]]+Table_New[[#This Row],[PartsFee]]</f>
        <v>35</v>
      </c>
      <c r="U653" t="str">
        <f>LEFT(TEXT(Table_New[[#This Row],[ReqDate]],"dddd"),3)</f>
        <v>Wed</v>
      </c>
      <c r="V653" t="str">
        <f>LEFT(TEXT(Table_New[[#This Row],[WorkDate]],"mmmm"),3)</f>
        <v>May</v>
      </c>
    </row>
    <row r="654" spans="1:22" ht="14.25" customHeight="1" x14ac:dyDescent="0.25">
      <c r="A654" s="6" t="s">
        <v>734</v>
      </c>
      <c r="B654" s="6" t="s">
        <v>94</v>
      </c>
      <c r="C654" s="6" t="s">
        <v>66</v>
      </c>
      <c r="D654" s="6" t="s">
        <v>58</v>
      </c>
      <c r="E654" t="str">
        <f>IF(Table_New[[#This Row],[Wait]]&lt;=4, "Yes", "No")</f>
        <v>No</v>
      </c>
      <c r="F654" s="9">
        <v>44321</v>
      </c>
      <c r="G654" s="9">
        <v>44333</v>
      </c>
      <c r="H654" s="6">
        <v>1</v>
      </c>
      <c r="I654" t="str">
        <f>IF(Table_New[[#This Row],[LaborFee]]=0,"Yes", "No")</f>
        <v>No</v>
      </c>
      <c r="J654" t="str">
        <f>IF(Table_New[[#This Row],[PartsFee]]=0,"Yes", "No")</f>
        <v>No</v>
      </c>
      <c r="K654" s="6">
        <v>0.25</v>
      </c>
      <c r="L654" s="6">
        <v>28.036799999999999</v>
      </c>
      <c r="M654" s="6" t="s">
        <v>59</v>
      </c>
      <c r="N654">
        <f>Table_New[[#This Row],[WorkDate]]-Table_New[[#This Row],[ReqDate]]</f>
        <v>12</v>
      </c>
      <c r="O654">
        <f>VLOOKUP(Table_New[[#This Row],[Techs]],$AA$2:$AB$4,2,0)</f>
        <v>80</v>
      </c>
      <c r="P654">
        <f>Table_New[[#This Row],[LaborHours]]*Table_New[[#This Row],[LaborRate]]</f>
        <v>20</v>
      </c>
      <c r="Q654" s="6">
        <v>20</v>
      </c>
      <c r="R654" s="6">
        <v>28.036799999999999</v>
      </c>
      <c r="S654">
        <f>Table_New[[#This Row],[LaborRate]]+Table_New[[#This Row],[LaborCost]]</f>
        <v>100</v>
      </c>
      <c r="T654">
        <f>Table_New[[#This Row],[LaborFee]]+Table_New[[#This Row],[PartsFee]]</f>
        <v>48.036799999999999</v>
      </c>
      <c r="U654" t="str">
        <f>LEFT(TEXT(Table_New[[#This Row],[ReqDate]],"dddd"),3)</f>
        <v>Wed</v>
      </c>
      <c r="V654" t="str">
        <f>LEFT(TEXT(Table_New[[#This Row],[WorkDate]],"mmmm"),3)</f>
        <v>May</v>
      </c>
    </row>
    <row r="655" spans="1:22" ht="14.25" customHeight="1" x14ac:dyDescent="0.25">
      <c r="A655" s="6" t="s">
        <v>735</v>
      </c>
      <c r="B655" s="6" t="s">
        <v>61</v>
      </c>
      <c r="C655" s="6" t="s">
        <v>78</v>
      </c>
      <c r="D655" s="6" t="s">
        <v>58</v>
      </c>
      <c r="E655" t="str">
        <f>IF(Table_New[[#This Row],[Wait]]&lt;=4, "Yes", "No")</f>
        <v>No</v>
      </c>
      <c r="F655" s="9">
        <v>44321</v>
      </c>
      <c r="G655" s="9">
        <v>44333</v>
      </c>
      <c r="H655" s="6">
        <v>2</v>
      </c>
      <c r="I655" t="str">
        <f>IF(Table_New[[#This Row],[LaborFee]]=0,"Yes", "No")</f>
        <v>No</v>
      </c>
      <c r="J655" t="str">
        <f>IF(Table_New[[#This Row],[PartsFee]]=0,"Yes", "No")</f>
        <v>No</v>
      </c>
      <c r="K655" s="6">
        <v>0.5</v>
      </c>
      <c r="L655" s="6">
        <v>291.10989999999998</v>
      </c>
      <c r="M655" s="6" t="s">
        <v>79</v>
      </c>
      <c r="N655">
        <f>Table_New[[#This Row],[WorkDate]]-Table_New[[#This Row],[ReqDate]]</f>
        <v>12</v>
      </c>
      <c r="O655">
        <f>VLOOKUP(Table_New[[#This Row],[Techs]],$AA$2:$AB$4,2,0)</f>
        <v>140</v>
      </c>
      <c r="P655">
        <f>Table_New[[#This Row],[LaborHours]]*Table_New[[#This Row],[LaborRate]]</f>
        <v>70</v>
      </c>
      <c r="Q655" s="6">
        <v>70</v>
      </c>
      <c r="R655" s="6">
        <v>291.10989999999998</v>
      </c>
      <c r="S655">
        <f>Table_New[[#This Row],[LaborRate]]+Table_New[[#This Row],[LaborCost]]</f>
        <v>210</v>
      </c>
      <c r="T655">
        <f>Table_New[[#This Row],[LaborFee]]+Table_New[[#This Row],[PartsFee]]</f>
        <v>361.10989999999998</v>
      </c>
      <c r="U655" t="str">
        <f>LEFT(TEXT(Table_New[[#This Row],[ReqDate]],"dddd"),3)</f>
        <v>Wed</v>
      </c>
      <c r="V655" t="str">
        <f>LEFT(TEXT(Table_New[[#This Row],[WorkDate]],"mmmm"),3)</f>
        <v>May</v>
      </c>
    </row>
    <row r="656" spans="1:22" ht="14.25" customHeight="1" x14ac:dyDescent="0.25">
      <c r="A656" s="6" t="s">
        <v>736</v>
      </c>
      <c r="B656" s="6" t="s">
        <v>168</v>
      </c>
      <c r="C656" s="6" t="s">
        <v>227</v>
      </c>
      <c r="D656" s="6" t="s">
        <v>58</v>
      </c>
      <c r="E656" t="str">
        <f>IF(Table_New[[#This Row],[Wait]]&lt;=4, "Yes", "No")</f>
        <v>No</v>
      </c>
      <c r="F656" s="9">
        <v>44321</v>
      </c>
      <c r="G656" s="9">
        <v>44340</v>
      </c>
      <c r="H656" s="6">
        <v>2</v>
      </c>
      <c r="I656" t="str">
        <f>IF(Table_New[[#This Row],[LaborFee]]=0,"Yes", "No")</f>
        <v>No</v>
      </c>
      <c r="J656" t="str">
        <f>IF(Table_New[[#This Row],[PartsFee]]=0,"Yes", "No")</f>
        <v>No</v>
      </c>
      <c r="K656" s="6">
        <v>0.25</v>
      </c>
      <c r="L656" s="6">
        <v>36.3384</v>
      </c>
      <c r="M656" s="6" t="s">
        <v>59</v>
      </c>
      <c r="N656">
        <f>Table_New[[#This Row],[WorkDate]]-Table_New[[#This Row],[ReqDate]]</f>
        <v>19</v>
      </c>
      <c r="O656">
        <f>VLOOKUP(Table_New[[#This Row],[Techs]],$AA$2:$AB$4,2,0)</f>
        <v>140</v>
      </c>
      <c r="P656">
        <f>Table_New[[#This Row],[LaborHours]]*Table_New[[#This Row],[LaborRate]]</f>
        <v>35</v>
      </c>
      <c r="Q656" s="6">
        <v>35</v>
      </c>
      <c r="R656" s="6">
        <v>36.3384</v>
      </c>
      <c r="S656">
        <f>Table_New[[#This Row],[LaborRate]]+Table_New[[#This Row],[LaborCost]]</f>
        <v>175</v>
      </c>
      <c r="T656">
        <f>Table_New[[#This Row],[LaborFee]]+Table_New[[#This Row],[PartsFee]]</f>
        <v>71.338400000000007</v>
      </c>
      <c r="U656" t="str">
        <f>LEFT(TEXT(Table_New[[#This Row],[ReqDate]],"dddd"),3)</f>
        <v>Wed</v>
      </c>
      <c r="V656" t="str">
        <f>LEFT(TEXT(Table_New[[#This Row],[WorkDate]],"mmmm"),3)</f>
        <v>May</v>
      </c>
    </row>
    <row r="657" spans="1:22" ht="14.25" customHeight="1" x14ac:dyDescent="0.25">
      <c r="A657" s="6" t="s">
        <v>737</v>
      </c>
      <c r="B657" s="6" t="s">
        <v>65</v>
      </c>
      <c r="C657" s="6" t="s">
        <v>78</v>
      </c>
      <c r="D657" s="6" t="s">
        <v>81</v>
      </c>
      <c r="E657" t="str">
        <f>IF(Table_New[[#This Row],[Wait]]&lt;=4, "Yes", "No")</f>
        <v>No</v>
      </c>
      <c r="F657" s="9">
        <v>44321</v>
      </c>
      <c r="G657" s="9">
        <v>44343</v>
      </c>
      <c r="H657" s="6">
        <v>1</v>
      </c>
      <c r="I657" t="str">
        <f>IF(Table_New[[#This Row],[LaborFee]]=0,"Yes", "No")</f>
        <v>No</v>
      </c>
      <c r="J657" t="str">
        <f>IF(Table_New[[#This Row],[PartsFee]]=0,"Yes", "No")</f>
        <v>No</v>
      </c>
      <c r="K657" s="6">
        <v>1</v>
      </c>
      <c r="L657" s="6">
        <v>26.84</v>
      </c>
      <c r="M657" s="6" t="s">
        <v>79</v>
      </c>
      <c r="N657">
        <f>Table_New[[#This Row],[WorkDate]]-Table_New[[#This Row],[ReqDate]]</f>
        <v>22</v>
      </c>
      <c r="O657">
        <f>VLOOKUP(Table_New[[#This Row],[Techs]],$AA$2:$AB$4,2,0)</f>
        <v>80</v>
      </c>
      <c r="P657">
        <f>Table_New[[#This Row],[LaborHours]]*Table_New[[#This Row],[LaborRate]]</f>
        <v>80</v>
      </c>
      <c r="Q657" s="6">
        <v>80</v>
      </c>
      <c r="R657" s="6">
        <v>26.84</v>
      </c>
      <c r="S657">
        <f>Table_New[[#This Row],[LaborRate]]+Table_New[[#This Row],[LaborCost]]</f>
        <v>160</v>
      </c>
      <c r="T657">
        <f>Table_New[[#This Row],[LaborFee]]+Table_New[[#This Row],[PartsFee]]</f>
        <v>106.84</v>
      </c>
      <c r="U657" t="str">
        <f>LEFT(TEXT(Table_New[[#This Row],[ReqDate]],"dddd"),3)</f>
        <v>Wed</v>
      </c>
      <c r="V657" t="str">
        <f>LEFT(TEXT(Table_New[[#This Row],[WorkDate]],"mmmm"),3)</f>
        <v>May</v>
      </c>
    </row>
    <row r="658" spans="1:22" ht="14.25" customHeight="1" x14ac:dyDescent="0.25">
      <c r="A658" s="6" t="s">
        <v>738</v>
      </c>
      <c r="B658" s="6" t="s">
        <v>65</v>
      </c>
      <c r="C658" s="6" t="s">
        <v>57</v>
      </c>
      <c r="D658" s="6" t="s">
        <v>67</v>
      </c>
      <c r="E658" t="str">
        <f>IF(Table_New[[#This Row],[Wait]]&lt;=4, "Yes", "No")</f>
        <v>No</v>
      </c>
      <c r="F658" s="9">
        <v>44322</v>
      </c>
      <c r="G658" s="9">
        <v>44336</v>
      </c>
      <c r="H658" s="6">
        <v>1</v>
      </c>
      <c r="I658" t="str">
        <f>IF(Table_New[[#This Row],[LaborFee]]=0,"Yes", "No")</f>
        <v>No</v>
      </c>
      <c r="J658" t="str">
        <f>IF(Table_New[[#This Row],[PartsFee]]=0,"Yes", "No")</f>
        <v>No</v>
      </c>
      <c r="K658" s="6">
        <v>0.25</v>
      </c>
      <c r="L658" s="6">
        <v>56.107500000000002</v>
      </c>
      <c r="M658" s="6" t="s">
        <v>59</v>
      </c>
      <c r="N658">
        <f>Table_New[[#This Row],[WorkDate]]-Table_New[[#This Row],[ReqDate]]</f>
        <v>14</v>
      </c>
      <c r="O658">
        <f>VLOOKUP(Table_New[[#This Row],[Techs]],$AA$2:$AB$4,2,0)</f>
        <v>80</v>
      </c>
      <c r="P658">
        <f>Table_New[[#This Row],[LaborHours]]*Table_New[[#This Row],[LaborRate]]</f>
        <v>20</v>
      </c>
      <c r="Q658" s="6">
        <v>20</v>
      </c>
      <c r="R658" s="6">
        <v>56.107500000000002</v>
      </c>
      <c r="S658">
        <f>Table_New[[#This Row],[LaborRate]]+Table_New[[#This Row],[LaborCost]]</f>
        <v>100</v>
      </c>
      <c r="T658">
        <f>Table_New[[#This Row],[LaborFee]]+Table_New[[#This Row],[PartsFee]]</f>
        <v>76.107500000000002</v>
      </c>
      <c r="U658" t="str">
        <f>LEFT(TEXT(Table_New[[#This Row],[ReqDate]],"dddd"),3)</f>
        <v>Thu</v>
      </c>
      <c r="V658" t="str">
        <f>LEFT(TEXT(Table_New[[#This Row],[WorkDate]],"mmmm"),3)</f>
        <v>May</v>
      </c>
    </row>
    <row r="659" spans="1:22" ht="14.25" customHeight="1" x14ac:dyDescent="0.25">
      <c r="A659" s="6" t="s">
        <v>739</v>
      </c>
      <c r="B659" s="6" t="s">
        <v>56</v>
      </c>
      <c r="C659" s="6" t="s">
        <v>227</v>
      </c>
      <c r="D659" s="6" t="s">
        <v>63</v>
      </c>
      <c r="E659" t="str">
        <f>IF(Table_New[[#This Row],[Wait]]&lt;=4, "Yes", "No")</f>
        <v>No</v>
      </c>
      <c r="F659" s="9">
        <v>44322</v>
      </c>
      <c r="G659" s="9">
        <v>44335</v>
      </c>
      <c r="H659" s="6">
        <v>2</v>
      </c>
      <c r="I659" t="str">
        <f>IF(Table_New[[#This Row],[LaborFee]]=0,"Yes", "No")</f>
        <v>No</v>
      </c>
      <c r="J659" t="str">
        <f>IF(Table_New[[#This Row],[PartsFee]]=0,"Yes", "No")</f>
        <v>No</v>
      </c>
      <c r="K659" s="6">
        <v>0.5</v>
      </c>
      <c r="L659" s="6">
        <v>205.53</v>
      </c>
      <c r="M659" s="6" t="s">
        <v>59</v>
      </c>
      <c r="N659">
        <f>Table_New[[#This Row],[WorkDate]]-Table_New[[#This Row],[ReqDate]]</f>
        <v>13</v>
      </c>
      <c r="O659">
        <f>VLOOKUP(Table_New[[#This Row],[Techs]],$AA$2:$AB$4,2,0)</f>
        <v>140</v>
      </c>
      <c r="P659">
        <f>Table_New[[#This Row],[LaborHours]]*Table_New[[#This Row],[LaborRate]]</f>
        <v>70</v>
      </c>
      <c r="Q659" s="6">
        <v>70</v>
      </c>
      <c r="R659" s="6">
        <v>205.53</v>
      </c>
      <c r="S659">
        <f>Table_New[[#This Row],[LaborRate]]+Table_New[[#This Row],[LaborCost]]</f>
        <v>210</v>
      </c>
      <c r="T659">
        <f>Table_New[[#This Row],[LaborFee]]+Table_New[[#This Row],[PartsFee]]</f>
        <v>275.52999999999997</v>
      </c>
      <c r="U659" t="str">
        <f>LEFT(TEXT(Table_New[[#This Row],[ReqDate]],"dddd"),3)</f>
        <v>Thu</v>
      </c>
      <c r="V659" t="str">
        <f>LEFT(TEXT(Table_New[[#This Row],[WorkDate]],"mmmm"),3)</f>
        <v>May</v>
      </c>
    </row>
    <row r="660" spans="1:22" ht="14.25" customHeight="1" x14ac:dyDescent="0.25">
      <c r="A660" s="6" t="s">
        <v>740</v>
      </c>
      <c r="B660" s="6" t="s">
        <v>71</v>
      </c>
      <c r="C660" s="6" t="s">
        <v>66</v>
      </c>
      <c r="D660" s="6" t="s">
        <v>81</v>
      </c>
      <c r="E660" t="str">
        <f>IF(Table_New[[#This Row],[Wait]]&lt;=4, "Yes", "No")</f>
        <v>No</v>
      </c>
      <c r="F660" s="9">
        <v>44322</v>
      </c>
      <c r="G660" s="9">
        <v>44342</v>
      </c>
      <c r="H660" s="6">
        <v>1</v>
      </c>
      <c r="I660" t="str">
        <f>IF(Table_New[[#This Row],[LaborFee]]=0,"Yes", "No")</f>
        <v>No</v>
      </c>
      <c r="J660" t="str">
        <f>IF(Table_New[[#This Row],[PartsFee]]=0,"Yes", "No")</f>
        <v>No</v>
      </c>
      <c r="K660" s="6">
        <v>1</v>
      </c>
      <c r="L660" s="6">
        <v>77.805000000000007</v>
      </c>
      <c r="M660" s="6" t="s">
        <v>79</v>
      </c>
      <c r="N660">
        <f>Table_New[[#This Row],[WorkDate]]-Table_New[[#This Row],[ReqDate]]</f>
        <v>20</v>
      </c>
      <c r="O660">
        <f>VLOOKUP(Table_New[[#This Row],[Techs]],$AA$2:$AB$4,2,0)</f>
        <v>80</v>
      </c>
      <c r="P660">
        <f>Table_New[[#This Row],[LaborHours]]*Table_New[[#This Row],[LaborRate]]</f>
        <v>80</v>
      </c>
      <c r="Q660" s="6">
        <v>80</v>
      </c>
      <c r="R660" s="6">
        <v>77.805000000000007</v>
      </c>
      <c r="S660">
        <f>Table_New[[#This Row],[LaborRate]]+Table_New[[#This Row],[LaborCost]]</f>
        <v>160</v>
      </c>
      <c r="T660">
        <f>Table_New[[#This Row],[LaborFee]]+Table_New[[#This Row],[PartsFee]]</f>
        <v>157.80500000000001</v>
      </c>
      <c r="U660" t="str">
        <f>LEFT(TEXT(Table_New[[#This Row],[ReqDate]],"dddd"),3)</f>
        <v>Thu</v>
      </c>
      <c r="V660" t="str">
        <f>LEFT(TEXT(Table_New[[#This Row],[WorkDate]],"mmmm"),3)</f>
        <v>May</v>
      </c>
    </row>
    <row r="661" spans="1:22" ht="14.25" customHeight="1" x14ac:dyDescent="0.25">
      <c r="A661" s="6" t="s">
        <v>741</v>
      </c>
      <c r="B661" s="6" t="s">
        <v>94</v>
      </c>
      <c r="C661" s="6" t="s">
        <v>66</v>
      </c>
      <c r="D661" s="6" t="s">
        <v>63</v>
      </c>
      <c r="E661" t="str">
        <f>IF(Table_New[[#This Row],[Wait]]&lt;=4, "Yes", "No")</f>
        <v>No</v>
      </c>
      <c r="F661" s="9">
        <v>44322</v>
      </c>
      <c r="G661" s="9">
        <v>44343</v>
      </c>
      <c r="H661" s="6">
        <v>1</v>
      </c>
      <c r="I661" t="str">
        <f>IF(Table_New[[#This Row],[LaborFee]]=0,"Yes", "No")</f>
        <v>No</v>
      </c>
      <c r="J661" t="str">
        <f>IF(Table_New[[#This Row],[PartsFee]]=0,"Yes", "No")</f>
        <v>No</v>
      </c>
      <c r="K661" s="6">
        <v>0.5</v>
      </c>
      <c r="L661" s="6">
        <v>205.06549999999999</v>
      </c>
      <c r="M661" s="6" t="s">
        <v>79</v>
      </c>
      <c r="N661">
        <f>Table_New[[#This Row],[WorkDate]]-Table_New[[#This Row],[ReqDate]]</f>
        <v>21</v>
      </c>
      <c r="O661">
        <f>VLOOKUP(Table_New[[#This Row],[Techs]],$AA$2:$AB$4,2,0)</f>
        <v>80</v>
      </c>
      <c r="P661">
        <f>Table_New[[#This Row],[LaborHours]]*Table_New[[#This Row],[LaborRate]]</f>
        <v>40</v>
      </c>
      <c r="Q661" s="6">
        <v>40</v>
      </c>
      <c r="R661" s="6">
        <v>205.06549999999999</v>
      </c>
      <c r="S661">
        <f>Table_New[[#This Row],[LaborRate]]+Table_New[[#This Row],[LaborCost]]</f>
        <v>120</v>
      </c>
      <c r="T661">
        <f>Table_New[[#This Row],[LaborFee]]+Table_New[[#This Row],[PartsFee]]</f>
        <v>245.06549999999999</v>
      </c>
      <c r="U661" t="str">
        <f>LEFT(TEXT(Table_New[[#This Row],[ReqDate]],"dddd"),3)</f>
        <v>Thu</v>
      </c>
      <c r="V661" t="str">
        <f>LEFT(TEXT(Table_New[[#This Row],[WorkDate]],"mmmm"),3)</f>
        <v>May</v>
      </c>
    </row>
    <row r="662" spans="1:22" ht="14.25" customHeight="1" x14ac:dyDescent="0.25">
      <c r="A662" s="6" t="s">
        <v>742</v>
      </c>
      <c r="B662" s="6" t="s">
        <v>94</v>
      </c>
      <c r="C662" s="6" t="s">
        <v>66</v>
      </c>
      <c r="D662" s="6" t="s">
        <v>81</v>
      </c>
      <c r="E662" t="str">
        <f>IF(Table_New[[#This Row],[Wait]]&lt;=4, "Yes", "No")</f>
        <v>No</v>
      </c>
      <c r="F662" s="9">
        <v>44323</v>
      </c>
      <c r="G662" s="9">
        <v>44397</v>
      </c>
      <c r="H662" s="6">
        <v>1</v>
      </c>
      <c r="I662" t="str">
        <f>IF(Table_New[[#This Row],[LaborFee]]=0,"Yes", "No")</f>
        <v>No</v>
      </c>
      <c r="J662" t="str">
        <f>IF(Table_New[[#This Row],[PartsFee]]=0,"Yes", "No")</f>
        <v>No</v>
      </c>
      <c r="K662" s="6">
        <v>1.25</v>
      </c>
      <c r="L662" s="6">
        <v>30</v>
      </c>
      <c r="M662" s="6" t="s">
        <v>79</v>
      </c>
      <c r="N662">
        <f>Table_New[[#This Row],[WorkDate]]-Table_New[[#This Row],[ReqDate]]</f>
        <v>74</v>
      </c>
      <c r="O662">
        <f>VLOOKUP(Table_New[[#This Row],[Techs]],$AA$2:$AB$4,2,0)</f>
        <v>80</v>
      </c>
      <c r="P662">
        <f>Table_New[[#This Row],[LaborHours]]*Table_New[[#This Row],[LaborRate]]</f>
        <v>100</v>
      </c>
      <c r="Q662" s="6">
        <v>100</v>
      </c>
      <c r="R662" s="6">
        <v>30</v>
      </c>
      <c r="S662">
        <f>Table_New[[#This Row],[LaborRate]]+Table_New[[#This Row],[LaborCost]]</f>
        <v>180</v>
      </c>
      <c r="T662">
        <f>Table_New[[#This Row],[LaborFee]]+Table_New[[#This Row],[PartsFee]]</f>
        <v>130</v>
      </c>
      <c r="U662" t="str">
        <f>LEFT(TEXT(Table_New[[#This Row],[ReqDate]],"dddd"),3)</f>
        <v>Fri</v>
      </c>
      <c r="V662" t="str">
        <f>LEFT(TEXT(Table_New[[#This Row],[WorkDate]],"mmmm"),3)</f>
        <v>Jul</v>
      </c>
    </row>
    <row r="663" spans="1:22" ht="14.25" customHeight="1" x14ac:dyDescent="0.25">
      <c r="A663" s="6" t="s">
        <v>743</v>
      </c>
      <c r="B663" s="6" t="s">
        <v>61</v>
      </c>
      <c r="C663" s="6" t="s">
        <v>62</v>
      </c>
      <c r="D663" s="6" t="s">
        <v>58</v>
      </c>
      <c r="E663" t="str">
        <f>IF(Table_New[[#This Row],[Wait]]&lt;=4, "Yes", "No")</f>
        <v>No</v>
      </c>
      <c r="F663" s="9">
        <v>44326</v>
      </c>
      <c r="G663" s="9">
        <v>44335</v>
      </c>
      <c r="H663" s="6">
        <v>1</v>
      </c>
      <c r="I663" t="str">
        <f>IF(Table_New[[#This Row],[LaborFee]]=0,"Yes", "No")</f>
        <v>No</v>
      </c>
      <c r="J663" t="str">
        <f>IF(Table_New[[#This Row],[PartsFee]]=0,"Yes", "No")</f>
        <v>No</v>
      </c>
      <c r="K663" s="6">
        <v>0.5</v>
      </c>
      <c r="L663" s="6">
        <v>92.585999999999999</v>
      </c>
      <c r="M663" s="6" t="s">
        <v>68</v>
      </c>
      <c r="N663">
        <f>Table_New[[#This Row],[WorkDate]]-Table_New[[#This Row],[ReqDate]]</f>
        <v>9</v>
      </c>
      <c r="O663">
        <f>VLOOKUP(Table_New[[#This Row],[Techs]],$AA$2:$AB$4,2,0)</f>
        <v>80</v>
      </c>
      <c r="P663">
        <f>Table_New[[#This Row],[LaborHours]]*Table_New[[#This Row],[LaborRate]]</f>
        <v>40</v>
      </c>
      <c r="Q663" s="6">
        <v>40</v>
      </c>
      <c r="R663" s="6">
        <v>92.585999999999999</v>
      </c>
      <c r="S663">
        <f>Table_New[[#This Row],[LaborRate]]+Table_New[[#This Row],[LaborCost]]</f>
        <v>120</v>
      </c>
      <c r="T663">
        <f>Table_New[[#This Row],[LaborFee]]+Table_New[[#This Row],[PartsFee]]</f>
        <v>132.58600000000001</v>
      </c>
      <c r="U663" t="str">
        <f>LEFT(TEXT(Table_New[[#This Row],[ReqDate]],"dddd"),3)</f>
        <v>Mon</v>
      </c>
      <c r="V663" t="str">
        <f>LEFT(TEXT(Table_New[[#This Row],[WorkDate]],"mmmm"),3)</f>
        <v>May</v>
      </c>
    </row>
    <row r="664" spans="1:22" ht="14.25" customHeight="1" x14ac:dyDescent="0.25">
      <c r="A664" s="6" t="s">
        <v>744</v>
      </c>
      <c r="B664" s="6" t="s">
        <v>56</v>
      </c>
      <c r="C664" s="6" t="s">
        <v>227</v>
      </c>
      <c r="D664" s="6" t="s">
        <v>58</v>
      </c>
      <c r="E664" t="str">
        <f>IF(Table_New[[#This Row],[Wait]]&lt;=4, "Yes", "No")</f>
        <v>No</v>
      </c>
      <c r="F664" s="9">
        <v>44326</v>
      </c>
      <c r="G664" s="9">
        <v>44347</v>
      </c>
      <c r="H664" s="6">
        <v>1</v>
      </c>
      <c r="I664" t="str">
        <f>IF(Table_New[[#This Row],[LaborFee]]=0,"Yes", "No")</f>
        <v>No</v>
      </c>
      <c r="J664" t="str">
        <f>IF(Table_New[[#This Row],[PartsFee]]=0,"Yes", "No")</f>
        <v>No</v>
      </c>
      <c r="K664" s="6">
        <v>0.25</v>
      </c>
      <c r="L664" s="6">
        <v>58.24</v>
      </c>
      <c r="M664" s="6" t="s">
        <v>59</v>
      </c>
      <c r="N664">
        <f>Table_New[[#This Row],[WorkDate]]-Table_New[[#This Row],[ReqDate]]</f>
        <v>21</v>
      </c>
      <c r="O664">
        <f>VLOOKUP(Table_New[[#This Row],[Techs]],$AA$2:$AB$4,2,0)</f>
        <v>80</v>
      </c>
      <c r="P664">
        <f>Table_New[[#This Row],[LaborHours]]*Table_New[[#This Row],[LaborRate]]</f>
        <v>20</v>
      </c>
      <c r="Q664" s="6">
        <v>20</v>
      </c>
      <c r="R664" s="6">
        <v>58.24</v>
      </c>
      <c r="S664">
        <f>Table_New[[#This Row],[LaborRate]]+Table_New[[#This Row],[LaborCost]]</f>
        <v>100</v>
      </c>
      <c r="T664">
        <f>Table_New[[#This Row],[LaborFee]]+Table_New[[#This Row],[PartsFee]]</f>
        <v>78.240000000000009</v>
      </c>
      <c r="U664" t="str">
        <f>LEFT(TEXT(Table_New[[#This Row],[ReqDate]],"dddd"),3)</f>
        <v>Mon</v>
      </c>
      <c r="V664" t="str">
        <f>LEFT(TEXT(Table_New[[#This Row],[WorkDate]],"mmmm"),3)</f>
        <v>May</v>
      </c>
    </row>
    <row r="665" spans="1:22" ht="14.25" customHeight="1" x14ac:dyDescent="0.25">
      <c r="A665" s="6" t="s">
        <v>745</v>
      </c>
      <c r="B665" s="6" t="s">
        <v>71</v>
      </c>
      <c r="C665" s="6" t="s">
        <v>78</v>
      </c>
      <c r="D665" s="6" t="s">
        <v>63</v>
      </c>
      <c r="E665" t="str">
        <f>IF(Table_New[[#This Row],[Wait]]&lt;=4, "Yes", "No")</f>
        <v>No</v>
      </c>
      <c r="F665" s="9">
        <v>44326</v>
      </c>
      <c r="G665" s="9">
        <v>44352</v>
      </c>
      <c r="H665" s="6">
        <v>2</v>
      </c>
      <c r="I665" t="str">
        <f>IF(Table_New[[#This Row],[LaborFee]]=0,"Yes", "No")</f>
        <v>No</v>
      </c>
      <c r="J665" t="str">
        <f>IF(Table_New[[#This Row],[PartsFee]]=0,"Yes", "No")</f>
        <v>No</v>
      </c>
      <c r="K665" s="6">
        <v>0.5</v>
      </c>
      <c r="L665" s="6">
        <v>69.6571</v>
      </c>
      <c r="M665" s="6" t="s">
        <v>68</v>
      </c>
      <c r="N665">
        <f>Table_New[[#This Row],[WorkDate]]-Table_New[[#This Row],[ReqDate]]</f>
        <v>26</v>
      </c>
      <c r="O665">
        <f>VLOOKUP(Table_New[[#This Row],[Techs]],$AA$2:$AB$4,2,0)</f>
        <v>140</v>
      </c>
      <c r="P665">
        <f>Table_New[[#This Row],[LaborHours]]*Table_New[[#This Row],[LaborRate]]</f>
        <v>70</v>
      </c>
      <c r="Q665" s="6">
        <v>70</v>
      </c>
      <c r="R665" s="6">
        <v>69.6571</v>
      </c>
      <c r="S665">
        <f>Table_New[[#This Row],[LaborRate]]+Table_New[[#This Row],[LaborCost]]</f>
        <v>210</v>
      </c>
      <c r="T665">
        <f>Table_New[[#This Row],[LaborFee]]+Table_New[[#This Row],[PartsFee]]</f>
        <v>139.65710000000001</v>
      </c>
      <c r="U665" t="str">
        <f>LEFT(TEXT(Table_New[[#This Row],[ReqDate]],"dddd"),3)</f>
        <v>Mon</v>
      </c>
      <c r="V665" t="str">
        <f>LEFT(TEXT(Table_New[[#This Row],[WorkDate]],"mmmm"),3)</f>
        <v>Jun</v>
      </c>
    </row>
    <row r="666" spans="1:22" ht="14.25" customHeight="1" x14ac:dyDescent="0.25">
      <c r="A666" s="6" t="s">
        <v>746</v>
      </c>
      <c r="B666" s="6" t="s">
        <v>65</v>
      </c>
      <c r="C666" s="6" t="s">
        <v>66</v>
      </c>
      <c r="D666" s="6" t="s">
        <v>194</v>
      </c>
      <c r="E666" t="str">
        <f>IF(Table_New[[#This Row],[Wait]]&lt;=4, "Yes", "No")</f>
        <v>No</v>
      </c>
      <c r="F666" s="9">
        <v>44326</v>
      </c>
      <c r="G666" s="9">
        <v>44349</v>
      </c>
      <c r="H666" s="6">
        <v>2</v>
      </c>
      <c r="I666" t="str">
        <f>IF(Table_New[[#This Row],[LaborFee]]=0,"Yes", "No")</f>
        <v>No</v>
      </c>
      <c r="J666" t="str">
        <f>IF(Table_New[[#This Row],[PartsFee]]=0,"Yes", "No")</f>
        <v>No</v>
      </c>
      <c r="K666" s="6">
        <v>1</v>
      </c>
      <c r="L666" s="6">
        <v>51.8767</v>
      </c>
      <c r="M666" s="6" t="s">
        <v>79</v>
      </c>
      <c r="N666">
        <f>Table_New[[#This Row],[WorkDate]]-Table_New[[#This Row],[ReqDate]]</f>
        <v>23</v>
      </c>
      <c r="O666">
        <f>VLOOKUP(Table_New[[#This Row],[Techs]],$AA$2:$AB$4,2,0)</f>
        <v>140</v>
      </c>
      <c r="P666">
        <f>Table_New[[#This Row],[LaborHours]]*Table_New[[#This Row],[LaborRate]]</f>
        <v>140</v>
      </c>
      <c r="Q666" s="6">
        <v>140</v>
      </c>
      <c r="R666" s="6">
        <v>51.8767</v>
      </c>
      <c r="S666">
        <f>Table_New[[#This Row],[LaborRate]]+Table_New[[#This Row],[LaborCost]]</f>
        <v>280</v>
      </c>
      <c r="T666">
        <f>Table_New[[#This Row],[LaborFee]]+Table_New[[#This Row],[PartsFee]]</f>
        <v>191.8767</v>
      </c>
      <c r="U666" t="str">
        <f>LEFT(TEXT(Table_New[[#This Row],[ReqDate]],"dddd"),3)</f>
        <v>Mon</v>
      </c>
      <c r="V666" t="str">
        <f>LEFT(TEXT(Table_New[[#This Row],[WorkDate]],"mmmm"),3)</f>
        <v>Jun</v>
      </c>
    </row>
    <row r="667" spans="1:22" ht="14.25" customHeight="1" x14ac:dyDescent="0.25">
      <c r="A667" s="6" t="s">
        <v>747</v>
      </c>
      <c r="B667" s="6" t="s">
        <v>106</v>
      </c>
      <c r="C667" s="6" t="s">
        <v>66</v>
      </c>
      <c r="D667" s="6" t="s">
        <v>58</v>
      </c>
      <c r="E667" t="str">
        <f>IF(Table_New[[#This Row],[Wait]]&lt;=4, "Yes", "No")</f>
        <v>No</v>
      </c>
      <c r="F667" s="9">
        <v>44326</v>
      </c>
      <c r="G667" s="9">
        <v>44357</v>
      </c>
      <c r="H667" s="6">
        <v>2</v>
      </c>
      <c r="I667" t="str">
        <f>IF(Table_New[[#This Row],[LaborFee]]=0,"Yes", "No")</f>
        <v>No</v>
      </c>
      <c r="J667" t="str">
        <f>IF(Table_New[[#This Row],[PartsFee]]=0,"Yes", "No")</f>
        <v>No</v>
      </c>
      <c r="K667" s="6">
        <v>0.5</v>
      </c>
      <c r="L667" s="6">
        <v>103.1811</v>
      </c>
      <c r="M667" s="6" t="s">
        <v>79</v>
      </c>
      <c r="N667">
        <f>Table_New[[#This Row],[WorkDate]]-Table_New[[#This Row],[ReqDate]]</f>
        <v>31</v>
      </c>
      <c r="O667">
        <f>VLOOKUP(Table_New[[#This Row],[Techs]],$AA$2:$AB$4,2,0)</f>
        <v>140</v>
      </c>
      <c r="P667">
        <f>Table_New[[#This Row],[LaborHours]]*Table_New[[#This Row],[LaborRate]]</f>
        <v>70</v>
      </c>
      <c r="Q667" s="6">
        <v>70</v>
      </c>
      <c r="R667" s="6">
        <v>103.1811</v>
      </c>
      <c r="S667">
        <f>Table_New[[#This Row],[LaborRate]]+Table_New[[#This Row],[LaborCost]]</f>
        <v>210</v>
      </c>
      <c r="T667">
        <f>Table_New[[#This Row],[LaborFee]]+Table_New[[#This Row],[PartsFee]]</f>
        <v>173.18110000000001</v>
      </c>
      <c r="U667" t="str">
        <f>LEFT(TEXT(Table_New[[#This Row],[ReqDate]],"dddd"),3)</f>
        <v>Mon</v>
      </c>
      <c r="V667" t="str">
        <f>LEFT(TEXT(Table_New[[#This Row],[WorkDate]],"mmmm"),3)</f>
        <v>Jun</v>
      </c>
    </row>
    <row r="668" spans="1:22" ht="14.25" customHeight="1" x14ac:dyDescent="0.25">
      <c r="A668" s="6" t="s">
        <v>748</v>
      </c>
      <c r="B668" s="6" t="s">
        <v>56</v>
      </c>
      <c r="C668" s="6" t="s">
        <v>227</v>
      </c>
      <c r="D668" s="6" t="s">
        <v>58</v>
      </c>
      <c r="E668" t="str">
        <f>IF(Table_New[[#This Row],[Wait]]&lt;=4, "Yes", "No")</f>
        <v>No</v>
      </c>
      <c r="F668" s="9">
        <v>44326</v>
      </c>
      <c r="G668" s="9">
        <v>44357</v>
      </c>
      <c r="H668" s="6">
        <v>2</v>
      </c>
      <c r="I668" t="str">
        <f>IF(Table_New[[#This Row],[LaborFee]]=0,"Yes", "No")</f>
        <v>No</v>
      </c>
      <c r="J668" t="str">
        <f>IF(Table_New[[#This Row],[PartsFee]]=0,"Yes", "No")</f>
        <v>No</v>
      </c>
      <c r="K668" s="6">
        <v>0.25</v>
      </c>
      <c r="L668" s="6">
        <v>122.633</v>
      </c>
      <c r="M668" s="6" t="s">
        <v>79</v>
      </c>
      <c r="N668">
        <f>Table_New[[#This Row],[WorkDate]]-Table_New[[#This Row],[ReqDate]]</f>
        <v>31</v>
      </c>
      <c r="O668">
        <f>VLOOKUP(Table_New[[#This Row],[Techs]],$AA$2:$AB$4,2,0)</f>
        <v>140</v>
      </c>
      <c r="P668">
        <f>Table_New[[#This Row],[LaborHours]]*Table_New[[#This Row],[LaborRate]]</f>
        <v>35</v>
      </c>
      <c r="Q668" s="6">
        <v>35</v>
      </c>
      <c r="R668" s="6">
        <v>122.633</v>
      </c>
      <c r="S668">
        <f>Table_New[[#This Row],[LaborRate]]+Table_New[[#This Row],[LaborCost]]</f>
        <v>175</v>
      </c>
      <c r="T668">
        <f>Table_New[[#This Row],[LaborFee]]+Table_New[[#This Row],[PartsFee]]</f>
        <v>157.63299999999998</v>
      </c>
      <c r="U668" t="str">
        <f>LEFT(TEXT(Table_New[[#This Row],[ReqDate]],"dddd"),3)</f>
        <v>Mon</v>
      </c>
      <c r="V668" t="str">
        <f>LEFT(TEXT(Table_New[[#This Row],[WorkDate]],"mmmm"),3)</f>
        <v>Jun</v>
      </c>
    </row>
    <row r="669" spans="1:22" ht="14.25" customHeight="1" x14ac:dyDescent="0.25">
      <c r="A669" s="6" t="s">
        <v>749</v>
      </c>
      <c r="B669" s="6" t="s">
        <v>94</v>
      </c>
      <c r="C669" s="6" t="s">
        <v>66</v>
      </c>
      <c r="D669" s="6" t="s">
        <v>58</v>
      </c>
      <c r="E669" t="str">
        <f>IF(Table_New[[#This Row],[Wait]]&lt;=4, "Yes", "No")</f>
        <v>No</v>
      </c>
      <c r="F669" s="9">
        <v>44326</v>
      </c>
      <c r="G669" s="9">
        <v>44361</v>
      </c>
      <c r="H669" s="6">
        <v>1</v>
      </c>
      <c r="I669" t="str">
        <f>IF(Table_New[[#This Row],[LaborFee]]=0,"Yes", "No")</f>
        <v>No</v>
      </c>
      <c r="J669" t="str">
        <f>IF(Table_New[[#This Row],[PartsFee]]=0,"Yes", "No")</f>
        <v>No</v>
      </c>
      <c r="K669" s="6">
        <v>0.25</v>
      </c>
      <c r="L669" s="6">
        <v>73.810299999999998</v>
      </c>
      <c r="M669" s="6" t="s">
        <v>79</v>
      </c>
      <c r="N669">
        <f>Table_New[[#This Row],[WorkDate]]-Table_New[[#This Row],[ReqDate]]</f>
        <v>35</v>
      </c>
      <c r="O669">
        <f>VLOOKUP(Table_New[[#This Row],[Techs]],$AA$2:$AB$4,2,0)</f>
        <v>80</v>
      </c>
      <c r="P669">
        <f>Table_New[[#This Row],[LaborHours]]*Table_New[[#This Row],[LaborRate]]</f>
        <v>20</v>
      </c>
      <c r="Q669" s="6">
        <v>20</v>
      </c>
      <c r="R669" s="6">
        <v>73.810299999999998</v>
      </c>
      <c r="S669">
        <f>Table_New[[#This Row],[LaborRate]]+Table_New[[#This Row],[LaborCost]]</f>
        <v>100</v>
      </c>
      <c r="T669">
        <f>Table_New[[#This Row],[LaborFee]]+Table_New[[#This Row],[PartsFee]]</f>
        <v>93.810299999999998</v>
      </c>
      <c r="U669" t="str">
        <f>LEFT(TEXT(Table_New[[#This Row],[ReqDate]],"dddd"),3)</f>
        <v>Mon</v>
      </c>
      <c r="V669" t="str">
        <f>LEFT(TEXT(Table_New[[#This Row],[WorkDate]],"mmmm"),3)</f>
        <v>Jun</v>
      </c>
    </row>
    <row r="670" spans="1:22" ht="14.25" customHeight="1" x14ac:dyDescent="0.25">
      <c r="A670" s="6" t="s">
        <v>750</v>
      </c>
      <c r="B670" s="6" t="s">
        <v>71</v>
      </c>
      <c r="C670" s="6" t="s">
        <v>78</v>
      </c>
      <c r="D670" s="6" t="s">
        <v>67</v>
      </c>
      <c r="E670" t="str">
        <f>IF(Table_New[[#This Row],[Wait]]&lt;=4, "Yes", "No")</f>
        <v>No</v>
      </c>
      <c r="F670" s="9">
        <v>44327</v>
      </c>
      <c r="G670" s="9">
        <v>44340</v>
      </c>
      <c r="H670" s="6">
        <v>2</v>
      </c>
      <c r="I670" t="str">
        <f>IF(Table_New[[#This Row],[LaborFee]]=0,"Yes", "No")</f>
        <v>No</v>
      </c>
      <c r="J670" t="str">
        <f>IF(Table_New[[#This Row],[PartsFee]]=0,"Yes", "No")</f>
        <v>No</v>
      </c>
      <c r="K670" s="6">
        <v>0.25</v>
      </c>
      <c r="L670" s="6">
        <v>479.36</v>
      </c>
      <c r="M670" s="6" t="s">
        <v>59</v>
      </c>
      <c r="N670">
        <f>Table_New[[#This Row],[WorkDate]]-Table_New[[#This Row],[ReqDate]]</f>
        <v>13</v>
      </c>
      <c r="O670">
        <f>VLOOKUP(Table_New[[#This Row],[Techs]],$AA$2:$AB$4,2,0)</f>
        <v>140</v>
      </c>
      <c r="P670">
        <f>Table_New[[#This Row],[LaborHours]]*Table_New[[#This Row],[LaborRate]]</f>
        <v>35</v>
      </c>
      <c r="Q670" s="6">
        <v>35</v>
      </c>
      <c r="R670" s="6">
        <v>479.36</v>
      </c>
      <c r="S670">
        <f>Table_New[[#This Row],[LaborRate]]+Table_New[[#This Row],[LaborCost]]</f>
        <v>175</v>
      </c>
      <c r="T670">
        <f>Table_New[[#This Row],[LaborFee]]+Table_New[[#This Row],[PartsFee]]</f>
        <v>514.36</v>
      </c>
      <c r="U670" t="str">
        <f>LEFT(TEXT(Table_New[[#This Row],[ReqDate]],"dddd"),3)</f>
        <v>Tue</v>
      </c>
      <c r="V670" t="str">
        <f>LEFT(TEXT(Table_New[[#This Row],[WorkDate]],"mmmm"),3)</f>
        <v>May</v>
      </c>
    </row>
    <row r="671" spans="1:22" ht="14.25" customHeight="1" x14ac:dyDescent="0.25">
      <c r="A671" s="6" t="s">
        <v>751</v>
      </c>
      <c r="B671" s="6" t="s">
        <v>83</v>
      </c>
      <c r="C671" s="6" t="s">
        <v>57</v>
      </c>
      <c r="D671" s="6" t="s">
        <v>58</v>
      </c>
      <c r="E671" t="str">
        <f>IF(Table_New[[#This Row],[Wait]]&lt;=4, "Yes", "No")</f>
        <v>No</v>
      </c>
      <c r="F671" s="9">
        <v>44327</v>
      </c>
      <c r="G671" s="9">
        <v>44349</v>
      </c>
      <c r="H671" s="6">
        <v>1</v>
      </c>
      <c r="I671" t="str">
        <f>IF(Table_New[[#This Row],[LaborFee]]=0,"Yes", "No")</f>
        <v>No</v>
      </c>
      <c r="J671" t="str">
        <f>IF(Table_New[[#This Row],[PartsFee]]=0,"Yes", "No")</f>
        <v>No</v>
      </c>
      <c r="K671" s="6">
        <v>0.25</v>
      </c>
      <c r="L671" s="6">
        <v>180</v>
      </c>
      <c r="M671" s="6" t="s">
        <v>68</v>
      </c>
      <c r="N671">
        <f>Table_New[[#This Row],[WorkDate]]-Table_New[[#This Row],[ReqDate]]</f>
        <v>22</v>
      </c>
      <c r="O671">
        <f>VLOOKUP(Table_New[[#This Row],[Techs]],$AA$2:$AB$4,2,0)</f>
        <v>80</v>
      </c>
      <c r="P671">
        <f>Table_New[[#This Row],[LaborHours]]*Table_New[[#This Row],[LaborRate]]</f>
        <v>20</v>
      </c>
      <c r="Q671" s="6">
        <v>20</v>
      </c>
      <c r="R671" s="6">
        <v>180</v>
      </c>
      <c r="S671">
        <f>Table_New[[#This Row],[LaborRate]]+Table_New[[#This Row],[LaborCost]]</f>
        <v>100</v>
      </c>
      <c r="T671">
        <f>Table_New[[#This Row],[LaborFee]]+Table_New[[#This Row],[PartsFee]]</f>
        <v>200</v>
      </c>
      <c r="U671" t="str">
        <f>LEFT(TEXT(Table_New[[#This Row],[ReqDate]],"dddd"),3)</f>
        <v>Tue</v>
      </c>
      <c r="V671" t="str">
        <f>LEFT(TEXT(Table_New[[#This Row],[WorkDate]],"mmmm"),3)</f>
        <v>Jun</v>
      </c>
    </row>
    <row r="672" spans="1:22" ht="14.25" customHeight="1" x14ac:dyDescent="0.25">
      <c r="A672" s="6" t="s">
        <v>752</v>
      </c>
      <c r="B672" s="6" t="s">
        <v>65</v>
      </c>
      <c r="C672" s="6" t="s">
        <v>66</v>
      </c>
      <c r="D672" s="6" t="s">
        <v>63</v>
      </c>
      <c r="E672" t="str">
        <f>IF(Table_New[[#This Row],[Wait]]&lt;=4, "Yes", "No")</f>
        <v>No</v>
      </c>
      <c r="F672" s="9">
        <v>44327</v>
      </c>
      <c r="G672" s="9">
        <v>44399</v>
      </c>
      <c r="H672" s="6">
        <v>1</v>
      </c>
      <c r="I672" t="str">
        <f>IF(Table_New[[#This Row],[LaborFee]]=0,"Yes", "No")</f>
        <v>No</v>
      </c>
      <c r="J672" t="str">
        <f>IF(Table_New[[#This Row],[PartsFee]]=0,"Yes", "No")</f>
        <v>No</v>
      </c>
      <c r="K672" s="6">
        <v>1</v>
      </c>
      <c r="L672" s="6">
        <v>117.44840000000001</v>
      </c>
      <c r="M672" s="6" t="s">
        <v>59</v>
      </c>
      <c r="N672">
        <f>Table_New[[#This Row],[WorkDate]]-Table_New[[#This Row],[ReqDate]]</f>
        <v>72</v>
      </c>
      <c r="O672">
        <f>VLOOKUP(Table_New[[#This Row],[Techs]],$AA$2:$AB$4,2,0)</f>
        <v>80</v>
      </c>
      <c r="P672">
        <f>Table_New[[#This Row],[LaborHours]]*Table_New[[#This Row],[LaborRate]]</f>
        <v>80</v>
      </c>
      <c r="Q672" s="6">
        <v>80</v>
      </c>
      <c r="R672" s="6">
        <v>117.44840000000001</v>
      </c>
      <c r="S672">
        <f>Table_New[[#This Row],[LaborRate]]+Table_New[[#This Row],[LaborCost]]</f>
        <v>160</v>
      </c>
      <c r="T672">
        <f>Table_New[[#This Row],[LaborFee]]+Table_New[[#This Row],[PartsFee]]</f>
        <v>197.44839999999999</v>
      </c>
      <c r="U672" t="str">
        <f>LEFT(TEXT(Table_New[[#This Row],[ReqDate]],"dddd"),3)</f>
        <v>Tue</v>
      </c>
      <c r="V672" t="str">
        <f>LEFT(TEXT(Table_New[[#This Row],[WorkDate]],"mmmm"),3)</f>
        <v>Jul</v>
      </c>
    </row>
    <row r="673" spans="1:22" ht="14.25" customHeight="1" x14ac:dyDescent="0.25">
      <c r="A673" s="6" t="s">
        <v>753</v>
      </c>
      <c r="B673" s="6" t="s">
        <v>83</v>
      </c>
      <c r="C673" s="6" t="s">
        <v>57</v>
      </c>
      <c r="D673" s="6" t="s">
        <v>58</v>
      </c>
      <c r="E673" t="str">
        <f>IF(Table_New[[#This Row],[Wait]]&lt;=4, "Yes", "No")</f>
        <v>No</v>
      </c>
      <c r="F673" s="9">
        <v>44328</v>
      </c>
      <c r="G673" s="9">
        <v>44349</v>
      </c>
      <c r="H673" s="6">
        <v>1</v>
      </c>
      <c r="I673" t="str">
        <f>IF(Table_New[[#This Row],[LaborFee]]=0,"Yes", "No")</f>
        <v>No</v>
      </c>
      <c r="J673" t="str">
        <f>IF(Table_New[[#This Row],[PartsFee]]=0,"Yes", "No")</f>
        <v>No</v>
      </c>
      <c r="K673" s="6">
        <v>0.25</v>
      </c>
      <c r="L673" s="6">
        <v>240.28399999999999</v>
      </c>
      <c r="M673" s="6" t="s">
        <v>68</v>
      </c>
      <c r="N673">
        <f>Table_New[[#This Row],[WorkDate]]-Table_New[[#This Row],[ReqDate]]</f>
        <v>21</v>
      </c>
      <c r="O673">
        <f>VLOOKUP(Table_New[[#This Row],[Techs]],$AA$2:$AB$4,2,0)</f>
        <v>80</v>
      </c>
      <c r="P673">
        <f>Table_New[[#This Row],[LaborHours]]*Table_New[[#This Row],[LaborRate]]</f>
        <v>20</v>
      </c>
      <c r="Q673" s="6">
        <v>20</v>
      </c>
      <c r="R673" s="6">
        <v>240.28399999999999</v>
      </c>
      <c r="S673">
        <f>Table_New[[#This Row],[LaborRate]]+Table_New[[#This Row],[LaborCost]]</f>
        <v>100</v>
      </c>
      <c r="T673">
        <f>Table_New[[#This Row],[LaborFee]]+Table_New[[#This Row],[PartsFee]]</f>
        <v>260.28399999999999</v>
      </c>
      <c r="U673" t="str">
        <f>LEFT(TEXT(Table_New[[#This Row],[ReqDate]],"dddd"),3)</f>
        <v>Wed</v>
      </c>
      <c r="V673" t="str">
        <f>LEFT(TEXT(Table_New[[#This Row],[WorkDate]],"mmmm"),3)</f>
        <v>Jun</v>
      </c>
    </row>
    <row r="674" spans="1:22" ht="14.25" customHeight="1" x14ac:dyDescent="0.25">
      <c r="A674" s="6" t="s">
        <v>754</v>
      </c>
      <c r="B674" s="6" t="s">
        <v>106</v>
      </c>
      <c r="C674" s="6" t="s">
        <v>57</v>
      </c>
      <c r="D674" s="6" t="s">
        <v>63</v>
      </c>
      <c r="E674" t="str">
        <f>IF(Table_New[[#This Row],[Wait]]&lt;=4, "Yes", "No")</f>
        <v>No</v>
      </c>
      <c r="F674" s="9">
        <v>44328</v>
      </c>
      <c r="G674" s="9">
        <v>44363</v>
      </c>
      <c r="H674" s="6">
        <v>2</v>
      </c>
      <c r="I674" t="str">
        <f>IF(Table_New[[#This Row],[LaborFee]]=0,"Yes", "No")</f>
        <v>No</v>
      </c>
      <c r="J674" t="str">
        <f>IF(Table_New[[#This Row],[PartsFee]]=0,"Yes", "No")</f>
        <v>No</v>
      </c>
      <c r="K674" s="6">
        <v>0.5</v>
      </c>
      <c r="L674" s="6">
        <v>176.31290000000001</v>
      </c>
      <c r="M674" s="6" t="s">
        <v>79</v>
      </c>
      <c r="N674">
        <f>Table_New[[#This Row],[WorkDate]]-Table_New[[#This Row],[ReqDate]]</f>
        <v>35</v>
      </c>
      <c r="O674">
        <f>VLOOKUP(Table_New[[#This Row],[Techs]],$AA$2:$AB$4,2,0)</f>
        <v>140</v>
      </c>
      <c r="P674">
        <f>Table_New[[#This Row],[LaborHours]]*Table_New[[#This Row],[LaborRate]]</f>
        <v>70</v>
      </c>
      <c r="Q674" s="6">
        <v>70</v>
      </c>
      <c r="R674" s="6">
        <v>176.31290000000001</v>
      </c>
      <c r="S674">
        <f>Table_New[[#This Row],[LaborRate]]+Table_New[[#This Row],[LaborCost]]</f>
        <v>210</v>
      </c>
      <c r="T674">
        <f>Table_New[[#This Row],[LaborFee]]+Table_New[[#This Row],[PartsFee]]</f>
        <v>246.31290000000001</v>
      </c>
      <c r="U674" t="str">
        <f>LEFT(TEXT(Table_New[[#This Row],[ReqDate]],"dddd"),3)</f>
        <v>Wed</v>
      </c>
      <c r="V674" t="str">
        <f>LEFT(TEXT(Table_New[[#This Row],[WorkDate]],"mmmm"),3)</f>
        <v>Jun</v>
      </c>
    </row>
    <row r="675" spans="1:22" ht="14.25" customHeight="1" x14ac:dyDescent="0.25">
      <c r="A675" s="6" t="s">
        <v>755</v>
      </c>
      <c r="B675" s="6" t="s">
        <v>65</v>
      </c>
      <c r="C675" s="6" t="s">
        <v>66</v>
      </c>
      <c r="D675" s="6" t="s">
        <v>58</v>
      </c>
      <c r="E675" t="str">
        <f>IF(Table_New[[#This Row],[Wait]]&lt;=4, "Yes", "No")</f>
        <v>No</v>
      </c>
      <c r="F675" s="9">
        <v>44328</v>
      </c>
      <c r="G675" s="9">
        <v>44370</v>
      </c>
      <c r="H675" s="6">
        <v>1</v>
      </c>
      <c r="I675" t="str">
        <f>IF(Table_New[[#This Row],[LaborFee]]=0,"Yes", "No")</f>
        <v>No</v>
      </c>
      <c r="J675" t="str">
        <f>IF(Table_New[[#This Row],[PartsFee]]=0,"Yes", "No")</f>
        <v>No</v>
      </c>
      <c r="K675" s="6">
        <v>0.5</v>
      </c>
      <c r="L675" s="6">
        <v>280</v>
      </c>
      <c r="M675" s="6" t="s">
        <v>59</v>
      </c>
      <c r="N675">
        <f>Table_New[[#This Row],[WorkDate]]-Table_New[[#This Row],[ReqDate]]</f>
        <v>42</v>
      </c>
      <c r="O675">
        <f>VLOOKUP(Table_New[[#This Row],[Techs]],$AA$2:$AB$4,2,0)</f>
        <v>80</v>
      </c>
      <c r="P675">
        <f>Table_New[[#This Row],[LaborHours]]*Table_New[[#This Row],[LaborRate]]</f>
        <v>40</v>
      </c>
      <c r="Q675" s="6">
        <v>40</v>
      </c>
      <c r="R675" s="6">
        <v>280</v>
      </c>
      <c r="S675">
        <f>Table_New[[#This Row],[LaborRate]]+Table_New[[#This Row],[LaborCost]]</f>
        <v>120</v>
      </c>
      <c r="T675">
        <f>Table_New[[#This Row],[LaborFee]]+Table_New[[#This Row],[PartsFee]]</f>
        <v>320</v>
      </c>
      <c r="U675" t="str">
        <f>LEFT(TEXT(Table_New[[#This Row],[ReqDate]],"dddd"),3)</f>
        <v>Wed</v>
      </c>
      <c r="V675" t="str">
        <f>LEFT(TEXT(Table_New[[#This Row],[WorkDate]],"mmmm"),3)</f>
        <v>Jun</v>
      </c>
    </row>
    <row r="676" spans="1:22" ht="14.25" customHeight="1" x14ac:dyDescent="0.25">
      <c r="A676" s="6" t="s">
        <v>756</v>
      </c>
      <c r="B676" s="6" t="s">
        <v>65</v>
      </c>
      <c r="C676" s="6" t="s">
        <v>57</v>
      </c>
      <c r="D676" s="6" t="s">
        <v>81</v>
      </c>
      <c r="E676" t="str">
        <f>IF(Table_New[[#This Row],[Wait]]&lt;=4, "Yes", "No")</f>
        <v>No</v>
      </c>
      <c r="F676" s="9">
        <v>44328</v>
      </c>
      <c r="G676" s="9">
        <v>44397</v>
      </c>
      <c r="H676" s="6">
        <v>2</v>
      </c>
      <c r="I676" t="str">
        <f>IF(Table_New[[#This Row],[LaborFee]]=0,"Yes", "No")</f>
        <v>No</v>
      </c>
      <c r="J676" t="str">
        <f>IF(Table_New[[#This Row],[PartsFee]]=0,"Yes", "No")</f>
        <v>No</v>
      </c>
      <c r="K676" s="6">
        <v>2</v>
      </c>
      <c r="L676" s="6">
        <v>345.72890000000001</v>
      </c>
      <c r="M676" s="6" t="s">
        <v>79</v>
      </c>
      <c r="N676">
        <f>Table_New[[#This Row],[WorkDate]]-Table_New[[#This Row],[ReqDate]]</f>
        <v>69</v>
      </c>
      <c r="O676">
        <f>VLOOKUP(Table_New[[#This Row],[Techs]],$AA$2:$AB$4,2,0)</f>
        <v>140</v>
      </c>
      <c r="P676">
        <f>Table_New[[#This Row],[LaborHours]]*Table_New[[#This Row],[LaborRate]]</f>
        <v>280</v>
      </c>
      <c r="Q676" s="6">
        <v>280</v>
      </c>
      <c r="R676" s="6">
        <v>345.72890000000001</v>
      </c>
      <c r="S676">
        <f>Table_New[[#This Row],[LaborRate]]+Table_New[[#This Row],[LaborCost]]</f>
        <v>420</v>
      </c>
      <c r="T676">
        <f>Table_New[[#This Row],[LaborFee]]+Table_New[[#This Row],[PartsFee]]</f>
        <v>625.72890000000007</v>
      </c>
      <c r="U676" t="str">
        <f>LEFT(TEXT(Table_New[[#This Row],[ReqDate]],"dddd"),3)</f>
        <v>Wed</v>
      </c>
      <c r="V676" t="str">
        <f>LEFT(TEXT(Table_New[[#This Row],[WorkDate]],"mmmm"),3)</f>
        <v>Jul</v>
      </c>
    </row>
    <row r="677" spans="1:22" ht="14.25" customHeight="1" x14ac:dyDescent="0.25">
      <c r="A677" s="6" t="s">
        <v>757</v>
      </c>
      <c r="B677" s="6" t="s">
        <v>56</v>
      </c>
      <c r="C677" s="6" t="s">
        <v>227</v>
      </c>
      <c r="D677" s="6" t="s">
        <v>63</v>
      </c>
      <c r="E677" t="str">
        <f>IF(Table_New[[#This Row],[Wait]]&lt;=4, "Yes", "No")</f>
        <v>No</v>
      </c>
      <c r="F677" s="9">
        <v>44329</v>
      </c>
      <c r="G677" s="9">
        <v>44347</v>
      </c>
      <c r="H677" s="6">
        <v>2</v>
      </c>
      <c r="I677" t="str">
        <f>IF(Table_New[[#This Row],[LaborFee]]=0,"Yes", "No")</f>
        <v>No</v>
      </c>
      <c r="J677" t="str">
        <f>IF(Table_New[[#This Row],[PartsFee]]=0,"Yes", "No")</f>
        <v>No</v>
      </c>
      <c r="K677" s="6">
        <v>1</v>
      </c>
      <c r="L677" s="6">
        <v>158.29130000000001</v>
      </c>
      <c r="M677" s="6" t="s">
        <v>59</v>
      </c>
      <c r="N677">
        <f>Table_New[[#This Row],[WorkDate]]-Table_New[[#This Row],[ReqDate]]</f>
        <v>18</v>
      </c>
      <c r="O677">
        <f>VLOOKUP(Table_New[[#This Row],[Techs]],$AA$2:$AB$4,2,0)</f>
        <v>140</v>
      </c>
      <c r="P677">
        <f>Table_New[[#This Row],[LaborHours]]*Table_New[[#This Row],[LaborRate]]</f>
        <v>140</v>
      </c>
      <c r="Q677" s="6">
        <v>140</v>
      </c>
      <c r="R677" s="6">
        <v>158.29130000000001</v>
      </c>
      <c r="S677">
        <f>Table_New[[#This Row],[LaborRate]]+Table_New[[#This Row],[LaborCost]]</f>
        <v>280</v>
      </c>
      <c r="T677">
        <f>Table_New[[#This Row],[LaborFee]]+Table_New[[#This Row],[PartsFee]]</f>
        <v>298.29129999999998</v>
      </c>
      <c r="U677" t="str">
        <f>LEFT(TEXT(Table_New[[#This Row],[ReqDate]],"dddd"),3)</f>
        <v>Thu</v>
      </c>
      <c r="V677" t="str">
        <f>LEFT(TEXT(Table_New[[#This Row],[WorkDate]],"mmmm"),3)</f>
        <v>May</v>
      </c>
    </row>
    <row r="678" spans="1:22" ht="14.25" customHeight="1" x14ac:dyDescent="0.25">
      <c r="A678" s="6" t="s">
        <v>758</v>
      </c>
      <c r="B678" s="6" t="s">
        <v>71</v>
      </c>
      <c r="C678" s="6" t="s">
        <v>66</v>
      </c>
      <c r="D678" s="6" t="s">
        <v>63</v>
      </c>
      <c r="E678" t="str">
        <f>IF(Table_New[[#This Row],[Wait]]&lt;=4, "Yes", "No")</f>
        <v>No</v>
      </c>
      <c r="F678" s="9">
        <v>44329</v>
      </c>
      <c r="G678" s="9">
        <v>44348</v>
      </c>
      <c r="H678" s="6">
        <v>1</v>
      </c>
      <c r="I678" t="str">
        <f>IF(Table_New[[#This Row],[LaborFee]]=0,"Yes", "No")</f>
        <v>No</v>
      </c>
      <c r="J678" t="str">
        <f>IF(Table_New[[#This Row],[PartsFee]]=0,"Yes", "No")</f>
        <v>No</v>
      </c>
      <c r="K678" s="6">
        <v>0.5</v>
      </c>
      <c r="L678" s="6">
        <v>14.42</v>
      </c>
      <c r="M678" s="6" t="s">
        <v>59</v>
      </c>
      <c r="N678">
        <f>Table_New[[#This Row],[WorkDate]]-Table_New[[#This Row],[ReqDate]]</f>
        <v>19</v>
      </c>
      <c r="O678">
        <f>VLOOKUP(Table_New[[#This Row],[Techs]],$AA$2:$AB$4,2,0)</f>
        <v>80</v>
      </c>
      <c r="P678">
        <f>Table_New[[#This Row],[LaborHours]]*Table_New[[#This Row],[LaborRate]]</f>
        <v>40</v>
      </c>
      <c r="Q678" s="6">
        <v>40</v>
      </c>
      <c r="R678" s="6">
        <v>14.42</v>
      </c>
      <c r="S678">
        <f>Table_New[[#This Row],[LaborRate]]+Table_New[[#This Row],[LaborCost]]</f>
        <v>120</v>
      </c>
      <c r="T678">
        <f>Table_New[[#This Row],[LaborFee]]+Table_New[[#This Row],[PartsFee]]</f>
        <v>54.42</v>
      </c>
      <c r="U678" t="str">
        <f>LEFT(TEXT(Table_New[[#This Row],[ReqDate]],"dddd"),3)</f>
        <v>Thu</v>
      </c>
      <c r="V678" t="str">
        <f>LEFT(TEXT(Table_New[[#This Row],[WorkDate]],"mmmm"),3)</f>
        <v>Jun</v>
      </c>
    </row>
    <row r="679" spans="1:22" ht="14.25" customHeight="1" x14ac:dyDescent="0.25">
      <c r="A679" s="6" t="s">
        <v>759</v>
      </c>
      <c r="B679" s="6" t="s">
        <v>61</v>
      </c>
      <c r="C679" s="6" t="s">
        <v>62</v>
      </c>
      <c r="D679" s="6" t="s">
        <v>63</v>
      </c>
      <c r="E679" t="str">
        <f>IF(Table_New[[#This Row],[Wait]]&lt;=4, "Yes", "No")</f>
        <v>No</v>
      </c>
      <c r="F679" s="9">
        <v>44329</v>
      </c>
      <c r="G679" s="9">
        <v>44355</v>
      </c>
      <c r="H679" s="6">
        <v>1</v>
      </c>
      <c r="I679" t="str">
        <f>IF(Table_New[[#This Row],[LaborFee]]=0,"Yes", "No")</f>
        <v>No</v>
      </c>
      <c r="J679" t="str">
        <f>IF(Table_New[[#This Row],[PartsFee]]=0,"Yes", "No")</f>
        <v>No</v>
      </c>
      <c r="K679" s="6">
        <v>0.75</v>
      </c>
      <c r="L679" s="6">
        <v>62.970199999999998</v>
      </c>
      <c r="M679" s="6" t="s">
        <v>59</v>
      </c>
      <c r="N679">
        <f>Table_New[[#This Row],[WorkDate]]-Table_New[[#This Row],[ReqDate]]</f>
        <v>26</v>
      </c>
      <c r="O679">
        <f>VLOOKUP(Table_New[[#This Row],[Techs]],$AA$2:$AB$4,2,0)</f>
        <v>80</v>
      </c>
      <c r="P679">
        <f>Table_New[[#This Row],[LaborHours]]*Table_New[[#This Row],[LaborRate]]</f>
        <v>60</v>
      </c>
      <c r="Q679" s="6">
        <v>60</v>
      </c>
      <c r="R679" s="6">
        <v>62.970199999999998</v>
      </c>
      <c r="S679">
        <f>Table_New[[#This Row],[LaborRate]]+Table_New[[#This Row],[LaborCost]]</f>
        <v>140</v>
      </c>
      <c r="T679">
        <f>Table_New[[#This Row],[LaborFee]]+Table_New[[#This Row],[PartsFee]]</f>
        <v>122.97020000000001</v>
      </c>
      <c r="U679" t="str">
        <f>LEFT(TEXT(Table_New[[#This Row],[ReqDate]],"dddd"),3)</f>
        <v>Thu</v>
      </c>
      <c r="V679" t="str">
        <f>LEFT(TEXT(Table_New[[#This Row],[WorkDate]],"mmmm"),3)</f>
        <v>Jun</v>
      </c>
    </row>
    <row r="680" spans="1:22" ht="14.25" customHeight="1" x14ac:dyDescent="0.25">
      <c r="A680" s="6" t="s">
        <v>760</v>
      </c>
      <c r="B680" s="6" t="s">
        <v>56</v>
      </c>
      <c r="C680" s="6" t="s">
        <v>227</v>
      </c>
      <c r="D680" s="6" t="s">
        <v>58</v>
      </c>
      <c r="E680" t="str">
        <f>IF(Table_New[[#This Row],[Wait]]&lt;=4, "Yes", "No")</f>
        <v>No</v>
      </c>
      <c r="F680" s="9">
        <v>44329</v>
      </c>
      <c r="G680" s="9">
        <v>44355</v>
      </c>
      <c r="H680" s="6">
        <v>2</v>
      </c>
      <c r="I680" t="str">
        <f>IF(Table_New[[#This Row],[LaborFee]]=0,"Yes", "No")</f>
        <v>No</v>
      </c>
      <c r="J680" t="str">
        <f>IF(Table_New[[#This Row],[PartsFee]]=0,"Yes", "No")</f>
        <v>No</v>
      </c>
      <c r="K680" s="6">
        <v>0.25</v>
      </c>
      <c r="L680" s="6">
        <v>63.441299999999998</v>
      </c>
      <c r="M680" s="6" t="s">
        <v>59</v>
      </c>
      <c r="N680">
        <f>Table_New[[#This Row],[WorkDate]]-Table_New[[#This Row],[ReqDate]]</f>
        <v>26</v>
      </c>
      <c r="O680">
        <f>VLOOKUP(Table_New[[#This Row],[Techs]],$AA$2:$AB$4,2,0)</f>
        <v>140</v>
      </c>
      <c r="P680">
        <f>Table_New[[#This Row],[LaborHours]]*Table_New[[#This Row],[LaborRate]]</f>
        <v>35</v>
      </c>
      <c r="Q680" s="6">
        <v>35</v>
      </c>
      <c r="R680" s="6">
        <v>63.441299999999998</v>
      </c>
      <c r="S680">
        <f>Table_New[[#This Row],[LaborRate]]+Table_New[[#This Row],[LaborCost]]</f>
        <v>175</v>
      </c>
      <c r="T680">
        <f>Table_New[[#This Row],[LaborFee]]+Table_New[[#This Row],[PartsFee]]</f>
        <v>98.441299999999998</v>
      </c>
      <c r="U680" t="str">
        <f>LEFT(TEXT(Table_New[[#This Row],[ReqDate]],"dddd"),3)</f>
        <v>Thu</v>
      </c>
      <c r="V680" t="str">
        <f>LEFT(TEXT(Table_New[[#This Row],[WorkDate]],"mmmm"),3)</f>
        <v>Jun</v>
      </c>
    </row>
    <row r="681" spans="1:22" ht="14.25" customHeight="1" x14ac:dyDescent="0.25">
      <c r="A681" s="6" t="s">
        <v>761</v>
      </c>
      <c r="B681" s="6" t="s">
        <v>65</v>
      </c>
      <c r="C681" s="6" t="s">
        <v>66</v>
      </c>
      <c r="D681" s="6" t="s">
        <v>63</v>
      </c>
      <c r="E681" t="str">
        <f>IF(Table_New[[#This Row],[Wait]]&lt;=4, "Yes", "No")</f>
        <v>No</v>
      </c>
      <c r="F681" s="9">
        <v>44329</v>
      </c>
      <c r="G681" s="9">
        <v>44363</v>
      </c>
      <c r="H681" s="6">
        <v>1</v>
      </c>
      <c r="I681" t="str">
        <f>IF(Table_New[[#This Row],[LaborFee]]=0,"Yes", "No")</f>
        <v>No</v>
      </c>
      <c r="J681" t="str">
        <f>IF(Table_New[[#This Row],[PartsFee]]=0,"Yes", "No")</f>
        <v>No</v>
      </c>
      <c r="K681" s="6">
        <v>0.5</v>
      </c>
      <c r="L681" s="6">
        <v>30</v>
      </c>
      <c r="M681" s="6" t="s">
        <v>79</v>
      </c>
      <c r="N681">
        <f>Table_New[[#This Row],[WorkDate]]-Table_New[[#This Row],[ReqDate]]</f>
        <v>34</v>
      </c>
      <c r="O681">
        <f>VLOOKUP(Table_New[[#This Row],[Techs]],$AA$2:$AB$4,2,0)</f>
        <v>80</v>
      </c>
      <c r="P681">
        <f>Table_New[[#This Row],[LaborHours]]*Table_New[[#This Row],[LaborRate]]</f>
        <v>40</v>
      </c>
      <c r="Q681" s="6">
        <v>40</v>
      </c>
      <c r="R681" s="6">
        <v>30</v>
      </c>
      <c r="S681">
        <f>Table_New[[#This Row],[LaborRate]]+Table_New[[#This Row],[LaborCost]]</f>
        <v>120</v>
      </c>
      <c r="T681">
        <f>Table_New[[#This Row],[LaborFee]]+Table_New[[#This Row],[PartsFee]]</f>
        <v>70</v>
      </c>
      <c r="U681" t="str">
        <f>LEFT(TEXT(Table_New[[#This Row],[ReqDate]],"dddd"),3)</f>
        <v>Thu</v>
      </c>
      <c r="V681" t="str">
        <f>LEFT(TEXT(Table_New[[#This Row],[WorkDate]],"mmmm"),3)</f>
        <v>Jun</v>
      </c>
    </row>
    <row r="682" spans="1:22" ht="14.25" customHeight="1" x14ac:dyDescent="0.25">
      <c r="A682" s="6" t="s">
        <v>762</v>
      </c>
      <c r="B682" s="6" t="s">
        <v>168</v>
      </c>
      <c r="C682" s="6" t="s">
        <v>227</v>
      </c>
      <c r="D682" s="6" t="s">
        <v>63</v>
      </c>
      <c r="E682" t="str">
        <f>IF(Table_New[[#This Row],[Wait]]&lt;=4, "Yes", "No")</f>
        <v>No</v>
      </c>
      <c r="F682" s="9">
        <v>44329</v>
      </c>
      <c r="G682" s="9">
        <v>44364</v>
      </c>
      <c r="H682" s="6">
        <v>1</v>
      </c>
      <c r="I682" t="str">
        <f>IF(Table_New[[#This Row],[LaborFee]]=0,"Yes", "No")</f>
        <v>No</v>
      </c>
      <c r="J682" t="str">
        <f>IF(Table_New[[#This Row],[PartsFee]]=0,"Yes", "No")</f>
        <v>No</v>
      </c>
      <c r="K682" s="6">
        <v>0.5</v>
      </c>
      <c r="L682" s="6">
        <v>496</v>
      </c>
      <c r="M682" s="6" t="s">
        <v>59</v>
      </c>
      <c r="N682">
        <f>Table_New[[#This Row],[WorkDate]]-Table_New[[#This Row],[ReqDate]]</f>
        <v>35</v>
      </c>
      <c r="O682">
        <f>VLOOKUP(Table_New[[#This Row],[Techs]],$AA$2:$AB$4,2,0)</f>
        <v>80</v>
      </c>
      <c r="P682">
        <f>Table_New[[#This Row],[LaborHours]]*Table_New[[#This Row],[LaborRate]]</f>
        <v>40</v>
      </c>
      <c r="Q682" s="6">
        <v>40</v>
      </c>
      <c r="R682" s="6">
        <v>496</v>
      </c>
      <c r="S682">
        <f>Table_New[[#This Row],[LaborRate]]+Table_New[[#This Row],[LaborCost]]</f>
        <v>120</v>
      </c>
      <c r="T682">
        <f>Table_New[[#This Row],[LaborFee]]+Table_New[[#This Row],[PartsFee]]</f>
        <v>536</v>
      </c>
      <c r="U682" t="str">
        <f>LEFT(TEXT(Table_New[[#This Row],[ReqDate]],"dddd"),3)</f>
        <v>Thu</v>
      </c>
      <c r="V682" t="str">
        <f>LEFT(TEXT(Table_New[[#This Row],[WorkDate]],"mmmm"),3)</f>
        <v>Jun</v>
      </c>
    </row>
    <row r="683" spans="1:22" ht="14.25" customHeight="1" x14ac:dyDescent="0.25">
      <c r="A683" s="6" t="s">
        <v>763</v>
      </c>
      <c r="B683" s="6" t="s">
        <v>71</v>
      </c>
      <c r="C683" s="6" t="s">
        <v>66</v>
      </c>
      <c r="D683" s="6" t="s">
        <v>63</v>
      </c>
      <c r="E683" t="str">
        <f>IF(Table_New[[#This Row],[Wait]]&lt;=4, "Yes", "No")</f>
        <v>No</v>
      </c>
      <c r="F683" s="9">
        <v>44329</v>
      </c>
      <c r="G683" s="9">
        <v>44356</v>
      </c>
      <c r="H683" s="6">
        <v>1</v>
      </c>
      <c r="I683" t="str">
        <f>IF(Table_New[[#This Row],[LaborFee]]=0,"Yes", "No")</f>
        <v>Yes</v>
      </c>
      <c r="J683" t="str">
        <f>IF(Table_New[[#This Row],[PartsFee]]=0,"Yes", "No")</f>
        <v>Yes</v>
      </c>
      <c r="K683" s="6">
        <v>0.25</v>
      </c>
      <c r="L683" s="6">
        <v>126.81</v>
      </c>
      <c r="M683" s="6" t="s">
        <v>79</v>
      </c>
      <c r="N683">
        <f>Table_New[[#This Row],[WorkDate]]-Table_New[[#This Row],[ReqDate]]</f>
        <v>27</v>
      </c>
      <c r="O683">
        <f>VLOOKUP(Table_New[[#This Row],[Techs]],$AA$2:$AB$4,2,0)</f>
        <v>80</v>
      </c>
      <c r="P683">
        <f>Table_New[[#This Row],[LaborHours]]*Table_New[[#This Row],[LaborRate]]</f>
        <v>20</v>
      </c>
      <c r="Q683" s="6">
        <v>0</v>
      </c>
      <c r="R683" s="6">
        <v>0</v>
      </c>
      <c r="S683">
        <f>Table_New[[#This Row],[LaborRate]]+Table_New[[#This Row],[LaborCost]]</f>
        <v>100</v>
      </c>
      <c r="T683">
        <f>Table_New[[#This Row],[LaborFee]]+Table_New[[#This Row],[PartsFee]]</f>
        <v>0</v>
      </c>
      <c r="U683" t="str">
        <f>LEFT(TEXT(Table_New[[#This Row],[ReqDate]],"dddd"),3)</f>
        <v>Thu</v>
      </c>
      <c r="V683" t="str">
        <f>LEFT(TEXT(Table_New[[#This Row],[WorkDate]],"mmmm"),3)</f>
        <v>Jun</v>
      </c>
    </row>
    <row r="684" spans="1:22" ht="14.25" customHeight="1" x14ac:dyDescent="0.25">
      <c r="A684" s="6" t="s">
        <v>764</v>
      </c>
      <c r="B684" s="6" t="s">
        <v>83</v>
      </c>
      <c r="C684" s="6" t="s">
        <v>57</v>
      </c>
      <c r="D684" s="6" t="s">
        <v>194</v>
      </c>
      <c r="E684" t="str">
        <f>IF(Table_New[[#This Row],[Wait]]&lt;=4, "Yes", "No")</f>
        <v>No</v>
      </c>
      <c r="F684" s="9">
        <v>44329</v>
      </c>
      <c r="G684" s="9">
        <v>44362</v>
      </c>
      <c r="H684" s="6">
        <v>2</v>
      </c>
      <c r="I684" t="str">
        <f>IF(Table_New[[#This Row],[LaborFee]]=0,"Yes", "No")</f>
        <v>Yes</v>
      </c>
      <c r="J684" t="str">
        <f>IF(Table_New[[#This Row],[PartsFee]]=0,"Yes", "No")</f>
        <v>No</v>
      </c>
      <c r="K684" s="6">
        <v>0.75</v>
      </c>
      <c r="L684" s="6">
        <v>144</v>
      </c>
      <c r="M684" s="6" t="s">
        <v>79</v>
      </c>
      <c r="N684">
        <f>Table_New[[#This Row],[WorkDate]]-Table_New[[#This Row],[ReqDate]]</f>
        <v>33</v>
      </c>
      <c r="O684">
        <f>VLOOKUP(Table_New[[#This Row],[Techs]],$AA$2:$AB$4,2,0)</f>
        <v>140</v>
      </c>
      <c r="P684">
        <f>Table_New[[#This Row],[LaborHours]]*Table_New[[#This Row],[LaborRate]]</f>
        <v>105</v>
      </c>
      <c r="Q684" s="6">
        <v>0</v>
      </c>
      <c r="R684" s="6">
        <v>144</v>
      </c>
      <c r="S684">
        <f>Table_New[[#This Row],[LaborRate]]+Table_New[[#This Row],[LaborCost]]</f>
        <v>245</v>
      </c>
      <c r="T684">
        <f>Table_New[[#This Row],[LaborFee]]+Table_New[[#This Row],[PartsFee]]</f>
        <v>144</v>
      </c>
      <c r="U684" t="str">
        <f>LEFT(TEXT(Table_New[[#This Row],[ReqDate]],"dddd"),3)</f>
        <v>Thu</v>
      </c>
      <c r="V684" t="str">
        <f>LEFT(TEXT(Table_New[[#This Row],[WorkDate]],"mmmm"),3)</f>
        <v>Jun</v>
      </c>
    </row>
    <row r="685" spans="1:22" ht="14.25" customHeight="1" x14ac:dyDescent="0.25">
      <c r="A685" s="6" t="s">
        <v>765</v>
      </c>
      <c r="B685" s="6" t="s">
        <v>226</v>
      </c>
      <c r="C685" s="6" t="s">
        <v>227</v>
      </c>
      <c r="D685" s="6" t="s">
        <v>63</v>
      </c>
      <c r="E685" t="str">
        <f>IF(Table_New[[#This Row],[Wait]]&lt;=4, "Yes", "No")</f>
        <v>No</v>
      </c>
      <c r="F685" s="9">
        <v>44331</v>
      </c>
      <c r="G685" s="9">
        <v>44354</v>
      </c>
      <c r="H685" s="6">
        <v>2</v>
      </c>
      <c r="I685" t="str">
        <f>IF(Table_New[[#This Row],[LaborFee]]=0,"Yes", "No")</f>
        <v>No</v>
      </c>
      <c r="J685" t="str">
        <f>IF(Table_New[[#This Row],[PartsFee]]=0,"Yes", "No")</f>
        <v>Yes</v>
      </c>
      <c r="K685" s="6">
        <v>0.5</v>
      </c>
      <c r="L685" s="6">
        <v>494.92989999999998</v>
      </c>
      <c r="M685" s="6" t="s">
        <v>79</v>
      </c>
      <c r="N685">
        <f>Table_New[[#This Row],[WorkDate]]-Table_New[[#This Row],[ReqDate]]</f>
        <v>23</v>
      </c>
      <c r="O685">
        <f>VLOOKUP(Table_New[[#This Row],[Techs]],$AA$2:$AB$4,2,0)</f>
        <v>140</v>
      </c>
      <c r="P685">
        <f>Table_New[[#This Row],[LaborHours]]*Table_New[[#This Row],[LaborRate]]</f>
        <v>70</v>
      </c>
      <c r="Q685" s="6">
        <v>70</v>
      </c>
      <c r="R685" s="6">
        <v>0</v>
      </c>
      <c r="S685">
        <f>Table_New[[#This Row],[LaborRate]]+Table_New[[#This Row],[LaborCost]]</f>
        <v>210</v>
      </c>
      <c r="T685">
        <f>Table_New[[#This Row],[LaborFee]]+Table_New[[#This Row],[PartsFee]]</f>
        <v>70</v>
      </c>
      <c r="U685" t="str">
        <f>LEFT(TEXT(Table_New[[#This Row],[ReqDate]],"dddd"),3)</f>
        <v>Sat</v>
      </c>
      <c r="V685" t="str">
        <f>LEFT(TEXT(Table_New[[#This Row],[WorkDate]],"mmmm"),3)</f>
        <v>Jun</v>
      </c>
    </row>
    <row r="686" spans="1:22" ht="14.25" customHeight="1" x14ac:dyDescent="0.25">
      <c r="A686" s="6" t="s">
        <v>766</v>
      </c>
      <c r="B686" s="6" t="s">
        <v>56</v>
      </c>
      <c r="C686" s="6" t="s">
        <v>227</v>
      </c>
      <c r="D686" s="6" t="s">
        <v>58</v>
      </c>
      <c r="E686" t="str">
        <f>IF(Table_New[[#This Row],[Wait]]&lt;=4, "Yes", "No")</f>
        <v>No</v>
      </c>
      <c r="F686" s="9">
        <v>44331</v>
      </c>
      <c r="G686" s="9">
        <v>44355</v>
      </c>
      <c r="H686" s="6">
        <v>2</v>
      </c>
      <c r="I686" t="str">
        <f>IF(Table_New[[#This Row],[LaborFee]]=0,"Yes", "No")</f>
        <v>No</v>
      </c>
      <c r="J686" t="str">
        <f>IF(Table_New[[#This Row],[PartsFee]]=0,"Yes", "No")</f>
        <v>No</v>
      </c>
      <c r="K686" s="6">
        <v>0.25</v>
      </c>
      <c r="L686" s="6">
        <v>30.0473</v>
      </c>
      <c r="M686" s="6" t="s">
        <v>79</v>
      </c>
      <c r="N686">
        <f>Table_New[[#This Row],[WorkDate]]-Table_New[[#This Row],[ReqDate]]</f>
        <v>24</v>
      </c>
      <c r="O686">
        <f>VLOOKUP(Table_New[[#This Row],[Techs]],$AA$2:$AB$4,2,0)</f>
        <v>140</v>
      </c>
      <c r="P686">
        <f>Table_New[[#This Row],[LaborHours]]*Table_New[[#This Row],[LaborRate]]</f>
        <v>35</v>
      </c>
      <c r="Q686" s="6">
        <v>35</v>
      </c>
      <c r="R686" s="6">
        <v>30.0473</v>
      </c>
      <c r="S686">
        <f>Table_New[[#This Row],[LaborRate]]+Table_New[[#This Row],[LaborCost]]</f>
        <v>175</v>
      </c>
      <c r="T686">
        <f>Table_New[[#This Row],[LaborFee]]+Table_New[[#This Row],[PartsFee]]</f>
        <v>65.047300000000007</v>
      </c>
      <c r="U686" t="str">
        <f>LEFT(TEXT(Table_New[[#This Row],[ReqDate]],"dddd"),3)</f>
        <v>Sat</v>
      </c>
      <c r="V686" t="str">
        <f>LEFT(TEXT(Table_New[[#This Row],[WorkDate]],"mmmm"),3)</f>
        <v>Jun</v>
      </c>
    </row>
    <row r="687" spans="1:22" ht="14.25" customHeight="1" x14ac:dyDescent="0.25">
      <c r="A687" s="6" t="s">
        <v>767</v>
      </c>
      <c r="B687" s="6" t="s">
        <v>94</v>
      </c>
      <c r="C687" s="6" t="s">
        <v>78</v>
      </c>
      <c r="D687" s="6" t="s">
        <v>58</v>
      </c>
      <c r="E687" t="str">
        <f>IF(Table_New[[#This Row],[Wait]]&lt;=4, "Yes", "No")</f>
        <v>No</v>
      </c>
      <c r="F687" s="9">
        <v>44333</v>
      </c>
      <c r="G687" s="9">
        <v>44341</v>
      </c>
      <c r="H687" s="6">
        <v>1</v>
      </c>
      <c r="I687" t="str">
        <f>IF(Table_New[[#This Row],[LaborFee]]=0,"Yes", "No")</f>
        <v>No</v>
      </c>
      <c r="J687" t="str">
        <f>IF(Table_New[[#This Row],[PartsFee]]=0,"Yes", "No")</f>
        <v>No</v>
      </c>
      <c r="K687" s="6">
        <v>0.25</v>
      </c>
      <c r="L687" s="6">
        <v>147.63820000000001</v>
      </c>
      <c r="M687" s="6" t="s">
        <v>59</v>
      </c>
      <c r="N687">
        <f>Table_New[[#This Row],[WorkDate]]-Table_New[[#This Row],[ReqDate]]</f>
        <v>8</v>
      </c>
      <c r="O687">
        <f>VLOOKUP(Table_New[[#This Row],[Techs]],$AA$2:$AB$4,2,0)</f>
        <v>80</v>
      </c>
      <c r="P687">
        <f>Table_New[[#This Row],[LaborHours]]*Table_New[[#This Row],[LaborRate]]</f>
        <v>20</v>
      </c>
      <c r="Q687" s="6">
        <v>20</v>
      </c>
      <c r="R687" s="6">
        <v>147.63820000000001</v>
      </c>
      <c r="S687">
        <f>Table_New[[#This Row],[LaborRate]]+Table_New[[#This Row],[LaborCost]]</f>
        <v>100</v>
      </c>
      <c r="T687">
        <f>Table_New[[#This Row],[LaborFee]]+Table_New[[#This Row],[PartsFee]]</f>
        <v>167.63820000000001</v>
      </c>
      <c r="U687" t="str">
        <f>LEFT(TEXT(Table_New[[#This Row],[ReqDate]],"dddd"),3)</f>
        <v>Mon</v>
      </c>
      <c r="V687" t="str">
        <f>LEFT(TEXT(Table_New[[#This Row],[WorkDate]],"mmmm"),3)</f>
        <v>May</v>
      </c>
    </row>
    <row r="688" spans="1:22" ht="14.25" customHeight="1" x14ac:dyDescent="0.25">
      <c r="A688" s="6" t="s">
        <v>768</v>
      </c>
      <c r="B688" s="6" t="s">
        <v>56</v>
      </c>
      <c r="C688" s="6" t="s">
        <v>227</v>
      </c>
      <c r="D688" s="6" t="s">
        <v>63</v>
      </c>
      <c r="E688" t="str">
        <f>IF(Table_New[[#This Row],[Wait]]&lt;=4, "Yes", "No")</f>
        <v>No</v>
      </c>
      <c r="F688" s="9">
        <v>44333</v>
      </c>
      <c r="G688" s="9">
        <v>44344</v>
      </c>
      <c r="H688" s="6">
        <v>2</v>
      </c>
      <c r="I688" t="str">
        <f>IF(Table_New[[#This Row],[LaborFee]]=0,"Yes", "No")</f>
        <v>No</v>
      </c>
      <c r="J688" t="str">
        <f>IF(Table_New[[#This Row],[PartsFee]]=0,"Yes", "No")</f>
        <v>No</v>
      </c>
      <c r="K688" s="6">
        <v>0.5</v>
      </c>
      <c r="L688" s="6">
        <v>37.44</v>
      </c>
      <c r="M688" s="6" t="s">
        <v>79</v>
      </c>
      <c r="N688">
        <f>Table_New[[#This Row],[WorkDate]]-Table_New[[#This Row],[ReqDate]]</f>
        <v>11</v>
      </c>
      <c r="O688">
        <f>VLOOKUP(Table_New[[#This Row],[Techs]],$AA$2:$AB$4,2,0)</f>
        <v>140</v>
      </c>
      <c r="P688">
        <f>Table_New[[#This Row],[LaborHours]]*Table_New[[#This Row],[LaborRate]]</f>
        <v>70</v>
      </c>
      <c r="Q688" s="6">
        <v>70</v>
      </c>
      <c r="R688" s="6">
        <v>37.44</v>
      </c>
      <c r="S688">
        <f>Table_New[[#This Row],[LaborRate]]+Table_New[[#This Row],[LaborCost]]</f>
        <v>210</v>
      </c>
      <c r="T688">
        <f>Table_New[[#This Row],[LaborFee]]+Table_New[[#This Row],[PartsFee]]</f>
        <v>107.44</v>
      </c>
      <c r="U688" t="str">
        <f>LEFT(TEXT(Table_New[[#This Row],[ReqDate]],"dddd"),3)</f>
        <v>Mon</v>
      </c>
      <c r="V688" t="str">
        <f>LEFT(TEXT(Table_New[[#This Row],[WorkDate]],"mmmm"),3)</f>
        <v>May</v>
      </c>
    </row>
    <row r="689" spans="1:22" ht="14.25" customHeight="1" x14ac:dyDescent="0.25">
      <c r="A689" s="6" t="s">
        <v>769</v>
      </c>
      <c r="B689" s="6" t="s">
        <v>168</v>
      </c>
      <c r="C689" s="6" t="s">
        <v>227</v>
      </c>
      <c r="D689" s="6" t="s">
        <v>58</v>
      </c>
      <c r="E689" t="str">
        <f>IF(Table_New[[#This Row],[Wait]]&lt;=4, "Yes", "No")</f>
        <v>No</v>
      </c>
      <c r="F689" s="9">
        <v>44333</v>
      </c>
      <c r="G689" s="9">
        <v>44349</v>
      </c>
      <c r="H689" s="6">
        <v>2</v>
      </c>
      <c r="I689" t="str">
        <f>IF(Table_New[[#This Row],[LaborFee]]=0,"Yes", "No")</f>
        <v>No</v>
      </c>
      <c r="J689" t="str">
        <f>IF(Table_New[[#This Row],[PartsFee]]=0,"Yes", "No")</f>
        <v>No</v>
      </c>
      <c r="K689" s="6">
        <v>0.5</v>
      </c>
      <c r="L689" s="6">
        <v>288</v>
      </c>
      <c r="M689" s="6" t="s">
        <v>59</v>
      </c>
      <c r="N689">
        <f>Table_New[[#This Row],[WorkDate]]-Table_New[[#This Row],[ReqDate]]</f>
        <v>16</v>
      </c>
      <c r="O689">
        <f>VLOOKUP(Table_New[[#This Row],[Techs]],$AA$2:$AB$4,2,0)</f>
        <v>140</v>
      </c>
      <c r="P689">
        <f>Table_New[[#This Row],[LaborHours]]*Table_New[[#This Row],[LaborRate]]</f>
        <v>70</v>
      </c>
      <c r="Q689" s="6">
        <v>70</v>
      </c>
      <c r="R689" s="6">
        <v>288</v>
      </c>
      <c r="S689">
        <f>Table_New[[#This Row],[LaborRate]]+Table_New[[#This Row],[LaborCost]]</f>
        <v>210</v>
      </c>
      <c r="T689">
        <f>Table_New[[#This Row],[LaborFee]]+Table_New[[#This Row],[PartsFee]]</f>
        <v>358</v>
      </c>
      <c r="U689" t="str">
        <f>LEFT(TEXT(Table_New[[#This Row],[ReqDate]],"dddd"),3)</f>
        <v>Mon</v>
      </c>
      <c r="V689" t="str">
        <f>LEFT(TEXT(Table_New[[#This Row],[WorkDate]],"mmmm"),3)</f>
        <v>Jun</v>
      </c>
    </row>
    <row r="690" spans="1:22" ht="14.25" customHeight="1" x14ac:dyDescent="0.25">
      <c r="A690" s="6" t="s">
        <v>770</v>
      </c>
      <c r="B690" s="6" t="s">
        <v>71</v>
      </c>
      <c r="C690" s="6" t="s">
        <v>66</v>
      </c>
      <c r="D690" s="6" t="s">
        <v>58</v>
      </c>
      <c r="E690" t="str">
        <f>IF(Table_New[[#This Row],[Wait]]&lt;=4, "Yes", "No")</f>
        <v>No</v>
      </c>
      <c r="F690" s="9">
        <v>44333</v>
      </c>
      <c r="G690" s="9">
        <v>44349</v>
      </c>
      <c r="H690" s="6">
        <v>2</v>
      </c>
      <c r="I690" t="str">
        <f>IF(Table_New[[#This Row],[LaborFee]]=0,"Yes", "No")</f>
        <v>No</v>
      </c>
      <c r="J690" t="str">
        <f>IF(Table_New[[#This Row],[PartsFee]]=0,"Yes", "No")</f>
        <v>No</v>
      </c>
      <c r="K690" s="6">
        <v>1</v>
      </c>
      <c r="L690" s="6">
        <v>150</v>
      </c>
      <c r="M690" s="6" t="s">
        <v>79</v>
      </c>
      <c r="N690">
        <f>Table_New[[#This Row],[WorkDate]]-Table_New[[#This Row],[ReqDate]]</f>
        <v>16</v>
      </c>
      <c r="O690">
        <f>VLOOKUP(Table_New[[#This Row],[Techs]],$AA$2:$AB$4,2,0)</f>
        <v>140</v>
      </c>
      <c r="P690">
        <f>Table_New[[#This Row],[LaborHours]]*Table_New[[#This Row],[LaborRate]]</f>
        <v>140</v>
      </c>
      <c r="Q690" s="6">
        <v>140</v>
      </c>
      <c r="R690" s="6">
        <v>150</v>
      </c>
      <c r="S690">
        <f>Table_New[[#This Row],[LaborRate]]+Table_New[[#This Row],[LaborCost]]</f>
        <v>280</v>
      </c>
      <c r="T690">
        <f>Table_New[[#This Row],[LaborFee]]+Table_New[[#This Row],[PartsFee]]</f>
        <v>290</v>
      </c>
      <c r="U690" t="str">
        <f>LEFT(TEXT(Table_New[[#This Row],[ReqDate]],"dddd"),3)</f>
        <v>Mon</v>
      </c>
      <c r="V690" t="str">
        <f>LEFT(TEXT(Table_New[[#This Row],[WorkDate]],"mmmm"),3)</f>
        <v>Jun</v>
      </c>
    </row>
    <row r="691" spans="1:22" ht="14.25" customHeight="1" x14ac:dyDescent="0.25">
      <c r="A691" s="6" t="s">
        <v>771</v>
      </c>
      <c r="B691" s="6" t="s">
        <v>56</v>
      </c>
      <c r="C691" s="6" t="s">
        <v>227</v>
      </c>
      <c r="D691" s="6" t="s">
        <v>67</v>
      </c>
      <c r="E691" t="str">
        <f>IF(Table_New[[#This Row],[Wait]]&lt;=4, "Yes", "No")</f>
        <v>No</v>
      </c>
      <c r="F691" s="9">
        <v>44333</v>
      </c>
      <c r="G691" s="9">
        <v>44355</v>
      </c>
      <c r="H691" s="6">
        <v>1</v>
      </c>
      <c r="I691" t="str">
        <f>IF(Table_New[[#This Row],[LaborFee]]=0,"Yes", "No")</f>
        <v>No</v>
      </c>
      <c r="J691" t="str">
        <f>IF(Table_New[[#This Row],[PartsFee]]=0,"Yes", "No")</f>
        <v>No</v>
      </c>
      <c r="K691" s="6">
        <v>0.25</v>
      </c>
      <c r="L691" s="6">
        <v>42.66</v>
      </c>
      <c r="M691" s="6" t="s">
        <v>59</v>
      </c>
      <c r="N691">
        <f>Table_New[[#This Row],[WorkDate]]-Table_New[[#This Row],[ReqDate]]</f>
        <v>22</v>
      </c>
      <c r="O691">
        <f>VLOOKUP(Table_New[[#This Row],[Techs]],$AA$2:$AB$4,2,0)</f>
        <v>80</v>
      </c>
      <c r="P691">
        <f>Table_New[[#This Row],[LaborHours]]*Table_New[[#This Row],[LaborRate]]</f>
        <v>20</v>
      </c>
      <c r="Q691" s="6">
        <v>20</v>
      </c>
      <c r="R691" s="6">
        <v>42.66</v>
      </c>
      <c r="S691">
        <f>Table_New[[#This Row],[LaborRate]]+Table_New[[#This Row],[LaborCost]]</f>
        <v>100</v>
      </c>
      <c r="T691">
        <f>Table_New[[#This Row],[LaborFee]]+Table_New[[#This Row],[PartsFee]]</f>
        <v>62.66</v>
      </c>
      <c r="U691" t="str">
        <f>LEFT(TEXT(Table_New[[#This Row],[ReqDate]],"dddd"),3)</f>
        <v>Mon</v>
      </c>
      <c r="V691" t="str">
        <f>LEFT(TEXT(Table_New[[#This Row],[WorkDate]],"mmmm"),3)</f>
        <v>Jun</v>
      </c>
    </row>
    <row r="692" spans="1:22" ht="14.25" customHeight="1" x14ac:dyDescent="0.25">
      <c r="A692" s="6" t="s">
        <v>772</v>
      </c>
      <c r="B692" s="6" t="s">
        <v>56</v>
      </c>
      <c r="C692" s="6" t="s">
        <v>227</v>
      </c>
      <c r="D692" s="6" t="s">
        <v>58</v>
      </c>
      <c r="E692" t="str">
        <f>IF(Table_New[[#This Row],[Wait]]&lt;=4, "Yes", "No")</f>
        <v>No</v>
      </c>
      <c r="F692" s="9">
        <v>44333</v>
      </c>
      <c r="G692" s="9">
        <v>44355</v>
      </c>
      <c r="H692" s="6">
        <v>1</v>
      </c>
      <c r="I692" t="str">
        <f>IF(Table_New[[#This Row],[LaborFee]]=0,"Yes", "No")</f>
        <v>No</v>
      </c>
      <c r="J692" t="str">
        <f>IF(Table_New[[#This Row],[PartsFee]]=0,"Yes", "No")</f>
        <v>No</v>
      </c>
      <c r="K692" s="6">
        <v>0.25</v>
      </c>
      <c r="L692" s="6">
        <v>287.25</v>
      </c>
      <c r="M692" s="6" t="s">
        <v>59</v>
      </c>
      <c r="N692">
        <f>Table_New[[#This Row],[WorkDate]]-Table_New[[#This Row],[ReqDate]]</f>
        <v>22</v>
      </c>
      <c r="O692">
        <f>VLOOKUP(Table_New[[#This Row],[Techs]],$AA$2:$AB$4,2,0)</f>
        <v>80</v>
      </c>
      <c r="P692">
        <f>Table_New[[#This Row],[LaborHours]]*Table_New[[#This Row],[LaborRate]]</f>
        <v>20</v>
      </c>
      <c r="Q692" s="6">
        <v>20</v>
      </c>
      <c r="R692" s="6">
        <v>287.25</v>
      </c>
      <c r="S692">
        <f>Table_New[[#This Row],[LaborRate]]+Table_New[[#This Row],[LaborCost]]</f>
        <v>100</v>
      </c>
      <c r="T692">
        <f>Table_New[[#This Row],[LaborFee]]+Table_New[[#This Row],[PartsFee]]</f>
        <v>307.25</v>
      </c>
      <c r="U692" t="str">
        <f>LEFT(TEXT(Table_New[[#This Row],[ReqDate]],"dddd"),3)</f>
        <v>Mon</v>
      </c>
      <c r="V692" t="str">
        <f>LEFT(TEXT(Table_New[[#This Row],[WorkDate]],"mmmm"),3)</f>
        <v>Jun</v>
      </c>
    </row>
    <row r="693" spans="1:22" ht="14.25" customHeight="1" x14ac:dyDescent="0.25">
      <c r="A693" s="6" t="s">
        <v>773</v>
      </c>
      <c r="B693" s="6" t="s">
        <v>83</v>
      </c>
      <c r="C693" s="6" t="s">
        <v>66</v>
      </c>
      <c r="D693" s="6" t="s">
        <v>67</v>
      </c>
      <c r="E693" t="str">
        <f>IF(Table_New[[#This Row],[Wait]]&lt;=4, "Yes", "No")</f>
        <v>No</v>
      </c>
      <c r="F693" s="9">
        <v>44333</v>
      </c>
      <c r="G693" s="9">
        <v>44358</v>
      </c>
      <c r="H693" s="6">
        <v>2</v>
      </c>
      <c r="I693" t="str">
        <f>IF(Table_New[[#This Row],[LaborFee]]=0,"Yes", "No")</f>
        <v>No</v>
      </c>
      <c r="J693" t="str">
        <f>IF(Table_New[[#This Row],[PartsFee]]=0,"Yes", "No")</f>
        <v>No</v>
      </c>
      <c r="K693" s="6">
        <v>0.25</v>
      </c>
      <c r="L693" s="6">
        <v>147.4015</v>
      </c>
      <c r="M693" s="6" t="s">
        <v>79</v>
      </c>
      <c r="N693">
        <f>Table_New[[#This Row],[WorkDate]]-Table_New[[#This Row],[ReqDate]]</f>
        <v>25</v>
      </c>
      <c r="O693">
        <f>VLOOKUP(Table_New[[#This Row],[Techs]],$AA$2:$AB$4,2,0)</f>
        <v>140</v>
      </c>
      <c r="P693">
        <f>Table_New[[#This Row],[LaborHours]]*Table_New[[#This Row],[LaborRate]]</f>
        <v>35</v>
      </c>
      <c r="Q693" s="6">
        <v>35</v>
      </c>
      <c r="R693" s="6">
        <v>147.4015</v>
      </c>
      <c r="S693">
        <f>Table_New[[#This Row],[LaborRate]]+Table_New[[#This Row],[LaborCost]]</f>
        <v>175</v>
      </c>
      <c r="T693">
        <f>Table_New[[#This Row],[LaborFee]]+Table_New[[#This Row],[PartsFee]]</f>
        <v>182.4015</v>
      </c>
      <c r="U693" t="str">
        <f>LEFT(TEXT(Table_New[[#This Row],[ReqDate]],"dddd"),3)</f>
        <v>Mon</v>
      </c>
      <c r="V693" t="str">
        <f>LEFT(TEXT(Table_New[[#This Row],[WorkDate]],"mmmm"),3)</f>
        <v>Jun</v>
      </c>
    </row>
    <row r="694" spans="1:22" ht="14.25" customHeight="1" x14ac:dyDescent="0.25">
      <c r="A694" s="6" t="s">
        <v>774</v>
      </c>
      <c r="B694" s="6" t="s">
        <v>56</v>
      </c>
      <c r="C694" s="6" t="s">
        <v>227</v>
      </c>
      <c r="D694" s="6" t="s">
        <v>67</v>
      </c>
      <c r="E694" t="str">
        <f>IF(Table_New[[#This Row],[Wait]]&lt;=4, "Yes", "No")</f>
        <v>No</v>
      </c>
      <c r="F694" s="9">
        <v>44333</v>
      </c>
      <c r="G694" s="9">
        <v>44366</v>
      </c>
      <c r="H694" s="6">
        <v>1</v>
      </c>
      <c r="I694" t="str">
        <f>IF(Table_New[[#This Row],[LaborFee]]=0,"Yes", "No")</f>
        <v>No</v>
      </c>
      <c r="J694" t="str">
        <f>IF(Table_New[[#This Row],[PartsFee]]=0,"Yes", "No")</f>
        <v>No</v>
      </c>
      <c r="K694" s="6">
        <v>0.25</v>
      </c>
      <c r="L694" s="6">
        <v>59.242100000000001</v>
      </c>
      <c r="M694" s="6" t="s">
        <v>79</v>
      </c>
      <c r="N694">
        <f>Table_New[[#This Row],[WorkDate]]-Table_New[[#This Row],[ReqDate]]</f>
        <v>33</v>
      </c>
      <c r="O694">
        <f>VLOOKUP(Table_New[[#This Row],[Techs]],$AA$2:$AB$4,2,0)</f>
        <v>80</v>
      </c>
      <c r="P694">
        <f>Table_New[[#This Row],[LaborHours]]*Table_New[[#This Row],[LaborRate]]</f>
        <v>20</v>
      </c>
      <c r="Q694" s="6">
        <v>20</v>
      </c>
      <c r="R694" s="6">
        <v>59.242100000000001</v>
      </c>
      <c r="S694">
        <f>Table_New[[#This Row],[LaborRate]]+Table_New[[#This Row],[LaborCost]]</f>
        <v>100</v>
      </c>
      <c r="T694">
        <f>Table_New[[#This Row],[LaborFee]]+Table_New[[#This Row],[PartsFee]]</f>
        <v>79.242099999999994</v>
      </c>
      <c r="U694" t="str">
        <f>LEFT(TEXT(Table_New[[#This Row],[ReqDate]],"dddd"),3)</f>
        <v>Mon</v>
      </c>
      <c r="V694" t="str">
        <f>LEFT(TEXT(Table_New[[#This Row],[WorkDate]],"mmmm"),3)</f>
        <v>Jun</v>
      </c>
    </row>
    <row r="695" spans="1:22" ht="14.25" customHeight="1" x14ac:dyDescent="0.25">
      <c r="A695" s="6" t="s">
        <v>775</v>
      </c>
      <c r="B695" s="6" t="s">
        <v>56</v>
      </c>
      <c r="C695" s="6" t="s">
        <v>227</v>
      </c>
      <c r="D695" s="6" t="s">
        <v>58</v>
      </c>
      <c r="E695" t="str">
        <f>IF(Table_New[[#This Row],[Wait]]&lt;=4, "Yes", "No")</f>
        <v>No</v>
      </c>
      <c r="F695" s="9">
        <v>44333</v>
      </c>
      <c r="G695" s="9">
        <v>44361</v>
      </c>
      <c r="H695" s="6">
        <v>1</v>
      </c>
      <c r="I695" t="str">
        <f>IF(Table_New[[#This Row],[LaborFee]]=0,"Yes", "No")</f>
        <v>No</v>
      </c>
      <c r="J695" t="str">
        <f>IF(Table_New[[#This Row],[PartsFee]]=0,"Yes", "No")</f>
        <v>No</v>
      </c>
      <c r="K695" s="6">
        <v>0.25</v>
      </c>
      <c r="L695" s="6">
        <v>240</v>
      </c>
      <c r="M695" s="6" t="s">
        <v>59</v>
      </c>
      <c r="N695">
        <f>Table_New[[#This Row],[WorkDate]]-Table_New[[#This Row],[ReqDate]]</f>
        <v>28</v>
      </c>
      <c r="O695">
        <f>VLOOKUP(Table_New[[#This Row],[Techs]],$AA$2:$AB$4,2,0)</f>
        <v>80</v>
      </c>
      <c r="P695">
        <f>Table_New[[#This Row],[LaborHours]]*Table_New[[#This Row],[LaborRate]]</f>
        <v>20</v>
      </c>
      <c r="Q695" s="6">
        <v>20</v>
      </c>
      <c r="R695" s="6">
        <v>240</v>
      </c>
      <c r="S695">
        <f>Table_New[[#This Row],[LaborRate]]+Table_New[[#This Row],[LaborCost]]</f>
        <v>100</v>
      </c>
      <c r="T695">
        <f>Table_New[[#This Row],[LaborFee]]+Table_New[[#This Row],[PartsFee]]</f>
        <v>260</v>
      </c>
      <c r="U695" t="str">
        <f>LEFT(TEXT(Table_New[[#This Row],[ReqDate]],"dddd"),3)</f>
        <v>Mon</v>
      </c>
      <c r="V695" t="str">
        <f>LEFT(TEXT(Table_New[[#This Row],[WorkDate]],"mmmm"),3)</f>
        <v>Jun</v>
      </c>
    </row>
    <row r="696" spans="1:22" ht="14.25" customHeight="1" x14ac:dyDescent="0.25">
      <c r="A696" s="6" t="s">
        <v>776</v>
      </c>
      <c r="B696" s="6" t="s">
        <v>56</v>
      </c>
      <c r="C696" s="6" t="s">
        <v>227</v>
      </c>
      <c r="D696" s="6" t="s">
        <v>67</v>
      </c>
      <c r="E696" t="str">
        <f>IF(Table_New[[#This Row],[Wait]]&lt;=4, "Yes", "No")</f>
        <v>No</v>
      </c>
      <c r="F696" s="9">
        <v>44333</v>
      </c>
      <c r="G696" s="9">
        <v>44369</v>
      </c>
      <c r="H696" s="6">
        <v>2</v>
      </c>
      <c r="I696" t="str">
        <f>IF(Table_New[[#This Row],[LaborFee]]=0,"Yes", "No")</f>
        <v>No</v>
      </c>
      <c r="J696" t="str">
        <f>IF(Table_New[[#This Row],[PartsFee]]=0,"Yes", "No")</f>
        <v>No</v>
      </c>
      <c r="K696" s="6">
        <v>0.25</v>
      </c>
      <c r="L696" s="6">
        <v>197.47</v>
      </c>
      <c r="M696" s="6" t="s">
        <v>79</v>
      </c>
      <c r="N696">
        <f>Table_New[[#This Row],[WorkDate]]-Table_New[[#This Row],[ReqDate]]</f>
        <v>36</v>
      </c>
      <c r="O696">
        <f>VLOOKUP(Table_New[[#This Row],[Techs]],$AA$2:$AB$4,2,0)</f>
        <v>140</v>
      </c>
      <c r="P696">
        <f>Table_New[[#This Row],[LaborHours]]*Table_New[[#This Row],[LaborRate]]</f>
        <v>35</v>
      </c>
      <c r="Q696" s="6">
        <v>35</v>
      </c>
      <c r="R696" s="6">
        <v>197.47</v>
      </c>
      <c r="S696">
        <f>Table_New[[#This Row],[LaborRate]]+Table_New[[#This Row],[LaborCost]]</f>
        <v>175</v>
      </c>
      <c r="T696">
        <f>Table_New[[#This Row],[LaborFee]]+Table_New[[#This Row],[PartsFee]]</f>
        <v>232.47</v>
      </c>
      <c r="U696" t="str">
        <f>LEFT(TEXT(Table_New[[#This Row],[ReqDate]],"dddd"),3)</f>
        <v>Mon</v>
      </c>
      <c r="V696" t="str">
        <f>LEFT(TEXT(Table_New[[#This Row],[WorkDate]],"mmmm"),3)</f>
        <v>Jun</v>
      </c>
    </row>
    <row r="697" spans="1:22" ht="14.25" customHeight="1" x14ac:dyDescent="0.25">
      <c r="A697" s="6" t="s">
        <v>777</v>
      </c>
      <c r="B697" s="6" t="s">
        <v>168</v>
      </c>
      <c r="C697" s="6" t="s">
        <v>227</v>
      </c>
      <c r="D697" s="6" t="s">
        <v>58</v>
      </c>
      <c r="E697" t="str">
        <f>IF(Table_New[[#This Row],[Wait]]&lt;=4, "Yes", "No")</f>
        <v>No</v>
      </c>
      <c r="F697" s="9">
        <v>44333</v>
      </c>
      <c r="G697" s="9">
        <v>44393</v>
      </c>
      <c r="H697" s="6">
        <v>2</v>
      </c>
      <c r="I697" t="str">
        <f>IF(Table_New[[#This Row],[LaborFee]]=0,"Yes", "No")</f>
        <v>No</v>
      </c>
      <c r="J697" t="str">
        <f>IF(Table_New[[#This Row],[PartsFee]]=0,"Yes", "No")</f>
        <v>No</v>
      </c>
      <c r="K697" s="6">
        <v>0.5</v>
      </c>
      <c r="L697" s="6">
        <v>304.19459999999998</v>
      </c>
      <c r="M697" s="6" t="s">
        <v>79</v>
      </c>
      <c r="N697">
        <f>Table_New[[#This Row],[WorkDate]]-Table_New[[#This Row],[ReqDate]]</f>
        <v>60</v>
      </c>
      <c r="O697">
        <f>VLOOKUP(Table_New[[#This Row],[Techs]],$AA$2:$AB$4,2,0)</f>
        <v>140</v>
      </c>
      <c r="P697">
        <f>Table_New[[#This Row],[LaborHours]]*Table_New[[#This Row],[LaborRate]]</f>
        <v>70</v>
      </c>
      <c r="Q697" s="6">
        <v>70</v>
      </c>
      <c r="R697" s="6">
        <v>304.19459999999998</v>
      </c>
      <c r="S697">
        <f>Table_New[[#This Row],[LaborRate]]+Table_New[[#This Row],[LaborCost]]</f>
        <v>210</v>
      </c>
      <c r="T697">
        <f>Table_New[[#This Row],[LaborFee]]+Table_New[[#This Row],[PartsFee]]</f>
        <v>374.19459999999998</v>
      </c>
      <c r="U697" t="str">
        <f>LEFT(TEXT(Table_New[[#This Row],[ReqDate]],"dddd"),3)</f>
        <v>Mon</v>
      </c>
      <c r="V697" t="str">
        <f>LEFT(TEXT(Table_New[[#This Row],[WorkDate]],"mmmm"),3)</f>
        <v>Jul</v>
      </c>
    </row>
    <row r="698" spans="1:22" ht="14.25" customHeight="1" x14ac:dyDescent="0.25">
      <c r="A698" s="6" t="s">
        <v>778</v>
      </c>
      <c r="B698" s="6" t="s">
        <v>94</v>
      </c>
      <c r="C698" s="6" t="s">
        <v>78</v>
      </c>
      <c r="D698" s="6" t="s">
        <v>63</v>
      </c>
      <c r="E698" t="str">
        <f>IF(Table_New[[#This Row],[Wait]]&lt;=4, "Yes", "No")</f>
        <v>No</v>
      </c>
      <c r="F698" s="9">
        <v>44334</v>
      </c>
      <c r="G698" s="9">
        <v>44343</v>
      </c>
      <c r="H698" s="6">
        <v>1</v>
      </c>
      <c r="I698" t="str">
        <f>IF(Table_New[[#This Row],[LaborFee]]=0,"Yes", "No")</f>
        <v>No</v>
      </c>
      <c r="J698" t="str">
        <f>IF(Table_New[[#This Row],[PartsFee]]=0,"Yes", "No")</f>
        <v>No</v>
      </c>
      <c r="K698" s="6">
        <v>0.5</v>
      </c>
      <c r="L698" s="6">
        <v>64.342100000000002</v>
      </c>
      <c r="M698" s="6" t="s">
        <v>59</v>
      </c>
      <c r="N698">
        <f>Table_New[[#This Row],[WorkDate]]-Table_New[[#This Row],[ReqDate]]</f>
        <v>9</v>
      </c>
      <c r="O698">
        <f>VLOOKUP(Table_New[[#This Row],[Techs]],$AA$2:$AB$4,2,0)</f>
        <v>80</v>
      </c>
      <c r="P698">
        <f>Table_New[[#This Row],[LaborHours]]*Table_New[[#This Row],[LaborRate]]</f>
        <v>40</v>
      </c>
      <c r="Q698" s="6">
        <v>40</v>
      </c>
      <c r="R698" s="6">
        <v>64.342100000000002</v>
      </c>
      <c r="S698">
        <f>Table_New[[#This Row],[LaborRate]]+Table_New[[#This Row],[LaborCost]]</f>
        <v>120</v>
      </c>
      <c r="T698">
        <f>Table_New[[#This Row],[LaborFee]]+Table_New[[#This Row],[PartsFee]]</f>
        <v>104.3421</v>
      </c>
      <c r="U698" t="str">
        <f>LEFT(TEXT(Table_New[[#This Row],[ReqDate]],"dddd"),3)</f>
        <v>Tue</v>
      </c>
      <c r="V698" t="str">
        <f>LEFT(TEXT(Table_New[[#This Row],[WorkDate]],"mmmm"),3)</f>
        <v>May</v>
      </c>
    </row>
    <row r="699" spans="1:22" ht="14.25" customHeight="1" x14ac:dyDescent="0.25">
      <c r="A699" s="6" t="s">
        <v>779</v>
      </c>
      <c r="B699" s="6" t="s">
        <v>61</v>
      </c>
      <c r="C699" s="6" t="s">
        <v>62</v>
      </c>
      <c r="D699" s="6" t="s">
        <v>63</v>
      </c>
      <c r="E699" t="str">
        <f>IF(Table_New[[#This Row],[Wait]]&lt;=4, "Yes", "No")</f>
        <v>No</v>
      </c>
      <c r="F699" s="9">
        <v>44334</v>
      </c>
      <c r="G699" s="9">
        <v>44347</v>
      </c>
      <c r="H699" s="6">
        <v>1</v>
      </c>
      <c r="I699" t="str">
        <f>IF(Table_New[[#This Row],[LaborFee]]=0,"Yes", "No")</f>
        <v>No</v>
      </c>
      <c r="J699" t="str">
        <f>IF(Table_New[[#This Row],[PartsFee]]=0,"Yes", "No")</f>
        <v>No</v>
      </c>
      <c r="K699" s="6">
        <v>0.5</v>
      </c>
      <c r="L699" s="6">
        <v>10.27</v>
      </c>
      <c r="M699" s="6" t="s">
        <v>59</v>
      </c>
      <c r="N699">
        <f>Table_New[[#This Row],[WorkDate]]-Table_New[[#This Row],[ReqDate]]</f>
        <v>13</v>
      </c>
      <c r="O699">
        <f>VLOOKUP(Table_New[[#This Row],[Techs]],$AA$2:$AB$4,2,0)</f>
        <v>80</v>
      </c>
      <c r="P699">
        <f>Table_New[[#This Row],[LaborHours]]*Table_New[[#This Row],[LaborRate]]</f>
        <v>40</v>
      </c>
      <c r="Q699" s="6">
        <v>40</v>
      </c>
      <c r="R699" s="6">
        <v>10.27</v>
      </c>
      <c r="S699">
        <f>Table_New[[#This Row],[LaborRate]]+Table_New[[#This Row],[LaborCost]]</f>
        <v>120</v>
      </c>
      <c r="T699">
        <f>Table_New[[#This Row],[LaborFee]]+Table_New[[#This Row],[PartsFee]]</f>
        <v>50.269999999999996</v>
      </c>
      <c r="U699" t="str">
        <f>LEFT(TEXT(Table_New[[#This Row],[ReqDate]],"dddd"),3)</f>
        <v>Tue</v>
      </c>
      <c r="V699" t="str">
        <f>LEFT(TEXT(Table_New[[#This Row],[WorkDate]],"mmmm"),3)</f>
        <v>May</v>
      </c>
    </row>
    <row r="700" spans="1:22" ht="14.25" customHeight="1" x14ac:dyDescent="0.25">
      <c r="A700" s="6" t="s">
        <v>780</v>
      </c>
      <c r="B700" s="6" t="s">
        <v>71</v>
      </c>
      <c r="C700" s="6" t="s">
        <v>78</v>
      </c>
      <c r="D700" s="6" t="s">
        <v>58</v>
      </c>
      <c r="E700" t="str">
        <f>IF(Table_New[[#This Row],[Wait]]&lt;=4, "Yes", "No")</f>
        <v>No</v>
      </c>
      <c r="F700" s="9">
        <v>44334</v>
      </c>
      <c r="G700" s="9">
        <v>44350</v>
      </c>
      <c r="H700" s="6">
        <v>2</v>
      </c>
      <c r="I700" t="str">
        <f>IF(Table_New[[#This Row],[LaborFee]]=0,"Yes", "No")</f>
        <v>No</v>
      </c>
      <c r="J700" t="str">
        <f>IF(Table_New[[#This Row],[PartsFee]]=0,"Yes", "No")</f>
        <v>No</v>
      </c>
      <c r="K700" s="6">
        <v>0.75</v>
      </c>
      <c r="L700" s="6">
        <v>319.02080000000001</v>
      </c>
      <c r="M700" s="6" t="s">
        <v>79</v>
      </c>
      <c r="N700">
        <f>Table_New[[#This Row],[WorkDate]]-Table_New[[#This Row],[ReqDate]]</f>
        <v>16</v>
      </c>
      <c r="O700">
        <f>VLOOKUP(Table_New[[#This Row],[Techs]],$AA$2:$AB$4,2,0)</f>
        <v>140</v>
      </c>
      <c r="P700">
        <f>Table_New[[#This Row],[LaborHours]]*Table_New[[#This Row],[LaborRate]]</f>
        <v>105</v>
      </c>
      <c r="Q700" s="6">
        <v>105</v>
      </c>
      <c r="R700" s="6">
        <v>319.02080000000001</v>
      </c>
      <c r="S700">
        <f>Table_New[[#This Row],[LaborRate]]+Table_New[[#This Row],[LaborCost]]</f>
        <v>245</v>
      </c>
      <c r="T700">
        <f>Table_New[[#This Row],[LaborFee]]+Table_New[[#This Row],[PartsFee]]</f>
        <v>424.02080000000001</v>
      </c>
      <c r="U700" t="str">
        <f>LEFT(TEXT(Table_New[[#This Row],[ReqDate]],"dddd"),3)</f>
        <v>Tue</v>
      </c>
      <c r="V700" t="str">
        <f>LEFT(TEXT(Table_New[[#This Row],[WorkDate]],"mmmm"),3)</f>
        <v>Jun</v>
      </c>
    </row>
    <row r="701" spans="1:22" ht="14.25" customHeight="1" x14ac:dyDescent="0.25">
      <c r="A701" s="6" t="s">
        <v>781</v>
      </c>
      <c r="B701" s="6" t="s">
        <v>71</v>
      </c>
      <c r="C701" s="6" t="s">
        <v>57</v>
      </c>
      <c r="D701" s="6" t="s">
        <v>63</v>
      </c>
      <c r="E701" t="str">
        <f>IF(Table_New[[#This Row],[Wait]]&lt;=4, "Yes", "No")</f>
        <v>No</v>
      </c>
      <c r="F701" s="9">
        <v>44334</v>
      </c>
      <c r="G701" s="9">
        <v>44348</v>
      </c>
      <c r="H701" s="6">
        <v>1</v>
      </c>
      <c r="I701" t="str">
        <f>IF(Table_New[[#This Row],[LaborFee]]=0,"Yes", "No")</f>
        <v>No</v>
      </c>
      <c r="J701" t="str">
        <f>IF(Table_New[[#This Row],[PartsFee]]=0,"Yes", "No")</f>
        <v>No</v>
      </c>
      <c r="K701" s="6">
        <v>0.75</v>
      </c>
      <c r="L701" s="6">
        <v>131</v>
      </c>
      <c r="M701" s="6" t="s">
        <v>79</v>
      </c>
      <c r="N701">
        <f>Table_New[[#This Row],[WorkDate]]-Table_New[[#This Row],[ReqDate]]</f>
        <v>14</v>
      </c>
      <c r="O701">
        <f>VLOOKUP(Table_New[[#This Row],[Techs]],$AA$2:$AB$4,2,0)</f>
        <v>80</v>
      </c>
      <c r="P701">
        <f>Table_New[[#This Row],[LaborHours]]*Table_New[[#This Row],[LaborRate]]</f>
        <v>60</v>
      </c>
      <c r="Q701" s="6">
        <v>60</v>
      </c>
      <c r="R701" s="6">
        <v>131</v>
      </c>
      <c r="S701">
        <f>Table_New[[#This Row],[LaborRate]]+Table_New[[#This Row],[LaborCost]]</f>
        <v>140</v>
      </c>
      <c r="T701">
        <f>Table_New[[#This Row],[LaborFee]]+Table_New[[#This Row],[PartsFee]]</f>
        <v>191</v>
      </c>
      <c r="U701" t="str">
        <f>LEFT(TEXT(Table_New[[#This Row],[ReqDate]],"dddd"),3)</f>
        <v>Tue</v>
      </c>
      <c r="V701" t="str">
        <f>LEFT(TEXT(Table_New[[#This Row],[WorkDate]],"mmmm"),3)</f>
        <v>Jun</v>
      </c>
    </row>
    <row r="702" spans="1:22" ht="14.25" customHeight="1" x14ac:dyDescent="0.25">
      <c r="A702" s="6" t="s">
        <v>782</v>
      </c>
      <c r="B702" s="6" t="s">
        <v>56</v>
      </c>
      <c r="C702" s="6" t="s">
        <v>227</v>
      </c>
      <c r="D702" s="6" t="s">
        <v>58</v>
      </c>
      <c r="E702" t="str">
        <f>IF(Table_New[[#This Row],[Wait]]&lt;=4, "Yes", "No")</f>
        <v>No</v>
      </c>
      <c r="F702" s="9">
        <v>44334</v>
      </c>
      <c r="G702" s="9">
        <v>44349</v>
      </c>
      <c r="H702" s="6">
        <v>2</v>
      </c>
      <c r="I702" t="str">
        <f>IF(Table_New[[#This Row],[LaborFee]]=0,"Yes", "No")</f>
        <v>No</v>
      </c>
      <c r="J702" t="str">
        <f>IF(Table_New[[#This Row],[PartsFee]]=0,"Yes", "No")</f>
        <v>No</v>
      </c>
      <c r="K702" s="6">
        <v>0.25</v>
      </c>
      <c r="L702" s="6">
        <v>167</v>
      </c>
      <c r="M702" s="6" t="s">
        <v>59</v>
      </c>
      <c r="N702">
        <f>Table_New[[#This Row],[WorkDate]]-Table_New[[#This Row],[ReqDate]]</f>
        <v>15</v>
      </c>
      <c r="O702">
        <f>VLOOKUP(Table_New[[#This Row],[Techs]],$AA$2:$AB$4,2,0)</f>
        <v>140</v>
      </c>
      <c r="P702">
        <f>Table_New[[#This Row],[LaborHours]]*Table_New[[#This Row],[LaborRate]]</f>
        <v>35</v>
      </c>
      <c r="Q702" s="6">
        <v>35</v>
      </c>
      <c r="R702" s="6">
        <v>167</v>
      </c>
      <c r="S702">
        <f>Table_New[[#This Row],[LaborRate]]+Table_New[[#This Row],[LaborCost]]</f>
        <v>175</v>
      </c>
      <c r="T702">
        <f>Table_New[[#This Row],[LaborFee]]+Table_New[[#This Row],[PartsFee]]</f>
        <v>202</v>
      </c>
      <c r="U702" t="str">
        <f>LEFT(TEXT(Table_New[[#This Row],[ReqDate]],"dddd"),3)</f>
        <v>Tue</v>
      </c>
      <c r="V702" t="str">
        <f>LEFT(TEXT(Table_New[[#This Row],[WorkDate]],"mmmm"),3)</f>
        <v>Jun</v>
      </c>
    </row>
    <row r="703" spans="1:22" ht="14.25" customHeight="1" x14ac:dyDescent="0.25">
      <c r="A703" s="6" t="s">
        <v>783</v>
      </c>
      <c r="B703" s="6" t="s">
        <v>94</v>
      </c>
      <c r="C703" s="6" t="s">
        <v>78</v>
      </c>
      <c r="D703" s="6" t="s">
        <v>63</v>
      </c>
      <c r="E703" t="str">
        <f>IF(Table_New[[#This Row],[Wait]]&lt;=4, "Yes", "No")</f>
        <v>No</v>
      </c>
      <c r="F703" s="9">
        <v>44334</v>
      </c>
      <c r="G703" s="9">
        <v>44356</v>
      </c>
      <c r="H703" s="6">
        <v>1</v>
      </c>
      <c r="I703" t="str">
        <f>IF(Table_New[[#This Row],[LaborFee]]=0,"Yes", "No")</f>
        <v>No</v>
      </c>
      <c r="J703" t="str">
        <f>IF(Table_New[[#This Row],[PartsFee]]=0,"Yes", "No")</f>
        <v>No</v>
      </c>
      <c r="K703" s="6">
        <v>0.5</v>
      </c>
      <c r="L703" s="6">
        <v>91.041700000000006</v>
      </c>
      <c r="M703" s="6" t="s">
        <v>59</v>
      </c>
      <c r="N703">
        <f>Table_New[[#This Row],[WorkDate]]-Table_New[[#This Row],[ReqDate]]</f>
        <v>22</v>
      </c>
      <c r="O703">
        <f>VLOOKUP(Table_New[[#This Row],[Techs]],$AA$2:$AB$4,2,0)</f>
        <v>80</v>
      </c>
      <c r="P703">
        <f>Table_New[[#This Row],[LaborHours]]*Table_New[[#This Row],[LaborRate]]</f>
        <v>40</v>
      </c>
      <c r="Q703" s="6">
        <v>40</v>
      </c>
      <c r="R703" s="6">
        <v>91.041700000000006</v>
      </c>
      <c r="S703">
        <f>Table_New[[#This Row],[LaborRate]]+Table_New[[#This Row],[LaborCost]]</f>
        <v>120</v>
      </c>
      <c r="T703">
        <f>Table_New[[#This Row],[LaborFee]]+Table_New[[#This Row],[PartsFee]]</f>
        <v>131.04169999999999</v>
      </c>
      <c r="U703" t="str">
        <f>LEFT(TEXT(Table_New[[#This Row],[ReqDate]],"dddd"),3)</f>
        <v>Tue</v>
      </c>
      <c r="V703" t="str">
        <f>LEFT(TEXT(Table_New[[#This Row],[WorkDate]],"mmmm"),3)</f>
        <v>Jun</v>
      </c>
    </row>
    <row r="704" spans="1:22" ht="14.25" customHeight="1" x14ac:dyDescent="0.25">
      <c r="A704" s="6" t="s">
        <v>784</v>
      </c>
      <c r="B704" s="6" t="s">
        <v>83</v>
      </c>
      <c r="C704" s="6" t="s">
        <v>57</v>
      </c>
      <c r="D704" s="6" t="s">
        <v>58</v>
      </c>
      <c r="E704" t="str">
        <f>IF(Table_New[[#This Row],[Wait]]&lt;=4, "Yes", "No")</f>
        <v>No</v>
      </c>
      <c r="F704" s="9">
        <v>44334</v>
      </c>
      <c r="G704" s="9">
        <v>44369</v>
      </c>
      <c r="H704" s="6">
        <v>1</v>
      </c>
      <c r="I704" t="str">
        <f>IF(Table_New[[#This Row],[LaborFee]]=0,"Yes", "No")</f>
        <v>No</v>
      </c>
      <c r="J704" t="str">
        <f>IF(Table_New[[#This Row],[PartsFee]]=0,"Yes", "No")</f>
        <v>No</v>
      </c>
      <c r="K704" s="6">
        <v>0.25</v>
      </c>
      <c r="L704" s="6">
        <v>44.9221</v>
      </c>
      <c r="M704" s="6" t="s">
        <v>79</v>
      </c>
      <c r="N704">
        <f>Table_New[[#This Row],[WorkDate]]-Table_New[[#This Row],[ReqDate]]</f>
        <v>35</v>
      </c>
      <c r="O704">
        <f>VLOOKUP(Table_New[[#This Row],[Techs]],$AA$2:$AB$4,2,0)</f>
        <v>80</v>
      </c>
      <c r="P704">
        <f>Table_New[[#This Row],[LaborHours]]*Table_New[[#This Row],[LaborRate]]</f>
        <v>20</v>
      </c>
      <c r="Q704" s="6">
        <v>20</v>
      </c>
      <c r="R704" s="6">
        <v>44.9221</v>
      </c>
      <c r="S704">
        <f>Table_New[[#This Row],[LaborRate]]+Table_New[[#This Row],[LaborCost]]</f>
        <v>100</v>
      </c>
      <c r="T704">
        <f>Table_New[[#This Row],[LaborFee]]+Table_New[[#This Row],[PartsFee]]</f>
        <v>64.9221</v>
      </c>
      <c r="U704" t="str">
        <f>LEFT(TEXT(Table_New[[#This Row],[ReqDate]],"dddd"),3)</f>
        <v>Tue</v>
      </c>
      <c r="V704" t="str">
        <f>LEFT(TEXT(Table_New[[#This Row],[WorkDate]],"mmmm"),3)</f>
        <v>Jun</v>
      </c>
    </row>
    <row r="705" spans="1:22" ht="14.25" customHeight="1" x14ac:dyDescent="0.25">
      <c r="A705" s="6" t="s">
        <v>785</v>
      </c>
      <c r="B705" s="6" t="s">
        <v>71</v>
      </c>
      <c r="C705" s="6" t="s">
        <v>66</v>
      </c>
      <c r="D705" s="6" t="s">
        <v>63</v>
      </c>
      <c r="E705" t="str">
        <f>IF(Table_New[[#This Row],[Wait]]&lt;=4, "Yes", "No")</f>
        <v>No</v>
      </c>
      <c r="F705" s="9">
        <v>44334</v>
      </c>
      <c r="G705" s="9">
        <v>44400</v>
      </c>
      <c r="H705" s="6">
        <v>1</v>
      </c>
      <c r="I705" t="str">
        <f>IF(Table_New[[#This Row],[LaborFee]]=0,"Yes", "No")</f>
        <v>Yes</v>
      </c>
      <c r="J705" t="str">
        <f>IF(Table_New[[#This Row],[PartsFee]]=0,"Yes", "No")</f>
        <v>Yes</v>
      </c>
      <c r="K705" s="6">
        <v>1</v>
      </c>
      <c r="L705" s="6">
        <v>163.92760000000001</v>
      </c>
      <c r="M705" s="6" t="s">
        <v>413</v>
      </c>
      <c r="N705">
        <f>Table_New[[#This Row],[WorkDate]]-Table_New[[#This Row],[ReqDate]]</f>
        <v>66</v>
      </c>
      <c r="O705">
        <f>VLOOKUP(Table_New[[#This Row],[Techs]],$AA$2:$AB$4,2,0)</f>
        <v>80</v>
      </c>
      <c r="P705">
        <f>Table_New[[#This Row],[LaborHours]]*Table_New[[#This Row],[LaborRate]]</f>
        <v>80</v>
      </c>
      <c r="Q705" s="6">
        <v>0</v>
      </c>
      <c r="R705" s="6">
        <v>0</v>
      </c>
      <c r="S705">
        <f>Table_New[[#This Row],[LaborRate]]+Table_New[[#This Row],[LaborCost]]</f>
        <v>160</v>
      </c>
      <c r="T705">
        <f>Table_New[[#This Row],[LaborFee]]+Table_New[[#This Row],[PartsFee]]</f>
        <v>0</v>
      </c>
      <c r="U705" t="str">
        <f>LEFT(TEXT(Table_New[[#This Row],[ReqDate]],"dddd"),3)</f>
        <v>Tue</v>
      </c>
      <c r="V705" t="str">
        <f>LEFT(TEXT(Table_New[[#This Row],[WorkDate]],"mmmm"),3)</f>
        <v>Jul</v>
      </c>
    </row>
    <row r="706" spans="1:22" ht="14.25" customHeight="1" x14ac:dyDescent="0.25">
      <c r="A706" s="6" t="s">
        <v>786</v>
      </c>
      <c r="B706" s="6" t="s">
        <v>94</v>
      </c>
      <c r="C706" s="6" t="s">
        <v>66</v>
      </c>
      <c r="D706" s="6" t="s">
        <v>194</v>
      </c>
      <c r="E706" t="str">
        <f>IF(Table_New[[#This Row],[Wait]]&lt;=4, "Yes", "No")</f>
        <v>No</v>
      </c>
      <c r="F706" s="9">
        <v>44334</v>
      </c>
      <c r="G706" s="9">
        <v>44371</v>
      </c>
      <c r="H706" s="6">
        <v>2</v>
      </c>
      <c r="I706" t="str">
        <f>IF(Table_New[[#This Row],[LaborFee]]=0,"Yes", "No")</f>
        <v>Yes</v>
      </c>
      <c r="J706" t="str">
        <f>IF(Table_New[[#This Row],[PartsFee]]=0,"Yes", "No")</f>
        <v>No</v>
      </c>
      <c r="K706" s="6">
        <v>0.5</v>
      </c>
      <c r="L706" s="6">
        <v>281.61579999999998</v>
      </c>
      <c r="M706" s="6" t="s">
        <v>59</v>
      </c>
      <c r="N706">
        <f>Table_New[[#This Row],[WorkDate]]-Table_New[[#This Row],[ReqDate]]</f>
        <v>37</v>
      </c>
      <c r="O706">
        <f>VLOOKUP(Table_New[[#This Row],[Techs]],$AA$2:$AB$4,2,0)</f>
        <v>140</v>
      </c>
      <c r="P706">
        <f>Table_New[[#This Row],[LaborHours]]*Table_New[[#This Row],[LaborRate]]</f>
        <v>70</v>
      </c>
      <c r="Q706" s="6">
        <v>0</v>
      </c>
      <c r="R706" s="6">
        <v>281.61579999999998</v>
      </c>
      <c r="S706">
        <f>Table_New[[#This Row],[LaborRate]]+Table_New[[#This Row],[LaborCost]]</f>
        <v>210</v>
      </c>
      <c r="T706">
        <f>Table_New[[#This Row],[LaborFee]]+Table_New[[#This Row],[PartsFee]]</f>
        <v>281.61579999999998</v>
      </c>
      <c r="U706" t="str">
        <f>LEFT(TEXT(Table_New[[#This Row],[ReqDate]],"dddd"),3)</f>
        <v>Tue</v>
      </c>
      <c r="V706" t="str">
        <f>LEFT(TEXT(Table_New[[#This Row],[WorkDate]],"mmmm"),3)</f>
        <v>Jun</v>
      </c>
    </row>
    <row r="707" spans="1:22" ht="14.25" customHeight="1" x14ac:dyDescent="0.25">
      <c r="A707" s="6" t="s">
        <v>787</v>
      </c>
      <c r="B707" s="6" t="s">
        <v>61</v>
      </c>
      <c r="C707" s="6" t="s">
        <v>62</v>
      </c>
      <c r="D707" s="6" t="s">
        <v>58</v>
      </c>
      <c r="E707" t="str">
        <f>IF(Table_New[[#This Row],[Wait]]&lt;=4, "Yes", "No")</f>
        <v>No</v>
      </c>
      <c r="F707" s="9">
        <v>44335</v>
      </c>
      <c r="G707" s="9">
        <v>44347</v>
      </c>
      <c r="H707" s="6">
        <v>1</v>
      </c>
      <c r="I707" t="str">
        <f>IF(Table_New[[#This Row],[LaborFee]]=0,"Yes", "No")</f>
        <v>No</v>
      </c>
      <c r="J707" t="str">
        <f>IF(Table_New[[#This Row],[PartsFee]]=0,"Yes", "No")</f>
        <v>No</v>
      </c>
      <c r="K707" s="6">
        <v>0.5</v>
      </c>
      <c r="L707" s="6">
        <v>7.02</v>
      </c>
      <c r="M707" s="6" t="s">
        <v>68</v>
      </c>
      <c r="N707">
        <f>Table_New[[#This Row],[WorkDate]]-Table_New[[#This Row],[ReqDate]]</f>
        <v>12</v>
      </c>
      <c r="O707">
        <f>VLOOKUP(Table_New[[#This Row],[Techs]],$AA$2:$AB$4,2,0)</f>
        <v>80</v>
      </c>
      <c r="P707">
        <f>Table_New[[#This Row],[LaborHours]]*Table_New[[#This Row],[LaborRate]]</f>
        <v>40</v>
      </c>
      <c r="Q707" s="6">
        <v>40</v>
      </c>
      <c r="R707" s="6">
        <v>7.02</v>
      </c>
      <c r="S707">
        <f>Table_New[[#This Row],[LaborRate]]+Table_New[[#This Row],[LaborCost]]</f>
        <v>120</v>
      </c>
      <c r="T707">
        <f>Table_New[[#This Row],[LaborFee]]+Table_New[[#This Row],[PartsFee]]</f>
        <v>47.019999999999996</v>
      </c>
      <c r="U707" t="str">
        <f>LEFT(TEXT(Table_New[[#This Row],[ReqDate]],"dddd"),3)</f>
        <v>Wed</v>
      </c>
      <c r="V707" t="str">
        <f>LEFT(TEXT(Table_New[[#This Row],[WorkDate]],"mmmm"),3)</f>
        <v>May</v>
      </c>
    </row>
    <row r="708" spans="1:22" ht="14.25" customHeight="1" x14ac:dyDescent="0.25">
      <c r="A708" s="6" t="s">
        <v>788</v>
      </c>
      <c r="B708" s="6" t="s">
        <v>61</v>
      </c>
      <c r="C708" s="6" t="s">
        <v>62</v>
      </c>
      <c r="D708" s="6" t="s">
        <v>58</v>
      </c>
      <c r="E708" t="str">
        <f>IF(Table_New[[#This Row],[Wait]]&lt;=4, "Yes", "No")</f>
        <v>No</v>
      </c>
      <c r="F708" s="9">
        <v>44335</v>
      </c>
      <c r="G708" s="9">
        <v>44347</v>
      </c>
      <c r="H708" s="6">
        <v>1</v>
      </c>
      <c r="I708" t="str">
        <f>IF(Table_New[[#This Row],[LaborFee]]=0,"Yes", "No")</f>
        <v>No</v>
      </c>
      <c r="J708" t="str">
        <f>IF(Table_New[[#This Row],[PartsFee]]=0,"Yes", "No")</f>
        <v>No</v>
      </c>
      <c r="K708" s="6">
        <v>0.5</v>
      </c>
      <c r="L708" s="6">
        <v>28.996500000000001</v>
      </c>
      <c r="M708" s="6" t="s">
        <v>59</v>
      </c>
      <c r="N708">
        <f>Table_New[[#This Row],[WorkDate]]-Table_New[[#This Row],[ReqDate]]</f>
        <v>12</v>
      </c>
      <c r="O708">
        <f>VLOOKUP(Table_New[[#This Row],[Techs]],$AA$2:$AB$4,2,0)</f>
        <v>80</v>
      </c>
      <c r="P708">
        <f>Table_New[[#This Row],[LaborHours]]*Table_New[[#This Row],[LaborRate]]</f>
        <v>40</v>
      </c>
      <c r="Q708" s="6">
        <v>40</v>
      </c>
      <c r="R708" s="6">
        <v>28.996500000000001</v>
      </c>
      <c r="S708">
        <f>Table_New[[#This Row],[LaborRate]]+Table_New[[#This Row],[LaborCost]]</f>
        <v>120</v>
      </c>
      <c r="T708">
        <f>Table_New[[#This Row],[LaborFee]]+Table_New[[#This Row],[PartsFee]]</f>
        <v>68.996499999999997</v>
      </c>
      <c r="U708" t="str">
        <f>LEFT(TEXT(Table_New[[#This Row],[ReqDate]],"dddd"),3)</f>
        <v>Wed</v>
      </c>
      <c r="V708" t="str">
        <f>LEFT(TEXT(Table_New[[#This Row],[WorkDate]],"mmmm"),3)</f>
        <v>May</v>
      </c>
    </row>
    <row r="709" spans="1:22" ht="14.25" customHeight="1" x14ac:dyDescent="0.25">
      <c r="A709" s="6" t="s">
        <v>789</v>
      </c>
      <c r="B709" s="6" t="s">
        <v>61</v>
      </c>
      <c r="C709" s="6" t="s">
        <v>62</v>
      </c>
      <c r="D709" s="6" t="s">
        <v>58</v>
      </c>
      <c r="E709" t="str">
        <f>IF(Table_New[[#This Row],[Wait]]&lt;=4, "Yes", "No")</f>
        <v>No</v>
      </c>
      <c r="F709" s="9">
        <v>44335</v>
      </c>
      <c r="G709" s="9">
        <v>44347</v>
      </c>
      <c r="H709" s="6">
        <v>1</v>
      </c>
      <c r="I709" t="str">
        <f>IF(Table_New[[#This Row],[LaborFee]]=0,"Yes", "No")</f>
        <v>No</v>
      </c>
      <c r="J709" t="str">
        <f>IF(Table_New[[#This Row],[PartsFee]]=0,"Yes", "No")</f>
        <v>No</v>
      </c>
      <c r="K709" s="6">
        <v>0.5</v>
      </c>
      <c r="L709" s="6">
        <v>50.57</v>
      </c>
      <c r="M709" s="6" t="s">
        <v>68</v>
      </c>
      <c r="N709">
        <f>Table_New[[#This Row],[WorkDate]]-Table_New[[#This Row],[ReqDate]]</f>
        <v>12</v>
      </c>
      <c r="O709">
        <f>VLOOKUP(Table_New[[#This Row],[Techs]],$AA$2:$AB$4,2,0)</f>
        <v>80</v>
      </c>
      <c r="P709">
        <f>Table_New[[#This Row],[LaborHours]]*Table_New[[#This Row],[LaborRate]]</f>
        <v>40</v>
      </c>
      <c r="Q709" s="6">
        <v>40</v>
      </c>
      <c r="R709" s="6">
        <v>50.57</v>
      </c>
      <c r="S709">
        <f>Table_New[[#This Row],[LaborRate]]+Table_New[[#This Row],[LaborCost]]</f>
        <v>120</v>
      </c>
      <c r="T709">
        <f>Table_New[[#This Row],[LaborFee]]+Table_New[[#This Row],[PartsFee]]</f>
        <v>90.57</v>
      </c>
      <c r="U709" t="str">
        <f>LEFT(TEXT(Table_New[[#This Row],[ReqDate]],"dddd"),3)</f>
        <v>Wed</v>
      </c>
      <c r="V709" t="str">
        <f>LEFT(TEXT(Table_New[[#This Row],[WorkDate]],"mmmm"),3)</f>
        <v>May</v>
      </c>
    </row>
    <row r="710" spans="1:22" ht="14.25" customHeight="1" x14ac:dyDescent="0.25">
      <c r="A710" s="6" t="s">
        <v>790</v>
      </c>
      <c r="B710" s="6" t="s">
        <v>226</v>
      </c>
      <c r="C710" s="6" t="s">
        <v>227</v>
      </c>
      <c r="D710" s="6" t="s">
        <v>63</v>
      </c>
      <c r="E710" t="str">
        <f>IF(Table_New[[#This Row],[Wait]]&lt;=4, "Yes", "No")</f>
        <v>No</v>
      </c>
      <c r="F710" s="9">
        <v>44335</v>
      </c>
      <c r="G710" s="9">
        <v>44350</v>
      </c>
      <c r="H710" s="6">
        <v>2</v>
      </c>
      <c r="I710" t="str">
        <f>IF(Table_New[[#This Row],[LaborFee]]=0,"Yes", "No")</f>
        <v>No</v>
      </c>
      <c r="J710" t="str">
        <f>IF(Table_New[[#This Row],[PartsFee]]=0,"Yes", "No")</f>
        <v>No</v>
      </c>
      <c r="K710" s="6">
        <v>0.5</v>
      </c>
      <c r="L710" s="6">
        <v>271.791</v>
      </c>
      <c r="M710" s="6" t="s">
        <v>79</v>
      </c>
      <c r="N710">
        <f>Table_New[[#This Row],[WorkDate]]-Table_New[[#This Row],[ReqDate]]</f>
        <v>15</v>
      </c>
      <c r="O710">
        <f>VLOOKUP(Table_New[[#This Row],[Techs]],$AA$2:$AB$4,2,0)</f>
        <v>140</v>
      </c>
      <c r="P710">
        <f>Table_New[[#This Row],[LaborHours]]*Table_New[[#This Row],[LaborRate]]</f>
        <v>70</v>
      </c>
      <c r="Q710" s="6">
        <v>70</v>
      </c>
      <c r="R710" s="6">
        <v>271.791</v>
      </c>
      <c r="S710">
        <f>Table_New[[#This Row],[LaborRate]]+Table_New[[#This Row],[LaborCost]]</f>
        <v>210</v>
      </c>
      <c r="T710">
        <f>Table_New[[#This Row],[LaborFee]]+Table_New[[#This Row],[PartsFee]]</f>
        <v>341.791</v>
      </c>
      <c r="U710" t="str">
        <f>LEFT(TEXT(Table_New[[#This Row],[ReqDate]],"dddd"),3)</f>
        <v>Wed</v>
      </c>
      <c r="V710" t="str">
        <f>LEFT(TEXT(Table_New[[#This Row],[WorkDate]],"mmmm"),3)</f>
        <v>Jun</v>
      </c>
    </row>
    <row r="711" spans="1:22" ht="14.25" customHeight="1" x14ac:dyDescent="0.25">
      <c r="A711" s="6" t="s">
        <v>791</v>
      </c>
      <c r="B711" s="6" t="s">
        <v>226</v>
      </c>
      <c r="C711" s="6" t="s">
        <v>227</v>
      </c>
      <c r="D711" s="6" t="s">
        <v>58</v>
      </c>
      <c r="E711" t="str">
        <f>IF(Table_New[[#This Row],[Wait]]&lt;=4, "Yes", "No")</f>
        <v>No</v>
      </c>
      <c r="F711" s="9">
        <v>44335</v>
      </c>
      <c r="G711" s="9">
        <v>44376</v>
      </c>
      <c r="H711" s="6">
        <v>2</v>
      </c>
      <c r="I711" t="str">
        <f>IF(Table_New[[#This Row],[LaborFee]]=0,"Yes", "No")</f>
        <v>Yes</v>
      </c>
      <c r="J711" t="str">
        <f>IF(Table_New[[#This Row],[PartsFee]]=0,"Yes", "No")</f>
        <v>Yes</v>
      </c>
      <c r="K711" s="6">
        <v>0.25</v>
      </c>
      <c r="L711" s="6">
        <v>14.702999999999999</v>
      </c>
      <c r="M711" s="6" t="s">
        <v>413</v>
      </c>
      <c r="N711">
        <f>Table_New[[#This Row],[WorkDate]]-Table_New[[#This Row],[ReqDate]]</f>
        <v>41</v>
      </c>
      <c r="O711">
        <f>VLOOKUP(Table_New[[#This Row],[Techs]],$AA$2:$AB$4,2,0)</f>
        <v>140</v>
      </c>
      <c r="P711">
        <f>Table_New[[#This Row],[LaborHours]]*Table_New[[#This Row],[LaborRate]]</f>
        <v>35</v>
      </c>
      <c r="Q711" s="6">
        <v>0</v>
      </c>
      <c r="R711" s="6">
        <v>0</v>
      </c>
      <c r="S711">
        <f>Table_New[[#This Row],[LaborRate]]+Table_New[[#This Row],[LaborCost]]</f>
        <v>175</v>
      </c>
      <c r="T711">
        <f>Table_New[[#This Row],[LaborFee]]+Table_New[[#This Row],[PartsFee]]</f>
        <v>0</v>
      </c>
      <c r="U711" t="str">
        <f>LEFT(TEXT(Table_New[[#This Row],[ReqDate]],"dddd"),3)</f>
        <v>Wed</v>
      </c>
      <c r="V711" t="str">
        <f>LEFT(TEXT(Table_New[[#This Row],[WorkDate]],"mmmm"),3)</f>
        <v>Jun</v>
      </c>
    </row>
    <row r="712" spans="1:22" ht="14.25" customHeight="1" x14ac:dyDescent="0.25">
      <c r="A712" s="6" t="s">
        <v>792</v>
      </c>
      <c r="B712" s="6" t="s">
        <v>94</v>
      </c>
      <c r="C712" s="6" t="s">
        <v>66</v>
      </c>
      <c r="D712" s="6" t="s">
        <v>63</v>
      </c>
      <c r="E712" t="str">
        <f>IF(Table_New[[#This Row],[Wait]]&lt;=4, "Yes", "No")</f>
        <v>No</v>
      </c>
      <c r="F712" s="9">
        <v>44336</v>
      </c>
      <c r="G712" s="9">
        <v>44355</v>
      </c>
      <c r="H712" s="6">
        <v>2</v>
      </c>
      <c r="I712" t="str">
        <f>IF(Table_New[[#This Row],[LaborFee]]=0,"Yes", "No")</f>
        <v>No</v>
      </c>
      <c r="J712" t="str">
        <f>IF(Table_New[[#This Row],[PartsFee]]=0,"Yes", "No")</f>
        <v>Yes</v>
      </c>
      <c r="K712" s="6">
        <v>3.25</v>
      </c>
      <c r="L712" s="6">
        <v>311.3621</v>
      </c>
      <c r="M712" s="6" t="s">
        <v>79</v>
      </c>
      <c r="N712">
        <f>Table_New[[#This Row],[WorkDate]]-Table_New[[#This Row],[ReqDate]]</f>
        <v>19</v>
      </c>
      <c r="O712">
        <f>VLOOKUP(Table_New[[#This Row],[Techs]],$AA$2:$AB$4,2,0)</f>
        <v>140</v>
      </c>
      <c r="P712">
        <f>Table_New[[#This Row],[LaborHours]]*Table_New[[#This Row],[LaborRate]]</f>
        <v>455</v>
      </c>
      <c r="Q712" s="6">
        <v>455</v>
      </c>
      <c r="R712" s="6">
        <v>0</v>
      </c>
      <c r="S712">
        <f>Table_New[[#This Row],[LaborRate]]+Table_New[[#This Row],[LaborCost]]</f>
        <v>595</v>
      </c>
      <c r="T712">
        <f>Table_New[[#This Row],[LaborFee]]+Table_New[[#This Row],[PartsFee]]</f>
        <v>455</v>
      </c>
      <c r="U712" t="str">
        <f>LEFT(TEXT(Table_New[[#This Row],[ReqDate]],"dddd"),3)</f>
        <v>Thu</v>
      </c>
      <c r="V712" t="str">
        <f>LEFT(TEXT(Table_New[[#This Row],[WorkDate]],"mmmm"),3)</f>
        <v>Jun</v>
      </c>
    </row>
    <row r="713" spans="1:22" ht="14.25" customHeight="1" x14ac:dyDescent="0.25">
      <c r="A713" s="6" t="s">
        <v>793</v>
      </c>
      <c r="B713" s="6" t="s">
        <v>65</v>
      </c>
      <c r="C713" s="6" t="s">
        <v>66</v>
      </c>
      <c r="D713" s="6" t="s">
        <v>63</v>
      </c>
      <c r="E713" t="str">
        <f>IF(Table_New[[#This Row],[Wait]]&lt;=4, "Yes", "No")</f>
        <v>No</v>
      </c>
      <c r="F713" s="9">
        <v>44336</v>
      </c>
      <c r="G713" s="9">
        <v>44358</v>
      </c>
      <c r="H713" s="6">
        <v>1</v>
      </c>
      <c r="I713" t="str">
        <f>IF(Table_New[[#This Row],[LaborFee]]=0,"Yes", "No")</f>
        <v>No</v>
      </c>
      <c r="J713" t="str">
        <f>IF(Table_New[[#This Row],[PartsFee]]=0,"Yes", "No")</f>
        <v>No</v>
      </c>
      <c r="K713" s="6">
        <v>0.75</v>
      </c>
      <c r="L713" s="6">
        <v>189.31800000000001</v>
      </c>
      <c r="M713" s="6" t="s">
        <v>79</v>
      </c>
      <c r="N713">
        <f>Table_New[[#This Row],[WorkDate]]-Table_New[[#This Row],[ReqDate]]</f>
        <v>22</v>
      </c>
      <c r="O713">
        <f>VLOOKUP(Table_New[[#This Row],[Techs]],$AA$2:$AB$4,2,0)</f>
        <v>80</v>
      </c>
      <c r="P713">
        <f>Table_New[[#This Row],[LaborHours]]*Table_New[[#This Row],[LaborRate]]</f>
        <v>60</v>
      </c>
      <c r="Q713" s="6">
        <v>60</v>
      </c>
      <c r="R713" s="6">
        <v>189.31800000000001</v>
      </c>
      <c r="S713">
        <f>Table_New[[#This Row],[LaborRate]]+Table_New[[#This Row],[LaborCost]]</f>
        <v>140</v>
      </c>
      <c r="T713">
        <f>Table_New[[#This Row],[LaborFee]]+Table_New[[#This Row],[PartsFee]]</f>
        <v>249.31800000000001</v>
      </c>
      <c r="U713" t="str">
        <f>LEFT(TEXT(Table_New[[#This Row],[ReqDate]],"dddd"),3)</f>
        <v>Thu</v>
      </c>
      <c r="V713" t="str">
        <f>LEFT(TEXT(Table_New[[#This Row],[WorkDate]],"mmmm"),3)</f>
        <v>Jun</v>
      </c>
    </row>
    <row r="714" spans="1:22" ht="14.25" customHeight="1" x14ac:dyDescent="0.25">
      <c r="A714" s="6" t="s">
        <v>794</v>
      </c>
      <c r="B714" s="6" t="s">
        <v>71</v>
      </c>
      <c r="C714" s="6" t="s">
        <v>66</v>
      </c>
      <c r="D714" s="6" t="s">
        <v>58</v>
      </c>
      <c r="E714" t="str">
        <f>IF(Table_New[[#This Row],[Wait]]&lt;=4, "Yes", "No")</f>
        <v>No</v>
      </c>
      <c r="F714" s="9">
        <v>44336</v>
      </c>
      <c r="G714" s="9">
        <v>44364</v>
      </c>
      <c r="H714" s="6">
        <v>1</v>
      </c>
      <c r="I714" t="str">
        <f>IF(Table_New[[#This Row],[LaborFee]]=0,"Yes", "No")</f>
        <v>No</v>
      </c>
      <c r="J714" t="str">
        <f>IF(Table_New[[#This Row],[PartsFee]]=0,"Yes", "No")</f>
        <v>No</v>
      </c>
      <c r="K714" s="6">
        <v>0.5</v>
      </c>
      <c r="L714" s="6">
        <v>74.532399999999996</v>
      </c>
      <c r="M714" s="6" t="s">
        <v>59</v>
      </c>
      <c r="N714">
        <f>Table_New[[#This Row],[WorkDate]]-Table_New[[#This Row],[ReqDate]]</f>
        <v>28</v>
      </c>
      <c r="O714">
        <f>VLOOKUP(Table_New[[#This Row],[Techs]],$AA$2:$AB$4,2,0)</f>
        <v>80</v>
      </c>
      <c r="P714">
        <f>Table_New[[#This Row],[LaborHours]]*Table_New[[#This Row],[LaborRate]]</f>
        <v>40</v>
      </c>
      <c r="Q714" s="6">
        <v>40</v>
      </c>
      <c r="R714" s="6">
        <v>74.532399999999996</v>
      </c>
      <c r="S714">
        <f>Table_New[[#This Row],[LaborRate]]+Table_New[[#This Row],[LaborCost]]</f>
        <v>120</v>
      </c>
      <c r="T714">
        <f>Table_New[[#This Row],[LaborFee]]+Table_New[[#This Row],[PartsFee]]</f>
        <v>114.5324</v>
      </c>
      <c r="U714" t="str">
        <f>LEFT(TEXT(Table_New[[#This Row],[ReqDate]],"dddd"),3)</f>
        <v>Thu</v>
      </c>
      <c r="V714" t="str">
        <f>LEFT(TEXT(Table_New[[#This Row],[WorkDate]],"mmmm"),3)</f>
        <v>Jun</v>
      </c>
    </row>
    <row r="715" spans="1:22" ht="14.25" customHeight="1" x14ac:dyDescent="0.25">
      <c r="A715" s="6" t="s">
        <v>795</v>
      </c>
      <c r="B715" s="6" t="s">
        <v>65</v>
      </c>
      <c r="C715" s="6" t="s">
        <v>66</v>
      </c>
      <c r="D715" s="6" t="s">
        <v>81</v>
      </c>
      <c r="E715" t="str">
        <f>IF(Table_New[[#This Row],[Wait]]&lt;=4, "Yes", "No")</f>
        <v>No</v>
      </c>
      <c r="F715" s="9">
        <v>44336</v>
      </c>
      <c r="G715" s="9">
        <v>44375</v>
      </c>
      <c r="H715" s="6">
        <v>1</v>
      </c>
      <c r="I715" t="str">
        <f>IF(Table_New[[#This Row],[LaborFee]]=0,"Yes", "No")</f>
        <v>No</v>
      </c>
      <c r="J715" t="str">
        <f>IF(Table_New[[#This Row],[PartsFee]]=0,"Yes", "No")</f>
        <v>No</v>
      </c>
      <c r="K715" s="6">
        <v>1.5</v>
      </c>
      <c r="L715" s="6">
        <v>673.21600000000001</v>
      </c>
      <c r="M715" s="6" t="s">
        <v>79</v>
      </c>
      <c r="N715">
        <f>Table_New[[#This Row],[WorkDate]]-Table_New[[#This Row],[ReqDate]]</f>
        <v>39</v>
      </c>
      <c r="O715">
        <f>VLOOKUP(Table_New[[#This Row],[Techs]],$AA$2:$AB$4,2,0)</f>
        <v>80</v>
      </c>
      <c r="P715">
        <f>Table_New[[#This Row],[LaborHours]]*Table_New[[#This Row],[LaborRate]]</f>
        <v>120</v>
      </c>
      <c r="Q715" s="6">
        <v>120</v>
      </c>
      <c r="R715" s="6">
        <v>673.21600000000001</v>
      </c>
      <c r="S715">
        <f>Table_New[[#This Row],[LaborRate]]+Table_New[[#This Row],[LaborCost]]</f>
        <v>200</v>
      </c>
      <c r="T715">
        <f>Table_New[[#This Row],[LaborFee]]+Table_New[[#This Row],[PartsFee]]</f>
        <v>793.21600000000001</v>
      </c>
      <c r="U715" t="str">
        <f>LEFT(TEXT(Table_New[[#This Row],[ReqDate]],"dddd"),3)</f>
        <v>Thu</v>
      </c>
      <c r="V715" t="str">
        <f>LEFT(TEXT(Table_New[[#This Row],[WorkDate]],"mmmm"),3)</f>
        <v>Jun</v>
      </c>
    </row>
    <row r="716" spans="1:22" ht="14.25" customHeight="1" x14ac:dyDescent="0.25">
      <c r="A716" s="6" t="s">
        <v>796</v>
      </c>
      <c r="B716" s="6" t="s">
        <v>65</v>
      </c>
      <c r="C716" s="6" t="s">
        <v>78</v>
      </c>
      <c r="D716" s="6" t="s">
        <v>81</v>
      </c>
      <c r="E716" t="str">
        <f>IF(Table_New[[#This Row],[Wait]]&lt;=4, "Yes", "No")</f>
        <v>No</v>
      </c>
      <c r="F716" s="9">
        <v>44336</v>
      </c>
      <c r="G716" s="9">
        <v>44384</v>
      </c>
      <c r="H716" s="6">
        <v>2</v>
      </c>
      <c r="I716" t="str">
        <f>IF(Table_New[[#This Row],[LaborFee]]=0,"Yes", "No")</f>
        <v>No</v>
      </c>
      <c r="J716" t="str">
        <f>IF(Table_New[[#This Row],[PartsFee]]=0,"Yes", "No")</f>
        <v>No</v>
      </c>
      <c r="K716" s="6">
        <v>3.5</v>
      </c>
      <c r="L716" s="6">
        <v>230.39570000000001</v>
      </c>
      <c r="M716" s="6" t="s">
        <v>79</v>
      </c>
      <c r="N716">
        <f>Table_New[[#This Row],[WorkDate]]-Table_New[[#This Row],[ReqDate]]</f>
        <v>48</v>
      </c>
      <c r="O716">
        <f>VLOOKUP(Table_New[[#This Row],[Techs]],$AA$2:$AB$4,2,0)</f>
        <v>140</v>
      </c>
      <c r="P716">
        <f>Table_New[[#This Row],[LaborHours]]*Table_New[[#This Row],[LaborRate]]</f>
        <v>490</v>
      </c>
      <c r="Q716" s="6">
        <v>490</v>
      </c>
      <c r="R716" s="6">
        <v>230.39570000000001</v>
      </c>
      <c r="S716">
        <f>Table_New[[#This Row],[LaborRate]]+Table_New[[#This Row],[LaborCost]]</f>
        <v>630</v>
      </c>
      <c r="T716">
        <f>Table_New[[#This Row],[LaborFee]]+Table_New[[#This Row],[PartsFee]]</f>
        <v>720.39570000000003</v>
      </c>
      <c r="U716" t="str">
        <f>LEFT(TEXT(Table_New[[#This Row],[ReqDate]],"dddd"),3)</f>
        <v>Thu</v>
      </c>
      <c r="V716" t="str">
        <f>LEFT(TEXT(Table_New[[#This Row],[WorkDate]],"mmmm"),3)</f>
        <v>Jul</v>
      </c>
    </row>
    <row r="717" spans="1:22" ht="14.25" customHeight="1" x14ac:dyDescent="0.25">
      <c r="A717" s="6" t="s">
        <v>797</v>
      </c>
      <c r="B717" s="6" t="s">
        <v>56</v>
      </c>
      <c r="C717" s="6" t="s">
        <v>227</v>
      </c>
      <c r="D717" s="6" t="s">
        <v>58</v>
      </c>
      <c r="E717" t="str">
        <f>IF(Table_New[[#This Row],[Wait]]&lt;=4, "Yes", "No")</f>
        <v>No</v>
      </c>
      <c r="F717" s="9">
        <v>44336</v>
      </c>
      <c r="G717" s="9">
        <v>44393</v>
      </c>
      <c r="H717" s="6">
        <v>2</v>
      </c>
      <c r="I717" t="str">
        <f>IF(Table_New[[#This Row],[LaborFee]]=0,"Yes", "No")</f>
        <v>No</v>
      </c>
      <c r="J717" t="str">
        <f>IF(Table_New[[#This Row],[PartsFee]]=0,"Yes", "No")</f>
        <v>No</v>
      </c>
      <c r="K717" s="6">
        <v>0.25</v>
      </c>
      <c r="L717" s="6">
        <v>14.42</v>
      </c>
      <c r="M717" s="6" t="s">
        <v>59</v>
      </c>
      <c r="N717">
        <f>Table_New[[#This Row],[WorkDate]]-Table_New[[#This Row],[ReqDate]]</f>
        <v>57</v>
      </c>
      <c r="O717">
        <f>VLOOKUP(Table_New[[#This Row],[Techs]],$AA$2:$AB$4,2,0)</f>
        <v>140</v>
      </c>
      <c r="P717">
        <f>Table_New[[#This Row],[LaborHours]]*Table_New[[#This Row],[LaborRate]]</f>
        <v>35</v>
      </c>
      <c r="Q717" s="6">
        <v>35</v>
      </c>
      <c r="R717" s="6">
        <v>14.42</v>
      </c>
      <c r="S717">
        <f>Table_New[[#This Row],[LaborRate]]+Table_New[[#This Row],[LaborCost]]</f>
        <v>175</v>
      </c>
      <c r="T717">
        <f>Table_New[[#This Row],[LaborFee]]+Table_New[[#This Row],[PartsFee]]</f>
        <v>49.42</v>
      </c>
      <c r="U717" t="str">
        <f>LEFT(TEXT(Table_New[[#This Row],[ReqDate]],"dddd"),3)</f>
        <v>Thu</v>
      </c>
      <c r="V717" t="str">
        <f>LEFT(TEXT(Table_New[[#This Row],[WorkDate]],"mmmm"),3)</f>
        <v>Jul</v>
      </c>
    </row>
    <row r="718" spans="1:22" ht="14.25" customHeight="1" x14ac:dyDescent="0.25">
      <c r="A718" s="6" t="s">
        <v>798</v>
      </c>
      <c r="B718" s="6" t="s">
        <v>106</v>
      </c>
      <c r="C718" s="6" t="s">
        <v>78</v>
      </c>
      <c r="D718" s="6" t="s">
        <v>81</v>
      </c>
      <c r="E718" t="str">
        <f>IF(Table_New[[#This Row],[Wait]]&lt;=4, "Yes", "No")</f>
        <v>No</v>
      </c>
      <c r="F718" s="9">
        <v>44336</v>
      </c>
      <c r="G718" s="9">
        <v>44384</v>
      </c>
      <c r="H718" s="6">
        <v>2</v>
      </c>
      <c r="I718" t="str">
        <f>IF(Table_New[[#This Row],[LaborFee]]=0,"Yes", "No")</f>
        <v>Yes</v>
      </c>
      <c r="J718" t="str">
        <f>IF(Table_New[[#This Row],[PartsFee]]=0,"Yes", "No")</f>
        <v>No</v>
      </c>
      <c r="K718" s="6">
        <v>1</v>
      </c>
      <c r="L718" s="6">
        <v>852.54669999999999</v>
      </c>
      <c r="M718" s="6" t="s">
        <v>79</v>
      </c>
      <c r="N718">
        <f>Table_New[[#This Row],[WorkDate]]-Table_New[[#This Row],[ReqDate]]</f>
        <v>48</v>
      </c>
      <c r="O718">
        <f>VLOOKUP(Table_New[[#This Row],[Techs]],$AA$2:$AB$4,2,0)</f>
        <v>140</v>
      </c>
      <c r="P718">
        <f>Table_New[[#This Row],[LaborHours]]*Table_New[[#This Row],[LaborRate]]</f>
        <v>140</v>
      </c>
      <c r="Q718" s="6">
        <v>0</v>
      </c>
      <c r="R718" s="6">
        <v>852.54669999999999</v>
      </c>
      <c r="S718">
        <f>Table_New[[#This Row],[LaborRate]]+Table_New[[#This Row],[LaborCost]]</f>
        <v>280</v>
      </c>
      <c r="T718">
        <f>Table_New[[#This Row],[LaborFee]]+Table_New[[#This Row],[PartsFee]]</f>
        <v>852.54669999999999</v>
      </c>
      <c r="U718" t="str">
        <f>LEFT(TEXT(Table_New[[#This Row],[ReqDate]],"dddd"),3)</f>
        <v>Thu</v>
      </c>
      <c r="V718" t="str">
        <f>LEFT(TEXT(Table_New[[#This Row],[WorkDate]],"mmmm"),3)</f>
        <v>Jul</v>
      </c>
    </row>
    <row r="719" spans="1:22" ht="14.25" customHeight="1" x14ac:dyDescent="0.25">
      <c r="A719" s="6" t="s">
        <v>799</v>
      </c>
      <c r="B719" s="6" t="s">
        <v>71</v>
      </c>
      <c r="C719" s="6" t="s">
        <v>78</v>
      </c>
      <c r="D719" s="6" t="s">
        <v>63</v>
      </c>
      <c r="E719" t="str">
        <f>IF(Table_New[[#This Row],[Wait]]&lt;=4, "Yes", "No")</f>
        <v>No</v>
      </c>
      <c r="F719" s="9">
        <v>44337</v>
      </c>
      <c r="G719" s="9">
        <v>44348</v>
      </c>
      <c r="H719" s="6">
        <v>1</v>
      </c>
      <c r="I719" t="str">
        <f>IF(Table_New[[#This Row],[LaborFee]]=0,"Yes", "No")</f>
        <v>No</v>
      </c>
      <c r="J719" t="str">
        <f>IF(Table_New[[#This Row],[PartsFee]]=0,"Yes", "No")</f>
        <v>No</v>
      </c>
      <c r="K719" s="6">
        <v>0.5</v>
      </c>
      <c r="L719" s="6">
        <v>36.754399999999997</v>
      </c>
      <c r="M719" s="6" t="s">
        <v>59</v>
      </c>
      <c r="N719">
        <f>Table_New[[#This Row],[WorkDate]]-Table_New[[#This Row],[ReqDate]]</f>
        <v>11</v>
      </c>
      <c r="O719">
        <f>VLOOKUP(Table_New[[#This Row],[Techs]],$AA$2:$AB$4,2,0)</f>
        <v>80</v>
      </c>
      <c r="P719">
        <f>Table_New[[#This Row],[LaborHours]]*Table_New[[#This Row],[LaborRate]]</f>
        <v>40</v>
      </c>
      <c r="Q719" s="6">
        <v>40</v>
      </c>
      <c r="R719" s="6">
        <v>36.754399999999997</v>
      </c>
      <c r="S719">
        <f>Table_New[[#This Row],[LaborRate]]+Table_New[[#This Row],[LaborCost]]</f>
        <v>120</v>
      </c>
      <c r="T719">
        <f>Table_New[[#This Row],[LaborFee]]+Table_New[[#This Row],[PartsFee]]</f>
        <v>76.754400000000004</v>
      </c>
      <c r="U719" t="str">
        <f>LEFT(TEXT(Table_New[[#This Row],[ReqDate]],"dddd"),3)</f>
        <v>Fri</v>
      </c>
      <c r="V719" t="str">
        <f>LEFT(TEXT(Table_New[[#This Row],[WorkDate]],"mmmm"),3)</f>
        <v>Jun</v>
      </c>
    </row>
    <row r="720" spans="1:22" ht="14.25" customHeight="1" x14ac:dyDescent="0.25">
      <c r="A720" s="6" t="s">
        <v>800</v>
      </c>
      <c r="B720" s="6" t="s">
        <v>71</v>
      </c>
      <c r="C720" s="6" t="s">
        <v>66</v>
      </c>
      <c r="D720" s="6" t="s">
        <v>194</v>
      </c>
      <c r="E720" t="str">
        <f>IF(Table_New[[#This Row],[Wait]]&lt;=4, "Yes", "No")</f>
        <v>No</v>
      </c>
      <c r="F720" s="9">
        <v>44337</v>
      </c>
      <c r="G720" s="9">
        <v>44369</v>
      </c>
      <c r="H720" s="6">
        <v>1</v>
      </c>
      <c r="I720" t="str">
        <f>IF(Table_New[[#This Row],[LaborFee]]=0,"Yes", "No")</f>
        <v>No</v>
      </c>
      <c r="J720" t="str">
        <f>IF(Table_New[[#This Row],[PartsFee]]=0,"Yes", "No")</f>
        <v>No</v>
      </c>
      <c r="K720" s="6">
        <v>1</v>
      </c>
      <c r="L720" s="6">
        <v>57.966200000000001</v>
      </c>
      <c r="M720" s="6" t="s">
        <v>68</v>
      </c>
      <c r="N720">
        <f>Table_New[[#This Row],[WorkDate]]-Table_New[[#This Row],[ReqDate]]</f>
        <v>32</v>
      </c>
      <c r="O720">
        <f>VLOOKUP(Table_New[[#This Row],[Techs]],$AA$2:$AB$4,2,0)</f>
        <v>80</v>
      </c>
      <c r="P720">
        <f>Table_New[[#This Row],[LaborHours]]*Table_New[[#This Row],[LaborRate]]</f>
        <v>80</v>
      </c>
      <c r="Q720" s="6">
        <v>80</v>
      </c>
      <c r="R720" s="6">
        <v>57.966200000000001</v>
      </c>
      <c r="S720">
        <f>Table_New[[#This Row],[LaborRate]]+Table_New[[#This Row],[LaborCost]]</f>
        <v>160</v>
      </c>
      <c r="T720">
        <f>Table_New[[#This Row],[LaborFee]]+Table_New[[#This Row],[PartsFee]]</f>
        <v>137.96620000000001</v>
      </c>
      <c r="U720" t="str">
        <f>LEFT(TEXT(Table_New[[#This Row],[ReqDate]],"dddd"),3)</f>
        <v>Fri</v>
      </c>
      <c r="V720" t="str">
        <f>LEFT(TEXT(Table_New[[#This Row],[WorkDate]],"mmmm"),3)</f>
        <v>Jun</v>
      </c>
    </row>
    <row r="721" spans="1:22" ht="14.25" customHeight="1" x14ac:dyDescent="0.25">
      <c r="A721" s="6" t="s">
        <v>801</v>
      </c>
      <c r="B721" s="6" t="s">
        <v>71</v>
      </c>
      <c r="C721" s="6" t="s">
        <v>66</v>
      </c>
      <c r="D721" s="6" t="s">
        <v>63</v>
      </c>
      <c r="E721" t="str">
        <f>IF(Table_New[[#This Row],[Wait]]&lt;=4, "Yes", "No")</f>
        <v>No</v>
      </c>
      <c r="F721" s="9">
        <v>44337</v>
      </c>
      <c r="G721" s="9">
        <v>44389</v>
      </c>
      <c r="H721" s="6">
        <v>1</v>
      </c>
      <c r="I721" t="str">
        <f>IF(Table_New[[#This Row],[LaborFee]]=0,"Yes", "No")</f>
        <v>Yes</v>
      </c>
      <c r="J721" t="str">
        <f>IF(Table_New[[#This Row],[PartsFee]]=0,"Yes", "No")</f>
        <v>No</v>
      </c>
      <c r="K721" s="6">
        <v>0.75</v>
      </c>
      <c r="L721" s="6">
        <v>90</v>
      </c>
      <c r="M721" s="6" t="s">
        <v>68</v>
      </c>
      <c r="N721">
        <f>Table_New[[#This Row],[WorkDate]]-Table_New[[#This Row],[ReqDate]]</f>
        <v>52</v>
      </c>
      <c r="O721">
        <f>VLOOKUP(Table_New[[#This Row],[Techs]],$AA$2:$AB$4,2,0)</f>
        <v>80</v>
      </c>
      <c r="P721">
        <f>Table_New[[#This Row],[LaborHours]]*Table_New[[#This Row],[LaborRate]]</f>
        <v>60</v>
      </c>
      <c r="Q721" s="6">
        <v>0</v>
      </c>
      <c r="R721" s="6">
        <v>90</v>
      </c>
      <c r="S721">
        <f>Table_New[[#This Row],[LaborRate]]+Table_New[[#This Row],[LaborCost]]</f>
        <v>140</v>
      </c>
      <c r="T721">
        <f>Table_New[[#This Row],[LaborFee]]+Table_New[[#This Row],[PartsFee]]</f>
        <v>90</v>
      </c>
      <c r="U721" t="str">
        <f>LEFT(TEXT(Table_New[[#This Row],[ReqDate]],"dddd"),3)</f>
        <v>Fri</v>
      </c>
      <c r="V721" t="str">
        <f>LEFT(TEXT(Table_New[[#This Row],[WorkDate]],"mmmm"),3)</f>
        <v>Jul</v>
      </c>
    </row>
    <row r="722" spans="1:22" ht="14.25" customHeight="1" x14ac:dyDescent="0.25">
      <c r="A722" s="6" t="s">
        <v>802</v>
      </c>
      <c r="B722" s="6" t="s">
        <v>71</v>
      </c>
      <c r="C722" s="6" t="s">
        <v>78</v>
      </c>
      <c r="D722" s="6" t="s">
        <v>63</v>
      </c>
      <c r="E722" t="str">
        <f>IF(Table_New[[#This Row],[Wait]]&lt;=4, "Yes", "No")</f>
        <v>No</v>
      </c>
      <c r="F722" s="9">
        <v>44338</v>
      </c>
      <c r="G722" s="9">
        <v>44352</v>
      </c>
      <c r="H722" s="6">
        <v>1</v>
      </c>
      <c r="I722" t="str">
        <f>IF(Table_New[[#This Row],[LaborFee]]=0,"Yes", "No")</f>
        <v>Yes</v>
      </c>
      <c r="J722" t="str">
        <f>IF(Table_New[[#This Row],[PartsFee]]=0,"Yes", "No")</f>
        <v>No</v>
      </c>
      <c r="K722" s="6">
        <v>0.5</v>
      </c>
      <c r="L722" s="6">
        <v>108.51300000000001</v>
      </c>
      <c r="M722" s="6" t="s">
        <v>79</v>
      </c>
      <c r="N722">
        <f>Table_New[[#This Row],[WorkDate]]-Table_New[[#This Row],[ReqDate]]</f>
        <v>14</v>
      </c>
      <c r="O722">
        <f>VLOOKUP(Table_New[[#This Row],[Techs]],$AA$2:$AB$4,2,0)</f>
        <v>80</v>
      </c>
      <c r="P722">
        <f>Table_New[[#This Row],[LaborHours]]*Table_New[[#This Row],[LaborRate]]</f>
        <v>40</v>
      </c>
      <c r="Q722" s="6">
        <v>0</v>
      </c>
      <c r="R722" s="6">
        <v>108.51300000000001</v>
      </c>
      <c r="S722">
        <f>Table_New[[#This Row],[LaborRate]]+Table_New[[#This Row],[LaborCost]]</f>
        <v>120</v>
      </c>
      <c r="T722">
        <f>Table_New[[#This Row],[LaborFee]]+Table_New[[#This Row],[PartsFee]]</f>
        <v>108.51300000000001</v>
      </c>
      <c r="U722" t="str">
        <f>LEFT(TEXT(Table_New[[#This Row],[ReqDate]],"dddd"),3)</f>
        <v>Sat</v>
      </c>
      <c r="V722" t="str">
        <f>LEFT(TEXT(Table_New[[#This Row],[WorkDate]],"mmmm"),3)</f>
        <v>Jun</v>
      </c>
    </row>
    <row r="723" spans="1:22" ht="14.25" customHeight="1" x14ac:dyDescent="0.25">
      <c r="A723" s="6" t="s">
        <v>803</v>
      </c>
      <c r="B723" s="6" t="s">
        <v>56</v>
      </c>
      <c r="C723" s="6" t="s">
        <v>227</v>
      </c>
      <c r="D723" s="6" t="s">
        <v>67</v>
      </c>
      <c r="E723" t="str">
        <f>IF(Table_New[[#This Row],[Wait]]&lt;=4, "Yes", "No")</f>
        <v>No</v>
      </c>
      <c r="F723" s="9">
        <v>44340</v>
      </c>
      <c r="G723" s="9">
        <v>44349</v>
      </c>
      <c r="H723" s="6">
        <v>1</v>
      </c>
      <c r="I723" t="str">
        <f>IF(Table_New[[#This Row],[LaborFee]]=0,"Yes", "No")</f>
        <v>No</v>
      </c>
      <c r="J723" t="str">
        <f>IF(Table_New[[#This Row],[PartsFee]]=0,"Yes", "No")</f>
        <v>No</v>
      </c>
      <c r="K723" s="6">
        <v>0.25</v>
      </c>
      <c r="L723" s="6">
        <v>22</v>
      </c>
      <c r="M723" s="6" t="s">
        <v>59</v>
      </c>
      <c r="N723">
        <f>Table_New[[#This Row],[WorkDate]]-Table_New[[#This Row],[ReqDate]]</f>
        <v>9</v>
      </c>
      <c r="O723">
        <f>VLOOKUP(Table_New[[#This Row],[Techs]],$AA$2:$AB$4,2,0)</f>
        <v>80</v>
      </c>
      <c r="P723">
        <f>Table_New[[#This Row],[LaborHours]]*Table_New[[#This Row],[LaborRate]]</f>
        <v>20</v>
      </c>
      <c r="Q723" s="6">
        <v>20</v>
      </c>
      <c r="R723" s="6">
        <v>22</v>
      </c>
      <c r="S723">
        <f>Table_New[[#This Row],[LaborRate]]+Table_New[[#This Row],[LaborCost]]</f>
        <v>100</v>
      </c>
      <c r="T723">
        <f>Table_New[[#This Row],[LaborFee]]+Table_New[[#This Row],[PartsFee]]</f>
        <v>42</v>
      </c>
      <c r="U723" t="str">
        <f>LEFT(TEXT(Table_New[[#This Row],[ReqDate]],"dddd"),3)</f>
        <v>Mon</v>
      </c>
      <c r="V723" t="str">
        <f>LEFT(TEXT(Table_New[[#This Row],[WorkDate]],"mmmm"),3)</f>
        <v>Jun</v>
      </c>
    </row>
    <row r="724" spans="1:22" ht="14.25" customHeight="1" x14ac:dyDescent="0.25">
      <c r="A724" s="6" t="s">
        <v>804</v>
      </c>
      <c r="B724" s="6" t="s">
        <v>94</v>
      </c>
      <c r="C724" s="6" t="s">
        <v>66</v>
      </c>
      <c r="D724" s="6" t="s">
        <v>67</v>
      </c>
      <c r="E724" t="str">
        <f>IF(Table_New[[#This Row],[Wait]]&lt;=4, "Yes", "No")</f>
        <v>No</v>
      </c>
      <c r="F724" s="9">
        <v>44340</v>
      </c>
      <c r="G724" s="9">
        <v>44350</v>
      </c>
      <c r="H724" s="6">
        <v>1</v>
      </c>
      <c r="I724" t="str">
        <f>IF(Table_New[[#This Row],[LaborFee]]=0,"Yes", "No")</f>
        <v>No</v>
      </c>
      <c r="J724" t="str">
        <f>IF(Table_New[[#This Row],[PartsFee]]=0,"Yes", "No")</f>
        <v>No</v>
      </c>
      <c r="K724" s="6">
        <v>0.25</v>
      </c>
      <c r="L724" s="6">
        <v>66.864900000000006</v>
      </c>
      <c r="M724" s="6" t="s">
        <v>79</v>
      </c>
      <c r="N724">
        <f>Table_New[[#This Row],[WorkDate]]-Table_New[[#This Row],[ReqDate]]</f>
        <v>10</v>
      </c>
      <c r="O724">
        <f>VLOOKUP(Table_New[[#This Row],[Techs]],$AA$2:$AB$4,2,0)</f>
        <v>80</v>
      </c>
      <c r="P724">
        <f>Table_New[[#This Row],[LaborHours]]*Table_New[[#This Row],[LaborRate]]</f>
        <v>20</v>
      </c>
      <c r="Q724" s="6">
        <v>20</v>
      </c>
      <c r="R724" s="6">
        <v>66.864900000000006</v>
      </c>
      <c r="S724">
        <f>Table_New[[#This Row],[LaborRate]]+Table_New[[#This Row],[LaborCost]]</f>
        <v>100</v>
      </c>
      <c r="T724">
        <f>Table_New[[#This Row],[LaborFee]]+Table_New[[#This Row],[PartsFee]]</f>
        <v>86.864900000000006</v>
      </c>
      <c r="U724" t="str">
        <f>LEFT(TEXT(Table_New[[#This Row],[ReqDate]],"dddd"),3)</f>
        <v>Mon</v>
      </c>
      <c r="V724" t="str">
        <f>LEFT(TEXT(Table_New[[#This Row],[WorkDate]],"mmmm"),3)</f>
        <v>Jun</v>
      </c>
    </row>
    <row r="725" spans="1:22" ht="14.25" customHeight="1" x14ac:dyDescent="0.25">
      <c r="A725" s="6" t="s">
        <v>805</v>
      </c>
      <c r="B725" s="6" t="s">
        <v>61</v>
      </c>
      <c r="C725" s="6" t="s">
        <v>62</v>
      </c>
      <c r="D725" s="6" t="s">
        <v>63</v>
      </c>
      <c r="E725" t="str">
        <f>IF(Table_New[[#This Row],[Wait]]&lt;=4, "Yes", "No")</f>
        <v>No</v>
      </c>
      <c r="F725" s="9">
        <v>44340</v>
      </c>
      <c r="G725" s="9">
        <v>44362</v>
      </c>
      <c r="H725" s="6">
        <v>1</v>
      </c>
      <c r="I725" t="str">
        <f>IF(Table_New[[#This Row],[LaborFee]]=0,"Yes", "No")</f>
        <v>No</v>
      </c>
      <c r="J725" t="str">
        <f>IF(Table_New[[#This Row],[PartsFee]]=0,"Yes", "No")</f>
        <v>No</v>
      </c>
      <c r="K725" s="6">
        <v>0.75</v>
      </c>
      <c r="L725" s="6">
        <v>111.15</v>
      </c>
      <c r="M725" s="6" t="s">
        <v>59</v>
      </c>
      <c r="N725">
        <f>Table_New[[#This Row],[WorkDate]]-Table_New[[#This Row],[ReqDate]]</f>
        <v>22</v>
      </c>
      <c r="O725">
        <f>VLOOKUP(Table_New[[#This Row],[Techs]],$AA$2:$AB$4,2,0)</f>
        <v>80</v>
      </c>
      <c r="P725">
        <f>Table_New[[#This Row],[LaborHours]]*Table_New[[#This Row],[LaborRate]]</f>
        <v>60</v>
      </c>
      <c r="Q725" s="6">
        <v>60</v>
      </c>
      <c r="R725" s="6">
        <v>111.15</v>
      </c>
      <c r="S725">
        <f>Table_New[[#This Row],[LaborRate]]+Table_New[[#This Row],[LaborCost]]</f>
        <v>140</v>
      </c>
      <c r="T725">
        <f>Table_New[[#This Row],[LaborFee]]+Table_New[[#This Row],[PartsFee]]</f>
        <v>171.15</v>
      </c>
      <c r="U725" t="str">
        <f>LEFT(TEXT(Table_New[[#This Row],[ReqDate]],"dddd"),3)</f>
        <v>Mon</v>
      </c>
      <c r="V725" t="str">
        <f>LEFT(TEXT(Table_New[[#This Row],[WorkDate]],"mmmm"),3)</f>
        <v>Jun</v>
      </c>
    </row>
    <row r="726" spans="1:22" ht="14.25" customHeight="1" x14ac:dyDescent="0.25">
      <c r="A726" s="6" t="s">
        <v>806</v>
      </c>
      <c r="B726" s="6" t="s">
        <v>61</v>
      </c>
      <c r="C726" s="6" t="s">
        <v>78</v>
      </c>
      <c r="D726" s="6" t="s">
        <v>58</v>
      </c>
      <c r="E726" t="str">
        <f>IF(Table_New[[#This Row],[Wait]]&lt;=4, "Yes", "No")</f>
        <v>No</v>
      </c>
      <c r="F726" s="9">
        <v>44340</v>
      </c>
      <c r="G726" s="9">
        <v>44389</v>
      </c>
      <c r="H726" s="6">
        <v>2</v>
      </c>
      <c r="I726" t="str">
        <f>IF(Table_New[[#This Row],[LaborFee]]=0,"Yes", "No")</f>
        <v>No</v>
      </c>
      <c r="J726" t="str">
        <f>IF(Table_New[[#This Row],[PartsFee]]=0,"Yes", "No")</f>
        <v>No</v>
      </c>
      <c r="K726" s="6">
        <v>0.75</v>
      </c>
      <c r="L726" s="6">
        <v>239.54249999999999</v>
      </c>
      <c r="M726" s="6" t="s">
        <v>59</v>
      </c>
      <c r="N726">
        <f>Table_New[[#This Row],[WorkDate]]-Table_New[[#This Row],[ReqDate]]</f>
        <v>49</v>
      </c>
      <c r="O726">
        <f>VLOOKUP(Table_New[[#This Row],[Techs]],$AA$2:$AB$4,2,0)</f>
        <v>140</v>
      </c>
      <c r="P726">
        <f>Table_New[[#This Row],[LaborHours]]*Table_New[[#This Row],[LaborRate]]</f>
        <v>105</v>
      </c>
      <c r="Q726" s="6">
        <v>105</v>
      </c>
      <c r="R726" s="6">
        <v>239.54249999999999</v>
      </c>
      <c r="S726">
        <f>Table_New[[#This Row],[LaborRate]]+Table_New[[#This Row],[LaborCost]]</f>
        <v>245</v>
      </c>
      <c r="T726">
        <f>Table_New[[#This Row],[LaborFee]]+Table_New[[#This Row],[PartsFee]]</f>
        <v>344.54250000000002</v>
      </c>
      <c r="U726" t="str">
        <f>LEFT(TEXT(Table_New[[#This Row],[ReqDate]],"dddd"),3)</f>
        <v>Mon</v>
      </c>
      <c r="V726" t="str">
        <f>LEFT(TEXT(Table_New[[#This Row],[WorkDate]],"mmmm"),3)</f>
        <v>Jul</v>
      </c>
    </row>
    <row r="727" spans="1:22" ht="14.25" customHeight="1" x14ac:dyDescent="0.25">
      <c r="A727" s="6" t="s">
        <v>807</v>
      </c>
      <c r="B727" s="6" t="s">
        <v>65</v>
      </c>
      <c r="C727" s="6" t="s">
        <v>66</v>
      </c>
      <c r="D727" s="6" t="s">
        <v>63</v>
      </c>
      <c r="E727" t="str">
        <f>IF(Table_New[[#This Row],[Wait]]&lt;=4, "Yes", "No")</f>
        <v>No</v>
      </c>
      <c r="F727" s="9">
        <v>44340</v>
      </c>
      <c r="G727" s="9">
        <v>44392</v>
      </c>
      <c r="H727" s="6">
        <v>1</v>
      </c>
      <c r="I727" t="str">
        <f>IF(Table_New[[#This Row],[LaborFee]]=0,"Yes", "No")</f>
        <v>No</v>
      </c>
      <c r="J727" t="str">
        <f>IF(Table_New[[#This Row],[PartsFee]]=0,"Yes", "No")</f>
        <v>No</v>
      </c>
      <c r="K727" s="6">
        <v>0.5</v>
      </c>
      <c r="L727" s="6">
        <v>657.69</v>
      </c>
      <c r="M727" s="6" t="s">
        <v>79</v>
      </c>
      <c r="N727">
        <f>Table_New[[#This Row],[WorkDate]]-Table_New[[#This Row],[ReqDate]]</f>
        <v>52</v>
      </c>
      <c r="O727">
        <f>VLOOKUP(Table_New[[#This Row],[Techs]],$AA$2:$AB$4,2,0)</f>
        <v>80</v>
      </c>
      <c r="P727">
        <f>Table_New[[#This Row],[LaborHours]]*Table_New[[#This Row],[LaborRate]]</f>
        <v>40</v>
      </c>
      <c r="Q727" s="6">
        <v>40</v>
      </c>
      <c r="R727" s="6">
        <v>657.69</v>
      </c>
      <c r="S727">
        <f>Table_New[[#This Row],[LaborRate]]+Table_New[[#This Row],[LaborCost]]</f>
        <v>120</v>
      </c>
      <c r="T727">
        <f>Table_New[[#This Row],[LaborFee]]+Table_New[[#This Row],[PartsFee]]</f>
        <v>697.69</v>
      </c>
      <c r="U727" t="str">
        <f>LEFT(TEXT(Table_New[[#This Row],[ReqDate]],"dddd"),3)</f>
        <v>Mon</v>
      </c>
      <c r="V727" t="str">
        <f>LEFT(TEXT(Table_New[[#This Row],[WorkDate]],"mmmm"),3)</f>
        <v>Jul</v>
      </c>
    </row>
    <row r="728" spans="1:22" ht="14.25" customHeight="1" x14ac:dyDescent="0.25">
      <c r="A728" s="6" t="s">
        <v>808</v>
      </c>
      <c r="B728" s="6" t="s">
        <v>94</v>
      </c>
      <c r="C728" s="6" t="s">
        <v>78</v>
      </c>
      <c r="D728" s="6" t="s">
        <v>58</v>
      </c>
      <c r="E728" t="str">
        <f>IF(Table_New[[#This Row],[Wait]]&lt;=4, "Yes", "No")</f>
        <v>No</v>
      </c>
      <c r="F728" s="9">
        <v>44340</v>
      </c>
      <c r="G728" s="9">
        <v>44396</v>
      </c>
      <c r="H728" s="6">
        <v>1</v>
      </c>
      <c r="I728" t="str">
        <f>IF(Table_New[[#This Row],[LaborFee]]=0,"Yes", "No")</f>
        <v>No</v>
      </c>
      <c r="J728" t="str">
        <f>IF(Table_New[[#This Row],[PartsFee]]=0,"Yes", "No")</f>
        <v>No</v>
      </c>
      <c r="K728" s="6">
        <v>0.25</v>
      </c>
      <c r="L728" s="6">
        <v>30</v>
      </c>
      <c r="M728" s="6" t="s">
        <v>79</v>
      </c>
      <c r="N728">
        <f>Table_New[[#This Row],[WorkDate]]-Table_New[[#This Row],[ReqDate]]</f>
        <v>56</v>
      </c>
      <c r="O728">
        <f>VLOOKUP(Table_New[[#This Row],[Techs]],$AA$2:$AB$4,2,0)</f>
        <v>80</v>
      </c>
      <c r="P728">
        <f>Table_New[[#This Row],[LaborHours]]*Table_New[[#This Row],[LaborRate]]</f>
        <v>20</v>
      </c>
      <c r="Q728" s="6">
        <v>20</v>
      </c>
      <c r="R728" s="6">
        <v>30</v>
      </c>
      <c r="S728">
        <f>Table_New[[#This Row],[LaborRate]]+Table_New[[#This Row],[LaborCost]]</f>
        <v>100</v>
      </c>
      <c r="T728">
        <f>Table_New[[#This Row],[LaborFee]]+Table_New[[#This Row],[PartsFee]]</f>
        <v>50</v>
      </c>
      <c r="U728" t="str">
        <f>LEFT(TEXT(Table_New[[#This Row],[ReqDate]],"dddd"),3)</f>
        <v>Mon</v>
      </c>
      <c r="V728" t="str">
        <f>LEFT(TEXT(Table_New[[#This Row],[WorkDate]],"mmmm"),3)</f>
        <v>Jul</v>
      </c>
    </row>
    <row r="729" spans="1:22" ht="14.25" customHeight="1" x14ac:dyDescent="0.25">
      <c r="A729" s="6" t="s">
        <v>809</v>
      </c>
      <c r="B729" s="6" t="s">
        <v>94</v>
      </c>
      <c r="C729" s="6" t="s">
        <v>57</v>
      </c>
      <c r="D729" s="6" t="s">
        <v>58</v>
      </c>
      <c r="E729" t="str">
        <f>IF(Table_New[[#This Row],[Wait]]&lt;=4, "Yes", "No")</f>
        <v>No</v>
      </c>
      <c r="F729" s="9">
        <v>44341</v>
      </c>
      <c r="G729" s="9">
        <v>44366</v>
      </c>
      <c r="H729" s="6">
        <v>1</v>
      </c>
      <c r="I729" t="str">
        <f>IF(Table_New[[#This Row],[LaborFee]]=0,"Yes", "No")</f>
        <v>No</v>
      </c>
      <c r="J729" t="str">
        <f>IF(Table_New[[#This Row],[PartsFee]]=0,"Yes", "No")</f>
        <v>No</v>
      </c>
      <c r="K729" s="6">
        <v>0.5</v>
      </c>
      <c r="L729" s="6">
        <v>26.567499999999999</v>
      </c>
      <c r="M729" s="6" t="s">
        <v>79</v>
      </c>
      <c r="N729">
        <f>Table_New[[#This Row],[WorkDate]]-Table_New[[#This Row],[ReqDate]]</f>
        <v>25</v>
      </c>
      <c r="O729">
        <f>VLOOKUP(Table_New[[#This Row],[Techs]],$AA$2:$AB$4,2,0)</f>
        <v>80</v>
      </c>
      <c r="P729">
        <f>Table_New[[#This Row],[LaborHours]]*Table_New[[#This Row],[LaborRate]]</f>
        <v>40</v>
      </c>
      <c r="Q729" s="6">
        <v>40</v>
      </c>
      <c r="R729" s="6">
        <v>26.567499999999999</v>
      </c>
      <c r="S729">
        <f>Table_New[[#This Row],[LaborRate]]+Table_New[[#This Row],[LaborCost]]</f>
        <v>120</v>
      </c>
      <c r="T729">
        <f>Table_New[[#This Row],[LaborFee]]+Table_New[[#This Row],[PartsFee]]</f>
        <v>66.567499999999995</v>
      </c>
      <c r="U729" t="str">
        <f>LEFT(TEXT(Table_New[[#This Row],[ReqDate]],"dddd"),3)</f>
        <v>Tue</v>
      </c>
      <c r="V729" t="str">
        <f>LEFT(TEXT(Table_New[[#This Row],[WorkDate]],"mmmm"),3)</f>
        <v>Jun</v>
      </c>
    </row>
    <row r="730" spans="1:22" ht="14.25" customHeight="1" x14ac:dyDescent="0.25">
      <c r="A730" s="6" t="s">
        <v>810</v>
      </c>
      <c r="B730" s="6" t="s">
        <v>83</v>
      </c>
      <c r="C730" s="6" t="s">
        <v>78</v>
      </c>
      <c r="D730" s="6" t="s">
        <v>58</v>
      </c>
      <c r="E730" t="str">
        <f>IF(Table_New[[#This Row],[Wait]]&lt;=4, "Yes", "No")</f>
        <v>No</v>
      </c>
      <c r="F730" s="9">
        <v>44341</v>
      </c>
      <c r="G730" s="9">
        <v>44361</v>
      </c>
      <c r="H730" s="6">
        <v>2</v>
      </c>
      <c r="I730" t="str">
        <f>IF(Table_New[[#This Row],[LaborFee]]=0,"Yes", "No")</f>
        <v>No</v>
      </c>
      <c r="J730" t="str">
        <f>IF(Table_New[[#This Row],[PartsFee]]=0,"Yes", "No")</f>
        <v>No</v>
      </c>
      <c r="K730" s="6">
        <v>1.25</v>
      </c>
      <c r="L730" s="6">
        <v>9.6</v>
      </c>
      <c r="M730" s="6" t="s">
        <v>79</v>
      </c>
      <c r="N730">
        <f>Table_New[[#This Row],[WorkDate]]-Table_New[[#This Row],[ReqDate]]</f>
        <v>20</v>
      </c>
      <c r="O730">
        <f>VLOOKUP(Table_New[[#This Row],[Techs]],$AA$2:$AB$4,2,0)</f>
        <v>140</v>
      </c>
      <c r="P730">
        <f>Table_New[[#This Row],[LaborHours]]*Table_New[[#This Row],[LaborRate]]</f>
        <v>175</v>
      </c>
      <c r="Q730" s="6">
        <v>175</v>
      </c>
      <c r="R730" s="6">
        <v>9.6</v>
      </c>
      <c r="S730">
        <f>Table_New[[#This Row],[LaborRate]]+Table_New[[#This Row],[LaborCost]]</f>
        <v>315</v>
      </c>
      <c r="T730">
        <f>Table_New[[#This Row],[LaborFee]]+Table_New[[#This Row],[PartsFee]]</f>
        <v>184.6</v>
      </c>
      <c r="U730" t="str">
        <f>LEFT(TEXT(Table_New[[#This Row],[ReqDate]],"dddd"),3)</f>
        <v>Tue</v>
      </c>
      <c r="V730" t="str">
        <f>LEFT(TEXT(Table_New[[#This Row],[WorkDate]],"mmmm"),3)</f>
        <v>Jun</v>
      </c>
    </row>
    <row r="731" spans="1:22" ht="14.25" customHeight="1" x14ac:dyDescent="0.25">
      <c r="A731" s="6" t="s">
        <v>811</v>
      </c>
      <c r="B731" s="6" t="s">
        <v>83</v>
      </c>
      <c r="C731" s="6" t="s">
        <v>57</v>
      </c>
      <c r="D731" s="6" t="s">
        <v>58</v>
      </c>
      <c r="E731" t="str">
        <f>IF(Table_New[[#This Row],[Wait]]&lt;=4, "Yes", "No")</f>
        <v>No</v>
      </c>
      <c r="F731" s="9">
        <v>44341</v>
      </c>
      <c r="G731" s="9">
        <v>44363</v>
      </c>
      <c r="H731" s="6">
        <v>2</v>
      </c>
      <c r="I731" t="str">
        <f>IF(Table_New[[#This Row],[LaborFee]]=0,"Yes", "No")</f>
        <v>No</v>
      </c>
      <c r="J731" t="str">
        <f>IF(Table_New[[#This Row],[PartsFee]]=0,"Yes", "No")</f>
        <v>No</v>
      </c>
      <c r="K731" s="6">
        <v>0.25</v>
      </c>
      <c r="L731" s="6">
        <v>396.29149999999998</v>
      </c>
      <c r="M731" s="6" t="s">
        <v>79</v>
      </c>
      <c r="N731">
        <f>Table_New[[#This Row],[WorkDate]]-Table_New[[#This Row],[ReqDate]]</f>
        <v>22</v>
      </c>
      <c r="O731">
        <f>VLOOKUP(Table_New[[#This Row],[Techs]],$AA$2:$AB$4,2,0)</f>
        <v>140</v>
      </c>
      <c r="P731">
        <f>Table_New[[#This Row],[LaborHours]]*Table_New[[#This Row],[LaborRate]]</f>
        <v>35</v>
      </c>
      <c r="Q731" s="6">
        <v>35</v>
      </c>
      <c r="R731" s="6">
        <v>396.29149999999998</v>
      </c>
      <c r="S731">
        <f>Table_New[[#This Row],[LaborRate]]+Table_New[[#This Row],[LaborCost]]</f>
        <v>175</v>
      </c>
      <c r="T731">
        <f>Table_New[[#This Row],[LaborFee]]+Table_New[[#This Row],[PartsFee]]</f>
        <v>431.29149999999998</v>
      </c>
      <c r="U731" t="str">
        <f>LEFT(TEXT(Table_New[[#This Row],[ReqDate]],"dddd"),3)</f>
        <v>Tue</v>
      </c>
      <c r="V731" t="str">
        <f>LEFT(TEXT(Table_New[[#This Row],[WorkDate]],"mmmm"),3)</f>
        <v>Jun</v>
      </c>
    </row>
    <row r="732" spans="1:22" ht="14.25" customHeight="1" x14ac:dyDescent="0.25">
      <c r="A732" s="6" t="s">
        <v>812</v>
      </c>
      <c r="B732" s="6" t="s">
        <v>226</v>
      </c>
      <c r="C732" s="6" t="s">
        <v>227</v>
      </c>
      <c r="D732" s="6" t="s">
        <v>63</v>
      </c>
      <c r="E732" t="str">
        <f>IF(Table_New[[#This Row],[Wait]]&lt;=4, "Yes", "No")</f>
        <v>No</v>
      </c>
      <c r="F732" s="9">
        <v>44341</v>
      </c>
      <c r="G732" s="9">
        <v>44382</v>
      </c>
      <c r="H732" s="6">
        <v>2</v>
      </c>
      <c r="I732" t="str">
        <f>IF(Table_New[[#This Row],[LaborFee]]=0,"Yes", "No")</f>
        <v>No</v>
      </c>
      <c r="J732" t="str">
        <f>IF(Table_New[[#This Row],[PartsFee]]=0,"Yes", "No")</f>
        <v>No</v>
      </c>
      <c r="K732" s="6">
        <v>0.5</v>
      </c>
      <c r="L732" s="6">
        <v>108</v>
      </c>
      <c r="M732" s="6" t="s">
        <v>79</v>
      </c>
      <c r="N732">
        <f>Table_New[[#This Row],[WorkDate]]-Table_New[[#This Row],[ReqDate]]</f>
        <v>41</v>
      </c>
      <c r="O732">
        <f>VLOOKUP(Table_New[[#This Row],[Techs]],$AA$2:$AB$4,2,0)</f>
        <v>140</v>
      </c>
      <c r="P732">
        <f>Table_New[[#This Row],[LaborHours]]*Table_New[[#This Row],[LaborRate]]</f>
        <v>70</v>
      </c>
      <c r="Q732" s="6">
        <v>70</v>
      </c>
      <c r="R732" s="6">
        <v>108</v>
      </c>
      <c r="S732">
        <f>Table_New[[#This Row],[LaborRate]]+Table_New[[#This Row],[LaborCost]]</f>
        <v>210</v>
      </c>
      <c r="T732">
        <f>Table_New[[#This Row],[LaborFee]]+Table_New[[#This Row],[PartsFee]]</f>
        <v>178</v>
      </c>
      <c r="U732" t="str">
        <f>LEFT(TEXT(Table_New[[#This Row],[ReqDate]],"dddd"),3)</f>
        <v>Tue</v>
      </c>
      <c r="V732" t="str">
        <f>LEFT(TEXT(Table_New[[#This Row],[WorkDate]],"mmmm"),3)</f>
        <v>Jul</v>
      </c>
    </row>
    <row r="733" spans="1:22" ht="14.25" customHeight="1" x14ac:dyDescent="0.25">
      <c r="A733" s="6" t="s">
        <v>813</v>
      </c>
      <c r="B733" s="6" t="s">
        <v>71</v>
      </c>
      <c r="C733" s="6" t="s">
        <v>66</v>
      </c>
      <c r="D733" s="6" t="s">
        <v>58</v>
      </c>
      <c r="E733" t="str">
        <f>IF(Table_New[[#This Row],[Wait]]&lt;=4, "Yes", "No")</f>
        <v>No</v>
      </c>
      <c r="F733" s="9">
        <v>44341</v>
      </c>
      <c r="G733" s="9">
        <v>44396</v>
      </c>
      <c r="H733" s="6">
        <v>1</v>
      </c>
      <c r="I733" t="str">
        <f>IF(Table_New[[#This Row],[LaborFee]]=0,"Yes", "No")</f>
        <v>No</v>
      </c>
      <c r="J733" t="str">
        <f>IF(Table_New[[#This Row],[PartsFee]]=0,"Yes", "No")</f>
        <v>No</v>
      </c>
      <c r="K733" s="6">
        <v>0.5</v>
      </c>
      <c r="L733" s="6">
        <v>147.2441</v>
      </c>
      <c r="M733" s="6" t="s">
        <v>79</v>
      </c>
      <c r="N733">
        <f>Table_New[[#This Row],[WorkDate]]-Table_New[[#This Row],[ReqDate]]</f>
        <v>55</v>
      </c>
      <c r="O733">
        <f>VLOOKUP(Table_New[[#This Row],[Techs]],$AA$2:$AB$4,2,0)</f>
        <v>80</v>
      </c>
      <c r="P733">
        <f>Table_New[[#This Row],[LaborHours]]*Table_New[[#This Row],[LaborRate]]</f>
        <v>40</v>
      </c>
      <c r="Q733" s="6">
        <v>40</v>
      </c>
      <c r="R733" s="6">
        <v>147.2441</v>
      </c>
      <c r="S733">
        <f>Table_New[[#This Row],[LaborRate]]+Table_New[[#This Row],[LaborCost]]</f>
        <v>120</v>
      </c>
      <c r="T733">
        <f>Table_New[[#This Row],[LaborFee]]+Table_New[[#This Row],[PartsFee]]</f>
        <v>187.2441</v>
      </c>
      <c r="U733" t="str">
        <f>LEFT(TEXT(Table_New[[#This Row],[ReqDate]],"dddd"),3)</f>
        <v>Tue</v>
      </c>
      <c r="V733" t="str">
        <f>LEFT(TEXT(Table_New[[#This Row],[WorkDate]],"mmmm"),3)</f>
        <v>Jul</v>
      </c>
    </row>
    <row r="734" spans="1:22" ht="14.25" customHeight="1" x14ac:dyDescent="0.25">
      <c r="A734" s="6" t="s">
        <v>814</v>
      </c>
      <c r="B734" s="6" t="s">
        <v>65</v>
      </c>
      <c r="C734" s="6" t="s">
        <v>78</v>
      </c>
      <c r="D734" s="6" t="s">
        <v>194</v>
      </c>
      <c r="E734" t="str">
        <f>IF(Table_New[[#This Row],[Wait]]&lt;=4, "Yes", "No")</f>
        <v>No</v>
      </c>
      <c r="F734" s="9">
        <v>44341</v>
      </c>
      <c r="G734" s="9">
        <v>44372</v>
      </c>
      <c r="H734" s="6">
        <v>1</v>
      </c>
      <c r="I734" t="str">
        <f>IF(Table_New[[#This Row],[LaborFee]]=0,"Yes", "No")</f>
        <v>Yes</v>
      </c>
      <c r="J734" t="str">
        <f>IF(Table_New[[#This Row],[PartsFee]]=0,"Yes", "No")</f>
        <v>Yes</v>
      </c>
      <c r="K734" s="6">
        <v>0.5</v>
      </c>
      <c r="L734" s="6">
        <v>151.28020000000001</v>
      </c>
      <c r="M734" s="6" t="s">
        <v>79</v>
      </c>
      <c r="N734">
        <f>Table_New[[#This Row],[WorkDate]]-Table_New[[#This Row],[ReqDate]]</f>
        <v>31</v>
      </c>
      <c r="O734">
        <f>VLOOKUP(Table_New[[#This Row],[Techs]],$AA$2:$AB$4,2,0)</f>
        <v>80</v>
      </c>
      <c r="P734">
        <f>Table_New[[#This Row],[LaborHours]]*Table_New[[#This Row],[LaborRate]]</f>
        <v>40</v>
      </c>
      <c r="Q734" s="6">
        <v>0</v>
      </c>
      <c r="R734" s="6">
        <v>0</v>
      </c>
      <c r="S734">
        <f>Table_New[[#This Row],[LaborRate]]+Table_New[[#This Row],[LaborCost]]</f>
        <v>120</v>
      </c>
      <c r="T734">
        <f>Table_New[[#This Row],[LaborFee]]+Table_New[[#This Row],[PartsFee]]</f>
        <v>0</v>
      </c>
      <c r="U734" t="str">
        <f>LEFT(TEXT(Table_New[[#This Row],[ReqDate]],"dddd"),3)</f>
        <v>Tue</v>
      </c>
      <c r="V734" t="str">
        <f>LEFT(TEXT(Table_New[[#This Row],[WorkDate]],"mmmm"),3)</f>
        <v>Jun</v>
      </c>
    </row>
    <row r="735" spans="1:22" ht="14.25" customHeight="1" x14ac:dyDescent="0.25">
      <c r="A735" s="6" t="s">
        <v>815</v>
      </c>
      <c r="B735" s="6" t="s">
        <v>71</v>
      </c>
      <c r="C735" s="6" t="s">
        <v>66</v>
      </c>
      <c r="D735" s="6" t="s">
        <v>63</v>
      </c>
      <c r="E735" t="str">
        <f>IF(Table_New[[#This Row],[Wait]]&lt;=4, "Yes", "No")</f>
        <v>No</v>
      </c>
      <c r="F735" s="9">
        <v>44341</v>
      </c>
      <c r="G735" s="9">
        <v>44380</v>
      </c>
      <c r="H735" s="6">
        <v>1</v>
      </c>
      <c r="I735" t="str">
        <f>IF(Table_New[[#This Row],[LaborFee]]=0,"Yes", "No")</f>
        <v>Yes</v>
      </c>
      <c r="J735" t="str">
        <f>IF(Table_New[[#This Row],[PartsFee]]=0,"Yes", "No")</f>
        <v>No</v>
      </c>
      <c r="K735" s="6">
        <v>0.5</v>
      </c>
      <c r="L735" s="6">
        <v>47.046399999999998</v>
      </c>
      <c r="M735" s="6" t="s">
        <v>68</v>
      </c>
      <c r="N735">
        <f>Table_New[[#This Row],[WorkDate]]-Table_New[[#This Row],[ReqDate]]</f>
        <v>39</v>
      </c>
      <c r="O735">
        <f>VLOOKUP(Table_New[[#This Row],[Techs]],$AA$2:$AB$4,2,0)</f>
        <v>80</v>
      </c>
      <c r="P735">
        <f>Table_New[[#This Row],[LaborHours]]*Table_New[[#This Row],[LaborRate]]</f>
        <v>40</v>
      </c>
      <c r="Q735" s="6">
        <v>0</v>
      </c>
      <c r="R735" s="6">
        <v>47.046399999999998</v>
      </c>
      <c r="S735">
        <f>Table_New[[#This Row],[LaborRate]]+Table_New[[#This Row],[LaborCost]]</f>
        <v>120</v>
      </c>
      <c r="T735">
        <f>Table_New[[#This Row],[LaborFee]]+Table_New[[#This Row],[PartsFee]]</f>
        <v>47.046399999999998</v>
      </c>
      <c r="U735" t="str">
        <f>LEFT(TEXT(Table_New[[#This Row],[ReqDate]],"dddd"),3)</f>
        <v>Tue</v>
      </c>
      <c r="V735" t="str">
        <f>LEFT(TEXT(Table_New[[#This Row],[WorkDate]],"mmmm"),3)</f>
        <v>Jul</v>
      </c>
    </row>
    <row r="736" spans="1:22" ht="14.25" customHeight="1" x14ac:dyDescent="0.25">
      <c r="A736" s="6" t="s">
        <v>816</v>
      </c>
      <c r="B736" s="6" t="s">
        <v>71</v>
      </c>
      <c r="C736" s="6" t="s">
        <v>78</v>
      </c>
      <c r="D736" s="6" t="s">
        <v>67</v>
      </c>
      <c r="E736" t="str">
        <f>IF(Table_New[[#This Row],[Wait]]&lt;=4, "Yes", "No")</f>
        <v>No</v>
      </c>
      <c r="F736" s="9">
        <v>44342</v>
      </c>
      <c r="G736" s="9">
        <v>44352</v>
      </c>
      <c r="H736" s="6">
        <v>1</v>
      </c>
      <c r="I736" t="str">
        <f>IF(Table_New[[#This Row],[LaborFee]]=0,"Yes", "No")</f>
        <v>No</v>
      </c>
      <c r="J736" t="str">
        <f>IF(Table_New[[#This Row],[PartsFee]]=0,"Yes", "No")</f>
        <v>No</v>
      </c>
      <c r="K736" s="6">
        <v>0.25</v>
      </c>
      <c r="L736" s="6">
        <v>51.73</v>
      </c>
      <c r="M736" s="6" t="s">
        <v>79</v>
      </c>
      <c r="N736">
        <f>Table_New[[#This Row],[WorkDate]]-Table_New[[#This Row],[ReqDate]]</f>
        <v>10</v>
      </c>
      <c r="O736">
        <f>VLOOKUP(Table_New[[#This Row],[Techs]],$AA$2:$AB$4,2,0)</f>
        <v>80</v>
      </c>
      <c r="P736">
        <f>Table_New[[#This Row],[LaborHours]]*Table_New[[#This Row],[LaborRate]]</f>
        <v>20</v>
      </c>
      <c r="Q736" s="6">
        <v>20</v>
      </c>
      <c r="R736" s="6">
        <v>51.73</v>
      </c>
      <c r="S736">
        <f>Table_New[[#This Row],[LaborRate]]+Table_New[[#This Row],[LaborCost]]</f>
        <v>100</v>
      </c>
      <c r="T736">
        <f>Table_New[[#This Row],[LaborFee]]+Table_New[[#This Row],[PartsFee]]</f>
        <v>71.72999999999999</v>
      </c>
      <c r="U736" t="str">
        <f>LEFT(TEXT(Table_New[[#This Row],[ReqDate]],"dddd"),3)</f>
        <v>Wed</v>
      </c>
      <c r="V736" t="str">
        <f>LEFT(TEXT(Table_New[[#This Row],[WorkDate]],"mmmm"),3)</f>
        <v>Jun</v>
      </c>
    </row>
    <row r="737" spans="1:22" ht="14.25" customHeight="1" x14ac:dyDescent="0.25">
      <c r="A737" s="6" t="s">
        <v>817</v>
      </c>
      <c r="B737" s="6" t="s">
        <v>94</v>
      </c>
      <c r="C737" s="6" t="s">
        <v>66</v>
      </c>
      <c r="D737" s="6" t="s">
        <v>58</v>
      </c>
      <c r="E737" t="str">
        <f>IF(Table_New[[#This Row],[Wait]]&lt;=4, "Yes", "No")</f>
        <v>No</v>
      </c>
      <c r="F737" s="9">
        <v>44342</v>
      </c>
      <c r="G737" s="9">
        <v>44349</v>
      </c>
      <c r="H737" s="6">
        <v>2</v>
      </c>
      <c r="I737" t="str">
        <f>IF(Table_New[[#This Row],[LaborFee]]=0,"Yes", "No")</f>
        <v>No</v>
      </c>
      <c r="J737" t="str">
        <f>IF(Table_New[[#This Row],[PartsFee]]=0,"Yes", "No")</f>
        <v>No</v>
      </c>
      <c r="K737" s="6">
        <v>0.25</v>
      </c>
      <c r="L737" s="6">
        <v>445.78460000000001</v>
      </c>
      <c r="M737" s="6" t="s">
        <v>59</v>
      </c>
      <c r="N737">
        <f>Table_New[[#This Row],[WorkDate]]-Table_New[[#This Row],[ReqDate]]</f>
        <v>7</v>
      </c>
      <c r="O737">
        <f>VLOOKUP(Table_New[[#This Row],[Techs]],$AA$2:$AB$4,2,0)</f>
        <v>140</v>
      </c>
      <c r="P737">
        <f>Table_New[[#This Row],[LaborHours]]*Table_New[[#This Row],[LaborRate]]</f>
        <v>35</v>
      </c>
      <c r="Q737" s="6">
        <v>35</v>
      </c>
      <c r="R737" s="6">
        <v>445.78460000000001</v>
      </c>
      <c r="S737">
        <f>Table_New[[#This Row],[LaborRate]]+Table_New[[#This Row],[LaborCost]]</f>
        <v>175</v>
      </c>
      <c r="T737">
        <f>Table_New[[#This Row],[LaborFee]]+Table_New[[#This Row],[PartsFee]]</f>
        <v>480.78460000000001</v>
      </c>
      <c r="U737" t="str">
        <f>LEFT(TEXT(Table_New[[#This Row],[ReqDate]],"dddd"),3)</f>
        <v>Wed</v>
      </c>
      <c r="V737" t="str">
        <f>LEFT(TEXT(Table_New[[#This Row],[WorkDate]],"mmmm"),3)</f>
        <v>Jun</v>
      </c>
    </row>
    <row r="738" spans="1:22" ht="14.25" customHeight="1" x14ac:dyDescent="0.25">
      <c r="A738" s="6" t="s">
        <v>818</v>
      </c>
      <c r="B738" s="6" t="s">
        <v>94</v>
      </c>
      <c r="C738" s="6" t="s">
        <v>66</v>
      </c>
      <c r="D738" s="6" t="s">
        <v>58</v>
      </c>
      <c r="E738" t="str">
        <f>IF(Table_New[[#This Row],[Wait]]&lt;=4, "Yes", "No")</f>
        <v>No</v>
      </c>
      <c r="F738" s="9">
        <v>44342</v>
      </c>
      <c r="G738" s="9">
        <v>44361</v>
      </c>
      <c r="H738" s="6">
        <v>2</v>
      </c>
      <c r="I738" t="str">
        <f>IF(Table_New[[#This Row],[LaborFee]]=0,"Yes", "No")</f>
        <v>No</v>
      </c>
      <c r="J738" t="str">
        <f>IF(Table_New[[#This Row],[PartsFee]]=0,"Yes", "No")</f>
        <v>Yes</v>
      </c>
      <c r="K738" s="6">
        <v>0.25</v>
      </c>
      <c r="L738" s="6">
        <v>27.486699999999999</v>
      </c>
      <c r="M738" s="6" t="s">
        <v>79</v>
      </c>
      <c r="N738">
        <f>Table_New[[#This Row],[WorkDate]]-Table_New[[#This Row],[ReqDate]]</f>
        <v>19</v>
      </c>
      <c r="O738">
        <f>VLOOKUP(Table_New[[#This Row],[Techs]],$AA$2:$AB$4,2,0)</f>
        <v>140</v>
      </c>
      <c r="P738">
        <f>Table_New[[#This Row],[LaborHours]]*Table_New[[#This Row],[LaborRate]]</f>
        <v>35</v>
      </c>
      <c r="Q738" s="6">
        <v>35</v>
      </c>
      <c r="R738" s="6">
        <v>0</v>
      </c>
      <c r="S738">
        <f>Table_New[[#This Row],[LaborRate]]+Table_New[[#This Row],[LaborCost]]</f>
        <v>175</v>
      </c>
      <c r="T738">
        <f>Table_New[[#This Row],[LaborFee]]+Table_New[[#This Row],[PartsFee]]</f>
        <v>35</v>
      </c>
      <c r="U738" t="str">
        <f>LEFT(TEXT(Table_New[[#This Row],[ReqDate]],"dddd"),3)</f>
        <v>Wed</v>
      </c>
      <c r="V738" t="str">
        <f>LEFT(TEXT(Table_New[[#This Row],[WorkDate]],"mmmm"),3)</f>
        <v>Jun</v>
      </c>
    </row>
    <row r="739" spans="1:22" ht="14.25" customHeight="1" x14ac:dyDescent="0.25">
      <c r="A739" s="6" t="s">
        <v>819</v>
      </c>
      <c r="B739" s="6" t="s">
        <v>83</v>
      </c>
      <c r="C739" s="6" t="s">
        <v>78</v>
      </c>
      <c r="D739" s="6" t="s">
        <v>58</v>
      </c>
      <c r="E739" t="str">
        <f>IF(Table_New[[#This Row],[Wait]]&lt;=4, "Yes", "No")</f>
        <v>No</v>
      </c>
      <c r="F739" s="9">
        <v>44342</v>
      </c>
      <c r="G739" s="9">
        <v>44361</v>
      </c>
      <c r="H739" s="6">
        <v>1</v>
      </c>
      <c r="I739" t="str">
        <f>IF(Table_New[[#This Row],[LaborFee]]=0,"Yes", "No")</f>
        <v>No</v>
      </c>
      <c r="J739" t="str">
        <f>IF(Table_New[[#This Row],[PartsFee]]=0,"Yes", "No")</f>
        <v>No</v>
      </c>
      <c r="K739" s="6">
        <v>0.25</v>
      </c>
      <c r="L739" s="6">
        <v>42.66</v>
      </c>
      <c r="M739" s="6" t="s">
        <v>59</v>
      </c>
      <c r="N739">
        <f>Table_New[[#This Row],[WorkDate]]-Table_New[[#This Row],[ReqDate]]</f>
        <v>19</v>
      </c>
      <c r="O739">
        <f>VLOOKUP(Table_New[[#This Row],[Techs]],$AA$2:$AB$4,2,0)</f>
        <v>80</v>
      </c>
      <c r="P739">
        <f>Table_New[[#This Row],[LaborHours]]*Table_New[[#This Row],[LaborRate]]</f>
        <v>20</v>
      </c>
      <c r="Q739" s="6">
        <v>20</v>
      </c>
      <c r="R739" s="6">
        <v>42.66</v>
      </c>
      <c r="S739">
        <f>Table_New[[#This Row],[LaborRate]]+Table_New[[#This Row],[LaborCost]]</f>
        <v>100</v>
      </c>
      <c r="T739">
        <f>Table_New[[#This Row],[LaborFee]]+Table_New[[#This Row],[PartsFee]]</f>
        <v>62.66</v>
      </c>
      <c r="U739" t="str">
        <f>LEFT(TEXT(Table_New[[#This Row],[ReqDate]],"dddd"),3)</f>
        <v>Wed</v>
      </c>
      <c r="V739" t="str">
        <f>LEFT(TEXT(Table_New[[#This Row],[WorkDate]],"mmmm"),3)</f>
        <v>Jun</v>
      </c>
    </row>
    <row r="740" spans="1:22" ht="14.25" customHeight="1" x14ac:dyDescent="0.25">
      <c r="A740" s="6" t="s">
        <v>820</v>
      </c>
      <c r="B740" s="6" t="s">
        <v>94</v>
      </c>
      <c r="C740" s="6" t="s">
        <v>66</v>
      </c>
      <c r="D740" s="6" t="s">
        <v>67</v>
      </c>
      <c r="E740" t="str">
        <f>IF(Table_New[[#This Row],[Wait]]&lt;=4, "Yes", "No")</f>
        <v>No</v>
      </c>
      <c r="F740" s="9">
        <v>44342</v>
      </c>
      <c r="G740" s="9">
        <v>44361</v>
      </c>
      <c r="H740" s="6">
        <v>1</v>
      </c>
      <c r="I740" t="str">
        <f>IF(Table_New[[#This Row],[LaborFee]]=0,"Yes", "No")</f>
        <v>No</v>
      </c>
      <c r="J740" t="str">
        <f>IF(Table_New[[#This Row],[PartsFee]]=0,"Yes", "No")</f>
        <v>No</v>
      </c>
      <c r="K740" s="6">
        <v>0.25</v>
      </c>
      <c r="L740" s="6">
        <v>185.11340000000001</v>
      </c>
      <c r="M740" s="6" t="s">
        <v>79</v>
      </c>
      <c r="N740">
        <f>Table_New[[#This Row],[WorkDate]]-Table_New[[#This Row],[ReqDate]]</f>
        <v>19</v>
      </c>
      <c r="O740">
        <f>VLOOKUP(Table_New[[#This Row],[Techs]],$AA$2:$AB$4,2,0)</f>
        <v>80</v>
      </c>
      <c r="P740">
        <f>Table_New[[#This Row],[LaborHours]]*Table_New[[#This Row],[LaborRate]]</f>
        <v>20</v>
      </c>
      <c r="Q740" s="6">
        <v>20</v>
      </c>
      <c r="R740" s="6">
        <v>185.11340000000001</v>
      </c>
      <c r="S740">
        <f>Table_New[[#This Row],[LaborRate]]+Table_New[[#This Row],[LaborCost]]</f>
        <v>100</v>
      </c>
      <c r="T740">
        <f>Table_New[[#This Row],[LaborFee]]+Table_New[[#This Row],[PartsFee]]</f>
        <v>205.11340000000001</v>
      </c>
      <c r="U740" t="str">
        <f>LEFT(TEXT(Table_New[[#This Row],[ReqDate]],"dddd"),3)</f>
        <v>Wed</v>
      </c>
      <c r="V740" t="str">
        <f>LEFT(TEXT(Table_New[[#This Row],[WorkDate]],"mmmm"),3)</f>
        <v>Jun</v>
      </c>
    </row>
    <row r="741" spans="1:22" ht="14.25" customHeight="1" x14ac:dyDescent="0.25">
      <c r="A741" s="6" t="s">
        <v>821</v>
      </c>
      <c r="B741" s="6" t="s">
        <v>71</v>
      </c>
      <c r="C741" s="6" t="s">
        <v>66</v>
      </c>
      <c r="D741" s="6" t="s">
        <v>63</v>
      </c>
      <c r="E741" t="str">
        <f>IF(Table_New[[#This Row],[Wait]]&lt;=4, "Yes", "No")</f>
        <v>No</v>
      </c>
      <c r="F741" s="9">
        <v>44342</v>
      </c>
      <c r="G741" s="9">
        <v>44364</v>
      </c>
      <c r="H741" s="6">
        <v>1</v>
      </c>
      <c r="I741" t="str">
        <f>IF(Table_New[[#This Row],[LaborFee]]=0,"Yes", "No")</f>
        <v>No</v>
      </c>
      <c r="J741" t="str">
        <f>IF(Table_New[[#This Row],[PartsFee]]=0,"Yes", "No")</f>
        <v>Yes</v>
      </c>
      <c r="K741" s="6">
        <v>0.75</v>
      </c>
      <c r="L741" s="6">
        <v>70</v>
      </c>
      <c r="M741" s="6" t="s">
        <v>79</v>
      </c>
      <c r="N741">
        <f>Table_New[[#This Row],[WorkDate]]-Table_New[[#This Row],[ReqDate]]</f>
        <v>22</v>
      </c>
      <c r="O741">
        <f>VLOOKUP(Table_New[[#This Row],[Techs]],$AA$2:$AB$4,2,0)</f>
        <v>80</v>
      </c>
      <c r="P741">
        <f>Table_New[[#This Row],[LaborHours]]*Table_New[[#This Row],[LaborRate]]</f>
        <v>60</v>
      </c>
      <c r="Q741" s="6">
        <v>60</v>
      </c>
      <c r="R741" s="6">
        <v>0</v>
      </c>
      <c r="S741">
        <f>Table_New[[#This Row],[LaborRate]]+Table_New[[#This Row],[LaborCost]]</f>
        <v>140</v>
      </c>
      <c r="T741">
        <f>Table_New[[#This Row],[LaborFee]]+Table_New[[#This Row],[PartsFee]]</f>
        <v>60</v>
      </c>
      <c r="U741" t="str">
        <f>LEFT(TEXT(Table_New[[#This Row],[ReqDate]],"dddd"),3)</f>
        <v>Wed</v>
      </c>
      <c r="V741" t="str">
        <f>LEFT(TEXT(Table_New[[#This Row],[WorkDate]],"mmmm"),3)</f>
        <v>Jun</v>
      </c>
    </row>
    <row r="742" spans="1:22" ht="14.25" customHeight="1" x14ac:dyDescent="0.25">
      <c r="A742" s="6" t="s">
        <v>822</v>
      </c>
      <c r="B742" s="6" t="s">
        <v>94</v>
      </c>
      <c r="C742" s="6" t="s">
        <v>66</v>
      </c>
      <c r="D742" s="6" t="s">
        <v>58</v>
      </c>
      <c r="E742" t="str">
        <f>IF(Table_New[[#This Row],[Wait]]&lt;=4, "Yes", "No")</f>
        <v>No</v>
      </c>
      <c r="F742" s="9">
        <v>44342</v>
      </c>
      <c r="G742" s="9">
        <v>44369</v>
      </c>
      <c r="H742" s="6">
        <v>1</v>
      </c>
      <c r="I742" t="str">
        <f>IF(Table_New[[#This Row],[LaborFee]]=0,"Yes", "No")</f>
        <v>No</v>
      </c>
      <c r="J742" t="str">
        <f>IF(Table_New[[#This Row],[PartsFee]]=0,"Yes", "No")</f>
        <v>No</v>
      </c>
      <c r="K742" s="6">
        <v>0.25</v>
      </c>
      <c r="L742" s="6">
        <v>120</v>
      </c>
      <c r="M742" s="6" t="s">
        <v>59</v>
      </c>
      <c r="N742">
        <f>Table_New[[#This Row],[WorkDate]]-Table_New[[#This Row],[ReqDate]]</f>
        <v>27</v>
      </c>
      <c r="O742">
        <f>VLOOKUP(Table_New[[#This Row],[Techs]],$AA$2:$AB$4,2,0)</f>
        <v>80</v>
      </c>
      <c r="P742">
        <f>Table_New[[#This Row],[LaborHours]]*Table_New[[#This Row],[LaborRate]]</f>
        <v>20</v>
      </c>
      <c r="Q742" s="6">
        <v>20</v>
      </c>
      <c r="R742" s="6">
        <v>120</v>
      </c>
      <c r="S742">
        <f>Table_New[[#This Row],[LaborRate]]+Table_New[[#This Row],[LaborCost]]</f>
        <v>100</v>
      </c>
      <c r="T742">
        <f>Table_New[[#This Row],[LaborFee]]+Table_New[[#This Row],[PartsFee]]</f>
        <v>140</v>
      </c>
      <c r="U742" t="str">
        <f>LEFT(TEXT(Table_New[[#This Row],[ReqDate]],"dddd"),3)</f>
        <v>Wed</v>
      </c>
      <c r="V742" t="str">
        <f>LEFT(TEXT(Table_New[[#This Row],[WorkDate]],"mmmm"),3)</f>
        <v>Jun</v>
      </c>
    </row>
    <row r="743" spans="1:22" ht="14.25" customHeight="1" x14ac:dyDescent="0.25">
      <c r="A743" s="6" t="s">
        <v>823</v>
      </c>
      <c r="B743" s="6" t="s">
        <v>94</v>
      </c>
      <c r="C743" s="6" t="s">
        <v>66</v>
      </c>
      <c r="D743" s="6" t="s">
        <v>58</v>
      </c>
      <c r="E743" t="str">
        <f>IF(Table_New[[#This Row],[Wait]]&lt;=4, "Yes", "No")</f>
        <v>No</v>
      </c>
      <c r="F743" s="9">
        <v>44342</v>
      </c>
      <c r="G743" s="9">
        <v>44377</v>
      </c>
      <c r="H743" s="6">
        <v>1</v>
      </c>
      <c r="I743" t="str">
        <f>IF(Table_New[[#This Row],[LaborFee]]=0,"Yes", "No")</f>
        <v>No</v>
      </c>
      <c r="J743" t="str">
        <f>IF(Table_New[[#This Row],[PartsFee]]=0,"Yes", "No")</f>
        <v>No</v>
      </c>
      <c r="K743" s="6">
        <v>0.25</v>
      </c>
      <c r="L743" s="6">
        <v>178.36179999999999</v>
      </c>
      <c r="M743" s="6" t="s">
        <v>79</v>
      </c>
      <c r="N743">
        <f>Table_New[[#This Row],[WorkDate]]-Table_New[[#This Row],[ReqDate]]</f>
        <v>35</v>
      </c>
      <c r="O743">
        <f>VLOOKUP(Table_New[[#This Row],[Techs]],$AA$2:$AB$4,2,0)</f>
        <v>80</v>
      </c>
      <c r="P743">
        <f>Table_New[[#This Row],[LaborHours]]*Table_New[[#This Row],[LaborRate]]</f>
        <v>20</v>
      </c>
      <c r="Q743" s="6">
        <v>20</v>
      </c>
      <c r="R743" s="6">
        <v>178.36179999999999</v>
      </c>
      <c r="S743">
        <f>Table_New[[#This Row],[LaborRate]]+Table_New[[#This Row],[LaborCost]]</f>
        <v>100</v>
      </c>
      <c r="T743">
        <f>Table_New[[#This Row],[LaborFee]]+Table_New[[#This Row],[PartsFee]]</f>
        <v>198.36179999999999</v>
      </c>
      <c r="U743" t="str">
        <f>LEFT(TEXT(Table_New[[#This Row],[ReqDate]],"dddd"),3)</f>
        <v>Wed</v>
      </c>
      <c r="V743" t="str">
        <f>LEFT(TEXT(Table_New[[#This Row],[WorkDate]],"mmmm"),3)</f>
        <v>Jun</v>
      </c>
    </row>
    <row r="744" spans="1:22" ht="14.25" customHeight="1" x14ac:dyDescent="0.25">
      <c r="A744" s="6" t="s">
        <v>824</v>
      </c>
      <c r="B744" s="6" t="s">
        <v>168</v>
      </c>
      <c r="C744" s="6" t="s">
        <v>57</v>
      </c>
      <c r="D744" s="6" t="s">
        <v>194</v>
      </c>
      <c r="E744" t="str">
        <f>IF(Table_New[[#This Row],[Wait]]&lt;=4, "Yes", "No")</f>
        <v>No</v>
      </c>
      <c r="F744" s="9">
        <v>44342</v>
      </c>
      <c r="G744" s="9">
        <v>44375</v>
      </c>
      <c r="H744" s="6">
        <v>1</v>
      </c>
      <c r="I744" t="str">
        <f>IF(Table_New[[#This Row],[LaborFee]]=0,"Yes", "No")</f>
        <v>Yes</v>
      </c>
      <c r="J744" t="str">
        <f>IF(Table_New[[#This Row],[PartsFee]]=0,"Yes", "No")</f>
        <v>Yes</v>
      </c>
      <c r="K744" s="6">
        <v>1.5</v>
      </c>
      <c r="L744" s="6">
        <v>477.78149999999999</v>
      </c>
      <c r="M744" s="6" t="s">
        <v>413</v>
      </c>
      <c r="N744">
        <f>Table_New[[#This Row],[WorkDate]]-Table_New[[#This Row],[ReqDate]]</f>
        <v>33</v>
      </c>
      <c r="O744">
        <f>VLOOKUP(Table_New[[#This Row],[Techs]],$AA$2:$AB$4,2,0)</f>
        <v>80</v>
      </c>
      <c r="P744">
        <f>Table_New[[#This Row],[LaborHours]]*Table_New[[#This Row],[LaborRate]]</f>
        <v>120</v>
      </c>
      <c r="Q744" s="6">
        <v>0</v>
      </c>
      <c r="R744" s="6">
        <v>0</v>
      </c>
      <c r="S744">
        <f>Table_New[[#This Row],[LaborRate]]+Table_New[[#This Row],[LaborCost]]</f>
        <v>200</v>
      </c>
      <c r="T744">
        <f>Table_New[[#This Row],[LaborFee]]+Table_New[[#This Row],[PartsFee]]</f>
        <v>0</v>
      </c>
      <c r="U744" t="str">
        <f>LEFT(TEXT(Table_New[[#This Row],[ReqDate]],"dddd"),3)</f>
        <v>Wed</v>
      </c>
      <c r="V744" t="str">
        <f>LEFT(TEXT(Table_New[[#This Row],[WorkDate]],"mmmm"),3)</f>
        <v>Jun</v>
      </c>
    </row>
    <row r="745" spans="1:22" ht="14.25" customHeight="1" x14ac:dyDescent="0.25">
      <c r="A745" s="6" t="s">
        <v>825</v>
      </c>
      <c r="B745" s="6" t="s">
        <v>71</v>
      </c>
      <c r="C745" s="6" t="s">
        <v>57</v>
      </c>
      <c r="D745" s="6" t="s">
        <v>81</v>
      </c>
      <c r="E745" t="str">
        <f>IF(Table_New[[#This Row],[Wait]]&lt;=4, "Yes", "No")</f>
        <v>No</v>
      </c>
      <c r="F745" s="9">
        <v>44342</v>
      </c>
      <c r="G745" s="9">
        <v>44377</v>
      </c>
      <c r="H745" s="6">
        <v>1</v>
      </c>
      <c r="I745" t="str">
        <f>IF(Table_New[[#This Row],[LaborFee]]=0,"Yes", "No")</f>
        <v>No</v>
      </c>
      <c r="J745" t="str">
        <f>IF(Table_New[[#This Row],[PartsFee]]=0,"Yes", "No")</f>
        <v>No</v>
      </c>
      <c r="K745" s="6">
        <v>1</v>
      </c>
      <c r="L745" s="6">
        <v>67.969700000000003</v>
      </c>
      <c r="M745" s="6" t="s">
        <v>68</v>
      </c>
      <c r="N745">
        <f>Table_New[[#This Row],[WorkDate]]-Table_New[[#This Row],[ReqDate]]</f>
        <v>35</v>
      </c>
      <c r="O745">
        <f>VLOOKUP(Table_New[[#This Row],[Techs]],$AA$2:$AB$4,2,0)</f>
        <v>80</v>
      </c>
      <c r="P745">
        <f>Table_New[[#This Row],[LaborHours]]*Table_New[[#This Row],[LaborRate]]</f>
        <v>80</v>
      </c>
      <c r="Q745" s="6">
        <v>80</v>
      </c>
      <c r="R745" s="6">
        <v>67.969700000000003</v>
      </c>
      <c r="S745">
        <f>Table_New[[#This Row],[LaborRate]]+Table_New[[#This Row],[LaborCost]]</f>
        <v>160</v>
      </c>
      <c r="T745">
        <f>Table_New[[#This Row],[LaborFee]]+Table_New[[#This Row],[PartsFee]]</f>
        <v>147.96969999999999</v>
      </c>
      <c r="U745" t="str">
        <f>LEFT(TEXT(Table_New[[#This Row],[ReqDate]],"dddd"),3)</f>
        <v>Wed</v>
      </c>
      <c r="V745" t="str">
        <f>LEFT(TEXT(Table_New[[#This Row],[WorkDate]],"mmmm"),3)</f>
        <v>Jun</v>
      </c>
    </row>
    <row r="746" spans="1:22" ht="14.25" customHeight="1" x14ac:dyDescent="0.25">
      <c r="A746" s="6" t="s">
        <v>826</v>
      </c>
      <c r="B746" s="6" t="s">
        <v>61</v>
      </c>
      <c r="C746" s="6" t="s">
        <v>78</v>
      </c>
      <c r="D746" s="6" t="s">
        <v>58</v>
      </c>
      <c r="E746" t="str">
        <f>IF(Table_New[[#This Row],[Wait]]&lt;=4, "Yes", "No")</f>
        <v>No</v>
      </c>
      <c r="F746" s="9">
        <v>44342</v>
      </c>
      <c r="G746" s="9">
        <v>44382</v>
      </c>
      <c r="H746" s="6">
        <v>2</v>
      </c>
      <c r="I746" t="str">
        <f>IF(Table_New[[#This Row],[LaborFee]]=0,"Yes", "No")</f>
        <v>No</v>
      </c>
      <c r="J746" t="str">
        <f>IF(Table_New[[#This Row],[PartsFee]]=0,"Yes", "No")</f>
        <v>Yes</v>
      </c>
      <c r="K746" s="6">
        <v>1.25</v>
      </c>
      <c r="L746" s="6">
        <v>300.72309999999999</v>
      </c>
      <c r="M746" s="6" t="s">
        <v>79</v>
      </c>
      <c r="N746">
        <f>Table_New[[#This Row],[WorkDate]]-Table_New[[#This Row],[ReqDate]]</f>
        <v>40</v>
      </c>
      <c r="O746">
        <f>VLOOKUP(Table_New[[#This Row],[Techs]],$AA$2:$AB$4,2,0)</f>
        <v>140</v>
      </c>
      <c r="P746">
        <f>Table_New[[#This Row],[LaborHours]]*Table_New[[#This Row],[LaborRate]]</f>
        <v>175</v>
      </c>
      <c r="Q746" s="6">
        <v>175</v>
      </c>
      <c r="R746" s="6">
        <v>0</v>
      </c>
      <c r="S746">
        <f>Table_New[[#This Row],[LaborRate]]+Table_New[[#This Row],[LaborCost]]</f>
        <v>315</v>
      </c>
      <c r="T746">
        <f>Table_New[[#This Row],[LaborFee]]+Table_New[[#This Row],[PartsFee]]</f>
        <v>175</v>
      </c>
      <c r="U746" t="str">
        <f>LEFT(TEXT(Table_New[[#This Row],[ReqDate]],"dddd"),3)</f>
        <v>Wed</v>
      </c>
      <c r="V746" t="str">
        <f>LEFT(TEXT(Table_New[[#This Row],[WorkDate]],"mmmm"),3)</f>
        <v>Jul</v>
      </c>
    </row>
    <row r="747" spans="1:22" ht="14.25" customHeight="1" x14ac:dyDescent="0.25">
      <c r="A747" s="6" t="s">
        <v>827</v>
      </c>
      <c r="B747" s="6" t="s">
        <v>65</v>
      </c>
      <c r="C747" s="6" t="s">
        <v>78</v>
      </c>
      <c r="D747" s="6" t="s">
        <v>58</v>
      </c>
      <c r="E747" t="str">
        <f>IF(Table_New[[#This Row],[Wait]]&lt;=4, "Yes", "No")</f>
        <v>No</v>
      </c>
      <c r="F747" s="9">
        <v>44342</v>
      </c>
      <c r="G747" s="9">
        <v>44359</v>
      </c>
      <c r="H747" s="6">
        <v>1</v>
      </c>
      <c r="I747" t="str">
        <f>IF(Table_New[[#This Row],[LaborFee]]=0,"Yes", "No")</f>
        <v>Yes</v>
      </c>
      <c r="J747" t="str">
        <f>IF(Table_New[[#This Row],[PartsFee]]=0,"Yes", "No")</f>
        <v>No</v>
      </c>
      <c r="K747" s="6">
        <v>0.75</v>
      </c>
      <c r="L747" s="6">
        <v>377.6</v>
      </c>
      <c r="M747" s="6" t="s">
        <v>59</v>
      </c>
      <c r="N747">
        <f>Table_New[[#This Row],[WorkDate]]-Table_New[[#This Row],[ReqDate]]</f>
        <v>17</v>
      </c>
      <c r="O747">
        <f>VLOOKUP(Table_New[[#This Row],[Techs]],$AA$2:$AB$4,2,0)</f>
        <v>80</v>
      </c>
      <c r="P747">
        <f>Table_New[[#This Row],[LaborHours]]*Table_New[[#This Row],[LaborRate]]</f>
        <v>60</v>
      </c>
      <c r="Q747" s="6">
        <v>0</v>
      </c>
      <c r="R747" s="6">
        <v>377.6</v>
      </c>
      <c r="S747">
        <f>Table_New[[#This Row],[LaborRate]]+Table_New[[#This Row],[LaborCost]]</f>
        <v>140</v>
      </c>
      <c r="T747">
        <f>Table_New[[#This Row],[LaborFee]]+Table_New[[#This Row],[PartsFee]]</f>
        <v>377.6</v>
      </c>
      <c r="U747" t="str">
        <f>LEFT(TEXT(Table_New[[#This Row],[ReqDate]],"dddd"),3)</f>
        <v>Wed</v>
      </c>
      <c r="V747" t="str">
        <f>LEFT(TEXT(Table_New[[#This Row],[WorkDate]],"mmmm"),3)</f>
        <v>Jun</v>
      </c>
    </row>
    <row r="748" spans="1:22" ht="14.25" customHeight="1" x14ac:dyDescent="0.25">
      <c r="A748" s="6" t="s">
        <v>828</v>
      </c>
      <c r="B748" s="6" t="s">
        <v>71</v>
      </c>
      <c r="C748" s="6" t="s">
        <v>66</v>
      </c>
      <c r="D748" s="6" t="s">
        <v>58</v>
      </c>
      <c r="E748" t="str">
        <f>IF(Table_New[[#This Row],[Wait]]&lt;=4, "Yes", "No")</f>
        <v>No</v>
      </c>
      <c r="F748" s="9">
        <v>44342</v>
      </c>
      <c r="G748" s="9">
        <v>44367</v>
      </c>
      <c r="H748" s="6">
        <v>1</v>
      </c>
      <c r="I748" t="str">
        <f>IF(Table_New[[#This Row],[LaborFee]]=0,"Yes", "No")</f>
        <v>Yes</v>
      </c>
      <c r="J748" t="str">
        <f>IF(Table_New[[#This Row],[PartsFee]]=0,"Yes", "No")</f>
        <v>No</v>
      </c>
      <c r="K748" s="6">
        <v>0.25</v>
      </c>
      <c r="L748" s="6">
        <v>70</v>
      </c>
      <c r="M748" s="6" t="s">
        <v>68</v>
      </c>
      <c r="N748">
        <f>Table_New[[#This Row],[WorkDate]]-Table_New[[#This Row],[ReqDate]]</f>
        <v>25</v>
      </c>
      <c r="O748">
        <f>VLOOKUP(Table_New[[#This Row],[Techs]],$AA$2:$AB$4,2,0)</f>
        <v>80</v>
      </c>
      <c r="P748">
        <f>Table_New[[#This Row],[LaborHours]]*Table_New[[#This Row],[LaborRate]]</f>
        <v>20</v>
      </c>
      <c r="Q748" s="6">
        <v>0</v>
      </c>
      <c r="R748" s="6">
        <v>70</v>
      </c>
      <c r="S748">
        <f>Table_New[[#This Row],[LaborRate]]+Table_New[[#This Row],[LaborCost]]</f>
        <v>100</v>
      </c>
      <c r="T748">
        <f>Table_New[[#This Row],[LaborFee]]+Table_New[[#This Row],[PartsFee]]</f>
        <v>70</v>
      </c>
      <c r="U748" t="str">
        <f>LEFT(TEXT(Table_New[[#This Row],[ReqDate]],"dddd"),3)</f>
        <v>Wed</v>
      </c>
      <c r="V748" t="str">
        <f>LEFT(TEXT(Table_New[[#This Row],[WorkDate]],"mmmm"),3)</f>
        <v>Jun</v>
      </c>
    </row>
    <row r="749" spans="1:22" ht="14.25" customHeight="1" x14ac:dyDescent="0.25">
      <c r="A749" s="6" t="s">
        <v>829</v>
      </c>
      <c r="B749" s="6" t="s">
        <v>71</v>
      </c>
      <c r="C749" s="6" t="s">
        <v>66</v>
      </c>
      <c r="D749" s="6" t="s">
        <v>63</v>
      </c>
      <c r="E749" t="str">
        <f>IF(Table_New[[#This Row],[Wait]]&lt;=4, "Yes", "No")</f>
        <v>No</v>
      </c>
      <c r="F749" s="9">
        <v>44342</v>
      </c>
      <c r="G749" s="9">
        <v>44357</v>
      </c>
      <c r="H749" s="6">
        <v>1</v>
      </c>
      <c r="I749" t="str">
        <f>IF(Table_New[[#This Row],[LaborFee]]=0,"Yes", "No")</f>
        <v>Yes</v>
      </c>
      <c r="J749" t="str">
        <f>IF(Table_New[[#This Row],[PartsFee]]=0,"Yes", "No")</f>
        <v>No</v>
      </c>
      <c r="K749" s="6">
        <v>0.75</v>
      </c>
      <c r="L749" s="6">
        <v>177.0504</v>
      </c>
      <c r="M749" s="6" t="s">
        <v>68</v>
      </c>
      <c r="N749">
        <f>Table_New[[#This Row],[WorkDate]]-Table_New[[#This Row],[ReqDate]]</f>
        <v>15</v>
      </c>
      <c r="O749">
        <f>VLOOKUP(Table_New[[#This Row],[Techs]],$AA$2:$AB$4,2,0)</f>
        <v>80</v>
      </c>
      <c r="P749">
        <f>Table_New[[#This Row],[LaborHours]]*Table_New[[#This Row],[LaborRate]]</f>
        <v>60</v>
      </c>
      <c r="Q749" s="6">
        <v>0</v>
      </c>
      <c r="R749" s="6">
        <v>177.0504</v>
      </c>
      <c r="S749">
        <f>Table_New[[#This Row],[LaborRate]]+Table_New[[#This Row],[LaborCost]]</f>
        <v>140</v>
      </c>
      <c r="T749">
        <f>Table_New[[#This Row],[LaborFee]]+Table_New[[#This Row],[PartsFee]]</f>
        <v>177.0504</v>
      </c>
      <c r="U749" t="str">
        <f>LEFT(TEXT(Table_New[[#This Row],[ReqDate]],"dddd"),3)</f>
        <v>Wed</v>
      </c>
      <c r="V749" t="str">
        <f>LEFT(TEXT(Table_New[[#This Row],[WorkDate]],"mmmm"),3)</f>
        <v>Jun</v>
      </c>
    </row>
    <row r="750" spans="1:22" ht="14.25" customHeight="1" x14ac:dyDescent="0.25">
      <c r="A750" s="6" t="s">
        <v>830</v>
      </c>
      <c r="B750" s="6" t="s">
        <v>65</v>
      </c>
      <c r="C750" s="6" t="s">
        <v>78</v>
      </c>
      <c r="D750" s="6" t="s">
        <v>63</v>
      </c>
      <c r="E750" t="str">
        <f>IF(Table_New[[#This Row],[Wait]]&lt;=4, "Yes", "No")</f>
        <v>No</v>
      </c>
      <c r="F750" s="9">
        <v>44342</v>
      </c>
      <c r="G750" s="9">
        <v>44361</v>
      </c>
      <c r="H750" s="6">
        <v>2</v>
      </c>
      <c r="I750" t="str">
        <f>IF(Table_New[[#This Row],[LaborFee]]=0,"Yes", "No")</f>
        <v>Yes</v>
      </c>
      <c r="J750" t="str">
        <f>IF(Table_New[[#This Row],[PartsFee]]=0,"Yes", "No")</f>
        <v>No</v>
      </c>
      <c r="K750" s="6">
        <v>1.25</v>
      </c>
      <c r="L750" s="6">
        <v>839.67849999999999</v>
      </c>
      <c r="M750" s="6" t="s">
        <v>79</v>
      </c>
      <c r="N750">
        <f>Table_New[[#This Row],[WorkDate]]-Table_New[[#This Row],[ReqDate]]</f>
        <v>19</v>
      </c>
      <c r="O750">
        <f>VLOOKUP(Table_New[[#This Row],[Techs]],$AA$2:$AB$4,2,0)</f>
        <v>140</v>
      </c>
      <c r="P750">
        <f>Table_New[[#This Row],[LaborHours]]*Table_New[[#This Row],[LaborRate]]</f>
        <v>175</v>
      </c>
      <c r="Q750" s="6">
        <v>0</v>
      </c>
      <c r="R750" s="6">
        <v>839.67849999999999</v>
      </c>
      <c r="S750">
        <f>Table_New[[#This Row],[LaborRate]]+Table_New[[#This Row],[LaborCost]]</f>
        <v>315</v>
      </c>
      <c r="T750">
        <f>Table_New[[#This Row],[LaborFee]]+Table_New[[#This Row],[PartsFee]]</f>
        <v>839.67849999999999</v>
      </c>
      <c r="U750" t="str">
        <f>LEFT(TEXT(Table_New[[#This Row],[ReqDate]],"dddd"),3)</f>
        <v>Wed</v>
      </c>
      <c r="V750" t="str">
        <f>LEFT(TEXT(Table_New[[#This Row],[WorkDate]],"mmmm"),3)</f>
        <v>Jun</v>
      </c>
    </row>
    <row r="751" spans="1:22" ht="14.25" customHeight="1" x14ac:dyDescent="0.25">
      <c r="A751" s="6" t="s">
        <v>831</v>
      </c>
      <c r="B751" s="6" t="s">
        <v>56</v>
      </c>
      <c r="C751" s="6" t="s">
        <v>227</v>
      </c>
      <c r="D751" s="6" t="s">
        <v>58</v>
      </c>
      <c r="E751" t="str">
        <f>IF(Table_New[[#This Row],[Wait]]&lt;=4, "Yes", "No")</f>
        <v>No</v>
      </c>
      <c r="F751" s="9">
        <v>44343</v>
      </c>
      <c r="G751" s="9">
        <v>44350</v>
      </c>
      <c r="H751" s="6">
        <v>1</v>
      </c>
      <c r="I751" t="str">
        <f>IF(Table_New[[#This Row],[LaborFee]]=0,"Yes", "No")</f>
        <v>No</v>
      </c>
      <c r="J751" t="str">
        <f>IF(Table_New[[#This Row],[PartsFee]]=0,"Yes", "No")</f>
        <v>No</v>
      </c>
      <c r="K751" s="6">
        <v>0.25</v>
      </c>
      <c r="L751" s="6">
        <v>120</v>
      </c>
      <c r="M751" s="6" t="s">
        <v>59</v>
      </c>
      <c r="N751">
        <f>Table_New[[#This Row],[WorkDate]]-Table_New[[#This Row],[ReqDate]]</f>
        <v>7</v>
      </c>
      <c r="O751">
        <f>VLOOKUP(Table_New[[#This Row],[Techs]],$AA$2:$AB$4,2,0)</f>
        <v>80</v>
      </c>
      <c r="P751">
        <f>Table_New[[#This Row],[LaborHours]]*Table_New[[#This Row],[LaborRate]]</f>
        <v>20</v>
      </c>
      <c r="Q751" s="6">
        <v>20</v>
      </c>
      <c r="R751" s="6">
        <v>120</v>
      </c>
      <c r="S751">
        <f>Table_New[[#This Row],[LaborRate]]+Table_New[[#This Row],[LaborCost]]</f>
        <v>100</v>
      </c>
      <c r="T751">
        <f>Table_New[[#This Row],[LaborFee]]+Table_New[[#This Row],[PartsFee]]</f>
        <v>140</v>
      </c>
      <c r="U751" t="str">
        <f>LEFT(TEXT(Table_New[[#This Row],[ReqDate]],"dddd"),3)</f>
        <v>Thu</v>
      </c>
      <c r="V751" t="str">
        <f>LEFT(TEXT(Table_New[[#This Row],[WorkDate]],"mmmm"),3)</f>
        <v>Jun</v>
      </c>
    </row>
    <row r="752" spans="1:22" ht="14.25" customHeight="1" x14ac:dyDescent="0.25">
      <c r="A752" s="6" t="s">
        <v>832</v>
      </c>
      <c r="B752" s="6" t="s">
        <v>168</v>
      </c>
      <c r="C752" s="6" t="s">
        <v>57</v>
      </c>
      <c r="D752" s="6" t="s">
        <v>58</v>
      </c>
      <c r="E752" t="str">
        <f>IF(Table_New[[#This Row],[Wait]]&lt;=4, "Yes", "No")</f>
        <v>No</v>
      </c>
      <c r="F752" s="9">
        <v>44343</v>
      </c>
      <c r="G752" s="9">
        <v>44357</v>
      </c>
      <c r="H752" s="6">
        <v>1</v>
      </c>
      <c r="I752" t="str">
        <f>IF(Table_New[[#This Row],[LaborFee]]=0,"Yes", "No")</f>
        <v>No</v>
      </c>
      <c r="J752" t="str">
        <f>IF(Table_New[[#This Row],[PartsFee]]=0,"Yes", "No")</f>
        <v>No</v>
      </c>
      <c r="K752" s="6">
        <v>0.25</v>
      </c>
      <c r="L752" s="6">
        <v>156.4932</v>
      </c>
      <c r="M752" s="6" t="s">
        <v>79</v>
      </c>
      <c r="N752">
        <f>Table_New[[#This Row],[WorkDate]]-Table_New[[#This Row],[ReqDate]]</f>
        <v>14</v>
      </c>
      <c r="O752">
        <f>VLOOKUP(Table_New[[#This Row],[Techs]],$AA$2:$AB$4,2,0)</f>
        <v>80</v>
      </c>
      <c r="P752">
        <f>Table_New[[#This Row],[LaborHours]]*Table_New[[#This Row],[LaborRate]]</f>
        <v>20</v>
      </c>
      <c r="Q752" s="6">
        <v>20</v>
      </c>
      <c r="R752" s="6">
        <v>156.4932</v>
      </c>
      <c r="S752">
        <f>Table_New[[#This Row],[LaborRate]]+Table_New[[#This Row],[LaborCost]]</f>
        <v>100</v>
      </c>
      <c r="T752">
        <f>Table_New[[#This Row],[LaborFee]]+Table_New[[#This Row],[PartsFee]]</f>
        <v>176.4932</v>
      </c>
      <c r="U752" t="str">
        <f>LEFT(TEXT(Table_New[[#This Row],[ReqDate]],"dddd"),3)</f>
        <v>Thu</v>
      </c>
      <c r="V752" t="str">
        <f>LEFT(TEXT(Table_New[[#This Row],[WorkDate]],"mmmm"),3)</f>
        <v>Jun</v>
      </c>
    </row>
    <row r="753" spans="1:22" ht="14.25" customHeight="1" x14ac:dyDescent="0.25">
      <c r="A753" s="6" t="s">
        <v>833</v>
      </c>
      <c r="B753" s="6" t="s">
        <v>56</v>
      </c>
      <c r="C753" s="6" t="s">
        <v>227</v>
      </c>
      <c r="D753" s="6" t="s">
        <v>67</v>
      </c>
      <c r="E753" t="str">
        <f>IF(Table_New[[#This Row],[Wait]]&lt;=4, "Yes", "No")</f>
        <v>No</v>
      </c>
      <c r="F753" s="9">
        <v>44343</v>
      </c>
      <c r="G753" s="9">
        <v>44362</v>
      </c>
      <c r="H753" s="6">
        <v>2</v>
      </c>
      <c r="I753" t="str">
        <f>IF(Table_New[[#This Row],[LaborFee]]=0,"Yes", "No")</f>
        <v>No</v>
      </c>
      <c r="J753" t="str">
        <f>IF(Table_New[[#This Row],[PartsFee]]=0,"Yes", "No")</f>
        <v>No</v>
      </c>
      <c r="K753" s="6">
        <v>0.25</v>
      </c>
      <c r="L753" s="6">
        <v>155</v>
      </c>
      <c r="M753" s="6" t="s">
        <v>59</v>
      </c>
      <c r="N753">
        <f>Table_New[[#This Row],[WorkDate]]-Table_New[[#This Row],[ReqDate]]</f>
        <v>19</v>
      </c>
      <c r="O753">
        <f>VLOOKUP(Table_New[[#This Row],[Techs]],$AA$2:$AB$4,2,0)</f>
        <v>140</v>
      </c>
      <c r="P753">
        <f>Table_New[[#This Row],[LaborHours]]*Table_New[[#This Row],[LaborRate]]</f>
        <v>35</v>
      </c>
      <c r="Q753" s="6">
        <v>35</v>
      </c>
      <c r="R753" s="6">
        <v>155</v>
      </c>
      <c r="S753">
        <f>Table_New[[#This Row],[LaborRate]]+Table_New[[#This Row],[LaborCost]]</f>
        <v>175</v>
      </c>
      <c r="T753">
        <f>Table_New[[#This Row],[LaborFee]]+Table_New[[#This Row],[PartsFee]]</f>
        <v>190</v>
      </c>
      <c r="U753" t="str">
        <f>LEFT(TEXT(Table_New[[#This Row],[ReqDate]],"dddd"),3)</f>
        <v>Thu</v>
      </c>
      <c r="V753" t="str">
        <f>LEFT(TEXT(Table_New[[#This Row],[WorkDate]],"mmmm"),3)</f>
        <v>Jun</v>
      </c>
    </row>
    <row r="754" spans="1:22" ht="14.25" customHeight="1" x14ac:dyDescent="0.25">
      <c r="A754" s="6" t="s">
        <v>834</v>
      </c>
      <c r="B754" s="6" t="s">
        <v>65</v>
      </c>
      <c r="C754" s="6" t="s">
        <v>57</v>
      </c>
      <c r="D754" s="6" t="s">
        <v>63</v>
      </c>
      <c r="E754" t="str">
        <f>IF(Table_New[[#This Row],[Wait]]&lt;=4, "Yes", "No")</f>
        <v>No</v>
      </c>
      <c r="F754" s="9">
        <v>44343</v>
      </c>
      <c r="G754" s="9">
        <v>44364</v>
      </c>
      <c r="H754" s="6">
        <v>1</v>
      </c>
      <c r="I754" t="str">
        <f>IF(Table_New[[#This Row],[LaborFee]]=0,"Yes", "No")</f>
        <v>No</v>
      </c>
      <c r="J754" t="str">
        <f>IF(Table_New[[#This Row],[PartsFee]]=0,"Yes", "No")</f>
        <v>No</v>
      </c>
      <c r="K754" s="6">
        <v>0.5</v>
      </c>
      <c r="L754" s="6">
        <v>20.83</v>
      </c>
      <c r="M754" s="6" t="s">
        <v>59</v>
      </c>
      <c r="N754">
        <f>Table_New[[#This Row],[WorkDate]]-Table_New[[#This Row],[ReqDate]]</f>
        <v>21</v>
      </c>
      <c r="O754">
        <f>VLOOKUP(Table_New[[#This Row],[Techs]],$AA$2:$AB$4,2,0)</f>
        <v>80</v>
      </c>
      <c r="P754">
        <f>Table_New[[#This Row],[LaborHours]]*Table_New[[#This Row],[LaborRate]]</f>
        <v>40</v>
      </c>
      <c r="Q754" s="6">
        <v>40</v>
      </c>
      <c r="R754" s="6">
        <v>20.83</v>
      </c>
      <c r="S754">
        <f>Table_New[[#This Row],[LaborRate]]+Table_New[[#This Row],[LaborCost]]</f>
        <v>120</v>
      </c>
      <c r="T754">
        <f>Table_New[[#This Row],[LaborFee]]+Table_New[[#This Row],[PartsFee]]</f>
        <v>60.83</v>
      </c>
      <c r="U754" t="str">
        <f>LEFT(TEXT(Table_New[[#This Row],[ReqDate]],"dddd"),3)</f>
        <v>Thu</v>
      </c>
      <c r="V754" t="str">
        <f>LEFT(TEXT(Table_New[[#This Row],[WorkDate]],"mmmm"),3)</f>
        <v>Jun</v>
      </c>
    </row>
    <row r="755" spans="1:22" ht="14.25" customHeight="1" x14ac:dyDescent="0.25">
      <c r="A755" s="6" t="s">
        <v>835</v>
      </c>
      <c r="B755" s="6" t="s">
        <v>65</v>
      </c>
      <c r="C755" s="6" t="s">
        <v>66</v>
      </c>
      <c r="D755" s="6" t="s">
        <v>58</v>
      </c>
      <c r="E755" t="str">
        <f>IF(Table_New[[#This Row],[Wait]]&lt;=4, "Yes", "No")</f>
        <v>No</v>
      </c>
      <c r="F755" s="9">
        <v>44343</v>
      </c>
      <c r="G755" s="9">
        <v>44369</v>
      </c>
      <c r="H755" s="6">
        <v>1</v>
      </c>
      <c r="I755" t="str">
        <f>IF(Table_New[[#This Row],[LaborFee]]=0,"Yes", "No")</f>
        <v>Yes</v>
      </c>
      <c r="J755" t="str">
        <f>IF(Table_New[[#This Row],[PartsFee]]=0,"Yes", "No")</f>
        <v>Yes</v>
      </c>
      <c r="K755" s="6">
        <v>0.5</v>
      </c>
      <c r="L755" s="6">
        <v>50</v>
      </c>
      <c r="M755" s="6" t="s">
        <v>413</v>
      </c>
      <c r="N755">
        <f>Table_New[[#This Row],[WorkDate]]-Table_New[[#This Row],[ReqDate]]</f>
        <v>26</v>
      </c>
      <c r="O755">
        <f>VLOOKUP(Table_New[[#This Row],[Techs]],$AA$2:$AB$4,2,0)</f>
        <v>80</v>
      </c>
      <c r="P755">
        <f>Table_New[[#This Row],[LaborHours]]*Table_New[[#This Row],[LaborRate]]</f>
        <v>40</v>
      </c>
      <c r="Q755" s="6">
        <v>0</v>
      </c>
      <c r="R755" s="6">
        <v>0</v>
      </c>
      <c r="S755">
        <f>Table_New[[#This Row],[LaborRate]]+Table_New[[#This Row],[LaborCost]]</f>
        <v>120</v>
      </c>
      <c r="T755">
        <f>Table_New[[#This Row],[LaborFee]]+Table_New[[#This Row],[PartsFee]]</f>
        <v>0</v>
      </c>
      <c r="U755" t="str">
        <f>LEFT(TEXT(Table_New[[#This Row],[ReqDate]],"dddd"),3)</f>
        <v>Thu</v>
      </c>
      <c r="V755" t="str">
        <f>LEFT(TEXT(Table_New[[#This Row],[WorkDate]],"mmmm"),3)</f>
        <v>Jun</v>
      </c>
    </row>
    <row r="756" spans="1:22" ht="14.25" customHeight="1" x14ac:dyDescent="0.25">
      <c r="A756" s="6" t="s">
        <v>836</v>
      </c>
      <c r="B756" s="6" t="s">
        <v>61</v>
      </c>
      <c r="C756" s="6" t="s">
        <v>78</v>
      </c>
      <c r="D756" s="6" t="s">
        <v>67</v>
      </c>
      <c r="E756" t="str">
        <f>IF(Table_New[[#This Row],[Wait]]&lt;=4, "Yes", "No")</f>
        <v>No</v>
      </c>
      <c r="F756" s="9">
        <v>44343</v>
      </c>
      <c r="G756" s="9">
        <v>44390</v>
      </c>
      <c r="H756" s="6">
        <v>1</v>
      </c>
      <c r="I756" t="str">
        <f>IF(Table_New[[#This Row],[LaborFee]]=0,"Yes", "No")</f>
        <v>No</v>
      </c>
      <c r="J756" t="str">
        <f>IF(Table_New[[#This Row],[PartsFee]]=0,"Yes", "No")</f>
        <v>No</v>
      </c>
      <c r="K756" s="6">
        <v>0.25</v>
      </c>
      <c r="L756" s="6">
        <v>120</v>
      </c>
      <c r="M756" s="6" t="s">
        <v>79</v>
      </c>
      <c r="N756">
        <f>Table_New[[#This Row],[WorkDate]]-Table_New[[#This Row],[ReqDate]]</f>
        <v>47</v>
      </c>
      <c r="O756">
        <f>VLOOKUP(Table_New[[#This Row],[Techs]],$AA$2:$AB$4,2,0)</f>
        <v>80</v>
      </c>
      <c r="P756">
        <f>Table_New[[#This Row],[LaborHours]]*Table_New[[#This Row],[LaborRate]]</f>
        <v>20</v>
      </c>
      <c r="Q756" s="6">
        <v>20</v>
      </c>
      <c r="R756" s="6">
        <v>120</v>
      </c>
      <c r="S756">
        <f>Table_New[[#This Row],[LaborRate]]+Table_New[[#This Row],[LaborCost]]</f>
        <v>100</v>
      </c>
      <c r="T756">
        <f>Table_New[[#This Row],[LaborFee]]+Table_New[[#This Row],[PartsFee]]</f>
        <v>140</v>
      </c>
      <c r="U756" t="str">
        <f>LEFT(TEXT(Table_New[[#This Row],[ReqDate]],"dddd"),3)</f>
        <v>Thu</v>
      </c>
      <c r="V756" t="str">
        <f>LEFT(TEXT(Table_New[[#This Row],[WorkDate]],"mmmm"),3)</f>
        <v>Jul</v>
      </c>
    </row>
    <row r="757" spans="1:22" ht="14.25" customHeight="1" x14ac:dyDescent="0.25">
      <c r="A757" s="6" t="s">
        <v>837</v>
      </c>
      <c r="B757" s="6" t="s">
        <v>65</v>
      </c>
      <c r="C757" s="6" t="s">
        <v>78</v>
      </c>
      <c r="D757" s="6" t="s">
        <v>81</v>
      </c>
      <c r="E757" t="str">
        <f>IF(Table_New[[#This Row],[Wait]]&lt;=4, "Yes", "No")</f>
        <v>No</v>
      </c>
      <c r="F757" s="9">
        <v>44344</v>
      </c>
      <c r="G757" s="9">
        <v>44366</v>
      </c>
      <c r="H757" s="6">
        <v>1</v>
      </c>
      <c r="I757" t="str">
        <f>IF(Table_New[[#This Row],[LaborFee]]=0,"Yes", "No")</f>
        <v>Yes</v>
      </c>
      <c r="J757" t="str">
        <f>IF(Table_New[[#This Row],[PartsFee]]=0,"Yes", "No")</f>
        <v>Yes</v>
      </c>
      <c r="K757" s="6">
        <v>1</v>
      </c>
      <c r="L757" s="6">
        <v>17.064</v>
      </c>
      <c r="M757" s="6" t="s">
        <v>79</v>
      </c>
      <c r="N757">
        <f>Table_New[[#This Row],[WorkDate]]-Table_New[[#This Row],[ReqDate]]</f>
        <v>22</v>
      </c>
      <c r="O757">
        <f>VLOOKUP(Table_New[[#This Row],[Techs]],$AA$2:$AB$4,2,0)</f>
        <v>80</v>
      </c>
      <c r="P757">
        <f>Table_New[[#This Row],[LaborHours]]*Table_New[[#This Row],[LaborRate]]</f>
        <v>80</v>
      </c>
      <c r="Q757" s="6">
        <v>0</v>
      </c>
      <c r="R757" s="6">
        <v>0</v>
      </c>
      <c r="S757">
        <f>Table_New[[#This Row],[LaborRate]]+Table_New[[#This Row],[LaborCost]]</f>
        <v>160</v>
      </c>
      <c r="T757">
        <f>Table_New[[#This Row],[LaborFee]]+Table_New[[#This Row],[PartsFee]]</f>
        <v>0</v>
      </c>
      <c r="U757" t="str">
        <f>LEFT(TEXT(Table_New[[#This Row],[ReqDate]],"dddd"),3)</f>
        <v>Fri</v>
      </c>
      <c r="V757" t="str">
        <f>LEFT(TEXT(Table_New[[#This Row],[WorkDate]],"mmmm"),3)</f>
        <v>Jun</v>
      </c>
    </row>
    <row r="758" spans="1:22" ht="14.25" customHeight="1" x14ac:dyDescent="0.25">
      <c r="A758" s="6" t="s">
        <v>838</v>
      </c>
      <c r="B758" s="6" t="s">
        <v>94</v>
      </c>
      <c r="C758" s="6" t="s">
        <v>78</v>
      </c>
      <c r="D758" s="6" t="s">
        <v>58</v>
      </c>
      <c r="E758" t="str">
        <f>IF(Table_New[[#This Row],[Wait]]&lt;=4, "Yes", "No")</f>
        <v>No</v>
      </c>
      <c r="F758" s="9">
        <v>44347</v>
      </c>
      <c r="G758" s="9">
        <v>44356</v>
      </c>
      <c r="H758" s="6">
        <v>1</v>
      </c>
      <c r="I758" t="str">
        <f>IF(Table_New[[#This Row],[LaborFee]]=0,"Yes", "No")</f>
        <v>No</v>
      </c>
      <c r="J758" t="str">
        <f>IF(Table_New[[#This Row],[PartsFee]]=0,"Yes", "No")</f>
        <v>No</v>
      </c>
      <c r="K758" s="6">
        <v>0.25</v>
      </c>
      <c r="L758" s="6">
        <v>182.08340000000001</v>
      </c>
      <c r="M758" s="6" t="s">
        <v>79</v>
      </c>
      <c r="N758">
        <f>Table_New[[#This Row],[WorkDate]]-Table_New[[#This Row],[ReqDate]]</f>
        <v>9</v>
      </c>
      <c r="O758">
        <f>VLOOKUP(Table_New[[#This Row],[Techs]],$AA$2:$AB$4,2,0)</f>
        <v>80</v>
      </c>
      <c r="P758">
        <f>Table_New[[#This Row],[LaborHours]]*Table_New[[#This Row],[LaborRate]]</f>
        <v>20</v>
      </c>
      <c r="Q758" s="6">
        <v>20</v>
      </c>
      <c r="R758" s="6">
        <v>182.08340000000001</v>
      </c>
      <c r="S758">
        <f>Table_New[[#This Row],[LaborRate]]+Table_New[[#This Row],[LaborCost]]</f>
        <v>100</v>
      </c>
      <c r="T758">
        <f>Table_New[[#This Row],[LaborFee]]+Table_New[[#This Row],[PartsFee]]</f>
        <v>202.08340000000001</v>
      </c>
      <c r="U758" t="str">
        <f>LEFT(TEXT(Table_New[[#This Row],[ReqDate]],"dddd"),3)</f>
        <v>Mon</v>
      </c>
      <c r="V758" t="str">
        <f>LEFT(TEXT(Table_New[[#This Row],[WorkDate]],"mmmm"),3)</f>
        <v>Jun</v>
      </c>
    </row>
    <row r="759" spans="1:22" ht="14.25" customHeight="1" x14ac:dyDescent="0.25">
      <c r="A759" s="6" t="s">
        <v>839</v>
      </c>
      <c r="B759" s="6" t="s">
        <v>56</v>
      </c>
      <c r="C759" s="6" t="s">
        <v>227</v>
      </c>
      <c r="D759" s="6" t="s">
        <v>58</v>
      </c>
      <c r="E759" t="str">
        <f>IF(Table_New[[#This Row],[Wait]]&lt;=4, "Yes", "No")</f>
        <v>No</v>
      </c>
      <c r="F759" s="9">
        <v>44347</v>
      </c>
      <c r="G759" s="9">
        <v>44368</v>
      </c>
      <c r="H759" s="6">
        <v>2</v>
      </c>
      <c r="I759" t="str">
        <f>IF(Table_New[[#This Row],[LaborFee]]=0,"Yes", "No")</f>
        <v>No</v>
      </c>
      <c r="J759" t="str">
        <f>IF(Table_New[[#This Row],[PartsFee]]=0,"Yes", "No")</f>
        <v>No</v>
      </c>
      <c r="K759" s="6">
        <v>0.25</v>
      </c>
      <c r="L759" s="6">
        <v>19.548100000000002</v>
      </c>
      <c r="M759" s="6" t="s">
        <v>59</v>
      </c>
      <c r="N759">
        <f>Table_New[[#This Row],[WorkDate]]-Table_New[[#This Row],[ReqDate]]</f>
        <v>21</v>
      </c>
      <c r="O759">
        <f>VLOOKUP(Table_New[[#This Row],[Techs]],$AA$2:$AB$4,2,0)</f>
        <v>140</v>
      </c>
      <c r="P759">
        <f>Table_New[[#This Row],[LaborHours]]*Table_New[[#This Row],[LaborRate]]</f>
        <v>35</v>
      </c>
      <c r="Q759" s="6">
        <v>35</v>
      </c>
      <c r="R759" s="6">
        <v>19.548100000000002</v>
      </c>
      <c r="S759">
        <f>Table_New[[#This Row],[LaborRate]]+Table_New[[#This Row],[LaborCost]]</f>
        <v>175</v>
      </c>
      <c r="T759">
        <f>Table_New[[#This Row],[LaborFee]]+Table_New[[#This Row],[PartsFee]]</f>
        <v>54.548100000000005</v>
      </c>
      <c r="U759" t="str">
        <f>LEFT(TEXT(Table_New[[#This Row],[ReqDate]],"dddd"),3)</f>
        <v>Mon</v>
      </c>
      <c r="V759" t="str">
        <f>LEFT(TEXT(Table_New[[#This Row],[WorkDate]],"mmmm"),3)</f>
        <v>Jun</v>
      </c>
    </row>
    <row r="760" spans="1:22" ht="14.25" customHeight="1" x14ac:dyDescent="0.25">
      <c r="A760" s="6" t="s">
        <v>840</v>
      </c>
      <c r="B760" s="6" t="s">
        <v>56</v>
      </c>
      <c r="C760" s="6" t="s">
        <v>227</v>
      </c>
      <c r="D760" s="6" t="s">
        <v>58</v>
      </c>
      <c r="E760" t="str">
        <f>IF(Table_New[[#This Row],[Wait]]&lt;=4, "Yes", "No")</f>
        <v>No</v>
      </c>
      <c r="F760" s="9">
        <v>44347</v>
      </c>
      <c r="G760" s="9">
        <v>44368</v>
      </c>
      <c r="H760" s="6">
        <v>2</v>
      </c>
      <c r="I760" t="str">
        <f>IF(Table_New[[#This Row],[LaborFee]]=0,"Yes", "No")</f>
        <v>No</v>
      </c>
      <c r="J760" t="str">
        <f>IF(Table_New[[#This Row],[PartsFee]]=0,"Yes", "No")</f>
        <v>No</v>
      </c>
      <c r="K760" s="6">
        <v>0.5</v>
      </c>
      <c r="L760" s="6">
        <v>144</v>
      </c>
      <c r="M760" s="6" t="s">
        <v>79</v>
      </c>
      <c r="N760">
        <f>Table_New[[#This Row],[WorkDate]]-Table_New[[#This Row],[ReqDate]]</f>
        <v>21</v>
      </c>
      <c r="O760">
        <f>VLOOKUP(Table_New[[#This Row],[Techs]],$AA$2:$AB$4,2,0)</f>
        <v>140</v>
      </c>
      <c r="P760">
        <f>Table_New[[#This Row],[LaborHours]]*Table_New[[#This Row],[LaborRate]]</f>
        <v>70</v>
      </c>
      <c r="Q760" s="6">
        <v>70</v>
      </c>
      <c r="R760" s="6">
        <v>144</v>
      </c>
      <c r="S760">
        <f>Table_New[[#This Row],[LaborRate]]+Table_New[[#This Row],[LaborCost]]</f>
        <v>210</v>
      </c>
      <c r="T760">
        <f>Table_New[[#This Row],[LaborFee]]+Table_New[[#This Row],[PartsFee]]</f>
        <v>214</v>
      </c>
      <c r="U760" t="str">
        <f>LEFT(TEXT(Table_New[[#This Row],[ReqDate]],"dddd"),3)</f>
        <v>Mon</v>
      </c>
      <c r="V760" t="str">
        <f>LEFT(TEXT(Table_New[[#This Row],[WorkDate]],"mmmm"),3)</f>
        <v>Jun</v>
      </c>
    </row>
    <row r="761" spans="1:22" ht="14.25" customHeight="1" x14ac:dyDescent="0.25">
      <c r="A761" s="6" t="s">
        <v>841</v>
      </c>
      <c r="B761" s="6" t="s">
        <v>83</v>
      </c>
      <c r="C761" s="6" t="s">
        <v>62</v>
      </c>
      <c r="D761" s="6" t="s">
        <v>58</v>
      </c>
      <c r="E761" t="str">
        <f>IF(Table_New[[#This Row],[Wait]]&lt;=4, "Yes", "No")</f>
        <v>No</v>
      </c>
      <c r="F761" s="9">
        <v>44347</v>
      </c>
      <c r="G761" s="9">
        <v>44371</v>
      </c>
      <c r="H761" s="6">
        <v>1</v>
      </c>
      <c r="I761" t="str">
        <f>IF(Table_New[[#This Row],[LaborFee]]=0,"Yes", "No")</f>
        <v>No</v>
      </c>
      <c r="J761" t="str">
        <f>IF(Table_New[[#This Row],[PartsFee]]=0,"Yes", "No")</f>
        <v>No</v>
      </c>
      <c r="K761" s="6">
        <v>0.75</v>
      </c>
      <c r="L761" s="6">
        <v>86.4786</v>
      </c>
      <c r="M761" s="6" t="s">
        <v>68</v>
      </c>
      <c r="N761">
        <f>Table_New[[#This Row],[WorkDate]]-Table_New[[#This Row],[ReqDate]]</f>
        <v>24</v>
      </c>
      <c r="O761">
        <f>VLOOKUP(Table_New[[#This Row],[Techs]],$AA$2:$AB$4,2,0)</f>
        <v>80</v>
      </c>
      <c r="P761">
        <f>Table_New[[#This Row],[LaborHours]]*Table_New[[#This Row],[LaborRate]]</f>
        <v>60</v>
      </c>
      <c r="Q761" s="6">
        <v>60</v>
      </c>
      <c r="R761" s="6">
        <v>86.4786</v>
      </c>
      <c r="S761">
        <f>Table_New[[#This Row],[LaborRate]]+Table_New[[#This Row],[LaborCost]]</f>
        <v>140</v>
      </c>
      <c r="T761">
        <f>Table_New[[#This Row],[LaborFee]]+Table_New[[#This Row],[PartsFee]]</f>
        <v>146.4786</v>
      </c>
      <c r="U761" t="str">
        <f>LEFT(TEXT(Table_New[[#This Row],[ReqDate]],"dddd"),3)</f>
        <v>Mon</v>
      </c>
      <c r="V761" t="str">
        <f>LEFT(TEXT(Table_New[[#This Row],[WorkDate]],"mmmm"),3)</f>
        <v>Jun</v>
      </c>
    </row>
    <row r="762" spans="1:22" ht="14.25" customHeight="1" x14ac:dyDescent="0.25">
      <c r="A762" s="6" t="s">
        <v>842</v>
      </c>
      <c r="B762" s="6" t="s">
        <v>94</v>
      </c>
      <c r="C762" s="6" t="s">
        <v>66</v>
      </c>
      <c r="D762" s="6" t="s">
        <v>58</v>
      </c>
      <c r="E762" t="str">
        <f>IF(Table_New[[#This Row],[Wait]]&lt;=4, "Yes", "No")</f>
        <v>No</v>
      </c>
      <c r="F762" s="9">
        <v>44347</v>
      </c>
      <c r="G762" s="9">
        <v>44371</v>
      </c>
      <c r="H762" s="6">
        <v>1</v>
      </c>
      <c r="I762" t="str">
        <f>IF(Table_New[[#This Row],[LaborFee]]=0,"Yes", "No")</f>
        <v>No</v>
      </c>
      <c r="J762" t="str">
        <f>IF(Table_New[[#This Row],[PartsFee]]=0,"Yes", "No")</f>
        <v>Yes</v>
      </c>
      <c r="K762" s="6">
        <v>0.25</v>
      </c>
      <c r="L762" s="6">
        <v>69.154700000000005</v>
      </c>
      <c r="M762" s="6" t="s">
        <v>79</v>
      </c>
      <c r="N762">
        <f>Table_New[[#This Row],[WorkDate]]-Table_New[[#This Row],[ReqDate]]</f>
        <v>24</v>
      </c>
      <c r="O762">
        <f>VLOOKUP(Table_New[[#This Row],[Techs]],$AA$2:$AB$4,2,0)</f>
        <v>80</v>
      </c>
      <c r="P762">
        <f>Table_New[[#This Row],[LaborHours]]*Table_New[[#This Row],[LaborRate]]</f>
        <v>20</v>
      </c>
      <c r="Q762" s="6">
        <v>20</v>
      </c>
      <c r="R762" s="6">
        <v>0</v>
      </c>
      <c r="S762">
        <f>Table_New[[#This Row],[LaborRate]]+Table_New[[#This Row],[LaborCost]]</f>
        <v>100</v>
      </c>
      <c r="T762">
        <f>Table_New[[#This Row],[LaborFee]]+Table_New[[#This Row],[PartsFee]]</f>
        <v>20</v>
      </c>
      <c r="U762" t="str">
        <f>LEFT(TEXT(Table_New[[#This Row],[ReqDate]],"dddd"),3)</f>
        <v>Mon</v>
      </c>
      <c r="V762" t="str">
        <f>LEFT(TEXT(Table_New[[#This Row],[WorkDate]],"mmmm"),3)</f>
        <v>Jun</v>
      </c>
    </row>
    <row r="763" spans="1:22" ht="14.25" customHeight="1" x14ac:dyDescent="0.25">
      <c r="A763" s="6" t="s">
        <v>843</v>
      </c>
      <c r="B763" s="6" t="s">
        <v>56</v>
      </c>
      <c r="C763" s="6" t="s">
        <v>227</v>
      </c>
      <c r="D763" s="6" t="s">
        <v>81</v>
      </c>
      <c r="E763" t="str">
        <f>IF(Table_New[[#This Row],[Wait]]&lt;=4, "Yes", "No")</f>
        <v>No</v>
      </c>
      <c r="F763" s="9">
        <v>44347</v>
      </c>
      <c r="G763" s="9">
        <v>44389</v>
      </c>
      <c r="H763" s="6">
        <v>2</v>
      </c>
      <c r="I763" t="str">
        <f>IF(Table_New[[#This Row],[LaborFee]]=0,"Yes", "No")</f>
        <v>No</v>
      </c>
      <c r="J763" t="str">
        <f>IF(Table_New[[#This Row],[PartsFee]]=0,"Yes", "No")</f>
        <v>No</v>
      </c>
      <c r="K763" s="6">
        <v>1.25</v>
      </c>
      <c r="L763" s="6">
        <v>156</v>
      </c>
      <c r="M763" s="6" t="s">
        <v>79</v>
      </c>
      <c r="N763">
        <f>Table_New[[#This Row],[WorkDate]]-Table_New[[#This Row],[ReqDate]]</f>
        <v>42</v>
      </c>
      <c r="O763">
        <f>VLOOKUP(Table_New[[#This Row],[Techs]],$AA$2:$AB$4,2,0)</f>
        <v>140</v>
      </c>
      <c r="P763">
        <f>Table_New[[#This Row],[LaborHours]]*Table_New[[#This Row],[LaborRate]]</f>
        <v>175</v>
      </c>
      <c r="Q763" s="6">
        <v>175</v>
      </c>
      <c r="R763" s="6">
        <v>156</v>
      </c>
      <c r="S763">
        <f>Table_New[[#This Row],[LaborRate]]+Table_New[[#This Row],[LaborCost]]</f>
        <v>315</v>
      </c>
      <c r="T763">
        <f>Table_New[[#This Row],[LaborFee]]+Table_New[[#This Row],[PartsFee]]</f>
        <v>331</v>
      </c>
      <c r="U763" t="str">
        <f>LEFT(TEXT(Table_New[[#This Row],[ReqDate]],"dddd"),3)</f>
        <v>Mon</v>
      </c>
      <c r="V763" t="str">
        <f>LEFT(TEXT(Table_New[[#This Row],[WorkDate]],"mmmm"),3)</f>
        <v>Jul</v>
      </c>
    </row>
    <row r="764" spans="1:22" ht="14.25" customHeight="1" x14ac:dyDescent="0.25">
      <c r="A764" s="6" t="s">
        <v>844</v>
      </c>
      <c r="B764" s="6" t="s">
        <v>83</v>
      </c>
      <c r="C764" s="6" t="s">
        <v>57</v>
      </c>
      <c r="D764" s="6" t="s">
        <v>63</v>
      </c>
      <c r="E764" t="str">
        <f>IF(Table_New[[#This Row],[Wait]]&lt;=4, "Yes", "No")</f>
        <v>No</v>
      </c>
      <c r="F764" s="9">
        <v>44347</v>
      </c>
      <c r="G764" s="9">
        <v>44370</v>
      </c>
      <c r="H764" s="6">
        <v>2</v>
      </c>
      <c r="I764" t="str">
        <f>IF(Table_New[[#This Row],[LaborFee]]=0,"Yes", "No")</f>
        <v>Yes</v>
      </c>
      <c r="J764" t="str">
        <f>IF(Table_New[[#This Row],[PartsFee]]=0,"Yes", "No")</f>
        <v>No</v>
      </c>
      <c r="K764" s="6">
        <v>1.25</v>
      </c>
      <c r="L764" s="6">
        <v>72.350099999999998</v>
      </c>
      <c r="M764" s="6" t="s">
        <v>59</v>
      </c>
      <c r="N764">
        <f>Table_New[[#This Row],[WorkDate]]-Table_New[[#This Row],[ReqDate]]</f>
        <v>23</v>
      </c>
      <c r="O764">
        <f>VLOOKUP(Table_New[[#This Row],[Techs]],$AA$2:$AB$4,2,0)</f>
        <v>140</v>
      </c>
      <c r="P764">
        <f>Table_New[[#This Row],[LaborHours]]*Table_New[[#This Row],[LaborRate]]</f>
        <v>175</v>
      </c>
      <c r="Q764" s="6">
        <v>0</v>
      </c>
      <c r="R764" s="6">
        <v>72.350099999999998</v>
      </c>
      <c r="S764">
        <f>Table_New[[#This Row],[LaborRate]]+Table_New[[#This Row],[LaborCost]]</f>
        <v>315</v>
      </c>
      <c r="T764">
        <f>Table_New[[#This Row],[LaborFee]]+Table_New[[#This Row],[PartsFee]]</f>
        <v>72.350099999999998</v>
      </c>
      <c r="U764" t="str">
        <f>LEFT(TEXT(Table_New[[#This Row],[ReqDate]],"dddd"),3)</f>
        <v>Mon</v>
      </c>
      <c r="V764" t="str">
        <f>LEFT(TEXT(Table_New[[#This Row],[WorkDate]],"mmmm"),3)</f>
        <v>Jun</v>
      </c>
    </row>
    <row r="765" spans="1:22" ht="14.25" customHeight="1" x14ac:dyDescent="0.25">
      <c r="A765" s="6" t="s">
        <v>845</v>
      </c>
      <c r="B765" s="6" t="s">
        <v>56</v>
      </c>
      <c r="C765" s="6" t="s">
        <v>227</v>
      </c>
      <c r="D765" s="6" t="s">
        <v>67</v>
      </c>
      <c r="E765" t="str">
        <f>IF(Table_New[[#This Row],[Wait]]&lt;=4, "Yes", "No")</f>
        <v>No</v>
      </c>
      <c r="F765" s="9">
        <v>44348</v>
      </c>
      <c r="G765" s="9">
        <v>44362</v>
      </c>
      <c r="H765" s="6">
        <v>1</v>
      </c>
      <c r="I765" t="str">
        <f>IF(Table_New[[#This Row],[LaborFee]]=0,"Yes", "No")</f>
        <v>Yes</v>
      </c>
      <c r="J765" t="str">
        <f>IF(Table_New[[#This Row],[PartsFee]]=0,"Yes", "No")</f>
        <v>Yes</v>
      </c>
      <c r="K765" s="6">
        <v>0.25</v>
      </c>
      <c r="L765" s="6">
        <v>240</v>
      </c>
      <c r="M765" s="6" t="s">
        <v>413</v>
      </c>
      <c r="N765">
        <f>Table_New[[#This Row],[WorkDate]]-Table_New[[#This Row],[ReqDate]]</f>
        <v>14</v>
      </c>
      <c r="O765">
        <f>VLOOKUP(Table_New[[#This Row],[Techs]],$AA$2:$AB$4,2,0)</f>
        <v>80</v>
      </c>
      <c r="P765">
        <f>Table_New[[#This Row],[LaborHours]]*Table_New[[#This Row],[LaborRate]]</f>
        <v>20</v>
      </c>
      <c r="Q765" s="6">
        <v>0</v>
      </c>
      <c r="R765" s="6">
        <v>0</v>
      </c>
      <c r="S765">
        <f>Table_New[[#This Row],[LaborRate]]+Table_New[[#This Row],[LaborCost]]</f>
        <v>100</v>
      </c>
      <c r="T765">
        <f>Table_New[[#This Row],[LaborFee]]+Table_New[[#This Row],[PartsFee]]</f>
        <v>0</v>
      </c>
      <c r="U765" t="str">
        <f>LEFT(TEXT(Table_New[[#This Row],[ReqDate]],"dddd"),3)</f>
        <v>Tue</v>
      </c>
      <c r="V765" t="str">
        <f>LEFT(TEXT(Table_New[[#This Row],[WorkDate]],"mmmm"),3)</f>
        <v>Jun</v>
      </c>
    </row>
    <row r="766" spans="1:22" ht="14.25" customHeight="1" x14ac:dyDescent="0.25">
      <c r="A766" s="6" t="s">
        <v>846</v>
      </c>
      <c r="B766" s="6" t="s">
        <v>71</v>
      </c>
      <c r="C766" s="6" t="s">
        <v>57</v>
      </c>
      <c r="D766" s="6" t="s">
        <v>81</v>
      </c>
      <c r="E766" t="str">
        <f>IF(Table_New[[#This Row],[Wait]]&lt;=4, "Yes", "No")</f>
        <v>No</v>
      </c>
      <c r="F766" s="9">
        <v>44348</v>
      </c>
      <c r="G766" s="9">
        <v>44368</v>
      </c>
      <c r="H766" s="6">
        <v>1</v>
      </c>
      <c r="I766" t="str">
        <f>IF(Table_New[[#This Row],[LaborFee]]=0,"Yes", "No")</f>
        <v>Yes</v>
      </c>
      <c r="J766" t="str">
        <f>IF(Table_New[[#This Row],[PartsFee]]=0,"Yes", "No")</f>
        <v>Yes</v>
      </c>
      <c r="K766" s="6">
        <v>4.25</v>
      </c>
      <c r="L766" s="6">
        <v>558.10940000000005</v>
      </c>
      <c r="M766" s="6" t="s">
        <v>413</v>
      </c>
      <c r="N766">
        <f>Table_New[[#This Row],[WorkDate]]-Table_New[[#This Row],[ReqDate]]</f>
        <v>20</v>
      </c>
      <c r="O766">
        <f>VLOOKUP(Table_New[[#This Row],[Techs]],$AA$2:$AB$4,2,0)</f>
        <v>80</v>
      </c>
      <c r="P766">
        <f>Table_New[[#This Row],[LaborHours]]*Table_New[[#This Row],[LaborRate]]</f>
        <v>340</v>
      </c>
      <c r="Q766" s="6">
        <v>0</v>
      </c>
      <c r="R766" s="6">
        <v>0</v>
      </c>
      <c r="S766">
        <f>Table_New[[#This Row],[LaborRate]]+Table_New[[#This Row],[LaborCost]]</f>
        <v>420</v>
      </c>
      <c r="T766">
        <f>Table_New[[#This Row],[LaborFee]]+Table_New[[#This Row],[PartsFee]]</f>
        <v>0</v>
      </c>
      <c r="U766" t="str">
        <f>LEFT(TEXT(Table_New[[#This Row],[ReqDate]],"dddd"),3)</f>
        <v>Tue</v>
      </c>
      <c r="V766" t="str">
        <f>LEFT(TEXT(Table_New[[#This Row],[WorkDate]],"mmmm"),3)</f>
        <v>Jun</v>
      </c>
    </row>
    <row r="767" spans="1:22" ht="14.25" customHeight="1" x14ac:dyDescent="0.25">
      <c r="A767" s="6" t="s">
        <v>847</v>
      </c>
      <c r="B767" s="6" t="s">
        <v>71</v>
      </c>
      <c r="C767" s="6" t="s">
        <v>66</v>
      </c>
      <c r="D767" s="6" t="s">
        <v>58</v>
      </c>
      <c r="E767" t="str">
        <f>IF(Table_New[[#This Row],[Wait]]&lt;=4, "Yes", "No")</f>
        <v>No</v>
      </c>
      <c r="F767" s="9">
        <v>44348</v>
      </c>
      <c r="G767" s="9">
        <v>44376</v>
      </c>
      <c r="H767" s="6">
        <v>1</v>
      </c>
      <c r="I767" t="str">
        <f>IF(Table_New[[#This Row],[LaborFee]]=0,"Yes", "No")</f>
        <v>Yes</v>
      </c>
      <c r="J767" t="str">
        <f>IF(Table_New[[#This Row],[PartsFee]]=0,"Yes", "No")</f>
        <v>Yes</v>
      </c>
      <c r="K767" s="6">
        <v>1</v>
      </c>
      <c r="L767" s="6">
        <v>43.433999999999997</v>
      </c>
      <c r="M767" s="6" t="s">
        <v>413</v>
      </c>
      <c r="N767">
        <f>Table_New[[#This Row],[WorkDate]]-Table_New[[#This Row],[ReqDate]]</f>
        <v>28</v>
      </c>
      <c r="O767">
        <f>VLOOKUP(Table_New[[#This Row],[Techs]],$AA$2:$AB$4,2,0)</f>
        <v>80</v>
      </c>
      <c r="P767">
        <f>Table_New[[#This Row],[LaborHours]]*Table_New[[#This Row],[LaborRate]]</f>
        <v>80</v>
      </c>
      <c r="Q767" s="6">
        <v>0</v>
      </c>
      <c r="R767" s="6">
        <v>0</v>
      </c>
      <c r="S767">
        <f>Table_New[[#This Row],[LaborRate]]+Table_New[[#This Row],[LaborCost]]</f>
        <v>160</v>
      </c>
      <c r="T767">
        <f>Table_New[[#This Row],[LaborFee]]+Table_New[[#This Row],[PartsFee]]</f>
        <v>0</v>
      </c>
      <c r="U767" t="str">
        <f>LEFT(TEXT(Table_New[[#This Row],[ReqDate]],"dddd"),3)</f>
        <v>Tue</v>
      </c>
      <c r="V767" t="str">
        <f>LEFT(TEXT(Table_New[[#This Row],[WorkDate]],"mmmm"),3)</f>
        <v>Jun</v>
      </c>
    </row>
    <row r="768" spans="1:22" ht="14.25" customHeight="1" x14ac:dyDescent="0.25">
      <c r="A768" s="6" t="s">
        <v>848</v>
      </c>
      <c r="B768" s="6" t="s">
        <v>61</v>
      </c>
      <c r="C768" s="6" t="s">
        <v>78</v>
      </c>
      <c r="D768" s="6" t="s">
        <v>67</v>
      </c>
      <c r="E768" t="str">
        <f>IF(Table_New[[#This Row],[Wait]]&lt;=4, "Yes", "No")</f>
        <v>No</v>
      </c>
      <c r="F768" s="9">
        <v>44348</v>
      </c>
      <c r="G768" s="9">
        <v>44382</v>
      </c>
      <c r="H768" s="6">
        <v>1</v>
      </c>
      <c r="I768" t="str">
        <f>IF(Table_New[[#This Row],[LaborFee]]=0,"Yes", "No")</f>
        <v>Yes</v>
      </c>
      <c r="J768" t="str">
        <f>IF(Table_New[[#This Row],[PartsFee]]=0,"Yes", "No")</f>
        <v>Yes</v>
      </c>
      <c r="K768" s="6">
        <v>0.25</v>
      </c>
      <c r="L768" s="6">
        <v>141.90299999999999</v>
      </c>
      <c r="M768" s="6" t="s">
        <v>413</v>
      </c>
      <c r="N768">
        <f>Table_New[[#This Row],[WorkDate]]-Table_New[[#This Row],[ReqDate]]</f>
        <v>34</v>
      </c>
      <c r="O768">
        <f>VLOOKUP(Table_New[[#This Row],[Techs]],$AA$2:$AB$4,2,0)</f>
        <v>80</v>
      </c>
      <c r="P768">
        <f>Table_New[[#This Row],[LaborHours]]*Table_New[[#This Row],[LaborRate]]</f>
        <v>20</v>
      </c>
      <c r="Q768" s="6">
        <v>0</v>
      </c>
      <c r="R768" s="6">
        <v>0</v>
      </c>
      <c r="S768">
        <f>Table_New[[#This Row],[LaborRate]]+Table_New[[#This Row],[LaborCost]]</f>
        <v>100</v>
      </c>
      <c r="T768">
        <f>Table_New[[#This Row],[LaborFee]]+Table_New[[#This Row],[PartsFee]]</f>
        <v>0</v>
      </c>
      <c r="U768" t="str">
        <f>LEFT(TEXT(Table_New[[#This Row],[ReqDate]],"dddd"),3)</f>
        <v>Tue</v>
      </c>
      <c r="V768" t="str">
        <f>LEFT(TEXT(Table_New[[#This Row],[WorkDate]],"mmmm"),3)</f>
        <v>Jul</v>
      </c>
    </row>
    <row r="769" spans="1:22" ht="14.25" customHeight="1" x14ac:dyDescent="0.25">
      <c r="A769" s="6" t="s">
        <v>849</v>
      </c>
      <c r="B769" s="6" t="s">
        <v>94</v>
      </c>
      <c r="C769" s="6" t="s">
        <v>57</v>
      </c>
      <c r="D769" s="6" t="s">
        <v>58</v>
      </c>
      <c r="E769" t="str">
        <f>IF(Table_New[[#This Row],[Wait]]&lt;=4, "Yes", "No")</f>
        <v>No</v>
      </c>
      <c r="F769" s="9">
        <v>44348</v>
      </c>
      <c r="G769" s="9">
        <v>44401</v>
      </c>
      <c r="H769" s="6">
        <v>2</v>
      </c>
      <c r="I769" t="str">
        <f>IF(Table_New[[#This Row],[LaborFee]]=0,"Yes", "No")</f>
        <v>No</v>
      </c>
      <c r="J769" t="str">
        <f>IF(Table_New[[#This Row],[PartsFee]]=0,"Yes", "No")</f>
        <v>No</v>
      </c>
      <c r="K769" s="6">
        <v>1</v>
      </c>
      <c r="L769" s="6">
        <v>136.70920000000001</v>
      </c>
      <c r="M769" s="6" t="s">
        <v>79</v>
      </c>
      <c r="N769">
        <f>Table_New[[#This Row],[WorkDate]]-Table_New[[#This Row],[ReqDate]]</f>
        <v>53</v>
      </c>
      <c r="O769">
        <f>VLOOKUP(Table_New[[#This Row],[Techs]],$AA$2:$AB$4,2,0)</f>
        <v>140</v>
      </c>
      <c r="P769">
        <f>Table_New[[#This Row],[LaborHours]]*Table_New[[#This Row],[LaborRate]]</f>
        <v>140</v>
      </c>
      <c r="Q769" s="6">
        <v>140</v>
      </c>
      <c r="R769" s="6">
        <v>136.70920000000001</v>
      </c>
      <c r="S769">
        <f>Table_New[[#This Row],[LaborRate]]+Table_New[[#This Row],[LaborCost]]</f>
        <v>280</v>
      </c>
      <c r="T769">
        <f>Table_New[[#This Row],[LaborFee]]+Table_New[[#This Row],[PartsFee]]</f>
        <v>276.70920000000001</v>
      </c>
      <c r="U769" t="str">
        <f>LEFT(TEXT(Table_New[[#This Row],[ReqDate]],"dddd"),3)</f>
        <v>Tue</v>
      </c>
      <c r="V769" t="str">
        <f>LEFT(TEXT(Table_New[[#This Row],[WorkDate]],"mmmm"),3)</f>
        <v>Jul</v>
      </c>
    </row>
    <row r="770" spans="1:22" ht="14.25" customHeight="1" x14ac:dyDescent="0.25">
      <c r="A770" s="6" t="s">
        <v>850</v>
      </c>
      <c r="B770" s="6" t="s">
        <v>71</v>
      </c>
      <c r="C770" s="6" t="s">
        <v>66</v>
      </c>
      <c r="D770" s="6" t="s">
        <v>58</v>
      </c>
      <c r="E770" t="str">
        <f>IF(Table_New[[#This Row],[Wait]]&lt;=4, "Yes", "No")</f>
        <v>No</v>
      </c>
      <c r="F770" s="9">
        <v>44348</v>
      </c>
      <c r="G770" s="9">
        <v>44382</v>
      </c>
      <c r="H770" s="6">
        <v>2</v>
      </c>
      <c r="I770" t="str">
        <f>IF(Table_New[[#This Row],[LaborFee]]=0,"Yes", "No")</f>
        <v>Yes</v>
      </c>
      <c r="J770" t="str">
        <f>IF(Table_New[[#This Row],[PartsFee]]=0,"Yes", "No")</f>
        <v>No</v>
      </c>
      <c r="K770" s="6">
        <v>1.25</v>
      </c>
      <c r="L770" s="6">
        <v>85.351200000000006</v>
      </c>
      <c r="M770" s="6" t="s">
        <v>68</v>
      </c>
      <c r="N770">
        <f>Table_New[[#This Row],[WorkDate]]-Table_New[[#This Row],[ReqDate]]</f>
        <v>34</v>
      </c>
      <c r="O770">
        <f>VLOOKUP(Table_New[[#This Row],[Techs]],$AA$2:$AB$4,2,0)</f>
        <v>140</v>
      </c>
      <c r="P770">
        <f>Table_New[[#This Row],[LaborHours]]*Table_New[[#This Row],[LaborRate]]</f>
        <v>175</v>
      </c>
      <c r="Q770" s="6">
        <v>0</v>
      </c>
      <c r="R770" s="6">
        <v>85.351200000000006</v>
      </c>
      <c r="S770">
        <f>Table_New[[#This Row],[LaborRate]]+Table_New[[#This Row],[LaborCost]]</f>
        <v>315</v>
      </c>
      <c r="T770">
        <f>Table_New[[#This Row],[LaborFee]]+Table_New[[#This Row],[PartsFee]]</f>
        <v>85.351200000000006</v>
      </c>
      <c r="U770" t="str">
        <f>LEFT(TEXT(Table_New[[#This Row],[ReqDate]],"dddd"),3)</f>
        <v>Tue</v>
      </c>
      <c r="V770" t="str">
        <f>LEFT(TEXT(Table_New[[#This Row],[WorkDate]],"mmmm"),3)</f>
        <v>Jul</v>
      </c>
    </row>
    <row r="771" spans="1:22" ht="14.25" customHeight="1" x14ac:dyDescent="0.25">
      <c r="A771" s="6" t="s">
        <v>851</v>
      </c>
      <c r="B771" s="6" t="s">
        <v>226</v>
      </c>
      <c r="C771" s="6" t="s">
        <v>227</v>
      </c>
      <c r="D771" s="6" t="s">
        <v>58</v>
      </c>
      <c r="E771" t="str">
        <f>IF(Table_New[[#This Row],[Wait]]&lt;=4, "Yes", "No")</f>
        <v>No</v>
      </c>
      <c r="F771" s="9">
        <v>44349</v>
      </c>
      <c r="G771" s="9">
        <v>44354</v>
      </c>
      <c r="H771" s="6">
        <v>1</v>
      </c>
      <c r="I771" t="str">
        <f>IF(Table_New[[#This Row],[LaborFee]]=0,"Yes", "No")</f>
        <v>No</v>
      </c>
      <c r="J771" t="str">
        <f>IF(Table_New[[#This Row],[PartsFee]]=0,"Yes", "No")</f>
        <v>No</v>
      </c>
      <c r="K771" s="6">
        <v>0.5</v>
      </c>
      <c r="L771" s="6">
        <v>85.32</v>
      </c>
      <c r="M771" s="6" t="s">
        <v>79</v>
      </c>
      <c r="N771">
        <f>Table_New[[#This Row],[WorkDate]]-Table_New[[#This Row],[ReqDate]]</f>
        <v>5</v>
      </c>
      <c r="O771">
        <f>VLOOKUP(Table_New[[#This Row],[Techs]],$AA$2:$AB$4,2,0)</f>
        <v>80</v>
      </c>
      <c r="P771">
        <f>Table_New[[#This Row],[LaborHours]]*Table_New[[#This Row],[LaborRate]]</f>
        <v>40</v>
      </c>
      <c r="Q771" s="6">
        <v>40</v>
      </c>
      <c r="R771" s="6">
        <v>85.32</v>
      </c>
      <c r="S771">
        <f>Table_New[[#This Row],[LaborRate]]+Table_New[[#This Row],[LaborCost]]</f>
        <v>120</v>
      </c>
      <c r="T771">
        <f>Table_New[[#This Row],[LaborFee]]+Table_New[[#This Row],[PartsFee]]</f>
        <v>125.32</v>
      </c>
      <c r="U771" t="str">
        <f>LEFT(TEXT(Table_New[[#This Row],[ReqDate]],"dddd"),3)</f>
        <v>Wed</v>
      </c>
      <c r="V771" t="str">
        <f>LEFT(TEXT(Table_New[[#This Row],[WorkDate]],"mmmm"),3)</f>
        <v>Jun</v>
      </c>
    </row>
    <row r="772" spans="1:22" ht="14.25" customHeight="1" x14ac:dyDescent="0.25">
      <c r="A772" s="6" t="s">
        <v>852</v>
      </c>
      <c r="B772" s="6" t="s">
        <v>61</v>
      </c>
      <c r="C772" s="6" t="s">
        <v>62</v>
      </c>
      <c r="D772" s="6" t="s">
        <v>63</v>
      </c>
      <c r="E772" t="str">
        <f>IF(Table_New[[#This Row],[Wait]]&lt;=4, "Yes", "No")</f>
        <v>No</v>
      </c>
      <c r="F772" s="9">
        <v>44349</v>
      </c>
      <c r="G772" s="9">
        <v>44364</v>
      </c>
      <c r="H772" s="6">
        <v>1</v>
      </c>
      <c r="I772" t="str">
        <f>IF(Table_New[[#This Row],[LaborFee]]=0,"Yes", "No")</f>
        <v>No</v>
      </c>
      <c r="J772" t="str">
        <f>IF(Table_New[[#This Row],[PartsFee]]=0,"Yes", "No")</f>
        <v>No</v>
      </c>
      <c r="K772" s="6">
        <v>0.75</v>
      </c>
      <c r="L772" s="6">
        <v>42.418999999999997</v>
      </c>
      <c r="M772" s="6" t="s">
        <v>59</v>
      </c>
      <c r="N772">
        <f>Table_New[[#This Row],[WorkDate]]-Table_New[[#This Row],[ReqDate]]</f>
        <v>15</v>
      </c>
      <c r="O772">
        <f>VLOOKUP(Table_New[[#This Row],[Techs]],$AA$2:$AB$4,2,0)</f>
        <v>80</v>
      </c>
      <c r="P772">
        <f>Table_New[[#This Row],[LaborHours]]*Table_New[[#This Row],[LaborRate]]</f>
        <v>60</v>
      </c>
      <c r="Q772" s="6">
        <v>60</v>
      </c>
      <c r="R772" s="6">
        <v>42.418999999999997</v>
      </c>
      <c r="S772">
        <f>Table_New[[#This Row],[LaborRate]]+Table_New[[#This Row],[LaborCost]]</f>
        <v>140</v>
      </c>
      <c r="T772">
        <f>Table_New[[#This Row],[LaborFee]]+Table_New[[#This Row],[PartsFee]]</f>
        <v>102.419</v>
      </c>
      <c r="U772" t="str">
        <f>LEFT(TEXT(Table_New[[#This Row],[ReqDate]],"dddd"),3)</f>
        <v>Wed</v>
      </c>
      <c r="V772" t="str">
        <f>LEFT(TEXT(Table_New[[#This Row],[WorkDate]],"mmmm"),3)</f>
        <v>Jun</v>
      </c>
    </row>
    <row r="773" spans="1:22" ht="14.25" customHeight="1" x14ac:dyDescent="0.25">
      <c r="A773" s="6" t="s">
        <v>853</v>
      </c>
      <c r="B773" s="6" t="s">
        <v>94</v>
      </c>
      <c r="C773" s="6" t="s">
        <v>78</v>
      </c>
      <c r="D773" s="6" t="s">
        <v>63</v>
      </c>
      <c r="E773" t="str">
        <f>IF(Table_New[[#This Row],[Wait]]&lt;=4, "Yes", "No")</f>
        <v>No</v>
      </c>
      <c r="F773" s="9">
        <v>44349</v>
      </c>
      <c r="G773" s="9">
        <v>44364</v>
      </c>
      <c r="H773" s="6">
        <v>2</v>
      </c>
      <c r="I773" t="str">
        <f>IF(Table_New[[#This Row],[LaborFee]]=0,"Yes", "No")</f>
        <v>No</v>
      </c>
      <c r="J773" t="str">
        <f>IF(Table_New[[#This Row],[PartsFee]]=0,"Yes", "No")</f>
        <v>No</v>
      </c>
      <c r="K773" s="6">
        <v>0.75</v>
      </c>
      <c r="L773" s="6">
        <v>184.04640000000001</v>
      </c>
      <c r="M773" s="6" t="s">
        <v>79</v>
      </c>
      <c r="N773">
        <f>Table_New[[#This Row],[WorkDate]]-Table_New[[#This Row],[ReqDate]]</f>
        <v>15</v>
      </c>
      <c r="O773">
        <f>VLOOKUP(Table_New[[#This Row],[Techs]],$AA$2:$AB$4,2,0)</f>
        <v>140</v>
      </c>
      <c r="P773">
        <f>Table_New[[#This Row],[LaborHours]]*Table_New[[#This Row],[LaborRate]]</f>
        <v>105</v>
      </c>
      <c r="Q773" s="6">
        <v>105</v>
      </c>
      <c r="R773" s="6">
        <v>184.04640000000001</v>
      </c>
      <c r="S773">
        <f>Table_New[[#This Row],[LaborRate]]+Table_New[[#This Row],[LaborCost]]</f>
        <v>245</v>
      </c>
      <c r="T773">
        <f>Table_New[[#This Row],[LaborFee]]+Table_New[[#This Row],[PartsFee]]</f>
        <v>289.04640000000001</v>
      </c>
      <c r="U773" t="str">
        <f>LEFT(TEXT(Table_New[[#This Row],[ReqDate]],"dddd"),3)</f>
        <v>Wed</v>
      </c>
      <c r="V773" t="str">
        <f>LEFT(TEXT(Table_New[[#This Row],[WorkDate]],"mmmm"),3)</f>
        <v>Jun</v>
      </c>
    </row>
    <row r="774" spans="1:22" ht="14.25" customHeight="1" x14ac:dyDescent="0.25">
      <c r="A774" s="6" t="s">
        <v>854</v>
      </c>
      <c r="B774" s="6" t="s">
        <v>65</v>
      </c>
      <c r="C774" s="6" t="s">
        <v>57</v>
      </c>
      <c r="D774" s="6" t="s">
        <v>81</v>
      </c>
      <c r="E774" t="str">
        <f>IF(Table_New[[#This Row],[Wait]]&lt;=4, "Yes", "No")</f>
        <v>No</v>
      </c>
      <c r="F774" s="9">
        <v>44349</v>
      </c>
      <c r="G774" s="9">
        <v>44364</v>
      </c>
      <c r="H774" s="6">
        <v>1</v>
      </c>
      <c r="I774" t="str">
        <f>IF(Table_New[[#This Row],[LaborFee]]=0,"Yes", "No")</f>
        <v>No</v>
      </c>
      <c r="J774" t="str">
        <f>IF(Table_New[[#This Row],[PartsFee]]=0,"Yes", "No")</f>
        <v>No</v>
      </c>
      <c r="K774" s="6">
        <v>1</v>
      </c>
      <c r="L774" s="6">
        <v>272.24990000000003</v>
      </c>
      <c r="M774" s="6" t="s">
        <v>79</v>
      </c>
      <c r="N774">
        <f>Table_New[[#This Row],[WorkDate]]-Table_New[[#This Row],[ReqDate]]</f>
        <v>15</v>
      </c>
      <c r="O774">
        <f>VLOOKUP(Table_New[[#This Row],[Techs]],$AA$2:$AB$4,2,0)</f>
        <v>80</v>
      </c>
      <c r="P774">
        <f>Table_New[[#This Row],[LaborHours]]*Table_New[[#This Row],[LaborRate]]</f>
        <v>80</v>
      </c>
      <c r="Q774" s="6">
        <v>80</v>
      </c>
      <c r="R774" s="6">
        <v>272.24990000000003</v>
      </c>
      <c r="S774">
        <f>Table_New[[#This Row],[LaborRate]]+Table_New[[#This Row],[LaborCost]]</f>
        <v>160</v>
      </c>
      <c r="T774">
        <f>Table_New[[#This Row],[LaborFee]]+Table_New[[#This Row],[PartsFee]]</f>
        <v>352.24990000000003</v>
      </c>
      <c r="U774" t="str">
        <f>LEFT(TEXT(Table_New[[#This Row],[ReqDate]],"dddd"),3)</f>
        <v>Wed</v>
      </c>
      <c r="V774" t="str">
        <f>LEFT(TEXT(Table_New[[#This Row],[WorkDate]],"mmmm"),3)</f>
        <v>Jun</v>
      </c>
    </row>
    <row r="775" spans="1:22" ht="14.25" customHeight="1" x14ac:dyDescent="0.25">
      <c r="A775" s="6" t="s">
        <v>855</v>
      </c>
      <c r="B775" s="6" t="s">
        <v>83</v>
      </c>
      <c r="C775" s="6" t="s">
        <v>57</v>
      </c>
      <c r="D775" s="6" t="s">
        <v>67</v>
      </c>
      <c r="E775" t="str">
        <f>IF(Table_New[[#This Row],[Wait]]&lt;=4, "Yes", "No")</f>
        <v>No</v>
      </c>
      <c r="F775" s="9">
        <v>44349</v>
      </c>
      <c r="G775" s="9">
        <v>44368</v>
      </c>
      <c r="H775" s="6">
        <v>1</v>
      </c>
      <c r="I775" t="str">
        <f>IF(Table_New[[#This Row],[LaborFee]]=0,"Yes", "No")</f>
        <v>No</v>
      </c>
      <c r="J775" t="str">
        <f>IF(Table_New[[#This Row],[PartsFee]]=0,"Yes", "No")</f>
        <v>No</v>
      </c>
      <c r="K775" s="6">
        <v>0.25</v>
      </c>
      <c r="L775" s="6">
        <v>204.28399999999999</v>
      </c>
      <c r="M775" s="6" t="s">
        <v>59</v>
      </c>
      <c r="N775">
        <f>Table_New[[#This Row],[WorkDate]]-Table_New[[#This Row],[ReqDate]]</f>
        <v>19</v>
      </c>
      <c r="O775">
        <f>VLOOKUP(Table_New[[#This Row],[Techs]],$AA$2:$AB$4,2,0)</f>
        <v>80</v>
      </c>
      <c r="P775">
        <f>Table_New[[#This Row],[LaborHours]]*Table_New[[#This Row],[LaborRate]]</f>
        <v>20</v>
      </c>
      <c r="Q775" s="6">
        <v>20</v>
      </c>
      <c r="R775" s="6">
        <v>204.28399999999999</v>
      </c>
      <c r="S775">
        <f>Table_New[[#This Row],[LaborRate]]+Table_New[[#This Row],[LaborCost]]</f>
        <v>100</v>
      </c>
      <c r="T775">
        <f>Table_New[[#This Row],[LaborFee]]+Table_New[[#This Row],[PartsFee]]</f>
        <v>224.28399999999999</v>
      </c>
      <c r="U775" t="str">
        <f>LEFT(TEXT(Table_New[[#This Row],[ReqDate]],"dddd"),3)</f>
        <v>Wed</v>
      </c>
      <c r="V775" t="str">
        <f>LEFT(TEXT(Table_New[[#This Row],[WorkDate]],"mmmm"),3)</f>
        <v>Jun</v>
      </c>
    </row>
    <row r="776" spans="1:22" ht="14.25" customHeight="1" x14ac:dyDescent="0.25">
      <c r="A776" s="6" t="s">
        <v>856</v>
      </c>
      <c r="B776" s="6" t="s">
        <v>61</v>
      </c>
      <c r="C776" s="6" t="s">
        <v>57</v>
      </c>
      <c r="D776" s="6" t="s">
        <v>67</v>
      </c>
      <c r="E776" t="str">
        <f>IF(Table_New[[#This Row],[Wait]]&lt;=4, "Yes", "No")</f>
        <v>No</v>
      </c>
      <c r="F776" s="9">
        <v>44349</v>
      </c>
      <c r="G776" s="9">
        <v>44370</v>
      </c>
      <c r="H776" s="6">
        <v>1</v>
      </c>
      <c r="I776" t="str">
        <f>IF(Table_New[[#This Row],[LaborFee]]=0,"Yes", "No")</f>
        <v>No</v>
      </c>
      <c r="J776" t="str">
        <f>IF(Table_New[[#This Row],[PartsFee]]=0,"Yes", "No")</f>
        <v>No</v>
      </c>
      <c r="K776" s="6">
        <v>0.25</v>
      </c>
      <c r="L776" s="6">
        <v>84.0779</v>
      </c>
      <c r="M776" s="6" t="s">
        <v>79</v>
      </c>
      <c r="N776">
        <f>Table_New[[#This Row],[WorkDate]]-Table_New[[#This Row],[ReqDate]]</f>
        <v>21</v>
      </c>
      <c r="O776">
        <f>VLOOKUP(Table_New[[#This Row],[Techs]],$AA$2:$AB$4,2,0)</f>
        <v>80</v>
      </c>
      <c r="P776">
        <f>Table_New[[#This Row],[LaborHours]]*Table_New[[#This Row],[LaborRate]]</f>
        <v>20</v>
      </c>
      <c r="Q776" s="6">
        <v>20</v>
      </c>
      <c r="R776" s="6">
        <v>84.0779</v>
      </c>
      <c r="S776">
        <f>Table_New[[#This Row],[LaborRate]]+Table_New[[#This Row],[LaborCost]]</f>
        <v>100</v>
      </c>
      <c r="T776">
        <f>Table_New[[#This Row],[LaborFee]]+Table_New[[#This Row],[PartsFee]]</f>
        <v>104.0779</v>
      </c>
      <c r="U776" t="str">
        <f>LEFT(TEXT(Table_New[[#This Row],[ReqDate]],"dddd"),3)</f>
        <v>Wed</v>
      </c>
      <c r="V776" t="str">
        <f>LEFT(TEXT(Table_New[[#This Row],[WorkDate]],"mmmm"),3)</f>
        <v>Jun</v>
      </c>
    </row>
    <row r="777" spans="1:22" ht="14.25" customHeight="1" x14ac:dyDescent="0.25">
      <c r="A777" s="6" t="s">
        <v>857</v>
      </c>
      <c r="B777" s="6" t="s">
        <v>56</v>
      </c>
      <c r="C777" s="6" t="s">
        <v>227</v>
      </c>
      <c r="D777" s="6" t="s">
        <v>58</v>
      </c>
      <c r="E777" t="str">
        <f>IF(Table_New[[#This Row],[Wait]]&lt;=4, "Yes", "No")</f>
        <v>No</v>
      </c>
      <c r="F777" s="9">
        <v>44349</v>
      </c>
      <c r="G777" s="9">
        <v>44380</v>
      </c>
      <c r="H777" s="6">
        <v>2</v>
      </c>
      <c r="I777" t="str">
        <f>IF(Table_New[[#This Row],[LaborFee]]=0,"Yes", "No")</f>
        <v>No</v>
      </c>
      <c r="J777" t="str">
        <f>IF(Table_New[[#This Row],[PartsFee]]=0,"Yes", "No")</f>
        <v>No</v>
      </c>
      <c r="K777" s="6">
        <v>0.25</v>
      </c>
      <c r="L777" s="6">
        <v>57.39</v>
      </c>
      <c r="M777" s="6" t="s">
        <v>59</v>
      </c>
      <c r="N777">
        <f>Table_New[[#This Row],[WorkDate]]-Table_New[[#This Row],[ReqDate]]</f>
        <v>31</v>
      </c>
      <c r="O777">
        <f>VLOOKUP(Table_New[[#This Row],[Techs]],$AA$2:$AB$4,2,0)</f>
        <v>140</v>
      </c>
      <c r="P777">
        <f>Table_New[[#This Row],[LaborHours]]*Table_New[[#This Row],[LaborRate]]</f>
        <v>35</v>
      </c>
      <c r="Q777" s="6">
        <v>35</v>
      </c>
      <c r="R777" s="6">
        <v>57.39</v>
      </c>
      <c r="S777">
        <f>Table_New[[#This Row],[LaborRate]]+Table_New[[#This Row],[LaborCost]]</f>
        <v>175</v>
      </c>
      <c r="T777">
        <f>Table_New[[#This Row],[LaborFee]]+Table_New[[#This Row],[PartsFee]]</f>
        <v>92.39</v>
      </c>
      <c r="U777" t="str">
        <f>LEFT(TEXT(Table_New[[#This Row],[ReqDate]],"dddd"),3)</f>
        <v>Wed</v>
      </c>
      <c r="V777" t="str">
        <f>LEFT(TEXT(Table_New[[#This Row],[WorkDate]],"mmmm"),3)</f>
        <v>Jul</v>
      </c>
    </row>
    <row r="778" spans="1:22" ht="14.25" customHeight="1" x14ac:dyDescent="0.25">
      <c r="A778" s="6" t="s">
        <v>858</v>
      </c>
      <c r="B778" s="6" t="s">
        <v>65</v>
      </c>
      <c r="C778" s="6" t="s">
        <v>57</v>
      </c>
      <c r="D778" s="6" t="s">
        <v>81</v>
      </c>
      <c r="E778" t="str">
        <f>IF(Table_New[[#This Row],[Wait]]&lt;=4, "Yes", "No")</f>
        <v>No</v>
      </c>
      <c r="F778" s="9">
        <v>44349</v>
      </c>
      <c r="G778" s="9">
        <v>44380</v>
      </c>
      <c r="H778" s="6">
        <v>1</v>
      </c>
      <c r="I778" t="str">
        <f>IF(Table_New[[#This Row],[LaborFee]]=0,"Yes", "No")</f>
        <v>No</v>
      </c>
      <c r="J778" t="str">
        <f>IF(Table_New[[#This Row],[PartsFee]]=0,"Yes", "No")</f>
        <v>No</v>
      </c>
      <c r="K778" s="6">
        <v>2</v>
      </c>
      <c r="L778" s="6">
        <v>192.44470000000001</v>
      </c>
      <c r="M778" s="6" t="s">
        <v>79</v>
      </c>
      <c r="N778">
        <f>Table_New[[#This Row],[WorkDate]]-Table_New[[#This Row],[ReqDate]]</f>
        <v>31</v>
      </c>
      <c r="O778">
        <f>VLOOKUP(Table_New[[#This Row],[Techs]],$AA$2:$AB$4,2,0)</f>
        <v>80</v>
      </c>
      <c r="P778">
        <f>Table_New[[#This Row],[LaborHours]]*Table_New[[#This Row],[LaborRate]]</f>
        <v>160</v>
      </c>
      <c r="Q778" s="6">
        <v>160</v>
      </c>
      <c r="R778" s="6">
        <v>192.44470000000001</v>
      </c>
      <c r="S778">
        <f>Table_New[[#This Row],[LaborRate]]+Table_New[[#This Row],[LaborCost]]</f>
        <v>240</v>
      </c>
      <c r="T778">
        <f>Table_New[[#This Row],[LaborFee]]+Table_New[[#This Row],[PartsFee]]</f>
        <v>352.44470000000001</v>
      </c>
      <c r="U778" t="str">
        <f>LEFT(TEXT(Table_New[[#This Row],[ReqDate]],"dddd"),3)</f>
        <v>Wed</v>
      </c>
      <c r="V778" t="str">
        <f>LEFT(TEXT(Table_New[[#This Row],[WorkDate]],"mmmm"),3)</f>
        <v>Jul</v>
      </c>
    </row>
    <row r="779" spans="1:22" ht="14.25" customHeight="1" x14ac:dyDescent="0.25">
      <c r="A779" s="6" t="s">
        <v>859</v>
      </c>
      <c r="B779" s="6" t="s">
        <v>94</v>
      </c>
      <c r="C779" s="6" t="s">
        <v>57</v>
      </c>
      <c r="D779" s="6" t="s">
        <v>58</v>
      </c>
      <c r="E779" t="str">
        <f>IF(Table_New[[#This Row],[Wait]]&lt;=4, "Yes", "No")</f>
        <v>No</v>
      </c>
      <c r="F779" s="9">
        <v>44349</v>
      </c>
      <c r="G779" s="9">
        <v>44377</v>
      </c>
      <c r="H779" s="6">
        <v>1</v>
      </c>
      <c r="I779" t="str">
        <f>IF(Table_New[[#This Row],[LaborFee]]=0,"Yes", "No")</f>
        <v>No</v>
      </c>
      <c r="J779" t="str">
        <f>IF(Table_New[[#This Row],[PartsFee]]=0,"Yes", "No")</f>
        <v>No</v>
      </c>
      <c r="K779" s="6">
        <v>0.5</v>
      </c>
      <c r="L779" s="6">
        <v>271.9169</v>
      </c>
      <c r="M779" s="6" t="s">
        <v>79</v>
      </c>
      <c r="N779">
        <f>Table_New[[#This Row],[WorkDate]]-Table_New[[#This Row],[ReqDate]]</f>
        <v>28</v>
      </c>
      <c r="O779">
        <f>VLOOKUP(Table_New[[#This Row],[Techs]],$AA$2:$AB$4,2,0)</f>
        <v>80</v>
      </c>
      <c r="P779">
        <f>Table_New[[#This Row],[LaborHours]]*Table_New[[#This Row],[LaborRate]]</f>
        <v>40</v>
      </c>
      <c r="Q779" s="6">
        <v>40</v>
      </c>
      <c r="R779" s="6">
        <v>271.9169</v>
      </c>
      <c r="S779">
        <f>Table_New[[#This Row],[LaborRate]]+Table_New[[#This Row],[LaborCost]]</f>
        <v>120</v>
      </c>
      <c r="T779">
        <f>Table_New[[#This Row],[LaborFee]]+Table_New[[#This Row],[PartsFee]]</f>
        <v>311.9169</v>
      </c>
      <c r="U779" t="str">
        <f>LEFT(TEXT(Table_New[[#This Row],[ReqDate]],"dddd"),3)</f>
        <v>Wed</v>
      </c>
      <c r="V779" t="str">
        <f>LEFT(TEXT(Table_New[[#This Row],[WorkDate]],"mmmm"),3)</f>
        <v>Jun</v>
      </c>
    </row>
    <row r="780" spans="1:22" ht="14.25" customHeight="1" x14ac:dyDescent="0.25">
      <c r="A780" s="6" t="s">
        <v>860</v>
      </c>
      <c r="B780" s="6" t="s">
        <v>65</v>
      </c>
      <c r="C780" s="6" t="s">
        <v>57</v>
      </c>
      <c r="D780" s="6" t="s">
        <v>58</v>
      </c>
      <c r="E780" t="str">
        <f>IF(Table_New[[#This Row],[Wait]]&lt;=4, "Yes", "No")</f>
        <v>No</v>
      </c>
      <c r="F780" s="9">
        <v>44349</v>
      </c>
      <c r="G780" s="9">
        <v>44377</v>
      </c>
      <c r="H780" s="6">
        <v>1</v>
      </c>
      <c r="I780" t="str">
        <f>IF(Table_New[[#This Row],[LaborFee]]=0,"Yes", "No")</f>
        <v>No</v>
      </c>
      <c r="J780" t="str">
        <f>IF(Table_New[[#This Row],[PartsFee]]=0,"Yes", "No")</f>
        <v>No</v>
      </c>
      <c r="K780" s="6">
        <v>0.5</v>
      </c>
      <c r="L780" s="6">
        <v>588.54999999999995</v>
      </c>
      <c r="M780" s="6" t="s">
        <v>59</v>
      </c>
      <c r="N780">
        <f>Table_New[[#This Row],[WorkDate]]-Table_New[[#This Row],[ReqDate]]</f>
        <v>28</v>
      </c>
      <c r="O780">
        <f>VLOOKUP(Table_New[[#This Row],[Techs]],$AA$2:$AB$4,2,0)</f>
        <v>80</v>
      </c>
      <c r="P780">
        <f>Table_New[[#This Row],[LaborHours]]*Table_New[[#This Row],[LaborRate]]</f>
        <v>40</v>
      </c>
      <c r="Q780" s="6">
        <v>40</v>
      </c>
      <c r="R780" s="6">
        <v>588.54999999999995</v>
      </c>
      <c r="S780">
        <f>Table_New[[#This Row],[LaborRate]]+Table_New[[#This Row],[LaborCost]]</f>
        <v>120</v>
      </c>
      <c r="T780">
        <f>Table_New[[#This Row],[LaborFee]]+Table_New[[#This Row],[PartsFee]]</f>
        <v>628.54999999999995</v>
      </c>
      <c r="U780" t="str">
        <f>LEFT(TEXT(Table_New[[#This Row],[ReqDate]],"dddd"),3)</f>
        <v>Wed</v>
      </c>
      <c r="V780" t="str">
        <f>LEFT(TEXT(Table_New[[#This Row],[WorkDate]],"mmmm"),3)</f>
        <v>Jun</v>
      </c>
    </row>
    <row r="781" spans="1:22" ht="14.25" customHeight="1" x14ac:dyDescent="0.25">
      <c r="A781" s="6" t="s">
        <v>861</v>
      </c>
      <c r="B781" s="6" t="s">
        <v>56</v>
      </c>
      <c r="C781" s="6" t="s">
        <v>227</v>
      </c>
      <c r="D781" s="6" t="s">
        <v>67</v>
      </c>
      <c r="E781" t="str">
        <f>IF(Table_New[[#This Row],[Wait]]&lt;=4, "Yes", "No")</f>
        <v>No</v>
      </c>
      <c r="F781" s="9">
        <v>44349</v>
      </c>
      <c r="G781" s="9">
        <v>44375</v>
      </c>
      <c r="H781" s="6">
        <v>1</v>
      </c>
      <c r="I781" t="str">
        <f>IF(Table_New[[#This Row],[LaborFee]]=0,"Yes", "No")</f>
        <v>No</v>
      </c>
      <c r="J781" t="str">
        <f>IF(Table_New[[#This Row],[PartsFee]]=0,"Yes", "No")</f>
        <v>No</v>
      </c>
      <c r="K781" s="6">
        <v>0.25</v>
      </c>
      <c r="L781" s="6">
        <v>52.350099999999998</v>
      </c>
      <c r="M781" s="6" t="s">
        <v>59</v>
      </c>
      <c r="N781">
        <f>Table_New[[#This Row],[WorkDate]]-Table_New[[#This Row],[ReqDate]]</f>
        <v>26</v>
      </c>
      <c r="O781">
        <f>VLOOKUP(Table_New[[#This Row],[Techs]],$AA$2:$AB$4,2,0)</f>
        <v>80</v>
      </c>
      <c r="P781">
        <f>Table_New[[#This Row],[LaborHours]]*Table_New[[#This Row],[LaborRate]]</f>
        <v>20</v>
      </c>
      <c r="Q781" s="6">
        <v>20</v>
      </c>
      <c r="R781" s="6">
        <v>52.350099999999998</v>
      </c>
      <c r="S781">
        <f>Table_New[[#This Row],[LaborRate]]+Table_New[[#This Row],[LaborCost]]</f>
        <v>100</v>
      </c>
      <c r="T781">
        <f>Table_New[[#This Row],[LaborFee]]+Table_New[[#This Row],[PartsFee]]</f>
        <v>72.350099999999998</v>
      </c>
      <c r="U781" t="str">
        <f>LEFT(TEXT(Table_New[[#This Row],[ReqDate]],"dddd"),3)</f>
        <v>Wed</v>
      </c>
      <c r="V781" t="str">
        <f>LEFT(TEXT(Table_New[[#This Row],[WorkDate]],"mmmm"),3)</f>
        <v>Jun</v>
      </c>
    </row>
    <row r="782" spans="1:22" ht="14.25" customHeight="1" x14ac:dyDescent="0.25">
      <c r="A782" s="6" t="s">
        <v>862</v>
      </c>
      <c r="B782" s="6" t="s">
        <v>61</v>
      </c>
      <c r="C782" s="6" t="s">
        <v>62</v>
      </c>
      <c r="D782" s="6" t="s">
        <v>58</v>
      </c>
      <c r="E782" t="str">
        <f>IF(Table_New[[#This Row],[Wait]]&lt;=4, "Yes", "No")</f>
        <v>No</v>
      </c>
      <c r="F782" s="9">
        <v>44349</v>
      </c>
      <c r="G782" s="9">
        <v>44384</v>
      </c>
      <c r="H782" s="6">
        <v>1</v>
      </c>
      <c r="I782" t="str">
        <f>IF(Table_New[[#This Row],[LaborFee]]=0,"Yes", "No")</f>
        <v>No</v>
      </c>
      <c r="J782" t="str">
        <f>IF(Table_New[[#This Row],[PartsFee]]=0,"Yes", "No")</f>
        <v>No</v>
      </c>
      <c r="K782" s="6">
        <v>0.5</v>
      </c>
      <c r="L782" s="6">
        <v>240.5908</v>
      </c>
      <c r="M782" s="6" t="s">
        <v>68</v>
      </c>
      <c r="N782">
        <f>Table_New[[#This Row],[WorkDate]]-Table_New[[#This Row],[ReqDate]]</f>
        <v>35</v>
      </c>
      <c r="O782">
        <f>VLOOKUP(Table_New[[#This Row],[Techs]],$AA$2:$AB$4,2,0)</f>
        <v>80</v>
      </c>
      <c r="P782">
        <f>Table_New[[#This Row],[LaborHours]]*Table_New[[#This Row],[LaborRate]]</f>
        <v>40</v>
      </c>
      <c r="Q782" s="6">
        <v>40</v>
      </c>
      <c r="R782" s="6">
        <v>240.5908</v>
      </c>
      <c r="S782">
        <f>Table_New[[#This Row],[LaborRate]]+Table_New[[#This Row],[LaborCost]]</f>
        <v>120</v>
      </c>
      <c r="T782">
        <f>Table_New[[#This Row],[LaborFee]]+Table_New[[#This Row],[PartsFee]]</f>
        <v>280.5908</v>
      </c>
      <c r="U782" t="str">
        <f>LEFT(TEXT(Table_New[[#This Row],[ReqDate]],"dddd"),3)</f>
        <v>Wed</v>
      </c>
      <c r="V782" t="str">
        <f>LEFT(TEXT(Table_New[[#This Row],[WorkDate]],"mmmm"),3)</f>
        <v>Jul</v>
      </c>
    </row>
    <row r="783" spans="1:22" ht="14.25" customHeight="1" x14ac:dyDescent="0.25">
      <c r="A783" s="6" t="s">
        <v>863</v>
      </c>
      <c r="B783" s="6" t="s">
        <v>83</v>
      </c>
      <c r="C783" s="6" t="s">
        <v>57</v>
      </c>
      <c r="D783" s="6" t="s">
        <v>67</v>
      </c>
      <c r="E783" t="str">
        <f>IF(Table_New[[#This Row],[Wait]]&lt;=4, "Yes", "No")</f>
        <v>No</v>
      </c>
      <c r="F783" s="9">
        <v>44349</v>
      </c>
      <c r="G783" s="9">
        <v>44391</v>
      </c>
      <c r="H783" s="6">
        <v>1</v>
      </c>
      <c r="I783" t="str">
        <f>IF(Table_New[[#This Row],[LaborFee]]=0,"Yes", "No")</f>
        <v>No</v>
      </c>
      <c r="J783" t="str">
        <f>IF(Table_New[[#This Row],[PartsFee]]=0,"Yes", "No")</f>
        <v>No</v>
      </c>
      <c r="K783" s="6">
        <v>0.25</v>
      </c>
      <c r="L783" s="6">
        <v>76.864900000000006</v>
      </c>
      <c r="M783" s="6" t="s">
        <v>79</v>
      </c>
      <c r="N783">
        <f>Table_New[[#This Row],[WorkDate]]-Table_New[[#This Row],[ReqDate]]</f>
        <v>42</v>
      </c>
      <c r="O783">
        <f>VLOOKUP(Table_New[[#This Row],[Techs]],$AA$2:$AB$4,2,0)</f>
        <v>80</v>
      </c>
      <c r="P783">
        <f>Table_New[[#This Row],[LaborHours]]*Table_New[[#This Row],[LaborRate]]</f>
        <v>20</v>
      </c>
      <c r="Q783" s="6">
        <v>20</v>
      </c>
      <c r="R783" s="6">
        <v>76.864900000000006</v>
      </c>
      <c r="S783">
        <f>Table_New[[#This Row],[LaborRate]]+Table_New[[#This Row],[LaborCost]]</f>
        <v>100</v>
      </c>
      <c r="T783">
        <f>Table_New[[#This Row],[LaborFee]]+Table_New[[#This Row],[PartsFee]]</f>
        <v>96.864900000000006</v>
      </c>
      <c r="U783" t="str">
        <f>LEFT(TEXT(Table_New[[#This Row],[ReqDate]],"dddd"),3)</f>
        <v>Wed</v>
      </c>
      <c r="V783" t="str">
        <f>LEFT(TEXT(Table_New[[#This Row],[WorkDate]],"mmmm"),3)</f>
        <v>Jul</v>
      </c>
    </row>
    <row r="784" spans="1:22" ht="14.25" customHeight="1" x14ac:dyDescent="0.25">
      <c r="A784" s="6" t="s">
        <v>864</v>
      </c>
      <c r="B784" s="6" t="s">
        <v>65</v>
      </c>
      <c r="C784" s="6" t="s">
        <v>57</v>
      </c>
      <c r="D784" s="6" t="s">
        <v>63</v>
      </c>
      <c r="E784" t="str">
        <f>IF(Table_New[[#This Row],[Wait]]&lt;=4, "Yes", "No")</f>
        <v>No</v>
      </c>
      <c r="F784" s="9">
        <v>44349</v>
      </c>
      <c r="G784" s="9">
        <v>44401</v>
      </c>
      <c r="H784" s="6">
        <v>2</v>
      </c>
      <c r="I784" t="str">
        <f>IF(Table_New[[#This Row],[LaborFee]]=0,"Yes", "No")</f>
        <v>No</v>
      </c>
      <c r="J784" t="str">
        <f>IF(Table_New[[#This Row],[PartsFee]]=0,"Yes", "No")</f>
        <v>No</v>
      </c>
      <c r="K784" s="6">
        <v>0.5</v>
      </c>
      <c r="L784" s="6">
        <v>519.01250000000005</v>
      </c>
      <c r="M784" s="6" t="s">
        <v>79</v>
      </c>
      <c r="N784">
        <f>Table_New[[#This Row],[WorkDate]]-Table_New[[#This Row],[ReqDate]]</f>
        <v>52</v>
      </c>
      <c r="O784">
        <f>VLOOKUP(Table_New[[#This Row],[Techs]],$AA$2:$AB$4,2,0)</f>
        <v>140</v>
      </c>
      <c r="P784">
        <f>Table_New[[#This Row],[LaborHours]]*Table_New[[#This Row],[LaborRate]]</f>
        <v>70</v>
      </c>
      <c r="Q784" s="6">
        <v>70</v>
      </c>
      <c r="R784" s="6">
        <v>519.01250000000005</v>
      </c>
      <c r="S784">
        <f>Table_New[[#This Row],[LaborRate]]+Table_New[[#This Row],[LaborCost]]</f>
        <v>210</v>
      </c>
      <c r="T784">
        <f>Table_New[[#This Row],[LaborFee]]+Table_New[[#This Row],[PartsFee]]</f>
        <v>589.01250000000005</v>
      </c>
      <c r="U784" t="str">
        <f>LEFT(TEXT(Table_New[[#This Row],[ReqDate]],"dddd"),3)</f>
        <v>Wed</v>
      </c>
      <c r="V784" t="str">
        <f>LEFT(TEXT(Table_New[[#This Row],[WorkDate]],"mmmm"),3)</f>
        <v>Jul</v>
      </c>
    </row>
    <row r="785" spans="1:22" ht="14.25" customHeight="1" x14ac:dyDescent="0.25">
      <c r="A785" s="6" t="s">
        <v>865</v>
      </c>
      <c r="B785" s="6" t="s">
        <v>61</v>
      </c>
      <c r="C785" s="6" t="s">
        <v>62</v>
      </c>
      <c r="D785" s="6" t="s">
        <v>58</v>
      </c>
      <c r="E785" t="str">
        <f>IF(Table_New[[#This Row],[Wait]]&lt;=4, "Yes", "No")</f>
        <v>No</v>
      </c>
      <c r="F785" s="9">
        <v>44350</v>
      </c>
      <c r="G785" s="9">
        <v>44357</v>
      </c>
      <c r="H785" s="6">
        <v>1</v>
      </c>
      <c r="I785" t="str">
        <f>IF(Table_New[[#This Row],[LaborFee]]=0,"Yes", "No")</f>
        <v>No</v>
      </c>
      <c r="J785" t="str">
        <f>IF(Table_New[[#This Row],[PartsFee]]=0,"Yes", "No")</f>
        <v>No</v>
      </c>
      <c r="K785" s="6">
        <v>0.25</v>
      </c>
      <c r="L785" s="6">
        <v>7.02</v>
      </c>
      <c r="M785" s="6" t="s">
        <v>68</v>
      </c>
      <c r="N785">
        <f>Table_New[[#This Row],[WorkDate]]-Table_New[[#This Row],[ReqDate]]</f>
        <v>7</v>
      </c>
      <c r="O785">
        <f>VLOOKUP(Table_New[[#This Row],[Techs]],$AA$2:$AB$4,2,0)</f>
        <v>80</v>
      </c>
      <c r="P785">
        <f>Table_New[[#This Row],[LaborHours]]*Table_New[[#This Row],[LaborRate]]</f>
        <v>20</v>
      </c>
      <c r="Q785" s="6">
        <v>20</v>
      </c>
      <c r="R785" s="6">
        <v>7.02</v>
      </c>
      <c r="S785">
        <f>Table_New[[#This Row],[LaborRate]]+Table_New[[#This Row],[LaborCost]]</f>
        <v>100</v>
      </c>
      <c r="T785">
        <f>Table_New[[#This Row],[LaborFee]]+Table_New[[#This Row],[PartsFee]]</f>
        <v>27.02</v>
      </c>
      <c r="U785" t="str">
        <f>LEFT(TEXT(Table_New[[#This Row],[ReqDate]],"dddd"),3)</f>
        <v>Thu</v>
      </c>
      <c r="V785" t="str">
        <f>LEFT(TEXT(Table_New[[#This Row],[WorkDate]],"mmmm"),3)</f>
        <v>Jun</v>
      </c>
    </row>
    <row r="786" spans="1:22" ht="14.25" customHeight="1" x14ac:dyDescent="0.25">
      <c r="A786" s="6" t="s">
        <v>866</v>
      </c>
      <c r="B786" s="6" t="s">
        <v>56</v>
      </c>
      <c r="C786" s="6" t="s">
        <v>227</v>
      </c>
      <c r="D786" s="6" t="s">
        <v>67</v>
      </c>
      <c r="E786" t="str">
        <f>IF(Table_New[[#This Row],[Wait]]&lt;=4, "Yes", "No")</f>
        <v>No</v>
      </c>
      <c r="F786" s="9">
        <v>44350</v>
      </c>
      <c r="G786" s="9">
        <v>44364</v>
      </c>
      <c r="H786" s="6">
        <v>1</v>
      </c>
      <c r="I786" t="str">
        <f>IF(Table_New[[#This Row],[LaborFee]]=0,"Yes", "No")</f>
        <v>No</v>
      </c>
      <c r="J786" t="str">
        <f>IF(Table_New[[#This Row],[PartsFee]]=0,"Yes", "No")</f>
        <v>No</v>
      </c>
      <c r="K786" s="6">
        <v>0.25</v>
      </c>
      <c r="L786" s="6">
        <v>42.66</v>
      </c>
      <c r="M786" s="6" t="s">
        <v>59</v>
      </c>
      <c r="N786">
        <f>Table_New[[#This Row],[WorkDate]]-Table_New[[#This Row],[ReqDate]]</f>
        <v>14</v>
      </c>
      <c r="O786">
        <f>VLOOKUP(Table_New[[#This Row],[Techs]],$AA$2:$AB$4,2,0)</f>
        <v>80</v>
      </c>
      <c r="P786">
        <f>Table_New[[#This Row],[LaborHours]]*Table_New[[#This Row],[LaborRate]]</f>
        <v>20</v>
      </c>
      <c r="Q786" s="6">
        <v>20</v>
      </c>
      <c r="R786" s="6">
        <v>42.66</v>
      </c>
      <c r="S786">
        <f>Table_New[[#This Row],[LaborRate]]+Table_New[[#This Row],[LaborCost]]</f>
        <v>100</v>
      </c>
      <c r="T786">
        <f>Table_New[[#This Row],[LaborFee]]+Table_New[[#This Row],[PartsFee]]</f>
        <v>62.66</v>
      </c>
      <c r="U786" t="str">
        <f>LEFT(TEXT(Table_New[[#This Row],[ReqDate]],"dddd"),3)</f>
        <v>Thu</v>
      </c>
      <c r="V786" t="str">
        <f>LEFT(TEXT(Table_New[[#This Row],[WorkDate]],"mmmm"),3)</f>
        <v>Jun</v>
      </c>
    </row>
    <row r="787" spans="1:22" ht="14.25" customHeight="1" x14ac:dyDescent="0.25">
      <c r="A787" s="6" t="s">
        <v>867</v>
      </c>
      <c r="B787" s="6" t="s">
        <v>94</v>
      </c>
      <c r="C787" s="6" t="s">
        <v>66</v>
      </c>
      <c r="D787" s="6" t="s">
        <v>58</v>
      </c>
      <c r="E787" t="str">
        <f>IF(Table_New[[#This Row],[Wait]]&lt;=4, "Yes", "No")</f>
        <v>No</v>
      </c>
      <c r="F787" s="9">
        <v>44350</v>
      </c>
      <c r="G787" s="9">
        <v>44371</v>
      </c>
      <c r="H787" s="6">
        <v>1</v>
      </c>
      <c r="I787" t="str">
        <f>IF(Table_New[[#This Row],[LaborFee]]=0,"Yes", "No")</f>
        <v>No</v>
      </c>
      <c r="J787" t="str">
        <f>IF(Table_New[[#This Row],[PartsFee]]=0,"Yes", "No")</f>
        <v>No</v>
      </c>
      <c r="K787" s="6">
        <v>0.25</v>
      </c>
      <c r="L787" s="6">
        <v>179.5359</v>
      </c>
      <c r="M787" s="6" t="s">
        <v>79</v>
      </c>
      <c r="N787">
        <f>Table_New[[#This Row],[WorkDate]]-Table_New[[#This Row],[ReqDate]]</f>
        <v>21</v>
      </c>
      <c r="O787">
        <f>VLOOKUP(Table_New[[#This Row],[Techs]],$AA$2:$AB$4,2,0)</f>
        <v>80</v>
      </c>
      <c r="P787">
        <f>Table_New[[#This Row],[LaborHours]]*Table_New[[#This Row],[LaborRate]]</f>
        <v>20</v>
      </c>
      <c r="Q787" s="6">
        <v>20</v>
      </c>
      <c r="R787" s="6">
        <v>179.5359</v>
      </c>
      <c r="S787">
        <f>Table_New[[#This Row],[LaborRate]]+Table_New[[#This Row],[LaborCost]]</f>
        <v>100</v>
      </c>
      <c r="T787">
        <f>Table_New[[#This Row],[LaborFee]]+Table_New[[#This Row],[PartsFee]]</f>
        <v>199.5359</v>
      </c>
      <c r="U787" t="str">
        <f>LEFT(TEXT(Table_New[[#This Row],[ReqDate]],"dddd"),3)</f>
        <v>Thu</v>
      </c>
      <c r="V787" t="str">
        <f>LEFT(TEXT(Table_New[[#This Row],[WorkDate]],"mmmm"),3)</f>
        <v>Jun</v>
      </c>
    </row>
    <row r="788" spans="1:22" ht="14.25" customHeight="1" x14ac:dyDescent="0.25">
      <c r="A788" s="6" t="s">
        <v>868</v>
      </c>
      <c r="B788" s="6" t="s">
        <v>94</v>
      </c>
      <c r="C788" s="6" t="s">
        <v>66</v>
      </c>
      <c r="D788" s="6" t="s">
        <v>58</v>
      </c>
      <c r="E788" t="str">
        <f>IF(Table_New[[#This Row],[Wait]]&lt;=4, "Yes", "No")</f>
        <v>No</v>
      </c>
      <c r="F788" s="9">
        <v>44350</v>
      </c>
      <c r="G788" s="9">
        <v>44375</v>
      </c>
      <c r="H788" s="6">
        <v>1</v>
      </c>
      <c r="I788" t="str">
        <f>IF(Table_New[[#This Row],[LaborFee]]=0,"Yes", "No")</f>
        <v>No</v>
      </c>
      <c r="J788" t="str">
        <f>IF(Table_New[[#This Row],[PartsFee]]=0,"Yes", "No")</f>
        <v>No</v>
      </c>
      <c r="K788" s="6">
        <v>0.25</v>
      </c>
      <c r="L788" s="6">
        <v>7.8</v>
      </c>
      <c r="M788" s="6" t="s">
        <v>79</v>
      </c>
      <c r="N788">
        <f>Table_New[[#This Row],[WorkDate]]-Table_New[[#This Row],[ReqDate]]</f>
        <v>25</v>
      </c>
      <c r="O788">
        <f>VLOOKUP(Table_New[[#This Row],[Techs]],$AA$2:$AB$4,2,0)</f>
        <v>80</v>
      </c>
      <c r="P788">
        <f>Table_New[[#This Row],[LaborHours]]*Table_New[[#This Row],[LaborRate]]</f>
        <v>20</v>
      </c>
      <c r="Q788" s="6">
        <v>20</v>
      </c>
      <c r="R788" s="6">
        <v>7.8</v>
      </c>
      <c r="S788">
        <f>Table_New[[#This Row],[LaborRate]]+Table_New[[#This Row],[LaborCost]]</f>
        <v>100</v>
      </c>
      <c r="T788">
        <f>Table_New[[#This Row],[LaborFee]]+Table_New[[#This Row],[PartsFee]]</f>
        <v>27.8</v>
      </c>
      <c r="U788" t="str">
        <f>LEFT(TEXT(Table_New[[#This Row],[ReqDate]],"dddd"),3)</f>
        <v>Thu</v>
      </c>
      <c r="V788" t="str">
        <f>LEFT(TEXT(Table_New[[#This Row],[WorkDate]],"mmmm"),3)</f>
        <v>Jun</v>
      </c>
    </row>
    <row r="789" spans="1:22" ht="14.25" customHeight="1" x14ac:dyDescent="0.25">
      <c r="A789" s="6" t="s">
        <v>869</v>
      </c>
      <c r="B789" s="6" t="s">
        <v>56</v>
      </c>
      <c r="C789" s="6" t="s">
        <v>227</v>
      </c>
      <c r="D789" s="6" t="s">
        <v>67</v>
      </c>
      <c r="E789" t="str">
        <f>IF(Table_New[[#This Row],[Wait]]&lt;=4, "Yes", "No")</f>
        <v>No</v>
      </c>
      <c r="F789" s="9">
        <v>44350</v>
      </c>
      <c r="G789" s="9">
        <v>44384</v>
      </c>
      <c r="H789" s="6">
        <v>1</v>
      </c>
      <c r="I789" t="str">
        <f>IF(Table_New[[#This Row],[LaborFee]]=0,"Yes", "No")</f>
        <v>No</v>
      </c>
      <c r="J789" t="str">
        <f>IF(Table_New[[#This Row],[PartsFee]]=0,"Yes", "No")</f>
        <v>No</v>
      </c>
      <c r="K789" s="6">
        <v>0.25</v>
      </c>
      <c r="L789" s="6">
        <v>107.52</v>
      </c>
      <c r="M789" s="6" t="s">
        <v>79</v>
      </c>
      <c r="N789">
        <f>Table_New[[#This Row],[WorkDate]]-Table_New[[#This Row],[ReqDate]]</f>
        <v>34</v>
      </c>
      <c r="O789">
        <f>VLOOKUP(Table_New[[#This Row],[Techs]],$AA$2:$AB$4,2,0)</f>
        <v>80</v>
      </c>
      <c r="P789">
        <f>Table_New[[#This Row],[LaborHours]]*Table_New[[#This Row],[LaborRate]]</f>
        <v>20</v>
      </c>
      <c r="Q789" s="6">
        <v>20</v>
      </c>
      <c r="R789" s="6">
        <v>107.52</v>
      </c>
      <c r="S789">
        <f>Table_New[[#This Row],[LaborRate]]+Table_New[[#This Row],[LaborCost]]</f>
        <v>100</v>
      </c>
      <c r="T789">
        <f>Table_New[[#This Row],[LaborFee]]+Table_New[[#This Row],[PartsFee]]</f>
        <v>127.52</v>
      </c>
      <c r="U789" t="str">
        <f>LEFT(TEXT(Table_New[[#This Row],[ReqDate]],"dddd"),3)</f>
        <v>Thu</v>
      </c>
      <c r="V789" t="str">
        <f>LEFT(TEXT(Table_New[[#This Row],[WorkDate]],"mmmm"),3)</f>
        <v>Jul</v>
      </c>
    </row>
    <row r="790" spans="1:22" ht="14.25" customHeight="1" x14ac:dyDescent="0.25">
      <c r="A790" s="6" t="s">
        <v>870</v>
      </c>
      <c r="B790" s="6" t="s">
        <v>71</v>
      </c>
      <c r="C790" s="6" t="s">
        <v>57</v>
      </c>
      <c r="D790" s="6" t="s">
        <v>63</v>
      </c>
      <c r="E790" t="str">
        <f>IF(Table_New[[#This Row],[Wait]]&lt;=4, "Yes", "No")</f>
        <v>No</v>
      </c>
      <c r="F790" s="9">
        <v>44350</v>
      </c>
      <c r="G790" s="9">
        <v>44398</v>
      </c>
      <c r="H790" s="6">
        <v>2</v>
      </c>
      <c r="I790" t="str">
        <f>IF(Table_New[[#This Row],[LaborFee]]=0,"Yes", "No")</f>
        <v>No</v>
      </c>
      <c r="J790" t="str">
        <f>IF(Table_New[[#This Row],[PartsFee]]=0,"Yes", "No")</f>
        <v>No</v>
      </c>
      <c r="K790" s="6">
        <v>0.5</v>
      </c>
      <c r="L790" s="6">
        <v>150</v>
      </c>
      <c r="M790" s="6" t="s">
        <v>59</v>
      </c>
      <c r="N790">
        <f>Table_New[[#This Row],[WorkDate]]-Table_New[[#This Row],[ReqDate]]</f>
        <v>48</v>
      </c>
      <c r="O790">
        <f>VLOOKUP(Table_New[[#This Row],[Techs]],$AA$2:$AB$4,2,0)</f>
        <v>140</v>
      </c>
      <c r="P790">
        <f>Table_New[[#This Row],[LaborHours]]*Table_New[[#This Row],[LaborRate]]</f>
        <v>70</v>
      </c>
      <c r="Q790" s="6">
        <v>70</v>
      </c>
      <c r="R790" s="6">
        <v>150</v>
      </c>
      <c r="S790">
        <f>Table_New[[#This Row],[LaborRate]]+Table_New[[#This Row],[LaborCost]]</f>
        <v>210</v>
      </c>
      <c r="T790">
        <f>Table_New[[#This Row],[LaborFee]]+Table_New[[#This Row],[PartsFee]]</f>
        <v>220</v>
      </c>
      <c r="U790" t="str">
        <f>LEFT(TEXT(Table_New[[#This Row],[ReqDate]],"dddd"),3)</f>
        <v>Thu</v>
      </c>
      <c r="V790" t="str">
        <f>LEFT(TEXT(Table_New[[#This Row],[WorkDate]],"mmmm"),3)</f>
        <v>Jul</v>
      </c>
    </row>
    <row r="791" spans="1:22" ht="14.25" customHeight="1" x14ac:dyDescent="0.25">
      <c r="A791" s="6" t="s">
        <v>871</v>
      </c>
      <c r="B791" s="6" t="s">
        <v>56</v>
      </c>
      <c r="C791" s="6" t="s">
        <v>227</v>
      </c>
      <c r="D791" s="6" t="s">
        <v>63</v>
      </c>
      <c r="E791" t="str">
        <f>IF(Table_New[[#This Row],[Wait]]&lt;=4, "Yes", "No")</f>
        <v>No</v>
      </c>
      <c r="F791" s="9">
        <v>44350</v>
      </c>
      <c r="G791" s="9">
        <v>44369</v>
      </c>
      <c r="H791" s="6">
        <v>2</v>
      </c>
      <c r="I791" t="str">
        <f>IF(Table_New[[#This Row],[LaborFee]]=0,"Yes", "No")</f>
        <v>Yes</v>
      </c>
      <c r="J791" t="str">
        <f>IF(Table_New[[#This Row],[PartsFee]]=0,"Yes", "No")</f>
        <v>No</v>
      </c>
      <c r="K791" s="6">
        <v>0.75</v>
      </c>
      <c r="L791" s="6">
        <v>42.66</v>
      </c>
      <c r="M791" s="6" t="s">
        <v>59</v>
      </c>
      <c r="N791">
        <f>Table_New[[#This Row],[WorkDate]]-Table_New[[#This Row],[ReqDate]]</f>
        <v>19</v>
      </c>
      <c r="O791">
        <f>VLOOKUP(Table_New[[#This Row],[Techs]],$AA$2:$AB$4,2,0)</f>
        <v>140</v>
      </c>
      <c r="P791">
        <f>Table_New[[#This Row],[LaborHours]]*Table_New[[#This Row],[LaborRate]]</f>
        <v>105</v>
      </c>
      <c r="Q791" s="6">
        <v>0</v>
      </c>
      <c r="R791" s="6">
        <v>42.66</v>
      </c>
      <c r="S791">
        <f>Table_New[[#This Row],[LaborRate]]+Table_New[[#This Row],[LaborCost]]</f>
        <v>245</v>
      </c>
      <c r="T791">
        <f>Table_New[[#This Row],[LaborFee]]+Table_New[[#This Row],[PartsFee]]</f>
        <v>42.66</v>
      </c>
      <c r="U791" t="str">
        <f>LEFT(TEXT(Table_New[[#This Row],[ReqDate]],"dddd"),3)</f>
        <v>Thu</v>
      </c>
      <c r="V791" t="str">
        <f>LEFT(TEXT(Table_New[[#This Row],[WorkDate]],"mmmm"),3)</f>
        <v>Jun</v>
      </c>
    </row>
    <row r="792" spans="1:22" ht="14.25" customHeight="1" x14ac:dyDescent="0.25">
      <c r="A792" s="6" t="s">
        <v>872</v>
      </c>
      <c r="B792" s="6" t="s">
        <v>65</v>
      </c>
      <c r="C792" s="6" t="s">
        <v>66</v>
      </c>
      <c r="D792" s="6" t="s">
        <v>58</v>
      </c>
      <c r="E792" t="str">
        <f>IF(Table_New[[#This Row],[Wait]]&lt;=4, "Yes", "No")</f>
        <v>No</v>
      </c>
      <c r="F792" s="9">
        <v>44350</v>
      </c>
      <c r="G792" s="9">
        <v>44374</v>
      </c>
      <c r="H792" s="6">
        <v>2</v>
      </c>
      <c r="I792" t="str">
        <f>IF(Table_New[[#This Row],[LaborFee]]=0,"Yes", "No")</f>
        <v>Yes</v>
      </c>
      <c r="J792" t="str">
        <f>IF(Table_New[[#This Row],[PartsFee]]=0,"Yes", "No")</f>
        <v>No</v>
      </c>
      <c r="K792" s="6">
        <v>0.25</v>
      </c>
      <c r="L792" s="6">
        <v>20.010000000000002</v>
      </c>
      <c r="M792" s="6" t="s">
        <v>79</v>
      </c>
      <c r="N792">
        <f>Table_New[[#This Row],[WorkDate]]-Table_New[[#This Row],[ReqDate]]</f>
        <v>24</v>
      </c>
      <c r="O792">
        <f>VLOOKUP(Table_New[[#This Row],[Techs]],$AA$2:$AB$4,2,0)</f>
        <v>140</v>
      </c>
      <c r="P792">
        <f>Table_New[[#This Row],[LaborHours]]*Table_New[[#This Row],[LaborRate]]</f>
        <v>35</v>
      </c>
      <c r="Q792" s="6">
        <v>0</v>
      </c>
      <c r="R792" s="6">
        <v>20.010000000000002</v>
      </c>
      <c r="S792">
        <f>Table_New[[#This Row],[LaborRate]]+Table_New[[#This Row],[LaborCost]]</f>
        <v>175</v>
      </c>
      <c r="T792">
        <f>Table_New[[#This Row],[LaborFee]]+Table_New[[#This Row],[PartsFee]]</f>
        <v>20.010000000000002</v>
      </c>
      <c r="U792" t="str">
        <f>LEFT(TEXT(Table_New[[#This Row],[ReqDate]],"dddd"),3)</f>
        <v>Thu</v>
      </c>
      <c r="V792" t="str">
        <f>LEFT(TEXT(Table_New[[#This Row],[WorkDate]],"mmmm"),3)</f>
        <v>Jun</v>
      </c>
    </row>
    <row r="793" spans="1:22" ht="14.25" customHeight="1" x14ac:dyDescent="0.25">
      <c r="A793" s="6" t="s">
        <v>873</v>
      </c>
      <c r="B793" s="6" t="s">
        <v>83</v>
      </c>
      <c r="C793" s="6" t="s">
        <v>57</v>
      </c>
      <c r="D793" s="6" t="s">
        <v>67</v>
      </c>
      <c r="E793" t="str">
        <f>IF(Table_New[[#This Row],[Wait]]&lt;=4, "Yes", "No")</f>
        <v>No</v>
      </c>
      <c r="F793" s="9">
        <v>44351</v>
      </c>
      <c r="G793" s="9">
        <v>44396</v>
      </c>
      <c r="H793" s="6">
        <v>1</v>
      </c>
      <c r="I793" t="str">
        <f>IF(Table_New[[#This Row],[LaborFee]]=0,"Yes", "No")</f>
        <v>No</v>
      </c>
      <c r="J793" t="str">
        <f>IF(Table_New[[#This Row],[PartsFee]]=0,"Yes", "No")</f>
        <v>No</v>
      </c>
      <c r="K793" s="6">
        <v>0.25</v>
      </c>
      <c r="L793" s="6">
        <v>180</v>
      </c>
      <c r="M793" s="6" t="s">
        <v>79</v>
      </c>
      <c r="N793">
        <f>Table_New[[#This Row],[WorkDate]]-Table_New[[#This Row],[ReqDate]]</f>
        <v>45</v>
      </c>
      <c r="O793">
        <f>VLOOKUP(Table_New[[#This Row],[Techs]],$AA$2:$AB$4,2,0)</f>
        <v>80</v>
      </c>
      <c r="P793">
        <f>Table_New[[#This Row],[LaborHours]]*Table_New[[#This Row],[LaborRate]]</f>
        <v>20</v>
      </c>
      <c r="Q793" s="6">
        <v>20</v>
      </c>
      <c r="R793" s="6">
        <v>180</v>
      </c>
      <c r="S793">
        <f>Table_New[[#This Row],[LaborRate]]+Table_New[[#This Row],[LaborCost]]</f>
        <v>100</v>
      </c>
      <c r="T793">
        <f>Table_New[[#This Row],[LaborFee]]+Table_New[[#This Row],[PartsFee]]</f>
        <v>200</v>
      </c>
      <c r="U793" t="str">
        <f>LEFT(TEXT(Table_New[[#This Row],[ReqDate]],"dddd"),3)</f>
        <v>Fri</v>
      </c>
      <c r="V793" t="str">
        <f>LEFT(TEXT(Table_New[[#This Row],[WorkDate]],"mmmm"),3)</f>
        <v>Jul</v>
      </c>
    </row>
    <row r="794" spans="1:22" ht="14.25" customHeight="1" x14ac:dyDescent="0.25">
      <c r="A794" s="6" t="s">
        <v>874</v>
      </c>
      <c r="B794" s="6" t="s">
        <v>94</v>
      </c>
      <c r="C794" s="6" t="s">
        <v>78</v>
      </c>
      <c r="D794" s="6" t="s">
        <v>67</v>
      </c>
      <c r="E794" t="str">
        <f>IF(Table_New[[#This Row],[Wait]]&lt;=4, "Yes", "No")</f>
        <v>No</v>
      </c>
      <c r="F794" s="9">
        <v>44352</v>
      </c>
      <c r="G794" s="9">
        <v>44370</v>
      </c>
      <c r="H794" s="6">
        <v>1</v>
      </c>
      <c r="I794" t="str">
        <f>IF(Table_New[[#This Row],[LaborFee]]=0,"Yes", "No")</f>
        <v>No</v>
      </c>
      <c r="J794" t="str">
        <f>IF(Table_New[[#This Row],[PartsFee]]=0,"Yes", "No")</f>
        <v>No</v>
      </c>
      <c r="K794" s="6">
        <v>0.25</v>
      </c>
      <c r="L794" s="6">
        <v>30</v>
      </c>
      <c r="M794" s="6" t="s">
        <v>79</v>
      </c>
      <c r="N794">
        <f>Table_New[[#This Row],[WorkDate]]-Table_New[[#This Row],[ReqDate]]</f>
        <v>18</v>
      </c>
      <c r="O794">
        <f>VLOOKUP(Table_New[[#This Row],[Techs]],$AA$2:$AB$4,2,0)</f>
        <v>80</v>
      </c>
      <c r="P794">
        <f>Table_New[[#This Row],[LaborHours]]*Table_New[[#This Row],[LaborRate]]</f>
        <v>20</v>
      </c>
      <c r="Q794" s="6">
        <v>20</v>
      </c>
      <c r="R794" s="6">
        <v>30</v>
      </c>
      <c r="S794">
        <f>Table_New[[#This Row],[LaborRate]]+Table_New[[#This Row],[LaborCost]]</f>
        <v>100</v>
      </c>
      <c r="T794">
        <f>Table_New[[#This Row],[LaborFee]]+Table_New[[#This Row],[PartsFee]]</f>
        <v>50</v>
      </c>
      <c r="U794" t="str">
        <f>LEFT(TEXT(Table_New[[#This Row],[ReqDate]],"dddd"),3)</f>
        <v>Sat</v>
      </c>
      <c r="V794" t="str">
        <f>LEFT(TEXT(Table_New[[#This Row],[WorkDate]],"mmmm"),3)</f>
        <v>Jun</v>
      </c>
    </row>
    <row r="795" spans="1:22" ht="14.25" customHeight="1" x14ac:dyDescent="0.25">
      <c r="A795" s="6" t="s">
        <v>875</v>
      </c>
      <c r="B795" s="6" t="s">
        <v>56</v>
      </c>
      <c r="C795" s="6" t="s">
        <v>227</v>
      </c>
      <c r="D795" s="6" t="s">
        <v>67</v>
      </c>
      <c r="E795" t="str">
        <f>IF(Table_New[[#This Row],[Wait]]&lt;=4, "Yes", "No")</f>
        <v>Yes</v>
      </c>
      <c r="F795" s="9">
        <v>44354</v>
      </c>
      <c r="G795" s="9">
        <v>44357</v>
      </c>
      <c r="H795" s="6">
        <v>1</v>
      </c>
      <c r="I795" t="str">
        <f>IF(Table_New[[#This Row],[LaborFee]]=0,"Yes", "No")</f>
        <v>No</v>
      </c>
      <c r="J795" t="str">
        <f>IF(Table_New[[#This Row],[PartsFee]]=0,"Yes", "No")</f>
        <v>No</v>
      </c>
      <c r="K795" s="6">
        <v>0.25</v>
      </c>
      <c r="L795" s="6">
        <v>0.45600000000000002</v>
      </c>
      <c r="M795" s="6" t="s">
        <v>79</v>
      </c>
      <c r="N795">
        <f>Table_New[[#This Row],[WorkDate]]-Table_New[[#This Row],[ReqDate]]</f>
        <v>3</v>
      </c>
      <c r="O795">
        <f>VLOOKUP(Table_New[[#This Row],[Techs]],$AA$2:$AB$4,2,0)</f>
        <v>80</v>
      </c>
      <c r="P795">
        <f>Table_New[[#This Row],[LaborHours]]*Table_New[[#This Row],[LaborRate]]</f>
        <v>20</v>
      </c>
      <c r="Q795" s="6">
        <v>20</v>
      </c>
      <c r="R795" s="6">
        <v>0.45600000000000002</v>
      </c>
      <c r="S795">
        <f>Table_New[[#This Row],[LaborRate]]+Table_New[[#This Row],[LaborCost]]</f>
        <v>100</v>
      </c>
      <c r="T795">
        <f>Table_New[[#This Row],[LaborFee]]+Table_New[[#This Row],[PartsFee]]</f>
        <v>20.456</v>
      </c>
      <c r="U795" t="str">
        <f>LEFT(TEXT(Table_New[[#This Row],[ReqDate]],"dddd"),3)</f>
        <v>Mon</v>
      </c>
      <c r="V795" t="str">
        <f>LEFT(TEXT(Table_New[[#This Row],[WorkDate]],"mmmm"),3)</f>
        <v>Jun</v>
      </c>
    </row>
    <row r="796" spans="1:22" ht="14.25" customHeight="1" x14ac:dyDescent="0.25">
      <c r="A796" s="6" t="s">
        <v>876</v>
      </c>
      <c r="B796" s="6" t="s">
        <v>65</v>
      </c>
      <c r="C796" s="6" t="s">
        <v>66</v>
      </c>
      <c r="D796" s="6" t="s">
        <v>58</v>
      </c>
      <c r="E796" t="str">
        <f>IF(Table_New[[#This Row],[Wait]]&lt;=4, "Yes", "No")</f>
        <v>No</v>
      </c>
      <c r="F796" s="9">
        <v>44354</v>
      </c>
      <c r="G796" s="9">
        <v>44361</v>
      </c>
      <c r="H796" s="6">
        <v>2</v>
      </c>
      <c r="I796" t="str">
        <f>IF(Table_New[[#This Row],[LaborFee]]=0,"Yes", "No")</f>
        <v>No</v>
      </c>
      <c r="J796" t="str">
        <f>IF(Table_New[[#This Row],[PartsFee]]=0,"Yes", "No")</f>
        <v>Yes</v>
      </c>
      <c r="K796" s="6">
        <v>1.5</v>
      </c>
      <c r="L796" s="6">
        <v>105.9778</v>
      </c>
      <c r="M796" s="6" t="s">
        <v>79</v>
      </c>
      <c r="N796">
        <f>Table_New[[#This Row],[WorkDate]]-Table_New[[#This Row],[ReqDate]]</f>
        <v>7</v>
      </c>
      <c r="O796">
        <f>VLOOKUP(Table_New[[#This Row],[Techs]],$AA$2:$AB$4,2,0)</f>
        <v>140</v>
      </c>
      <c r="P796">
        <f>Table_New[[#This Row],[LaborHours]]*Table_New[[#This Row],[LaborRate]]</f>
        <v>210</v>
      </c>
      <c r="Q796" s="6">
        <v>210</v>
      </c>
      <c r="R796" s="6">
        <v>0</v>
      </c>
      <c r="S796">
        <f>Table_New[[#This Row],[LaborRate]]+Table_New[[#This Row],[LaborCost]]</f>
        <v>350</v>
      </c>
      <c r="T796">
        <f>Table_New[[#This Row],[LaborFee]]+Table_New[[#This Row],[PartsFee]]</f>
        <v>210</v>
      </c>
      <c r="U796" t="str">
        <f>LEFT(TEXT(Table_New[[#This Row],[ReqDate]],"dddd"),3)</f>
        <v>Mon</v>
      </c>
      <c r="V796" t="str">
        <f>LEFT(TEXT(Table_New[[#This Row],[WorkDate]],"mmmm"),3)</f>
        <v>Jun</v>
      </c>
    </row>
    <row r="797" spans="1:22" ht="14.25" customHeight="1" x14ac:dyDescent="0.25">
      <c r="A797" s="6" t="s">
        <v>877</v>
      </c>
      <c r="B797" s="6" t="s">
        <v>56</v>
      </c>
      <c r="C797" s="6" t="s">
        <v>227</v>
      </c>
      <c r="D797" s="6" t="s">
        <v>58</v>
      </c>
      <c r="E797" t="str">
        <f>IF(Table_New[[#This Row],[Wait]]&lt;=4, "Yes", "No")</f>
        <v>No</v>
      </c>
      <c r="F797" s="9">
        <v>44354</v>
      </c>
      <c r="G797" s="9">
        <v>44362</v>
      </c>
      <c r="H797" s="6">
        <v>2</v>
      </c>
      <c r="I797" t="str">
        <f>IF(Table_New[[#This Row],[LaborFee]]=0,"Yes", "No")</f>
        <v>No</v>
      </c>
      <c r="J797" t="str">
        <f>IF(Table_New[[#This Row],[PartsFee]]=0,"Yes", "No")</f>
        <v>No</v>
      </c>
      <c r="K797" s="6">
        <v>0.25</v>
      </c>
      <c r="L797" s="6">
        <v>19.196999999999999</v>
      </c>
      <c r="M797" s="6" t="s">
        <v>59</v>
      </c>
      <c r="N797">
        <f>Table_New[[#This Row],[WorkDate]]-Table_New[[#This Row],[ReqDate]]</f>
        <v>8</v>
      </c>
      <c r="O797">
        <f>VLOOKUP(Table_New[[#This Row],[Techs]],$AA$2:$AB$4,2,0)</f>
        <v>140</v>
      </c>
      <c r="P797">
        <f>Table_New[[#This Row],[LaborHours]]*Table_New[[#This Row],[LaborRate]]</f>
        <v>35</v>
      </c>
      <c r="Q797" s="6">
        <v>35</v>
      </c>
      <c r="R797" s="6">
        <v>19.196999999999999</v>
      </c>
      <c r="S797">
        <f>Table_New[[#This Row],[LaborRate]]+Table_New[[#This Row],[LaborCost]]</f>
        <v>175</v>
      </c>
      <c r="T797">
        <f>Table_New[[#This Row],[LaborFee]]+Table_New[[#This Row],[PartsFee]]</f>
        <v>54.197000000000003</v>
      </c>
      <c r="U797" t="str">
        <f>LEFT(TEXT(Table_New[[#This Row],[ReqDate]],"dddd"),3)</f>
        <v>Mon</v>
      </c>
      <c r="V797" t="str">
        <f>LEFT(TEXT(Table_New[[#This Row],[WorkDate]],"mmmm"),3)</f>
        <v>Jun</v>
      </c>
    </row>
    <row r="798" spans="1:22" ht="14.25" customHeight="1" x14ac:dyDescent="0.25">
      <c r="A798" s="6" t="s">
        <v>878</v>
      </c>
      <c r="B798" s="6" t="s">
        <v>83</v>
      </c>
      <c r="C798" s="6" t="s">
        <v>57</v>
      </c>
      <c r="D798" s="6" t="s">
        <v>67</v>
      </c>
      <c r="E798" t="str">
        <f>IF(Table_New[[#This Row],[Wait]]&lt;=4, "Yes", "No")</f>
        <v>No</v>
      </c>
      <c r="F798" s="9">
        <v>44354</v>
      </c>
      <c r="G798" s="9">
        <v>44368</v>
      </c>
      <c r="H798" s="6">
        <v>1</v>
      </c>
      <c r="I798" t="str">
        <f>IF(Table_New[[#This Row],[LaborFee]]=0,"Yes", "No")</f>
        <v>No</v>
      </c>
      <c r="J798" t="str">
        <f>IF(Table_New[[#This Row],[PartsFee]]=0,"Yes", "No")</f>
        <v>No</v>
      </c>
      <c r="K798" s="6">
        <v>0.25</v>
      </c>
      <c r="L798" s="6">
        <v>180</v>
      </c>
      <c r="M798" s="6" t="s">
        <v>79</v>
      </c>
      <c r="N798">
        <f>Table_New[[#This Row],[WorkDate]]-Table_New[[#This Row],[ReqDate]]</f>
        <v>14</v>
      </c>
      <c r="O798">
        <f>VLOOKUP(Table_New[[#This Row],[Techs]],$AA$2:$AB$4,2,0)</f>
        <v>80</v>
      </c>
      <c r="P798">
        <f>Table_New[[#This Row],[LaborHours]]*Table_New[[#This Row],[LaborRate]]</f>
        <v>20</v>
      </c>
      <c r="Q798" s="6">
        <v>20</v>
      </c>
      <c r="R798" s="6">
        <v>180</v>
      </c>
      <c r="S798">
        <f>Table_New[[#This Row],[LaborRate]]+Table_New[[#This Row],[LaborCost]]</f>
        <v>100</v>
      </c>
      <c r="T798">
        <f>Table_New[[#This Row],[LaborFee]]+Table_New[[#This Row],[PartsFee]]</f>
        <v>200</v>
      </c>
      <c r="U798" t="str">
        <f>LEFT(TEXT(Table_New[[#This Row],[ReqDate]],"dddd"),3)</f>
        <v>Mon</v>
      </c>
      <c r="V798" t="str">
        <f>LEFT(TEXT(Table_New[[#This Row],[WorkDate]],"mmmm"),3)</f>
        <v>Jun</v>
      </c>
    </row>
    <row r="799" spans="1:22" ht="14.25" customHeight="1" x14ac:dyDescent="0.25">
      <c r="A799" s="6" t="s">
        <v>879</v>
      </c>
      <c r="B799" s="6" t="s">
        <v>94</v>
      </c>
      <c r="C799" s="6" t="s">
        <v>78</v>
      </c>
      <c r="D799" s="6" t="s">
        <v>63</v>
      </c>
      <c r="E799" t="str">
        <f>IF(Table_New[[#This Row],[Wait]]&lt;=4, "Yes", "No")</f>
        <v>No</v>
      </c>
      <c r="F799" s="9">
        <v>44354</v>
      </c>
      <c r="G799" s="9">
        <v>44391</v>
      </c>
      <c r="H799" s="6">
        <v>1</v>
      </c>
      <c r="I799" t="str">
        <f>IF(Table_New[[#This Row],[LaborFee]]=0,"Yes", "No")</f>
        <v>No</v>
      </c>
      <c r="J799" t="str">
        <f>IF(Table_New[[#This Row],[PartsFee]]=0,"Yes", "No")</f>
        <v>Yes</v>
      </c>
      <c r="K799" s="6">
        <v>0.5</v>
      </c>
      <c r="L799" s="6">
        <v>240.6737</v>
      </c>
      <c r="M799" s="6" t="s">
        <v>79</v>
      </c>
      <c r="N799">
        <f>Table_New[[#This Row],[WorkDate]]-Table_New[[#This Row],[ReqDate]]</f>
        <v>37</v>
      </c>
      <c r="O799">
        <f>VLOOKUP(Table_New[[#This Row],[Techs]],$AA$2:$AB$4,2,0)</f>
        <v>80</v>
      </c>
      <c r="P799">
        <f>Table_New[[#This Row],[LaborHours]]*Table_New[[#This Row],[LaborRate]]</f>
        <v>40</v>
      </c>
      <c r="Q799" s="6">
        <v>40</v>
      </c>
      <c r="R799" s="6">
        <v>0</v>
      </c>
      <c r="S799">
        <f>Table_New[[#This Row],[LaborRate]]+Table_New[[#This Row],[LaborCost]]</f>
        <v>120</v>
      </c>
      <c r="T799">
        <f>Table_New[[#This Row],[LaborFee]]+Table_New[[#This Row],[PartsFee]]</f>
        <v>40</v>
      </c>
      <c r="U799" t="str">
        <f>LEFT(TEXT(Table_New[[#This Row],[ReqDate]],"dddd"),3)</f>
        <v>Mon</v>
      </c>
      <c r="V799" t="str">
        <f>LEFT(TEXT(Table_New[[#This Row],[WorkDate]],"mmmm"),3)</f>
        <v>Jul</v>
      </c>
    </row>
    <row r="800" spans="1:22" ht="14.25" customHeight="1" x14ac:dyDescent="0.25">
      <c r="A800" s="6" t="s">
        <v>880</v>
      </c>
      <c r="B800" s="6" t="s">
        <v>65</v>
      </c>
      <c r="C800" s="6" t="s">
        <v>78</v>
      </c>
      <c r="D800" s="6" t="s">
        <v>63</v>
      </c>
      <c r="E800" t="str">
        <f>IF(Table_New[[#This Row],[Wait]]&lt;=4, "Yes", "No")</f>
        <v>No</v>
      </c>
      <c r="F800" s="9">
        <v>44354</v>
      </c>
      <c r="G800" s="9">
        <v>44398</v>
      </c>
      <c r="H800" s="6">
        <v>1</v>
      </c>
      <c r="I800" t="str">
        <f>IF(Table_New[[#This Row],[LaborFee]]=0,"Yes", "No")</f>
        <v>No</v>
      </c>
      <c r="J800" t="str">
        <f>IF(Table_New[[#This Row],[PartsFee]]=0,"Yes", "No")</f>
        <v>No</v>
      </c>
      <c r="K800" s="6">
        <v>2</v>
      </c>
      <c r="L800" s="6">
        <v>425.89949999999999</v>
      </c>
      <c r="M800" s="6" t="s">
        <v>79</v>
      </c>
      <c r="N800">
        <f>Table_New[[#This Row],[WorkDate]]-Table_New[[#This Row],[ReqDate]]</f>
        <v>44</v>
      </c>
      <c r="O800">
        <f>VLOOKUP(Table_New[[#This Row],[Techs]],$AA$2:$AB$4,2,0)</f>
        <v>80</v>
      </c>
      <c r="P800">
        <f>Table_New[[#This Row],[LaborHours]]*Table_New[[#This Row],[LaborRate]]</f>
        <v>160</v>
      </c>
      <c r="Q800" s="6">
        <v>160</v>
      </c>
      <c r="R800" s="6">
        <v>425.89949999999999</v>
      </c>
      <c r="S800">
        <f>Table_New[[#This Row],[LaborRate]]+Table_New[[#This Row],[LaborCost]]</f>
        <v>240</v>
      </c>
      <c r="T800">
        <f>Table_New[[#This Row],[LaborFee]]+Table_New[[#This Row],[PartsFee]]</f>
        <v>585.89949999999999</v>
      </c>
      <c r="U800" t="str">
        <f>LEFT(TEXT(Table_New[[#This Row],[ReqDate]],"dddd"),3)</f>
        <v>Mon</v>
      </c>
      <c r="V800" t="str">
        <f>LEFT(TEXT(Table_New[[#This Row],[WorkDate]],"mmmm"),3)</f>
        <v>Jul</v>
      </c>
    </row>
    <row r="801" spans="1:22" ht="14.25" customHeight="1" x14ac:dyDescent="0.25">
      <c r="A801" s="6" t="s">
        <v>881</v>
      </c>
      <c r="B801" s="6" t="s">
        <v>71</v>
      </c>
      <c r="C801" s="6" t="s">
        <v>66</v>
      </c>
      <c r="D801" s="6" t="s">
        <v>194</v>
      </c>
      <c r="E801" t="str">
        <f>IF(Table_New[[#This Row],[Wait]]&lt;=4, "Yes", "No")</f>
        <v>No</v>
      </c>
      <c r="F801" s="9">
        <v>44354</v>
      </c>
      <c r="G801" s="9">
        <v>44375</v>
      </c>
      <c r="H801" s="6">
        <v>2</v>
      </c>
      <c r="I801" t="str">
        <f>IF(Table_New[[#This Row],[LaborFee]]=0,"Yes", "No")</f>
        <v>Yes</v>
      </c>
      <c r="J801" t="str">
        <f>IF(Table_New[[#This Row],[PartsFee]]=0,"Yes", "No")</f>
        <v>No</v>
      </c>
      <c r="K801" s="6">
        <v>1.25</v>
      </c>
      <c r="L801" s="6">
        <v>346.24380000000002</v>
      </c>
      <c r="M801" s="6" t="s">
        <v>79</v>
      </c>
      <c r="N801">
        <f>Table_New[[#This Row],[WorkDate]]-Table_New[[#This Row],[ReqDate]]</f>
        <v>21</v>
      </c>
      <c r="O801">
        <f>VLOOKUP(Table_New[[#This Row],[Techs]],$AA$2:$AB$4,2,0)</f>
        <v>140</v>
      </c>
      <c r="P801">
        <f>Table_New[[#This Row],[LaborHours]]*Table_New[[#This Row],[LaborRate]]</f>
        <v>175</v>
      </c>
      <c r="Q801" s="6">
        <v>0</v>
      </c>
      <c r="R801" s="6">
        <v>346.24380000000002</v>
      </c>
      <c r="S801">
        <f>Table_New[[#This Row],[LaborRate]]+Table_New[[#This Row],[LaborCost]]</f>
        <v>315</v>
      </c>
      <c r="T801">
        <f>Table_New[[#This Row],[LaborFee]]+Table_New[[#This Row],[PartsFee]]</f>
        <v>346.24380000000002</v>
      </c>
      <c r="U801" t="str">
        <f>LEFT(TEXT(Table_New[[#This Row],[ReqDate]],"dddd"),3)</f>
        <v>Mon</v>
      </c>
      <c r="V801" t="str">
        <f>LEFT(TEXT(Table_New[[#This Row],[WorkDate]],"mmmm"),3)</f>
        <v>Jun</v>
      </c>
    </row>
    <row r="802" spans="1:22" ht="14.25" customHeight="1" x14ac:dyDescent="0.25">
      <c r="A802" s="6" t="s">
        <v>882</v>
      </c>
      <c r="B802" s="6" t="s">
        <v>56</v>
      </c>
      <c r="C802" s="6" t="s">
        <v>227</v>
      </c>
      <c r="D802" s="6" t="s">
        <v>67</v>
      </c>
      <c r="E802" t="str">
        <f>IF(Table_New[[#This Row],[Wait]]&lt;=4, "Yes", "No")</f>
        <v>No</v>
      </c>
      <c r="F802" s="9">
        <v>44355</v>
      </c>
      <c r="G802" s="9">
        <v>44361</v>
      </c>
      <c r="H802" s="6">
        <v>2</v>
      </c>
      <c r="I802" t="str">
        <f>IF(Table_New[[#This Row],[LaborFee]]=0,"Yes", "No")</f>
        <v>No</v>
      </c>
      <c r="J802" t="str">
        <f>IF(Table_New[[#This Row],[PartsFee]]=0,"Yes", "No")</f>
        <v>No</v>
      </c>
      <c r="K802" s="6">
        <v>0.25</v>
      </c>
      <c r="L802" s="6">
        <v>146.75530000000001</v>
      </c>
      <c r="M802" s="6" t="s">
        <v>79</v>
      </c>
      <c r="N802">
        <f>Table_New[[#This Row],[WorkDate]]-Table_New[[#This Row],[ReqDate]]</f>
        <v>6</v>
      </c>
      <c r="O802">
        <f>VLOOKUP(Table_New[[#This Row],[Techs]],$AA$2:$AB$4,2,0)</f>
        <v>140</v>
      </c>
      <c r="P802">
        <f>Table_New[[#This Row],[LaborHours]]*Table_New[[#This Row],[LaborRate]]</f>
        <v>35</v>
      </c>
      <c r="Q802" s="6">
        <v>35</v>
      </c>
      <c r="R802" s="6">
        <v>146.75530000000001</v>
      </c>
      <c r="S802">
        <f>Table_New[[#This Row],[LaborRate]]+Table_New[[#This Row],[LaborCost]]</f>
        <v>175</v>
      </c>
      <c r="T802">
        <f>Table_New[[#This Row],[LaborFee]]+Table_New[[#This Row],[PartsFee]]</f>
        <v>181.75530000000001</v>
      </c>
      <c r="U802" t="str">
        <f>LEFT(TEXT(Table_New[[#This Row],[ReqDate]],"dddd"),3)</f>
        <v>Tue</v>
      </c>
      <c r="V802" t="str">
        <f>LEFT(TEXT(Table_New[[#This Row],[WorkDate]],"mmmm"),3)</f>
        <v>Jun</v>
      </c>
    </row>
    <row r="803" spans="1:22" ht="14.25" customHeight="1" x14ac:dyDescent="0.25">
      <c r="A803" s="6" t="s">
        <v>883</v>
      </c>
      <c r="B803" s="6" t="s">
        <v>65</v>
      </c>
      <c r="C803" s="6" t="s">
        <v>66</v>
      </c>
      <c r="D803" s="6" t="s">
        <v>63</v>
      </c>
      <c r="E803" t="str">
        <f>IF(Table_New[[#This Row],[Wait]]&lt;=4, "Yes", "No")</f>
        <v>No</v>
      </c>
      <c r="F803" s="9">
        <v>44355</v>
      </c>
      <c r="G803" s="9">
        <v>44363</v>
      </c>
      <c r="H803" s="6">
        <v>1</v>
      </c>
      <c r="I803" t="str">
        <f>IF(Table_New[[#This Row],[LaborFee]]=0,"Yes", "No")</f>
        <v>No</v>
      </c>
      <c r="J803" t="str">
        <f>IF(Table_New[[#This Row],[PartsFee]]=0,"Yes", "No")</f>
        <v>No</v>
      </c>
      <c r="K803" s="6">
        <v>0.5</v>
      </c>
      <c r="L803" s="6">
        <v>120</v>
      </c>
      <c r="M803" s="6" t="s">
        <v>79</v>
      </c>
      <c r="N803">
        <f>Table_New[[#This Row],[WorkDate]]-Table_New[[#This Row],[ReqDate]]</f>
        <v>8</v>
      </c>
      <c r="O803">
        <f>VLOOKUP(Table_New[[#This Row],[Techs]],$AA$2:$AB$4,2,0)</f>
        <v>80</v>
      </c>
      <c r="P803">
        <f>Table_New[[#This Row],[LaborHours]]*Table_New[[#This Row],[LaborRate]]</f>
        <v>40</v>
      </c>
      <c r="Q803" s="6">
        <v>40</v>
      </c>
      <c r="R803" s="6">
        <v>120</v>
      </c>
      <c r="S803">
        <f>Table_New[[#This Row],[LaborRate]]+Table_New[[#This Row],[LaborCost]]</f>
        <v>120</v>
      </c>
      <c r="T803">
        <f>Table_New[[#This Row],[LaborFee]]+Table_New[[#This Row],[PartsFee]]</f>
        <v>160</v>
      </c>
      <c r="U803" t="str">
        <f>LEFT(TEXT(Table_New[[#This Row],[ReqDate]],"dddd"),3)</f>
        <v>Tue</v>
      </c>
      <c r="V803" t="str">
        <f>LEFT(TEXT(Table_New[[#This Row],[WorkDate]],"mmmm"),3)</f>
        <v>Jun</v>
      </c>
    </row>
    <row r="804" spans="1:22" ht="14.25" customHeight="1" x14ac:dyDescent="0.25">
      <c r="A804" s="6" t="s">
        <v>884</v>
      </c>
      <c r="B804" s="6" t="s">
        <v>71</v>
      </c>
      <c r="C804" s="6" t="s">
        <v>66</v>
      </c>
      <c r="D804" s="6" t="s">
        <v>58</v>
      </c>
      <c r="E804" t="str">
        <f>IF(Table_New[[#This Row],[Wait]]&lt;=4, "Yes", "No")</f>
        <v>No</v>
      </c>
      <c r="F804" s="9">
        <v>44355</v>
      </c>
      <c r="G804" s="9">
        <v>44364</v>
      </c>
      <c r="H804" s="6">
        <v>1</v>
      </c>
      <c r="I804" t="str">
        <f>IF(Table_New[[#This Row],[LaborFee]]=0,"Yes", "No")</f>
        <v>No</v>
      </c>
      <c r="J804" t="str">
        <f>IF(Table_New[[#This Row],[PartsFee]]=0,"Yes", "No")</f>
        <v>No</v>
      </c>
      <c r="K804" s="6">
        <v>0.5</v>
      </c>
      <c r="L804" s="6">
        <v>45.877499999999998</v>
      </c>
      <c r="M804" s="6" t="s">
        <v>68</v>
      </c>
      <c r="N804">
        <f>Table_New[[#This Row],[WorkDate]]-Table_New[[#This Row],[ReqDate]]</f>
        <v>9</v>
      </c>
      <c r="O804">
        <f>VLOOKUP(Table_New[[#This Row],[Techs]],$AA$2:$AB$4,2,0)</f>
        <v>80</v>
      </c>
      <c r="P804">
        <f>Table_New[[#This Row],[LaborHours]]*Table_New[[#This Row],[LaborRate]]</f>
        <v>40</v>
      </c>
      <c r="Q804" s="6">
        <v>40</v>
      </c>
      <c r="R804" s="6">
        <v>45.877499999999998</v>
      </c>
      <c r="S804">
        <f>Table_New[[#This Row],[LaborRate]]+Table_New[[#This Row],[LaborCost]]</f>
        <v>120</v>
      </c>
      <c r="T804">
        <f>Table_New[[#This Row],[LaborFee]]+Table_New[[#This Row],[PartsFee]]</f>
        <v>85.877499999999998</v>
      </c>
      <c r="U804" t="str">
        <f>LEFT(TEXT(Table_New[[#This Row],[ReqDate]],"dddd"),3)</f>
        <v>Tue</v>
      </c>
      <c r="V804" t="str">
        <f>LEFT(TEXT(Table_New[[#This Row],[WorkDate]],"mmmm"),3)</f>
        <v>Jun</v>
      </c>
    </row>
    <row r="805" spans="1:22" ht="14.25" customHeight="1" x14ac:dyDescent="0.25">
      <c r="A805" s="6" t="s">
        <v>885</v>
      </c>
      <c r="B805" s="6" t="s">
        <v>61</v>
      </c>
      <c r="C805" s="6" t="s">
        <v>62</v>
      </c>
      <c r="D805" s="6" t="s">
        <v>194</v>
      </c>
      <c r="E805" t="str">
        <f>IF(Table_New[[#This Row],[Wait]]&lt;=4, "Yes", "No")</f>
        <v>No</v>
      </c>
      <c r="F805" s="9">
        <v>44355</v>
      </c>
      <c r="G805" s="9">
        <v>44369</v>
      </c>
      <c r="H805" s="6">
        <v>1</v>
      </c>
      <c r="I805" t="str">
        <f>IF(Table_New[[#This Row],[LaborFee]]=0,"Yes", "No")</f>
        <v>No</v>
      </c>
      <c r="J805" t="str">
        <f>IF(Table_New[[#This Row],[PartsFee]]=0,"Yes", "No")</f>
        <v>No</v>
      </c>
      <c r="K805" s="6">
        <v>1.25</v>
      </c>
      <c r="L805" s="6">
        <v>30.42</v>
      </c>
      <c r="M805" s="6" t="s">
        <v>59</v>
      </c>
      <c r="N805">
        <f>Table_New[[#This Row],[WorkDate]]-Table_New[[#This Row],[ReqDate]]</f>
        <v>14</v>
      </c>
      <c r="O805">
        <f>VLOOKUP(Table_New[[#This Row],[Techs]],$AA$2:$AB$4,2,0)</f>
        <v>80</v>
      </c>
      <c r="P805">
        <f>Table_New[[#This Row],[LaborHours]]*Table_New[[#This Row],[LaborRate]]</f>
        <v>100</v>
      </c>
      <c r="Q805" s="6">
        <v>100</v>
      </c>
      <c r="R805" s="6">
        <v>30.42</v>
      </c>
      <c r="S805">
        <f>Table_New[[#This Row],[LaborRate]]+Table_New[[#This Row],[LaborCost]]</f>
        <v>180</v>
      </c>
      <c r="T805">
        <f>Table_New[[#This Row],[LaborFee]]+Table_New[[#This Row],[PartsFee]]</f>
        <v>130.42000000000002</v>
      </c>
      <c r="U805" t="str">
        <f>LEFT(TEXT(Table_New[[#This Row],[ReqDate]],"dddd"),3)</f>
        <v>Tue</v>
      </c>
      <c r="V805" t="str">
        <f>LEFT(TEXT(Table_New[[#This Row],[WorkDate]],"mmmm"),3)</f>
        <v>Jun</v>
      </c>
    </row>
    <row r="806" spans="1:22" ht="14.25" customHeight="1" x14ac:dyDescent="0.25">
      <c r="A806" s="6" t="s">
        <v>886</v>
      </c>
      <c r="B806" s="6" t="s">
        <v>61</v>
      </c>
      <c r="C806" s="6" t="s">
        <v>62</v>
      </c>
      <c r="D806" s="6" t="s">
        <v>67</v>
      </c>
      <c r="E806" t="str">
        <f>IF(Table_New[[#This Row],[Wait]]&lt;=4, "Yes", "No")</f>
        <v>No</v>
      </c>
      <c r="F806" s="9">
        <v>44355</v>
      </c>
      <c r="G806" s="9">
        <v>44369</v>
      </c>
      <c r="H806" s="6">
        <v>1</v>
      </c>
      <c r="I806" t="str">
        <f>IF(Table_New[[#This Row],[LaborFee]]=0,"Yes", "No")</f>
        <v>No</v>
      </c>
      <c r="J806" t="str">
        <f>IF(Table_New[[#This Row],[PartsFee]]=0,"Yes", "No")</f>
        <v>No</v>
      </c>
      <c r="K806" s="6">
        <v>0.25</v>
      </c>
      <c r="L806" s="6">
        <v>30</v>
      </c>
      <c r="M806" s="6" t="s">
        <v>59</v>
      </c>
      <c r="N806">
        <f>Table_New[[#This Row],[WorkDate]]-Table_New[[#This Row],[ReqDate]]</f>
        <v>14</v>
      </c>
      <c r="O806">
        <f>VLOOKUP(Table_New[[#This Row],[Techs]],$AA$2:$AB$4,2,0)</f>
        <v>80</v>
      </c>
      <c r="P806">
        <f>Table_New[[#This Row],[LaborHours]]*Table_New[[#This Row],[LaborRate]]</f>
        <v>20</v>
      </c>
      <c r="Q806" s="6">
        <v>20</v>
      </c>
      <c r="R806" s="6">
        <v>30</v>
      </c>
      <c r="S806">
        <f>Table_New[[#This Row],[LaborRate]]+Table_New[[#This Row],[LaborCost]]</f>
        <v>100</v>
      </c>
      <c r="T806">
        <f>Table_New[[#This Row],[LaborFee]]+Table_New[[#This Row],[PartsFee]]</f>
        <v>50</v>
      </c>
      <c r="U806" t="str">
        <f>LEFT(TEXT(Table_New[[#This Row],[ReqDate]],"dddd"),3)</f>
        <v>Tue</v>
      </c>
      <c r="V806" t="str">
        <f>LEFT(TEXT(Table_New[[#This Row],[WorkDate]],"mmmm"),3)</f>
        <v>Jun</v>
      </c>
    </row>
    <row r="807" spans="1:22" ht="14.25" customHeight="1" x14ac:dyDescent="0.25">
      <c r="A807" s="6" t="s">
        <v>887</v>
      </c>
      <c r="B807" s="6" t="s">
        <v>56</v>
      </c>
      <c r="C807" s="6" t="s">
        <v>227</v>
      </c>
      <c r="D807" s="6" t="s">
        <v>67</v>
      </c>
      <c r="E807" t="str">
        <f>IF(Table_New[[#This Row],[Wait]]&lt;=4, "Yes", "No")</f>
        <v>No</v>
      </c>
      <c r="F807" s="9">
        <v>44355</v>
      </c>
      <c r="G807" s="9">
        <v>44369</v>
      </c>
      <c r="H807" s="6">
        <v>1</v>
      </c>
      <c r="I807" t="str">
        <f>IF(Table_New[[#This Row],[LaborFee]]=0,"Yes", "No")</f>
        <v>No</v>
      </c>
      <c r="J807" t="str">
        <f>IF(Table_New[[#This Row],[PartsFee]]=0,"Yes", "No")</f>
        <v>No</v>
      </c>
      <c r="K807" s="6">
        <v>0.25</v>
      </c>
      <c r="L807" s="6">
        <v>90.630399999999995</v>
      </c>
      <c r="M807" s="6" t="s">
        <v>79</v>
      </c>
      <c r="N807">
        <f>Table_New[[#This Row],[WorkDate]]-Table_New[[#This Row],[ReqDate]]</f>
        <v>14</v>
      </c>
      <c r="O807">
        <f>VLOOKUP(Table_New[[#This Row],[Techs]],$AA$2:$AB$4,2,0)</f>
        <v>80</v>
      </c>
      <c r="P807">
        <f>Table_New[[#This Row],[LaborHours]]*Table_New[[#This Row],[LaborRate]]</f>
        <v>20</v>
      </c>
      <c r="Q807" s="6">
        <v>20</v>
      </c>
      <c r="R807" s="6">
        <v>90.630399999999995</v>
      </c>
      <c r="S807">
        <f>Table_New[[#This Row],[LaborRate]]+Table_New[[#This Row],[LaborCost]]</f>
        <v>100</v>
      </c>
      <c r="T807">
        <f>Table_New[[#This Row],[LaborFee]]+Table_New[[#This Row],[PartsFee]]</f>
        <v>110.63039999999999</v>
      </c>
      <c r="U807" t="str">
        <f>LEFT(TEXT(Table_New[[#This Row],[ReqDate]],"dddd"),3)</f>
        <v>Tue</v>
      </c>
      <c r="V807" t="str">
        <f>LEFT(TEXT(Table_New[[#This Row],[WorkDate]],"mmmm"),3)</f>
        <v>Jun</v>
      </c>
    </row>
    <row r="808" spans="1:22" ht="14.25" customHeight="1" x14ac:dyDescent="0.25">
      <c r="A808" s="6" t="s">
        <v>888</v>
      </c>
      <c r="B808" s="6" t="s">
        <v>56</v>
      </c>
      <c r="C808" s="6" t="s">
        <v>227</v>
      </c>
      <c r="D808" s="6" t="s">
        <v>58</v>
      </c>
      <c r="E808" t="str">
        <f>IF(Table_New[[#This Row],[Wait]]&lt;=4, "Yes", "No")</f>
        <v>No</v>
      </c>
      <c r="F808" s="9">
        <v>44355</v>
      </c>
      <c r="G808" s="9">
        <v>44384</v>
      </c>
      <c r="H808" s="6">
        <v>2</v>
      </c>
      <c r="I808" t="str">
        <f>IF(Table_New[[#This Row],[LaborFee]]=0,"Yes", "No")</f>
        <v>No</v>
      </c>
      <c r="J808" t="str">
        <f>IF(Table_New[[#This Row],[PartsFee]]=0,"Yes", "No")</f>
        <v>No</v>
      </c>
      <c r="K808" s="6">
        <v>0.25</v>
      </c>
      <c r="L808" s="6">
        <v>120</v>
      </c>
      <c r="M808" s="6" t="s">
        <v>79</v>
      </c>
      <c r="N808">
        <f>Table_New[[#This Row],[WorkDate]]-Table_New[[#This Row],[ReqDate]]</f>
        <v>29</v>
      </c>
      <c r="O808">
        <f>VLOOKUP(Table_New[[#This Row],[Techs]],$AA$2:$AB$4,2,0)</f>
        <v>140</v>
      </c>
      <c r="P808">
        <f>Table_New[[#This Row],[LaborHours]]*Table_New[[#This Row],[LaborRate]]</f>
        <v>35</v>
      </c>
      <c r="Q808" s="6">
        <v>35</v>
      </c>
      <c r="R808" s="6">
        <v>120</v>
      </c>
      <c r="S808">
        <f>Table_New[[#This Row],[LaborRate]]+Table_New[[#This Row],[LaborCost]]</f>
        <v>175</v>
      </c>
      <c r="T808">
        <f>Table_New[[#This Row],[LaborFee]]+Table_New[[#This Row],[PartsFee]]</f>
        <v>155</v>
      </c>
      <c r="U808" t="str">
        <f>LEFT(TEXT(Table_New[[#This Row],[ReqDate]],"dddd"),3)</f>
        <v>Tue</v>
      </c>
      <c r="V808" t="str">
        <f>LEFT(TEXT(Table_New[[#This Row],[WorkDate]],"mmmm"),3)</f>
        <v>Jul</v>
      </c>
    </row>
    <row r="809" spans="1:22" ht="14.25" customHeight="1" x14ac:dyDescent="0.25">
      <c r="A809" s="6" t="s">
        <v>889</v>
      </c>
      <c r="B809" s="6" t="s">
        <v>94</v>
      </c>
      <c r="C809" s="6" t="s">
        <v>57</v>
      </c>
      <c r="D809" s="6" t="s">
        <v>58</v>
      </c>
      <c r="E809" t="str">
        <f>IF(Table_New[[#This Row],[Wait]]&lt;=4, "Yes", "No")</f>
        <v>No</v>
      </c>
      <c r="F809" s="9">
        <v>44355</v>
      </c>
      <c r="G809" s="9">
        <v>44389</v>
      </c>
      <c r="H809" s="6">
        <v>1</v>
      </c>
      <c r="I809" t="str">
        <f>IF(Table_New[[#This Row],[LaborFee]]=0,"Yes", "No")</f>
        <v>No</v>
      </c>
      <c r="J809" t="str">
        <f>IF(Table_New[[#This Row],[PartsFee]]=0,"Yes", "No")</f>
        <v>No</v>
      </c>
      <c r="K809" s="6">
        <v>0.75</v>
      </c>
      <c r="L809" s="6">
        <v>8.92</v>
      </c>
      <c r="M809" s="6" t="s">
        <v>59</v>
      </c>
      <c r="N809">
        <f>Table_New[[#This Row],[WorkDate]]-Table_New[[#This Row],[ReqDate]]</f>
        <v>34</v>
      </c>
      <c r="O809">
        <f>VLOOKUP(Table_New[[#This Row],[Techs]],$AA$2:$AB$4,2,0)</f>
        <v>80</v>
      </c>
      <c r="P809">
        <f>Table_New[[#This Row],[LaborHours]]*Table_New[[#This Row],[LaborRate]]</f>
        <v>60</v>
      </c>
      <c r="Q809" s="6">
        <v>60</v>
      </c>
      <c r="R809" s="6">
        <v>8.92</v>
      </c>
      <c r="S809">
        <f>Table_New[[#This Row],[LaborRate]]+Table_New[[#This Row],[LaborCost]]</f>
        <v>140</v>
      </c>
      <c r="T809">
        <f>Table_New[[#This Row],[LaborFee]]+Table_New[[#This Row],[PartsFee]]</f>
        <v>68.92</v>
      </c>
      <c r="U809" t="str">
        <f>LEFT(TEXT(Table_New[[#This Row],[ReqDate]],"dddd"),3)</f>
        <v>Tue</v>
      </c>
      <c r="V809" t="str">
        <f>LEFT(TEXT(Table_New[[#This Row],[WorkDate]],"mmmm"),3)</f>
        <v>Jul</v>
      </c>
    </row>
    <row r="810" spans="1:22" ht="14.25" customHeight="1" x14ac:dyDescent="0.25">
      <c r="A810" s="6" t="s">
        <v>890</v>
      </c>
      <c r="B810" s="6" t="s">
        <v>61</v>
      </c>
      <c r="C810" s="6" t="s">
        <v>78</v>
      </c>
      <c r="D810" s="6" t="s">
        <v>81</v>
      </c>
      <c r="E810" t="str">
        <f>IF(Table_New[[#This Row],[Wait]]&lt;=4, "Yes", "No")</f>
        <v>No</v>
      </c>
      <c r="F810" s="9">
        <v>44355</v>
      </c>
      <c r="G810" s="9">
        <v>44389</v>
      </c>
      <c r="H810" s="6">
        <v>2</v>
      </c>
      <c r="I810" t="str">
        <f>IF(Table_New[[#This Row],[LaborFee]]=0,"Yes", "No")</f>
        <v>No</v>
      </c>
      <c r="J810" t="str">
        <f>IF(Table_New[[#This Row],[PartsFee]]=0,"Yes", "No")</f>
        <v>No</v>
      </c>
      <c r="K810" s="6">
        <v>1.25</v>
      </c>
      <c r="L810" s="6">
        <v>244.7225</v>
      </c>
      <c r="M810" s="6" t="s">
        <v>59</v>
      </c>
      <c r="N810">
        <f>Table_New[[#This Row],[WorkDate]]-Table_New[[#This Row],[ReqDate]]</f>
        <v>34</v>
      </c>
      <c r="O810">
        <f>VLOOKUP(Table_New[[#This Row],[Techs]],$AA$2:$AB$4,2,0)</f>
        <v>140</v>
      </c>
      <c r="P810">
        <f>Table_New[[#This Row],[LaborHours]]*Table_New[[#This Row],[LaborRate]]</f>
        <v>175</v>
      </c>
      <c r="Q810" s="6">
        <v>175</v>
      </c>
      <c r="R810" s="6">
        <v>244.7225</v>
      </c>
      <c r="S810">
        <f>Table_New[[#This Row],[LaborRate]]+Table_New[[#This Row],[LaborCost]]</f>
        <v>315</v>
      </c>
      <c r="T810">
        <f>Table_New[[#This Row],[LaborFee]]+Table_New[[#This Row],[PartsFee]]</f>
        <v>419.72249999999997</v>
      </c>
      <c r="U810" t="str">
        <f>LEFT(TEXT(Table_New[[#This Row],[ReqDate]],"dddd"),3)</f>
        <v>Tue</v>
      </c>
      <c r="V810" t="str">
        <f>LEFT(TEXT(Table_New[[#This Row],[WorkDate]],"mmmm"),3)</f>
        <v>Jul</v>
      </c>
    </row>
    <row r="811" spans="1:22" ht="14.25" customHeight="1" x14ac:dyDescent="0.25">
      <c r="A811" s="6" t="s">
        <v>891</v>
      </c>
      <c r="B811" s="6" t="s">
        <v>71</v>
      </c>
      <c r="C811" s="6" t="s">
        <v>66</v>
      </c>
      <c r="D811" s="6" t="s">
        <v>58</v>
      </c>
      <c r="E811" t="str">
        <f>IF(Table_New[[#This Row],[Wait]]&lt;=4, "Yes", "No")</f>
        <v>No</v>
      </c>
      <c r="F811" s="9">
        <v>44355</v>
      </c>
      <c r="G811" s="9">
        <v>44380</v>
      </c>
      <c r="H811" s="6">
        <v>2</v>
      </c>
      <c r="I811" t="str">
        <f>IF(Table_New[[#This Row],[LaborFee]]=0,"Yes", "No")</f>
        <v>Yes</v>
      </c>
      <c r="J811" t="str">
        <f>IF(Table_New[[#This Row],[PartsFee]]=0,"Yes", "No")</f>
        <v>No</v>
      </c>
      <c r="K811" s="6">
        <v>0.75</v>
      </c>
      <c r="L811" s="6">
        <v>150</v>
      </c>
      <c r="M811" s="6" t="s">
        <v>59</v>
      </c>
      <c r="N811">
        <f>Table_New[[#This Row],[WorkDate]]-Table_New[[#This Row],[ReqDate]]</f>
        <v>25</v>
      </c>
      <c r="O811">
        <f>VLOOKUP(Table_New[[#This Row],[Techs]],$AA$2:$AB$4,2,0)</f>
        <v>140</v>
      </c>
      <c r="P811">
        <f>Table_New[[#This Row],[LaborHours]]*Table_New[[#This Row],[LaborRate]]</f>
        <v>105</v>
      </c>
      <c r="Q811" s="6">
        <v>0</v>
      </c>
      <c r="R811" s="6">
        <v>150</v>
      </c>
      <c r="S811">
        <f>Table_New[[#This Row],[LaborRate]]+Table_New[[#This Row],[LaborCost]]</f>
        <v>245</v>
      </c>
      <c r="T811">
        <f>Table_New[[#This Row],[LaborFee]]+Table_New[[#This Row],[PartsFee]]</f>
        <v>150</v>
      </c>
      <c r="U811" t="str">
        <f>LEFT(TEXT(Table_New[[#This Row],[ReqDate]],"dddd"),3)</f>
        <v>Tue</v>
      </c>
      <c r="V811" t="str">
        <f>LEFT(TEXT(Table_New[[#This Row],[WorkDate]],"mmmm"),3)</f>
        <v>Jul</v>
      </c>
    </row>
    <row r="812" spans="1:22" ht="14.25" customHeight="1" x14ac:dyDescent="0.25">
      <c r="A812" s="6" t="s">
        <v>892</v>
      </c>
      <c r="B812" s="6" t="s">
        <v>94</v>
      </c>
      <c r="C812" s="6" t="s">
        <v>66</v>
      </c>
      <c r="D812" s="6" t="s">
        <v>58</v>
      </c>
      <c r="E812" t="str">
        <f>IF(Table_New[[#This Row],[Wait]]&lt;=4, "Yes", "No")</f>
        <v>No</v>
      </c>
      <c r="F812" s="9">
        <v>44356</v>
      </c>
      <c r="G812" s="9">
        <v>44365</v>
      </c>
      <c r="H812" s="6">
        <v>2</v>
      </c>
      <c r="I812" t="str">
        <f>IF(Table_New[[#This Row],[LaborFee]]=0,"Yes", "No")</f>
        <v>No</v>
      </c>
      <c r="J812" t="str">
        <f>IF(Table_New[[#This Row],[PartsFee]]=0,"Yes", "No")</f>
        <v>No</v>
      </c>
      <c r="K812" s="6">
        <v>0.25</v>
      </c>
      <c r="L812" s="6">
        <v>52.172199999999997</v>
      </c>
      <c r="M812" s="6" t="s">
        <v>59</v>
      </c>
      <c r="N812">
        <f>Table_New[[#This Row],[WorkDate]]-Table_New[[#This Row],[ReqDate]]</f>
        <v>9</v>
      </c>
      <c r="O812">
        <f>VLOOKUP(Table_New[[#This Row],[Techs]],$AA$2:$AB$4,2,0)</f>
        <v>140</v>
      </c>
      <c r="P812">
        <f>Table_New[[#This Row],[LaborHours]]*Table_New[[#This Row],[LaborRate]]</f>
        <v>35</v>
      </c>
      <c r="Q812" s="6">
        <v>35</v>
      </c>
      <c r="R812" s="6">
        <v>52.172199999999997</v>
      </c>
      <c r="S812">
        <f>Table_New[[#This Row],[LaborRate]]+Table_New[[#This Row],[LaborCost]]</f>
        <v>175</v>
      </c>
      <c r="T812">
        <f>Table_New[[#This Row],[LaborFee]]+Table_New[[#This Row],[PartsFee]]</f>
        <v>87.172200000000004</v>
      </c>
      <c r="U812" t="str">
        <f>LEFT(TEXT(Table_New[[#This Row],[ReqDate]],"dddd"),3)</f>
        <v>Wed</v>
      </c>
      <c r="V812" t="str">
        <f>LEFT(TEXT(Table_New[[#This Row],[WorkDate]],"mmmm"),3)</f>
        <v>Jun</v>
      </c>
    </row>
    <row r="813" spans="1:22" ht="14.25" customHeight="1" x14ac:dyDescent="0.25">
      <c r="A813" s="6" t="s">
        <v>893</v>
      </c>
      <c r="B813" s="6" t="s">
        <v>56</v>
      </c>
      <c r="C813" s="6" t="s">
        <v>227</v>
      </c>
      <c r="D813" s="6" t="s">
        <v>67</v>
      </c>
      <c r="E813" t="str">
        <f>IF(Table_New[[#This Row],[Wait]]&lt;=4, "Yes", "No")</f>
        <v>No</v>
      </c>
      <c r="F813" s="9">
        <v>44356</v>
      </c>
      <c r="G813" s="9">
        <v>44378</v>
      </c>
      <c r="H813" s="6">
        <v>1</v>
      </c>
      <c r="I813" t="str">
        <f>IF(Table_New[[#This Row],[LaborFee]]=0,"Yes", "No")</f>
        <v>No</v>
      </c>
      <c r="J813" t="str">
        <f>IF(Table_New[[#This Row],[PartsFee]]=0,"Yes", "No")</f>
        <v>No</v>
      </c>
      <c r="K813" s="6">
        <v>0.25</v>
      </c>
      <c r="L813" s="6">
        <v>41.712299999999999</v>
      </c>
      <c r="M813" s="6" t="s">
        <v>59</v>
      </c>
      <c r="N813">
        <f>Table_New[[#This Row],[WorkDate]]-Table_New[[#This Row],[ReqDate]]</f>
        <v>22</v>
      </c>
      <c r="O813">
        <f>VLOOKUP(Table_New[[#This Row],[Techs]],$AA$2:$AB$4,2,0)</f>
        <v>80</v>
      </c>
      <c r="P813">
        <f>Table_New[[#This Row],[LaborHours]]*Table_New[[#This Row],[LaborRate]]</f>
        <v>20</v>
      </c>
      <c r="Q813" s="6">
        <v>20</v>
      </c>
      <c r="R813" s="6">
        <v>41.712299999999999</v>
      </c>
      <c r="S813">
        <f>Table_New[[#This Row],[LaborRate]]+Table_New[[#This Row],[LaborCost]]</f>
        <v>100</v>
      </c>
      <c r="T813">
        <f>Table_New[[#This Row],[LaborFee]]+Table_New[[#This Row],[PartsFee]]</f>
        <v>61.712299999999999</v>
      </c>
      <c r="U813" t="str">
        <f>LEFT(TEXT(Table_New[[#This Row],[ReqDate]],"dddd"),3)</f>
        <v>Wed</v>
      </c>
      <c r="V813" t="str">
        <f>LEFT(TEXT(Table_New[[#This Row],[WorkDate]],"mmmm"),3)</f>
        <v>Jul</v>
      </c>
    </row>
    <row r="814" spans="1:22" ht="14.25" customHeight="1" x14ac:dyDescent="0.25">
      <c r="A814" s="6" t="s">
        <v>894</v>
      </c>
      <c r="B814" s="6" t="s">
        <v>56</v>
      </c>
      <c r="C814" s="6" t="s">
        <v>78</v>
      </c>
      <c r="D814" s="6" t="s">
        <v>81</v>
      </c>
      <c r="E814" t="str">
        <f>IF(Table_New[[#This Row],[Wait]]&lt;=4, "Yes", "No")</f>
        <v>Yes</v>
      </c>
      <c r="F814" s="9">
        <v>44357</v>
      </c>
      <c r="G814" s="9">
        <v>44359</v>
      </c>
      <c r="H814" s="6">
        <v>1</v>
      </c>
      <c r="I814" t="str">
        <f>IF(Table_New[[#This Row],[LaborFee]]=0,"Yes", "No")</f>
        <v>No</v>
      </c>
      <c r="J814" t="str">
        <f>IF(Table_New[[#This Row],[PartsFee]]=0,"Yes", "No")</f>
        <v>No</v>
      </c>
      <c r="K814" s="6">
        <v>1</v>
      </c>
      <c r="L814" s="6">
        <v>1800.24</v>
      </c>
      <c r="M814" s="6" t="s">
        <v>79</v>
      </c>
      <c r="N814">
        <f>Table_New[[#This Row],[WorkDate]]-Table_New[[#This Row],[ReqDate]]</f>
        <v>2</v>
      </c>
      <c r="O814">
        <f>VLOOKUP(Table_New[[#This Row],[Techs]],$AA$2:$AB$4,2,0)</f>
        <v>80</v>
      </c>
      <c r="P814">
        <f>Table_New[[#This Row],[LaborHours]]*Table_New[[#This Row],[LaborRate]]</f>
        <v>80</v>
      </c>
      <c r="Q814" s="6">
        <v>80</v>
      </c>
      <c r="R814" s="6">
        <v>1800.24</v>
      </c>
      <c r="S814">
        <f>Table_New[[#This Row],[LaborRate]]+Table_New[[#This Row],[LaborCost]]</f>
        <v>160</v>
      </c>
      <c r="T814">
        <f>Table_New[[#This Row],[LaborFee]]+Table_New[[#This Row],[PartsFee]]</f>
        <v>1880.24</v>
      </c>
      <c r="U814" t="str">
        <f>LEFT(TEXT(Table_New[[#This Row],[ReqDate]],"dddd"),3)</f>
        <v>Thu</v>
      </c>
      <c r="V814" t="str">
        <f>LEFT(TEXT(Table_New[[#This Row],[WorkDate]],"mmmm"),3)</f>
        <v>Jun</v>
      </c>
    </row>
    <row r="815" spans="1:22" ht="14.25" customHeight="1" x14ac:dyDescent="0.25">
      <c r="A815" s="6" t="s">
        <v>895</v>
      </c>
      <c r="B815" s="6" t="s">
        <v>65</v>
      </c>
      <c r="C815" s="6" t="s">
        <v>57</v>
      </c>
      <c r="D815" s="6" t="s">
        <v>58</v>
      </c>
      <c r="E815" t="str">
        <f>IF(Table_New[[#This Row],[Wait]]&lt;=4, "Yes", "No")</f>
        <v>No</v>
      </c>
      <c r="F815" s="9">
        <v>44357</v>
      </c>
      <c r="G815" s="9">
        <v>44368</v>
      </c>
      <c r="H815" s="6">
        <v>1</v>
      </c>
      <c r="I815" t="str">
        <f>IF(Table_New[[#This Row],[LaborFee]]=0,"Yes", "No")</f>
        <v>No</v>
      </c>
      <c r="J815" t="str">
        <f>IF(Table_New[[#This Row],[PartsFee]]=0,"Yes", "No")</f>
        <v>No</v>
      </c>
      <c r="K815" s="6">
        <v>0.5</v>
      </c>
      <c r="L815" s="6">
        <v>144</v>
      </c>
      <c r="M815" s="6" t="s">
        <v>79</v>
      </c>
      <c r="N815">
        <f>Table_New[[#This Row],[WorkDate]]-Table_New[[#This Row],[ReqDate]]</f>
        <v>11</v>
      </c>
      <c r="O815">
        <f>VLOOKUP(Table_New[[#This Row],[Techs]],$AA$2:$AB$4,2,0)</f>
        <v>80</v>
      </c>
      <c r="P815">
        <f>Table_New[[#This Row],[LaborHours]]*Table_New[[#This Row],[LaborRate]]</f>
        <v>40</v>
      </c>
      <c r="Q815" s="6">
        <v>40</v>
      </c>
      <c r="R815" s="6">
        <v>144</v>
      </c>
      <c r="S815">
        <f>Table_New[[#This Row],[LaborRate]]+Table_New[[#This Row],[LaborCost]]</f>
        <v>120</v>
      </c>
      <c r="T815">
        <f>Table_New[[#This Row],[LaborFee]]+Table_New[[#This Row],[PartsFee]]</f>
        <v>184</v>
      </c>
      <c r="U815" t="str">
        <f>LEFT(TEXT(Table_New[[#This Row],[ReqDate]],"dddd"),3)</f>
        <v>Thu</v>
      </c>
      <c r="V815" t="str">
        <f>LEFT(TEXT(Table_New[[#This Row],[WorkDate]],"mmmm"),3)</f>
        <v>Jun</v>
      </c>
    </row>
    <row r="816" spans="1:22" ht="14.25" customHeight="1" x14ac:dyDescent="0.25">
      <c r="A816" s="6" t="s">
        <v>896</v>
      </c>
      <c r="B816" s="6" t="s">
        <v>83</v>
      </c>
      <c r="C816" s="6" t="s">
        <v>57</v>
      </c>
      <c r="D816" s="6" t="s">
        <v>58</v>
      </c>
      <c r="E816" t="str">
        <f>IF(Table_New[[#This Row],[Wait]]&lt;=4, "Yes", "No")</f>
        <v>No</v>
      </c>
      <c r="F816" s="9">
        <v>44357</v>
      </c>
      <c r="G816" s="9">
        <v>44368</v>
      </c>
      <c r="H816" s="6">
        <v>1</v>
      </c>
      <c r="I816" t="str">
        <f>IF(Table_New[[#This Row],[LaborFee]]=0,"Yes", "No")</f>
        <v>No</v>
      </c>
      <c r="J816" t="str">
        <f>IF(Table_New[[#This Row],[PartsFee]]=0,"Yes", "No")</f>
        <v>No</v>
      </c>
      <c r="K816" s="6">
        <v>0.5</v>
      </c>
      <c r="L816" s="6">
        <v>39.953899999999997</v>
      </c>
      <c r="M816" s="6" t="s">
        <v>59</v>
      </c>
      <c r="N816">
        <f>Table_New[[#This Row],[WorkDate]]-Table_New[[#This Row],[ReqDate]]</f>
        <v>11</v>
      </c>
      <c r="O816">
        <f>VLOOKUP(Table_New[[#This Row],[Techs]],$AA$2:$AB$4,2,0)</f>
        <v>80</v>
      </c>
      <c r="P816">
        <f>Table_New[[#This Row],[LaborHours]]*Table_New[[#This Row],[LaborRate]]</f>
        <v>40</v>
      </c>
      <c r="Q816" s="6">
        <v>40</v>
      </c>
      <c r="R816" s="6">
        <v>39.953899999999997</v>
      </c>
      <c r="S816">
        <f>Table_New[[#This Row],[LaborRate]]+Table_New[[#This Row],[LaborCost]]</f>
        <v>120</v>
      </c>
      <c r="T816">
        <f>Table_New[[#This Row],[LaborFee]]+Table_New[[#This Row],[PartsFee]]</f>
        <v>79.953900000000004</v>
      </c>
      <c r="U816" t="str">
        <f>LEFT(TEXT(Table_New[[#This Row],[ReqDate]],"dddd"),3)</f>
        <v>Thu</v>
      </c>
      <c r="V816" t="str">
        <f>LEFT(TEXT(Table_New[[#This Row],[WorkDate]],"mmmm"),3)</f>
        <v>Jun</v>
      </c>
    </row>
    <row r="817" spans="1:22" ht="14.25" customHeight="1" x14ac:dyDescent="0.25">
      <c r="A817" s="6" t="s">
        <v>897</v>
      </c>
      <c r="B817" s="6" t="s">
        <v>56</v>
      </c>
      <c r="C817" s="6" t="s">
        <v>227</v>
      </c>
      <c r="D817" s="6" t="s">
        <v>63</v>
      </c>
      <c r="E817" t="str">
        <f>IF(Table_New[[#This Row],[Wait]]&lt;=4, "Yes", "No")</f>
        <v>No</v>
      </c>
      <c r="F817" s="9">
        <v>44357</v>
      </c>
      <c r="G817" s="9">
        <v>44373</v>
      </c>
      <c r="H817" s="6">
        <v>2</v>
      </c>
      <c r="I817" t="str">
        <f>IF(Table_New[[#This Row],[LaborFee]]=0,"Yes", "No")</f>
        <v>No</v>
      </c>
      <c r="J817" t="str">
        <f>IF(Table_New[[#This Row],[PartsFee]]=0,"Yes", "No")</f>
        <v>No</v>
      </c>
      <c r="K817" s="6">
        <v>0.5</v>
      </c>
      <c r="L817" s="6">
        <v>180</v>
      </c>
      <c r="M817" s="6" t="s">
        <v>59</v>
      </c>
      <c r="N817">
        <f>Table_New[[#This Row],[WorkDate]]-Table_New[[#This Row],[ReqDate]]</f>
        <v>16</v>
      </c>
      <c r="O817">
        <f>VLOOKUP(Table_New[[#This Row],[Techs]],$AA$2:$AB$4,2,0)</f>
        <v>140</v>
      </c>
      <c r="P817">
        <f>Table_New[[#This Row],[LaborHours]]*Table_New[[#This Row],[LaborRate]]</f>
        <v>70</v>
      </c>
      <c r="Q817" s="6">
        <v>70</v>
      </c>
      <c r="R817" s="6">
        <v>180</v>
      </c>
      <c r="S817">
        <f>Table_New[[#This Row],[LaborRate]]+Table_New[[#This Row],[LaborCost]]</f>
        <v>210</v>
      </c>
      <c r="T817">
        <f>Table_New[[#This Row],[LaborFee]]+Table_New[[#This Row],[PartsFee]]</f>
        <v>250</v>
      </c>
      <c r="U817" t="str">
        <f>LEFT(TEXT(Table_New[[#This Row],[ReqDate]],"dddd"),3)</f>
        <v>Thu</v>
      </c>
      <c r="V817" t="str">
        <f>LEFT(TEXT(Table_New[[#This Row],[WorkDate]],"mmmm"),3)</f>
        <v>Jun</v>
      </c>
    </row>
    <row r="818" spans="1:22" ht="14.25" customHeight="1" x14ac:dyDescent="0.25">
      <c r="A818" s="6" t="s">
        <v>898</v>
      </c>
      <c r="B818" s="6" t="s">
        <v>61</v>
      </c>
      <c r="C818" s="6" t="s">
        <v>57</v>
      </c>
      <c r="D818" s="6" t="s">
        <v>58</v>
      </c>
      <c r="E818" t="str">
        <f>IF(Table_New[[#This Row],[Wait]]&lt;=4, "Yes", "No")</f>
        <v>No</v>
      </c>
      <c r="F818" s="9">
        <v>44357</v>
      </c>
      <c r="G818" s="9">
        <v>44370</v>
      </c>
      <c r="H818" s="6">
        <v>1</v>
      </c>
      <c r="I818" t="str">
        <f>IF(Table_New[[#This Row],[LaborFee]]=0,"Yes", "No")</f>
        <v>No</v>
      </c>
      <c r="J818" t="str">
        <f>IF(Table_New[[#This Row],[PartsFee]]=0,"Yes", "No")</f>
        <v>No</v>
      </c>
      <c r="K818" s="6">
        <v>0.25</v>
      </c>
      <c r="L818" s="6">
        <v>150.36160000000001</v>
      </c>
      <c r="M818" s="6" t="s">
        <v>79</v>
      </c>
      <c r="N818">
        <f>Table_New[[#This Row],[WorkDate]]-Table_New[[#This Row],[ReqDate]]</f>
        <v>13</v>
      </c>
      <c r="O818">
        <f>VLOOKUP(Table_New[[#This Row],[Techs]],$AA$2:$AB$4,2,0)</f>
        <v>80</v>
      </c>
      <c r="P818">
        <f>Table_New[[#This Row],[LaborHours]]*Table_New[[#This Row],[LaborRate]]</f>
        <v>20</v>
      </c>
      <c r="Q818" s="6">
        <v>20</v>
      </c>
      <c r="R818" s="6">
        <v>150.36160000000001</v>
      </c>
      <c r="S818">
        <f>Table_New[[#This Row],[LaborRate]]+Table_New[[#This Row],[LaborCost]]</f>
        <v>100</v>
      </c>
      <c r="T818">
        <f>Table_New[[#This Row],[LaborFee]]+Table_New[[#This Row],[PartsFee]]</f>
        <v>170.36160000000001</v>
      </c>
      <c r="U818" t="str">
        <f>LEFT(TEXT(Table_New[[#This Row],[ReqDate]],"dddd"),3)</f>
        <v>Thu</v>
      </c>
      <c r="V818" t="str">
        <f>LEFT(TEXT(Table_New[[#This Row],[WorkDate]],"mmmm"),3)</f>
        <v>Jun</v>
      </c>
    </row>
    <row r="819" spans="1:22" ht="14.25" customHeight="1" x14ac:dyDescent="0.25">
      <c r="A819" s="6" t="s">
        <v>899</v>
      </c>
      <c r="B819" s="6" t="s">
        <v>61</v>
      </c>
      <c r="C819" s="6" t="s">
        <v>62</v>
      </c>
      <c r="D819" s="6" t="s">
        <v>67</v>
      </c>
      <c r="E819" t="str">
        <f>IF(Table_New[[#This Row],[Wait]]&lt;=4, "Yes", "No")</f>
        <v>No</v>
      </c>
      <c r="F819" s="9">
        <v>44357</v>
      </c>
      <c r="G819" s="9">
        <v>44386</v>
      </c>
      <c r="H819" s="6">
        <v>1</v>
      </c>
      <c r="I819" t="str">
        <f>IF(Table_New[[#This Row],[LaborFee]]=0,"Yes", "No")</f>
        <v>Yes</v>
      </c>
      <c r="J819" t="str">
        <f>IF(Table_New[[#This Row],[PartsFee]]=0,"Yes", "No")</f>
        <v>Yes</v>
      </c>
      <c r="K819" s="6">
        <v>0.25</v>
      </c>
      <c r="L819" s="6">
        <v>110.11</v>
      </c>
      <c r="M819" s="6" t="s">
        <v>413</v>
      </c>
      <c r="N819">
        <f>Table_New[[#This Row],[WorkDate]]-Table_New[[#This Row],[ReqDate]]</f>
        <v>29</v>
      </c>
      <c r="O819">
        <f>VLOOKUP(Table_New[[#This Row],[Techs]],$AA$2:$AB$4,2,0)</f>
        <v>80</v>
      </c>
      <c r="P819">
        <f>Table_New[[#This Row],[LaborHours]]*Table_New[[#This Row],[LaborRate]]</f>
        <v>20</v>
      </c>
      <c r="Q819" s="6">
        <v>0</v>
      </c>
      <c r="R819" s="6">
        <v>0</v>
      </c>
      <c r="S819">
        <f>Table_New[[#This Row],[LaborRate]]+Table_New[[#This Row],[LaborCost]]</f>
        <v>100</v>
      </c>
      <c r="T819">
        <f>Table_New[[#This Row],[LaborFee]]+Table_New[[#This Row],[PartsFee]]</f>
        <v>0</v>
      </c>
      <c r="U819" t="str">
        <f>LEFT(TEXT(Table_New[[#This Row],[ReqDate]],"dddd"),3)</f>
        <v>Thu</v>
      </c>
      <c r="V819" t="str">
        <f>LEFT(TEXT(Table_New[[#This Row],[WorkDate]],"mmmm"),3)</f>
        <v>Jul</v>
      </c>
    </row>
    <row r="820" spans="1:22" ht="14.25" customHeight="1" x14ac:dyDescent="0.25">
      <c r="A820" s="6" t="s">
        <v>900</v>
      </c>
      <c r="B820" s="6" t="s">
        <v>56</v>
      </c>
      <c r="C820" s="6" t="s">
        <v>227</v>
      </c>
      <c r="D820" s="6" t="s">
        <v>67</v>
      </c>
      <c r="E820" t="str">
        <f>IF(Table_New[[#This Row],[Wait]]&lt;=4, "Yes", "No")</f>
        <v>No</v>
      </c>
      <c r="F820" s="9">
        <v>44357</v>
      </c>
      <c r="G820" s="9">
        <v>44392</v>
      </c>
      <c r="H820" s="6">
        <v>1</v>
      </c>
      <c r="I820" t="str">
        <f>IF(Table_New[[#This Row],[LaborFee]]=0,"Yes", "No")</f>
        <v>No</v>
      </c>
      <c r="J820" t="str">
        <f>IF(Table_New[[#This Row],[PartsFee]]=0,"Yes", "No")</f>
        <v>No</v>
      </c>
      <c r="K820" s="6">
        <v>0.25</v>
      </c>
      <c r="L820" s="6">
        <v>120</v>
      </c>
      <c r="M820" s="6" t="s">
        <v>59</v>
      </c>
      <c r="N820">
        <f>Table_New[[#This Row],[WorkDate]]-Table_New[[#This Row],[ReqDate]]</f>
        <v>35</v>
      </c>
      <c r="O820">
        <f>VLOOKUP(Table_New[[#This Row],[Techs]],$AA$2:$AB$4,2,0)</f>
        <v>80</v>
      </c>
      <c r="P820">
        <f>Table_New[[#This Row],[LaborHours]]*Table_New[[#This Row],[LaborRate]]</f>
        <v>20</v>
      </c>
      <c r="Q820" s="6">
        <v>20</v>
      </c>
      <c r="R820" s="6">
        <v>120</v>
      </c>
      <c r="S820">
        <f>Table_New[[#This Row],[LaborRate]]+Table_New[[#This Row],[LaborCost]]</f>
        <v>100</v>
      </c>
      <c r="T820">
        <f>Table_New[[#This Row],[LaborFee]]+Table_New[[#This Row],[PartsFee]]</f>
        <v>140</v>
      </c>
      <c r="U820" t="str">
        <f>LEFT(TEXT(Table_New[[#This Row],[ReqDate]],"dddd"),3)</f>
        <v>Thu</v>
      </c>
      <c r="V820" t="str">
        <f>LEFT(TEXT(Table_New[[#This Row],[WorkDate]],"mmmm"),3)</f>
        <v>Jul</v>
      </c>
    </row>
    <row r="821" spans="1:22" ht="14.25" customHeight="1" x14ac:dyDescent="0.25">
      <c r="A821" s="6" t="s">
        <v>901</v>
      </c>
      <c r="B821" s="6" t="s">
        <v>56</v>
      </c>
      <c r="C821" s="6" t="s">
        <v>227</v>
      </c>
      <c r="D821" s="6" t="s">
        <v>63</v>
      </c>
      <c r="E821" t="str">
        <f>IF(Table_New[[#This Row],[Wait]]&lt;=4, "Yes", "No")</f>
        <v>No</v>
      </c>
      <c r="F821" s="9">
        <v>44357</v>
      </c>
      <c r="G821" s="9">
        <v>44389</v>
      </c>
      <c r="H821" s="6">
        <v>2</v>
      </c>
      <c r="I821" t="str">
        <f>IF(Table_New[[#This Row],[LaborFee]]=0,"Yes", "No")</f>
        <v>No</v>
      </c>
      <c r="J821" t="str">
        <f>IF(Table_New[[#This Row],[PartsFee]]=0,"Yes", "No")</f>
        <v>No</v>
      </c>
      <c r="K821" s="6">
        <v>0.5</v>
      </c>
      <c r="L821" s="6">
        <v>272.49689999999998</v>
      </c>
      <c r="M821" s="6" t="s">
        <v>59</v>
      </c>
      <c r="N821">
        <f>Table_New[[#This Row],[WorkDate]]-Table_New[[#This Row],[ReqDate]]</f>
        <v>32</v>
      </c>
      <c r="O821">
        <f>VLOOKUP(Table_New[[#This Row],[Techs]],$AA$2:$AB$4,2,0)</f>
        <v>140</v>
      </c>
      <c r="P821">
        <f>Table_New[[#This Row],[LaborHours]]*Table_New[[#This Row],[LaborRate]]</f>
        <v>70</v>
      </c>
      <c r="Q821" s="6">
        <v>70</v>
      </c>
      <c r="R821" s="6">
        <v>272.49689999999998</v>
      </c>
      <c r="S821">
        <f>Table_New[[#This Row],[LaborRate]]+Table_New[[#This Row],[LaborCost]]</f>
        <v>210</v>
      </c>
      <c r="T821">
        <f>Table_New[[#This Row],[LaborFee]]+Table_New[[#This Row],[PartsFee]]</f>
        <v>342.49689999999998</v>
      </c>
      <c r="U821" t="str">
        <f>LEFT(TEXT(Table_New[[#This Row],[ReqDate]],"dddd"),3)</f>
        <v>Thu</v>
      </c>
      <c r="V821" t="str">
        <f>LEFT(TEXT(Table_New[[#This Row],[WorkDate]],"mmmm"),3)</f>
        <v>Jul</v>
      </c>
    </row>
    <row r="822" spans="1:22" ht="14.25" customHeight="1" x14ac:dyDescent="0.25">
      <c r="A822" s="6" t="s">
        <v>902</v>
      </c>
      <c r="B822" s="6" t="s">
        <v>83</v>
      </c>
      <c r="C822" s="6" t="s">
        <v>57</v>
      </c>
      <c r="D822" s="6" t="s">
        <v>58</v>
      </c>
      <c r="E822" t="str">
        <f>IF(Table_New[[#This Row],[Wait]]&lt;=4, "Yes", "No")</f>
        <v>No</v>
      </c>
      <c r="F822" s="9">
        <v>44357</v>
      </c>
      <c r="G822" s="9">
        <v>44391</v>
      </c>
      <c r="H822" s="6">
        <v>1</v>
      </c>
      <c r="I822" t="str">
        <f>IF(Table_New[[#This Row],[LaborFee]]=0,"Yes", "No")</f>
        <v>No</v>
      </c>
      <c r="J822" t="str">
        <f>IF(Table_New[[#This Row],[PartsFee]]=0,"Yes", "No")</f>
        <v>No</v>
      </c>
      <c r="K822" s="6">
        <v>0.25</v>
      </c>
      <c r="L822" s="6">
        <v>34.5</v>
      </c>
      <c r="M822" s="6" t="s">
        <v>68</v>
      </c>
      <c r="N822">
        <f>Table_New[[#This Row],[WorkDate]]-Table_New[[#This Row],[ReqDate]]</f>
        <v>34</v>
      </c>
      <c r="O822">
        <f>VLOOKUP(Table_New[[#This Row],[Techs]],$AA$2:$AB$4,2,0)</f>
        <v>80</v>
      </c>
      <c r="P822">
        <f>Table_New[[#This Row],[LaborHours]]*Table_New[[#This Row],[LaborRate]]</f>
        <v>20</v>
      </c>
      <c r="Q822" s="6">
        <v>20</v>
      </c>
      <c r="R822" s="6">
        <v>34.5</v>
      </c>
      <c r="S822">
        <f>Table_New[[#This Row],[LaborRate]]+Table_New[[#This Row],[LaborCost]]</f>
        <v>100</v>
      </c>
      <c r="T822">
        <f>Table_New[[#This Row],[LaborFee]]+Table_New[[#This Row],[PartsFee]]</f>
        <v>54.5</v>
      </c>
      <c r="U822" t="str">
        <f>LEFT(TEXT(Table_New[[#This Row],[ReqDate]],"dddd"),3)</f>
        <v>Thu</v>
      </c>
      <c r="V822" t="str">
        <f>LEFT(TEXT(Table_New[[#This Row],[WorkDate]],"mmmm"),3)</f>
        <v>Jul</v>
      </c>
    </row>
    <row r="823" spans="1:22" ht="14.25" customHeight="1" x14ac:dyDescent="0.25">
      <c r="A823" s="6" t="s">
        <v>903</v>
      </c>
      <c r="B823" s="6" t="s">
        <v>65</v>
      </c>
      <c r="C823" s="6" t="s">
        <v>57</v>
      </c>
      <c r="D823" s="6" t="s">
        <v>81</v>
      </c>
      <c r="E823" t="str">
        <f>IF(Table_New[[#This Row],[Wait]]&lt;=4, "Yes", "No")</f>
        <v>No</v>
      </c>
      <c r="F823" s="9">
        <v>44357</v>
      </c>
      <c r="G823" s="9">
        <v>44392</v>
      </c>
      <c r="H823" s="6">
        <v>2</v>
      </c>
      <c r="I823" t="str">
        <f>IF(Table_New[[#This Row],[LaborFee]]=0,"Yes", "No")</f>
        <v>No</v>
      </c>
      <c r="J823" t="str">
        <f>IF(Table_New[[#This Row],[PartsFee]]=0,"Yes", "No")</f>
        <v>No</v>
      </c>
      <c r="K823" s="6">
        <v>3</v>
      </c>
      <c r="L823" s="6">
        <v>44.064</v>
      </c>
      <c r="M823" s="6" t="s">
        <v>79</v>
      </c>
      <c r="N823">
        <f>Table_New[[#This Row],[WorkDate]]-Table_New[[#This Row],[ReqDate]]</f>
        <v>35</v>
      </c>
      <c r="O823">
        <f>VLOOKUP(Table_New[[#This Row],[Techs]],$AA$2:$AB$4,2,0)</f>
        <v>140</v>
      </c>
      <c r="P823">
        <f>Table_New[[#This Row],[LaborHours]]*Table_New[[#This Row],[LaborRate]]</f>
        <v>420</v>
      </c>
      <c r="Q823" s="6">
        <v>420</v>
      </c>
      <c r="R823" s="6">
        <v>44.064</v>
      </c>
      <c r="S823">
        <f>Table_New[[#This Row],[LaborRate]]+Table_New[[#This Row],[LaborCost]]</f>
        <v>560</v>
      </c>
      <c r="T823">
        <f>Table_New[[#This Row],[LaborFee]]+Table_New[[#This Row],[PartsFee]]</f>
        <v>464.06400000000002</v>
      </c>
      <c r="U823" t="str">
        <f>LEFT(TEXT(Table_New[[#This Row],[ReqDate]],"dddd"),3)</f>
        <v>Thu</v>
      </c>
      <c r="V823" t="str">
        <f>LEFT(TEXT(Table_New[[#This Row],[WorkDate]],"mmmm"),3)</f>
        <v>Jul</v>
      </c>
    </row>
    <row r="824" spans="1:22" ht="14.25" customHeight="1" x14ac:dyDescent="0.25">
      <c r="A824" s="6" t="s">
        <v>904</v>
      </c>
      <c r="B824" s="6" t="s">
        <v>71</v>
      </c>
      <c r="C824" s="6" t="s">
        <v>66</v>
      </c>
      <c r="D824" s="6" t="s">
        <v>81</v>
      </c>
      <c r="E824" t="str">
        <f>IF(Table_New[[#This Row],[Wait]]&lt;=4, "Yes", "No")</f>
        <v>No</v>
      </c>
      <c r="F824" s="9">
        <v>44357</v>
      </c>
      <c r="G824" s="9">
        <v>44373</v>
      </c>
      <c r="H824" s="6">
        <v>2</v>
      </c>
      <c r="I824" t="str">
        <f>IF(Table_New[[#This Row],[LaborFee]]=0,"Yes", "No")</f>
        <v>Yes</v>
      </c>
      <c r="J824" t="str">
        <f>IF(Table_New[[#This Row],[PartsFee]]=0,"Yes", "No")</f>
        <v>No</v>
      </c>
      <c r="K824" s="6">
        <v>2</v>
      </c>
      <c r="L824" s="6">
        <v>67.843599999999995</v>
      </c>
      <c r="M824" s="6" t="s">
        <v>68</v>
      </c>
      <c r="N824">
        <f>Table_New[[#This Row],[WorkDate]]-Table_New[[#This Row],[ReqDate]]</f>
        <v>16</v>
      </c>
      <c r="O824">
        <f>VLOOKUP(Table_New[[#This Row],[Techs]],$AA$2:$AB$4,2,0)</f>
        <v>140</v>
      </c>
      <c r="P824">
        <f>Table_New[[#This Row],[LaborHours]]*Table_New[[#This Row],[LaborRate]]</f>
        <v>280</v>
      </c>
      <c r="Q824" s="6">
        <v>0</v>
      </c>
      <c r="R824" s="6">
        <v>67.843599999999995</v>
      </c>
      <c r="S824">
        <f>Table_New[[#This Row],[LaborRate]]+Table_New[[#This Row],[LaborCost]]</f>
        <v>420</v>
      </c>
      <c r="T824">
        <f>Table_New[[#This Row],[LaborFee]]+Table_New[[#This Row],[PartsFee]]</f>
        <v>67.843599999999995</v>
      </c>
      <c r="U824" t="str">
        <f>LEFT(TEXT(Table_New[[#This Row],[ReqDate]],"dddd"),3)</f>
        <v>Thu</v>
      </c>
      <c r="V824" t="str">
        <f>LEFT(TEXT(Table_New[[#This Row],[WorkDate]],"mmmm"),3)</f>
        <v>Jun</v>
      </c>
    </row>
    <row r="825" spans="1:22" ht="14.25" customHeight="1" x14ac:dyDescent="0.25">
      <c r="A825" s="6" t="s">
        <v>905</v>
      </c>
      <c r="B825" s="6" t="s">
        <v>65</v>
      </c>
      <c r="C825" s="6" t="s">
        <v>57</v>
      </c>
      <c r="D825" s="6" t="s">
        <v>58</v>
      </c>
      <c r="E825" t="str">
        <f>IF(Table_New[[#This Row],[Wait]]&lt;=4, "Yes", "No")</f>
        <v>No</v>
      </c>
      <c r="F825" s="9">
        <v>44357</v>
      </c>
      <c r="G825" s="9">
        <v>44373</v>
      </c>
      <c r="H825" s="6">
        <v>2</v>
      </c>
      <c r="I825" t="str">
        <f>IF(Table_New[[#This Row],[LaborFee]]=0,"Yes", "No")</f>
        <v>Yes</v>
      </c>
      <c r="J825" t="str">
        <f>IF(Table_New[[#This Row],[PartsFee]]=0,"Yes", "No")</f>
        <v>No</v>
      </c>
      <c r="K825" s="6">
        <v>0.75</v>
      </c>
      <c r="L825" s="6">
        <v>165.8691</v>
      </c>
      <c r="M825" s="6" t="s">
        <v>79</v>
      </c>
      <c r="N825">
        <f>Table_New[[#This Row],[WorkDate]]-Table_New[[#This Row],[ReqDate]]</f>
        <v>16</v>
      </c>
      <c r="O825">
        <f>VLOOKUP(Table_New[[#This Row],[Techs]],$AA$2:$AB$4,2,0)</f>
        <v>140</v>
      </c>
      <c r="P825">
        <f>Table_New[[#This Row],[LaborHours]]*Table_New[[#This Row],[LaborRate]]</f>
        <v>105</v>
      </c>
      <c r="Q825" s="6">
        <v>0</v>
      </c>
      <c r="R825" s="6">
        <v>165.8691</v>
      </c>
      <c r="S825">
        <f>Table_New[[#This Row],[LaborRate]]+Table_New[[#This Row],[LaborCost]]</f>
        <v>245</v>
      </c>
      <c r="T825">
        <f>Table_New[[#This Row],[LaborFee]]+Table_New[[#This Row],[PartsFee]]</f>
        <v>165.8691</v>
      </c>
      <c r="U825" t="str">
        <f>LEFT(TEXT(Table_New[[#This Row],[ReqDate]],"dddd"),3)</f>
        <v>Thu</v>
      </c>
      <c r="V825" t="str">
        <f>LEFT(TEXT(Table_New[[#This Row],[WorkDate]],"mmmm"),3)</f>
        <v>Jun</v>
      </c>
    </row>
    <row r="826" spans="1:22" ht="14.25" customHeight="1" x14ac:dyDescent="0.25">
      <c r="A826" s="6" t="s">
        <v>906</v>
      </c>
      <c r="B826" s="6" t="s">
        <v>226</v>
      </c>
      <c r="C826" s="6" t="s">
        <v>227</v>
      </c>
      <c r="D826" s="6" t="s">
        <v>63</v>
      </c>
      <c r="E826" t="str">
        <f>IF(Table_New[[#This Row],[Wait]]&lt;=4, "Yes", "No")</f>
        <v>No</v>
      </c>
      <c r="F826" s="9">
        <v>44357</v>
      </c>
      <c r="G826" s="9">
        <v>44371</v>
      </c>
      <c r="H826" s="6">
        <v>2</v>
      </c>
      <c r="I826" t="str">
        <f>IF(Table_New[[#This Row],[LaborFee]]=0,"Yes", "No")</f>
        <v>Yes</v>
      </c>
      <c r="J826" t="str">
        <f>IF(Table_New[[#This Row],[PartsFee]]=0,"Yes", "No")</f>
        <v>No</v>
      </c>
      <c r="K826" s="6">
        <v>3</v>
      </c>
      <c r="L826" s="6">
        <v>42.66</v>
      </c>
      <c r="M826" s="6" t="s">
        <v>432</v>
      </c>
      <c r="N826">
        <f>Table_New[[#This Row],[WorkDate]]-Table_New[[#This Row],[ReqDate]]</f>
        <v>14</v>
      </c>
      <c r="O826">
        <f>VLOOKUP(Table_New[[#This Row],[Techs]],$AA$2:$AB$4,2,0)</f>
        <v>140</v>
      </c>
      <c r="P826">
        <f>Table_New[[#This Row],[LaborHours]]*Table_New[[#This Row],[LaborRate]]</f>
        <v>420</v>
      </c>
      <c r="Q826" s="6">
        <v>0</v>
      </c>
      <c r="R826" s="6">
        <v>42.66</v>
      </c>
      <c r="S826">
        <f>Table_New[[#This Row],[LaborRate]]+Table_New[[#This Row],[LaborCost]]</f>
        <v>560</v>
      </c>
      <c r="T826">
        <f>Table_New[[#This Row],[LaborFee]]+Table_New[[#This Row],[PartsFee]]</f>
        <v>42.66</v>
      </c>
      <c r="U826" t="str">
        <f>LEFT(TEXT(Table_New[[#This Row],[ReqDate]],"dddd"),3)</f>
        <v>Thu</v>
      </c>
      <c r="V826" t="str">
        <f>LEFT(TEXT(Table_New[[#This Row],[WorkDate]],"mmmm"),3)</f>
        <v>Jun</v>
      </c>
    </row>
    <row r="827" spans="1:22" ht="14.25" customHeight="1" x14ac:dyDescent="0.25">
      <c r="A827" s="6" t="s">
        <v>907</v>
      </c>
      <c r="B827" s="6" t="s">
        <v>94</v>
      </c>
      <c r="C827" s="6" t="s">
        <v>78</v>
      </c>
      <c r="D827" s="6" t="s">
        <v>63</v>
      </c>
      <c r="E827" t="str">
        <f>IF(Table_New[[#This Row],[Wait]]&lt;=4, "Yes", "No")</f>
        <v>No</v>
      </c>
      <c r="F827" s="9">
        <v>44357</v>
      </c>
      <c r="G827" s="9">
        <v>44392</v>
      </c>
      <c r="H827" s="6">
        <v>1</v>
      </c>
      <c r="I827" t="str">
        <f>IF(Table_New[[#This Row],[LaborFee]]=0,"Yes", "No")</f>
        <v>Yes</v>
      </c>
      <c r="J827" t="str">
        <f>IF(Table_New[[#This Row],[PartsFee]]=0,"Yes", "No")</f>
        <v>No</v>
      </c>
      <c r="K827" s="6">
        <v>1</v>
      </c>
      <c r="L827" s="6">
        <v>101.9011</v>
      </c>
      <c r="M827" s="6" t="s">
        <v>59</v>
      </c>
      <c r="N827">
        <f>Table_New[[#This Row],[WorkDate]]-Table_New[[#This Row],[ReqDate]]</f>
        <v>35</v>
      </c>
      <c r="O827">
        <f>VLOOKUP(Table_New[[#This Row],[Techs]],$AA$2:$AB$4,2,0)</f>
        <v>80</v>
      </c>
      <c r="P827">
        <f>Table_New[[#This Row],[LaborHours]]*Table_New[[#This Row],[LaborRate]]</f>
        <v>80</v>
      </c>
      <c r="Q827" s="6">
        <v>0</v>
      </c>
      <c r="R827" s="6">
        <v>101.9011</v>
      </c>
      <c r="S827">
        <f>Table_New[[#This Row],[LaborRate]]+Table_New[[#This Row],[LaborCost]]</f>
        <v>160</v>
      </c>
      <c r="T827">
        <f>Table_New[[#This Row],[LaborFee]]+Table_New[[#This Row],[PartsFee]]</f>
        <v>101.9011</v>
      </c>
      <c r="U827" t="str">
        <f>LEFT(TEXT(Table_New[[#This Row],[ReqDate]],"dddd"),3)</f>
        <v>Thu</v>
      </c>
      <c r="V827" t="str">
        <f>LEFT(TEXT(Table_New[[#This Row],[WorkDate]],"mmmm"),3)</f>
        <v>Jul</v>
      </c>
    </row>
    <row r="828" spans="1:22" ht="14.25" customHeight="1" x14ac:dyDescent="0.25">
      <c r="A828" s="6" t="s">
        <v>908</v>
      </c>
      <c r="B828" s="6" t="s">
        <v>106</v>
      </c>
      <c r="C828" s="6" t="s">
        <v>78</v>
      </c>
      <c r="D828" s="6" t="s">
        <v>81</v>
      </c>
      <c r="E828" t="str">
        <f>IF(Table_New[[#This Row],[Wait]]&lt;=4, "Yes", "No")</f>
        <v>No</v>
      </c>
      <c r="F828" s="9">
        <v>44357</v>
      </c>
      <c r="G828" s="9">
        <v>44373</v>
      </c>
      <c r="H828" s="6">
        <v>2</v>
      </c>
      <c r="I828" t="str">
        <f>IF(Table_New[[#This Row],[LaborFee]]=0,"Yes", "No")</f>
        <v>Yes</v>
      </c>
      <c r="J828" t="str">
        <f>IF(Table_New[[#This Row],[PartsFee]]=0,"Yes", "No")</f>
        <v>No</v>
      </c>
      <c r="K828" s="6">
        <v>1.25</v>
      </c>
      <c r="L828" s="6">
        <v>222.5367</v>
      </c>
      <c r="M828" s="6" t="s">
        <v>79</v>
      </c>
      <c r="N828">
        <f>Table_New[[#This Row],[WorkDate]]-Table_New[[#This Row],[ReqDate]]</f>
        <v>16</v>
      </c>
      <c r="O828">
        <f>VLOOKUP(Table_New[[#This Row],[Techs]],$AA$2:$AB$4,2,0)</f>
        <v>140</v>
      </c>
      <c r="P828">
        <f>Table_New[[#This Row],[LaborHours]]*Table_New[[#This Row],[LaborRate]]</f>
        <v>175</v>
      </c>
      <c r="Q828" s="6">
        <v>0</v>
      </c>
      <c r="R828" s="6">
        <v>222.5367</v>
      </c>
      <c r="S828">
        <f>Table_New[[#This Row],[LaborRate]]+Table_New[[#This Row],[LaborCost]]</f>
        <v>315</v>
      </c>
      <c r="T828">
        <f>Table_New[[#This Row],[LaborFee]]+Table_New[[#This Row],[PartsFee]]</f>
        <v>222.5367</v>
      </c>
      <c r="U828" t="str">
        <f>LEFT(TEXT(Table_New[[#This Row],[ReqDate]],"dddd"),3)</f>
        <v>Thu</v>
      </c>
      <c r="V828" t="str">
        <f>LEFT(TEXT(Table_New[[#This Row],[WorkDate]],"mmmm"),3)</f>
        <v>Jun</v>
      </c>
    </row>
    <row r="829" spans="1:22" ht="14.25" customHeight="1" x14ac:dyDescent="0.25">
      <c r="A829" s="6" t="s">
        <v>909</v>
      </c>
      <c r="B829" s="6" t="s">
        <v>94</v>
      </c>
      <c r="C829" s="6" t="s">
        <v>78</v>
      </c>
      <c r="D829" s="6" t="s">
        <v>63</v>
      </c>
      <c r="E829" t="str">
        <f>IF(Table_New[[#This Row],[Wait]]&lt;=4, "Yes", "No")</f>
        <v>No</v>
      </c>
      <c r="F829" s="9">
        <v>44358</v>
      </c>
      <c r="G829" s="9">
        <v>44393</v>
      </c>
      <c r="H829" s="6">
        <v>1</v>
      </c>
      <c r="I829" t="str">
        <f>IF(Table_New[[#This Row],[LaborFee]]=0,"Yes", "No")</f>
        <v>Yes</v>
      </c>
      <c r="J829" t="str">
        <f>IF(Table_New[[#This Row],[PartsFee]]=0,"Yes", "No")</f>
        <v>Yes</v>
      </c>
      <c r="K829" s="6">
        <v>0.5</v>
      </c>
      <c r="L829" s="6">
        <v>344.76940000000002</v>
      </c>
      <c r="M829" s="6" t="s">
        <v>413</v>
      </c>
      <c r="N829">
        <f>Table_New[[#This Row],[WorkDate]]-Table_New[[#This Row],[ReqDate]]</f>
        <v>35</v>
      </c>
      <c r="O829">
        <f>VLOOKUP(Table_New[[#This Row],[Techs]],$AA$2:$AB$4,2,0)</f>
        <v>80</v>
      </c>
      <c r="P829">
        <f>Table_New[[#This Row],[LaborHours]]*Table_New[[#This Row],[LaborRate]]</f>
        <v>40</v>
      </c>
      <c r="Q829" s="6">
        <v>0</v>
      </c>
      <c r="R829" s="6">
        <v>0</v>
      </c>
      <c r="S829">
        <f>Table_New[[#This Row],[LaborRate]]+Table_New[[#This Row],[LaborCost]]</f>
        <v>120</v>
      </c>
      <c r="T829">
        <f>Table_New[[#This Row],[LaborFee]]+Table_New[[#This Row],[PartsFee]]</f>
        <v>0</v>
      </c>
      <c r="U829" t="str">
        <f>LEFT(TEXT(Table_New[[#This Row],[ReqDate]],"dddd"),3)</f>
        <v>Fri</v>
      </c>
      <c r="V829" t="str">
        <f>LEFT(TEXT(Table_New[[#This Row],[WorkDate]],"mmmm"),3)</f>
        <v>Jul</v>
      </c>
    </row>
    <row r="830" spans="1:22" ht="14.25" customHeight="1" x14ac:dyDescent="0.25">
      <c r="A830" s="6" t="s">
        <v>910</v>
      </c>
      <c r="B830" s="6" t="s">
        <v>56</v>
      </c>
      <c r="C830" s="6" t="s">
        <v>227</v>
      </c>
      <c r="D830" s="6" t="s">
        <v>67</v>
      </c>
      <c r="E830" t="str">
        <f>IF(Table_New[[#This Row],[Wait]]&lt;=4, "Yes", "No")</f>
        <v>No</v>
      </c>
      <c r="F830" s="9">
        <v>44359</v>
      </c>
      <c r="G830" s="9">
        <v>44376</v>
      </c>
      <c r="H830" s="6">
        <v>1</v>
      </c>
      <c r="I830" t="str">
        <f>IF(Table_New[[#This Row],[LaborFee]]=0,"Yes", "No")</f>
        <v>No</v>
      </c>
      <c r="J830" t="str">
        <f>IF(Table_New[[#This Row],[PartsFee]]=0,"Yes", "No")</f>
        <v>No</v>
      </c>
      <c r="K830" s="6">
        <v>0.25</v>
      </c>
      <c r="L830" s="6">
        <v>22</v>
      </c>
      <c r="M830" s="6" t="s">
        <v>59</v>
      </c>
      <c r="N830">
        <f>Table_New[[#This Row],[WorkDate]]-Table_New[[#This Row],[ReqDate]]</f>
        <v>17</v>
      </c>
      <c r="O830">
        <f>VLOOKUP(Table_New[[#This Row],[Techs]],$AA$2:$AB$4,2,0)</f>
        <v>80</v>
      </c>
      <c r="P830">
        <f>Table_New[[#This Row],[LaborHours]]*Table_New[[#This Row],[LaborRate]]</f>
        <v>20</v>
      </c>
      <c r="Q830" s="6">
        <v>20</v>
      </c>
      <c r="R830" s="6">
        <v>22</v>
      </c>
      <c r="S830">
        <f>Table_New[[#This Row],[LaborRate]]+Table_New[[#This Row],[LaborCost]]</f>
        <v>100</v>
      </c>
      <c r="T830">
        <f>Table_New[[#This Row],[LaborFee]]+Table_New[[#This Row],[PartsFee]]</f>
        <v>42</v>
      </c>
      <c r="U830" t="str">
        <f>LEFT(TEXT(Table_New[[#This Row],[ReqDate]],"dddd"),3)</f>
        <v>Sat</v>
      </c>
      <c r="V830" t="str">
        <f>LEFT(TEXT(Table_New[[#This Row],[WorkDate]],"mmmm"),3)</f>
        <v>Jun</v>
      </c>
    </row>
    <row r="831" spans="1:22" ht="14.25" customHeight="1" x14ac:dyDescent="0.25">
      <c r="A831" s="6" t="s">
        <v>911</v>
      </c>
      <c r="B831" s="6" t="s">
        <v>65</v>
      </c>
      <c r="C831" s="6" t="s">
        <v>66</v>
      </c>
      <c r="D831" s="6" t="s">
        <v>63</v>
      </c>
      <c r="E831" t="str">
        <f>IF(Table_New[[#This Row],[Wait]]&lt;=4, "Yes", "No")</f>
        <v>No</v>
      </c>
      <c r="F831" s="9">
        <v>44361</v>
      </c>
      <c r="G831" s="9">
        <v>44370</v>
      </c>
      <c r="H831" s="6">
        <v>1</v>
      </c>
      <c r="I831" t="str">
        <f>IF(Table_New[[#This Row],[LaborFee]]=0,"Yes", "No")</f>
        <v>No</v>
      </c>
      <c r="J831" t="str">
        <f>IF(Table_New[[#This Row],[PartsFee]]=0,"Yes", "No")</f>
        <v>No</v>
      </c>
      <c r="K831" s="6">
        <v>0.5</v>
      </c>
      <c r="L831" s="6">
        <v>120</v>
      </c>
      <c r="M831" s="6" t="s">
        <v>59</v>
      </c>
      <c r="N831">
        <f>Table_New[[#This Row],[WorkDate]]-Table_New[[#This Row],[ReqDate]]</f>
        <v>9</v>
      </c>
      <c r="O831">
        <f>VLOOKUP(Table_New[[#This Row],[Techs]],$AA$2:$AB$4,2,0)</f>
        <v>80</v>
      </c>
      <c r="P831">
        <f>Table_New[[#This Row],[LaborHours]]*Table_New[[#This Row],[LaborRate]]</f>
        <v>40</v>
      </c>
      <c r="Q831" s="6">
        <v>40</v>
      </c>
      <c r="R831" s="6">
        <v>120</v>
      </c>
      <c r="S831">
        <f>Table_New[[#This Row],[LaborRate]]+Table_New[[#This Row],[LaborCost]]</f>
        <v>120</v>
      </c>
      <c r="T831">
        <f>Table_New[[#This Row],[LaborFee]]+Table_New[[#This Row],[PartsFee]]</f>
        <v>160</v>
      </c>
      <c r="U831" t="str">
        <f>LEFT(TEXT(Table_New[[#This Row],[ReqDate]],"dddd"),3)</f>
        <v>Mon</v>
      </c>
      <c r="V831" t="str">
        <f>LEFT(TEXT(Table_New[[#This Row],[WorkDate]],"mmmm"),3)</f>
        <v>Jun</v>
      </c>
    </row>
    <row r="832" spans="1:22" ht="14.25" customHeight="1" x14ac:dyDescent="0.25">
      <c r="A832" s="6" t="s">
        <v>912</v>
      </c>
      <c r="B832" s="6" t="s">
        <v>65</v>
      </c>
      <c r="C832" s="6" t="s">
        <v>57</v>
      </c>
      <c r="D832" s="6" t="s">
        <v>63</v>
      </c>
      <c r="E832" t="str">
        <f>IF(Table_New[[#This Row],[Wait]]&lt;=4, "Yes", "No")</f>
        <v>No</v>
      </c>
      <c r="F832" s="9">
        <v>44361</v>
      </c>
      <c r="G832" s="9">
        <v>44371</v>
      </c>
      <c r="H832" s="6">
        <v>1</v>
      </c>
      <c r="I832" t="str">
        <f>IF(Table_New[[#This Row],[LaborFee]]=0,"Yes", "No")</f>
        <v>Yes</v>
      </c>
      <c r="J832" t="str">
        <f>IF(Table_New[[#This Row],[PartsFee]]=0,"Yes", "No")</f>
        <v>Yes</v>
      </c>
      <c r="K832" s="6">
        <v>0.5</v>
      </c>
      <c r="L832" s="6">
        <v>204.28399999999999</v>
      </c>
      <c r="M832" s="6" t="s">
        <v>413</v>
      </c>
      <c r="N832">
        <f>Table_New[[#This Row],[WorkDate]]-Table_New[[#This Row],[ReqDate]]</f>
        <v>10</v>
      </c>
      <c r="O832">
        <f>VLOOKUP(Table_New[[#This Row],[Techs]],$AA$2:$AB$4,2,0)</f>
        <v>80</v>
      </c>
      <c r="P832">
        <f>Table_New[[#This Row],[LaborHours]]*Table_New[[#This Row],[LaborRate]]</f>
        <v>40</v>
      </c>
      <c r="Q832" s="6">
        <v>0</v>
      </c>
      <c r="R832" s="6">
        <v>0</v>
      </c>
      <c r="S832">
        <f>Table_New[[#This Row],[LaborRate]]+Table_New[[#This Row],[LaborCost]]</f>
        <v>120</v>
      </c>
      <c r="T832">
        <f>Table_New[[#This Row],[LaborFee]]+Table_New[[#This Row],[PartsFee]]</f>
        <v>0</v>
      </c>
      <c r="U832" t="str">
        <f>LEFT(TEXT(Table_New[[#This Row],[ReqDate]],"dddd"),3)</f>
        <v>Mon</v>
      </c>
      <c r="V832" t="str">
        <f>LEFT(TEXT(Table_New[[#This Row],[WorkDate]],"mmmm"),3)</f>
        <v>Jun</v>
      </c>
    </row>
    <row r="833" spans="1:22" ht="14.25" customHeight="1" x14ac:dyDescent="0.25">
      <c r="A833" s="6" t="s">
        <v>913</v>
      </c>
      <c r="B833" s="6" t="s">
        <v>83</v>
      </c>
      <c r="C833" s="6" t="s">
        <v>78</v>
      </c>
      <c r="D833" s="6" t="s">
        <v>63</v>
      </c>
      <c r="E833" t="str">
        <f>IF(Table_New[[#This Row],[Wait]]&lt;=4, "Yes", "No")</f>
        <v>No</v>
      </c>
      <c r="F833" s="9">
        <v>44361</v>
      </c>
      <c r="G833" s="9">
        <v>44384</v>
      </c>
      <c r="H833" s="6">
        <v>2</v>
      </c>
      <c r="I833" t="str">
        <f>IF(Table_New[[#This Row],[LaborFee]]=0,"Yes", "No")</f>
        <v>No</v>
      </c>
      <c r="J833" t="str">
        <f>IF(Table_New[[#This Row],[PartsFee]]=0,"Yes", "No")</f>
        <v>Yes</v>
      </c>
      <c r="K833" s="6">
        <v>5</v>
      </c>
      <c r="L833" s="6">
        <v>2048.5612000000001</v>
      </c>
      <c r="M833" s="6" t="s">
        <v>79</v>
      </c>
      <c r="N833">
        <f>Table_New[[#This Row],[WorkDate]]-Table_New[[#This Row],[ReqDate]]</f>
        <v>23</v>
      </c>
      <c r="O833">
        <f>VLOOKUP(Table_New[[#This Row],[Techs]],$AA$2:$AB$4,2,0)</f>
        <v>140</v>
      </c>
      <c r="P833">
        <f>Table_New[[#This Row],[LaborHours]]*Table_New[[#This Row],[LaborRate]]</f>
        <v>700</v>
      </c>
      <c r="Q833" s="6">
        <v>700</v>
      </c>
      <c r="R833" s="6">
        <v>0</v>
      </c>
      <c r="S833">
        <f>Table_New[[#This Row],[LaborRate]]+Table_New[[#This Row],[LaborCost]]</f>
        <v>840</v>
      </c>
      <c r="T833">
        <f>Table_New[[#This Row],[LaborFee]]+Table_New[[#This Row],[PartsFee]]</f>
        <v>700</v>
      </c>
      <c r="U833" t="str">
        <f>LEFT(TEXT(Table_New[[#This Row],[ReqDate]],"dddd"),3)</f>
        <v>Mon</v>
      </c>
      <c r="V833" t="str">
        <f>LEFT(TEXT(Table_New[[#This Row],[WorkDate]],"mmmm"),3)</f>
        <v>Jul</v>
      </c>
    </row>
    <row r="834" spans="1:22" ht="14.25" customHeight="1" x14ac:dyDescent="0.25">
      <c r="A834" s="6" t="s">
        <v>914</v>
      </c>
      <c r="B834" s="6" t="s">
        <v>94</v>
      </c>
      <c r="C834" s="6" t="s">
        <v>57</v>
      </c>
      <c r="D834" s="6" t="s">
        <v>67</v>
      </c>
      <c r="E834" t="str">
        <f>IF(Table_New[[#This Row],[Wait]]&lt;=4, "Yes", "No")</f>
        <v>No</v>
      </c>
      <c r="F834" s="9">
        <v>44361</v>
      </c>
      <c r="G834" s="9">
        <v>44399</v>
      </c>
      <c r="H834" s="6">
        <v>1</v>
      </c>
      <c r="I834" t="str">
        <f>IF(Table_New[[#This Row],[LaborFee]]=0,"Yes", "No")</f>
        <v>No</v>
      </c>
      <c r="J834" t="str">
        <f>IF(Table_New[[#This Row],[PartsFee]]=0,"Yes", "No")</f>
        <v>No</v>
      </c>
      <c r="K834" s="6">
        <v>0.25</v>
      </c>
      <c r="L834" s="6">
        <v>8.5495999999999999</v>
      </c>
      <c r="M834" s="6" t="s">
        <v>79</v>
      </c>
      <c r="N834">
        <f>Table_New[[#This Row],[WorkDate]]-Table_New[[#This Row],[ReqDate]]</f>
        <v>38</v>
      </c>
      <c r="O834">
        <f>VLOOKUP(Table_New[[#This Row],[Techs]],$AA$2:$AB$4,2,0)</f>
        <v>80</v>
      </c>
      <c r="P834">
        <f>Table_New[[#This Row],[LaborHours]]*Table_New[[#This Row],[LaborRate]]</f>
        <v>20</v>
      </c>
      <c r="Q834" s="6">
        <v>20</v>
      </c>
      <c r="R834" s="6">
        <v>8.5495999999999999</v>
      </c>
      <c r="S834">
        <f>Table_New[[#This Row],[LaborRate]]+Table_New[[#This Row],[LaborCost]]</f>
        <v>100</v>
      </c>
      <c r="T834">
        <f>Table_New[[#This Row],[LaborFee]]+Table_New[[#This Row],[PartsFee]]</f>
        <v>28.549599999999998</v>
      </c>
      <c r="U834" t="str">
        <f>LEFT(TEXT(Table_New[[#This Row],[ReqDate]],"dddd"),3)</f>
        <v>Mon</v>
      </c>
      <c r="V834" t="str">
        <f>LEFT(TEXT(Table_New[[#This Row],[WorkDate]],"mmmm"),3)</f>
        <v>Jul</v>
      </c>
    </row>
    <row r="835" spans="1:22" ht="14.25" customHeight="1" x14ac:dyDescent="0.25">
      <c r="A835" s="6" t="s">
        <v>915</v>
      </c>
      <c r="B835" s="6" t="s">
        <v>65</v>
      </c>
      <c r="C835" s="6" t="s">
        <v>66</v>
      </c>
      <c r="D835" s="6" t="s">
        <v>58</v>
      </c>
      <c r="E835" t="str">
        <f>IF(Table_New[[#This Row],[Wait]]&lt;=4, "Yes", "No")</f>
        <v>No</v>
      </c>
      <c r="F835" s="9">
        <v>44361</v>
      </c>
      <c r="G835" s="9">
        <v>44399</v>
      </c>
      <c r="H835" s="6">
        <v>1</v>
      </c>
      <c r="I835" t="str">
        <f>IF(Table_New[[#This Row],[LaborFee]]=0,"Yes", "No")</f>
        <v>No</v>
      </c>
      <c r="J835" t="str">
        <f>IF(Table_New[[#This Row],[PartsFee]]=0,"Yes", "No")</f>
        <v>No</v>
      </c>
      <c r="K835" s="6">
        <v>0.5</v>
      </c>
      <c r="L835" s="6">
        <v>120.54089999999999</v>
      </c>
      <c r="M835" s="6" t="s">
        <v>79</v>
      </c>
      <c r="N835">
        <f>Table_New[[#This Row],[WorkDate]]-Table_New[[#This Row],[ReqDate]]</f>
        <v>38</v>
      </c>
      <c r="O835">
        <f>VLOOKUP(Table_New[[#This Row],[Techs]],$AA$2:$AB$4,2,0)</f>
        <v>80</v>
      </c>
      <c r="P835">
        <f>Table_New[[#This Row],[LaborHours]]*Table_New[[#This Row],[LaborRate]]</f>
        <v>40</v>
      </c>
      <c r="Q835" s="6">
        <v>40</v>
      </c>
      <c r="R835" s="6">
        <v>120.54089999999999</v>
      </c>
      <c r="S835">
        <f>Table_New[[#This Row],[LaborRate]]+Table_New[[#This Row],[LaborCost]]</f>
        <v>120</v>
      </c>
      <c r="T835">
        <f>Table_New[[#This Row],[LaborFee]]+Table_New[[#This Row],[PartsFee]]</f>
        <v>160.54089999999999</v>
      </c>
      <c r="U835" t="str">
        <f>LEFT(TEXT(Table_New[[#This Row],[ReqDate]],"dddd"),3)</f>
        <v>Mon</v>
      </c>
      <c r="V835" t="str">
        <f>LEFT(TEXT(Table_New[[#This Row],[WorkDate]],"mmmm"),3)</f>
        <v>Jul</v>
      </c>
    </row>
    <row r="836" spans="1:22" ht="14.25" customHeight="1" x14ac:dyDescent="0.25">
      <c r="A836" s="6" t="s">
        <v>916</v>
      </c>
      <c r="B836" s="6" t="s">
        <v>71</v>
      </c>
      <c r="C836" s="6" t="s">
        <v>66</v>
      </c>
      <c r="D836" s="6" t="s">
        <v>63</v>
      </c>
      <c r="E836" t="str">
        <f>IF(Table_New[[#This Row],[Wait]]&lt;=4, "Yes", "No")</f>
        <v>No</v>
      </c>
      <c r="F836" s="9">
        <v>44361</v>
      </c>
      <c r="G836" s="9">
        <v>44392</v>
      </c>
      <c r="H836" s="6">
        <v>2</v>
      </c>
      <c r="I836" t="str">
        <f>IF(Table_New[[#This Row],[LaborFee]]=0,"Yes", "No")</f>
        <v>Yes</v>
      </c>
      <c r="J836" t="str">
        <f>IF(Table_New[[#This Row],[PartsFee]]=0,"Yes", "No")</f>
        <v>No</v>
      </c>
      <c r="K836" s="6">
        <v>0.75</v>
      </c>
      <c r="L836" s="6">
        <v>52.350099999999998</v>
      </c>
      <c r="M836" s="6" t="s">
        <v>68</v>
      </c>
      <c r="N836">
        <f>Table_New[[#This Row],[WorkDate]]-Table_New[[#This Row],[ReqDate]]</f>
        <v>31</v>
      </c>
      <c r="O836">
        <f>VLOOKUP(Table_New[[#This Row],[Techs]],$AA$2:$AB$4,2,0)</f>
        <v>140</v>
      </c>
      <c r="P836">
        <f>Table_New[[#This Row],[LaborHours]]*Table_New[[#This Row],[LaborRate]]</f>
        <v>105</v>
      </c>
      <c r="Q836" s="6">
        <v>0</v>
      </c>
      <c r="R836" s="6">
        <v>52.350099999999998</v>
      </c>
      <c r="S836">
        <f>Table_New[[#This Row],[LaborRate]]+Table_New[[#This Row],[LaborCost]]</f>
        <v>245</v>
      </c>
      <c r="T836">
        <f>Table_New[[#This Row],[LaborFee]]+Table_New[[#This Row],[PartsFee]]</f>
        <v>52.350099999999998</v>
      </c>
      <c r="U836" t="str">
        <f>LEFT(TEXT(Table_New[[#This Row],[ReqDate]],"dddd"),3)</f>
        <v>Mon</v>
      </c>
      <c r="V836" t="str">
        <f>LEFT(TEXT(Table_New[[#This Row],[WorkDate]],"mmmm"),3)</f>
        <v>Jul</v>
      </c>
    </row>
    <row r="837" spans="1:22" ht="14.25" customHeight="1" x14ac:dyDescent="0.25">
      <c r="A837" s="6" t="s">
        <v>917</v>
      </c>
      <c r="B837" s="6" t="s">
        <v>65</v>
      </c>
      <c r="C837" s="6" t="s">
        <v>57</v>
      </c>
      <c r="D837" s="6" t="s">
        <v>194</v>
      </c>
      <c r="E837" t="str">
        <f>IF(Table_New[[#This Row],[Wait]]&lt;=4, "Yes", "No")</f>
        <v>No</v>
      </c>
      <c r="F837" s="9">
        <v>44361</v>
      </c>
      <c r="G837" s="9">
        <v>44371</v>
      </c>
      <c r="H837" s="6">
        <v>2</v>
      </c>
      <c r="I837" t="str">
        <f>IF(Table_New[[#This Row],[LaborFee]]=0,"Yes", "No")</f>
        <v>Yes</v>
      </c>
      <c r="J837" t="str">
        <f>IF(Table_New[[#This Row],[PartsFee]]=0,"Yes", "No")</f>
        <v>No</v>
      </c>
      <c r="K837" s="6">
        <v>1</v>
      </c>
      <c r="L837" s="6">
        <v>406.70679999999999</v>
      </c>
      <c r="M837" s="6" t="s">
        <v>79</v>
      </c>
      <c r="N837">
        <f>Table_New[[#This Row],[WorkDate]]-Table_New[[#This Row],[ReqDate]]</f>
        <v>10</v>
      </c>
      <c r="O837">
        <f>VLOOKUP(Table_New[[#This Row],[Techs]],$AA$2:$AB$4,2,0)</f>
        <v>140</v>
      </c>
      <c r="P837">
        <f>Table_New[[#This Row],[LaborHours]]*Table_New[[#This Row],[LaborRate]]</f>
        <v>140</v>
      </c>
      <c r="Q837" s="6">
        <v>0</v>
      </c>
      <c r="R837" s="6">
        <v>406.70679999999999</v>
      </c>
      <c r="S837">
        <f>Table_New[[#This Row],[LaborRate]]+Table_New[[#This Row],[LaborCost]]</f>
        <v>280</v>
      </c>
      <c r="T837">
        <f>Table_New[[#This Row],[LaborFee]]+Table_New[[#This Row],[PartsFee]]</f>
        <v>406.70679999999999</v>
      </c>
      <c r="U837" t="str">
        <f>LEFT(TEXT(Table_New[[#This Row],[ReqDate]],"dddd"),3)</f>
        <v>Mon</v>
      </c>
      <c r="V837" t="str">
        <f>LEFT(TEXT(Table_New[[#This Row],[WorkDate]],"mmmm"),3)</f>
        <v>Jun</v>
      </c>
    </row>
    <row r="838" spans="1:22" ht="14.25" customHeight="1" x14ac:dyDescent="0.25">
      <c r="A838" s="6" t="s">
        <v>918</v>
      </c>
      <c r="B838" s="6" t="s">
        <v>61</v>
      </c>
      <c r="C838" s="6" t="s">
        <v>62</v>
      </c>
      <c r="D838" s="6" t="s">
        <v>67</v>
      </c>
      <c r="E838" t="str">
        <f>IF(Table_New[[#This Row],[Wait]]&lt;=4, "Yes", "No")</f>
        <v>No</v>
      </c>
      <c r="F838" s="9">
        <v>44362</v>
      </c>
      <c r="G838" s="9">
        <v>44386</v>
      </c>
      <c r="H838" s="6">
        <v>1</v>
      </c>
      <c r="I838" t="str">
        <f>IF(Table_New[[#This Row],[LaborFee]]=0,"Yes", "No")</f>
        <v>No</v>
      </c>
      <c r="J838" t="str">
        <f>IF(Table_New[[#This Row],[PartsFee]]=0,"Yes", "No")</f>
        <v>No</v>
      </c>
      <c r="K838" s="6">
        <v>0.25</v>
      </c>
      <c r="L838" s="6">
        <v>70.5334</v>
      </c>
      <c r="M838" s="6" t="s">
        <v>59</v>
      </c>
      <c r="N838">
        <f>Table_New[[#This Row],[WorkDate]]-Table_New[[#This Row],[ReqDate]]</f>
        <v>24</v>
      </c>
      <c r="O838">
        <f>VLOOKUP(Table_New[[#This Row],[Techs]],$AA$2:$AB$4,2,0)</f>
        <v>80</v>
      </c>
      <c r="P838">
        <f>Table_New[[#This Row],[LaborHours]]*Table_New[[#This Row],[LaborRate]]</f>
        <v>20</v>
      </c>
      <c r="Q838" s="6">
        <v>20</v>
      </c>
      <c r="R838" s="6">
        <v>70.5334</v>
      </c>
      <c r="S838">
        <f>Table_New[[#This Row],[LaborRate]]+Table_New[[#This Row],[LaborCost]]</f>
        <v>100</v>
      </c>
      <c r="T838">
        <f>Table_New[[#This Row],[LaborFee]]+Table_New[[#This Row],[PartsFee]]</f>
        <v>90.5334</v>
      </c>
      <c r="U838" t="str">
        <f>LEFT(TEXT(Table_New[[#This Row],[ReqDate]],"dddd"),3)</f>
        <v>Tue</v>
      </c>
      <c r="V838" t="str">
        <f>LEFT(TEXT(Table_New[[#This Row],[WorkDate]],"mmmm"),3)</f>
        <v>Jul</v>
      </c>
    </row>
    <row r="839" spans="1:22" ht="14.25" customHeight="1" x14ac:dyDescent="0.25">
      <c r="A839" s="6" t="s">
        <v>919</v>
      </c>
      <c r="B839" s="6" t="s">
        <v>168</v>
      </c>
      <c r="C839" s="6" t="s">
        <v>227</v>
      </c>
      <c r="D839" s="6" t="s">
        <v>58</v>
      </c>
      <c r="E839" t="str">
        <f>IF(Table_New[[#This Row],[Wait]]&lt;=4, "Yes", "No")</f>
        <v>No</v>
      </c>
      <c r="F839" s="9">
        <v>44362</v>
      </c>
      <c r="G839" s="9">
        <v>44389</v>
      </c>
      <c r="H839" s="6">
        <v>2</v>
      </c>
      <c r="I839" t="str">
        <f>IF(Table_New[[#This Row],[LaborFee]]=0,"Yes", "No")</f>
        <v>No</v>
      </c>
      <c r="J839" t="str">
        <f>IF(Table_New[[#This Row],[PartsFee]]=0,"Yes", "No")</f>
        <v>No</v>
      </c>
      <c r="K839" s="6">
        <v>0.25</v>
      </c>
      <c r="L839" s="6">
        <v>14.4</v>
      </c>
      <c r="M839" s="6" t="s">
        <v>59</v>
      </c>
      <c r="N839">
        <f>Table_New[[#This Row],[WorkDate]]-Table_New[[#This Row],[ReqDate]]</f>
        <v>27</v>
      </c>
      <c r="O839">
        <f>VLOOKUP(Table_New[[#This Row],[Techs]],$AA$2:$AB$4,2,0)</f>
        <v>140</v>
      </c>
      <c r="P839">
        <f>Table_New[[#This Row],[LaborHours]]*Table_New[[#This Row],[LaborRate]]</f>
        <v>35</v>
      </c>
      <c r="Q839" s="6">
        <v>35</v>
      </c>
      <c r="R839" s="6">
        <v>14.4</v>
      </c>
      <c r="S839">
        <f>Table_New[[#This Row],[LaborRate]]+Table_New[[#This Row],[LaborCost]]</f>
        <v>175</v>
      </c>
      <c r="T839">
        <f>Table_New[[#This Row],[LaborFee]]+Table_New[[#This Row],[PartsFee]]</f>
        <v>49.4</v>
      </c>
      <c r="U839" t="str">
        <f>LEFT(TEXT(Table_New[[#This Row],[ReqDate]],"dddd"),3)</f>
        <v>Tue</v>
      </c>
      <c r="V839" t="str">
        <f>LEFT(TEXT(Table_New[[#This Row],[WorkDate]],"mmmm"),3)</f>
        <v>Jul</v>
      </c>
    </row>
    <row r="840" spans="1:22" ht="14.25" customHeight="1" x14ac:dyDescent="0.25">
      <c r="A840" s="6" t="s">
        <v>920</v>
      </c>
      <c r="B840" s="6" t="s">
        <v>94</v>
      </c>
      <c r="C840" s="6" t="s">
        <v>78</v>
      </c>
      <c r="D840" s="6" t="s">
        <v>58</v>
      </c>
      <c r="E840" t="str">
        <f>IF(Table_New[[#This Row],[Wait]]&lt;=4, "Yes", "No")</f>
        <v>No</v>
      </c>
      <c r="F840" s="9">
        <v>44362</v>
      </c>
      <c r="G840" s="9">
        <v>44391</v>
      </c>
      <c r="H840" s="6">
        <v>1</v>
      </c>
      <c r="I840" t="str">
        <f>IF(Table_New[[#This Row],[LaborFee]]=0,"Yes", "No")</f>
        <v>No</v>
      </c>
      <c r="J840" t="str">
        <f>IF(Table_New[[#This Row],[PartsFee]]=0,"Yes", "No")</f>
        <v>No</v>
      </c>
      <c r="K840" s="6">
        <v>0.25</v>
      </c>
      <c r="L840" s="6">
        <v>144</v>
      </c>
      <c r="M840" s="6" t="s">
        <v>68</v>
      </c>
      <c r="N840">
        <f>Table_New[[#This Row],[WorkDate]]-Table_New[[#This Row],[ReqDate]]</f>
        <v>29</v>
      </c>
      <c r="O840">
        <f>VLOOKUP(Table_New[[#This Row],[Techs]],$AA$2:$AB$4,2,0)</f>
        <v>80</v>
      </c>
      <c r="P840">
        <f>Table_New[[#This Row],[LaborHours]]*Table_New[[#This Row],[LaborRate]]</f>
        <v>20</v>
      </c>
      <c r="Q840" s="6">
        <v>20</v>
      </c>
      <c r="R840" s="6">
        <v>144</v>
      </c>
      <c r="S840">
        <f>Table_New[[#This Row],[LaborRate]]+Table_New[[#This Row],[LaborCost]]</f>
        <v>100</v>
      </c>
      <c r="T840">
        <f>Table_New[[#This Row],[LaborFee]]+Table_New[[#This Row],[PartsFee]]</f>
        <v>164</v>
      </c>
      <c r="U840" t="str">
        <f>LEFT(TEXT(Table_New[[#This Row],[ReqDate]],"dddd"),3)</f>
        <v>Tue</v>
      </c>
      <c r="V840" t="str">
        <f>LEFT(TEXT(Table_New[[#This Row],[WorkDate]],"mmmm"),3)</f>
        <v>Jul</v>
      </c>
    </row>
    <row r="841" spans="1:22" ht="14.25" customHeight="1" x14ac:dyDescent="0.25">
      <c r="A841" s="6" t="s">
        <v>921</v>
      </c>
      <c r="B841" s="6" t="s">
        <v>56</v>
      </c>
      <c r="C841" s="6" t="s">
        <v>227</v>
      </c>
      <c r="D841" s="6" t="s">
        <v>58</v>
      </c>
      <c r="E841" t="str">
        <f>IF(Table_New[[#This Row],[Wait]]&lt;=4, "Yes", "No")</f>
        <v>No</v>
      </c>
      <c r="F841" s="9">
        <v>44362</v>
      </c>
      <c r="G841" s="9">
        <v>44396</v>
      </c>
      <c r="H841" s="6">
        <v>1</v>
      </c>
      <c r="I841" t="str">
        <f>IF(Table_New[[#This Row],[LaborFee]]=0,"Yes", "No")</f>
        <v>No</v>
      </c>
      <c r="J841" t="str">
        <f>IF(Table_New[[#This Row],[PartsFee]]=0,"Yes", "No")</f>
        <v>No</v>
      </c>
      <c r="K841" s="6">
        <v>0.5</v>
      </c>
      <c r="L841" s="6">
        <v>5.4</v>
      </c>
      <c r="M841" s="6" t="s">
        <v>79</v>
      </c>
      <c r="N841">
        <f>Table_New[[#This Row],[WorkDate]]-Table_New[[#This Row],[ReqDate]]</f>
        <v>34</v>
      </c>
      <c r="O841">
        <f>VLOOKUP(Table_New[[#This Row],[Techs]],$AA$2:$AB$4,2,0)</f>
        <v>80</v>
      </c>
      <c r="P841">
        <f>Table_New[[#This Row],[LaborHours]]*Table_New[[#This Row],[LaborRate]]</f>
        <v>40</v>
      </c>
      <c r="Q841" s="6">
        <v>40</v>
      </c>
      <c r="R841" s="6">
        <v>5.4</v>
      </c>
      <c r="S841">
        <f>Table_New[[#This Row],[LaborRate]]+Table_New[[#This Row],[LaborCost]]</f>
        <v>120</v>
      </c>
      <c r="T841">
        <f>Table_New[[#This Row],[LaborFee]]+Table_New[[#This Row],[PartsFee]]</f>
        <v>45.4</v>
      </c>
      <c r="U841" t="str">
        <f>LEFT(TEXT(Table_New[[#This Row],[ReqDate]],"dddd"),3)</f>
        <v>Tue</v>
      </c>
      <c r="V841" t="str">
        <f>LEFT(TEXT(Table_New[[#This Row],[WorkDate]],"mmmm"),3)</f>
        <v>Jul</v>
      </c>
    </row>
    <row r="842" spans="1:22" ht="14.25" customHeight="1" x14ac:dyDescent="0.25">
      <c r="A842" s="6" t="s">
        <v>922</v>
      </c>
      <c r="B842" s="6" t="s">
        <v>83</v>
      </c>
      <c r="C842" s="6" t="s">
        <v>62</v>
      </c>
      <c r="D842" s="6" t="s">
        <v>58</v>
      </c>
      <c r="E842" t="str">
        <f>IF(Table_New[[#This Row],[Wait]]&lt;=4, "Yes", "No")</f>
        <v>No</v>
      </c>
      <c r="F842" s="9">
        <v>44363</v>
      </c>
      <c r="G842" s="9">
        <v>44371</v>
      </c>
      <c r="H842" s="6">
        <v>1</v>
      </c>
      <c r="I842" t="str">
        <f>IF(Table_New[[#This Row],[LaborFee]]=0,"Yes", "No")</f>
        <v>No</v>
      </c>
      <c r="J842" t="str">
        <f>IF(Table_New[[#This Row],[PartsFee]]=0,"Yes", "No")</f>
        <v>No</v>
      </c>
      <c r="K842" s="6">
        <v>0.25</v>
      </c>
      <c r="L842" s="6">
        <v>23.1465</v>
      </c>
      <c r="M842" s="6" t="s">
        <v>68</v>
      </c>
      <c r="N842">
        <f>Table_New[[#This Row],[WorkDate]]-Table_New[[#This Row],[ReqDate]]</f>
        <v>8</v>
      </c>
      <c r="O842">
        <f>VLOOKUP(Table_New[[#This Row],[Techs]],$AA$2:$AB$4,2,0)</f>
        <v>80</v>
      </c>
      <c r="P842">
        <f>Table_New[[#This Row],[LaborHours]]*Table_New[[#This Row],[LaborRate]]</f>
        <v>20</v>
      </c>
      <c r="Q842" s="6">
        <v>20</v>
      </c>
      <c r="R842" s="6">
        <v>23.1465</v>
      </c>
      <c r="S842">
        <f>Table_New[[#This Row],[LaborRate]]+Table_New[[#This Row],[LaborCost]]</f>
        <v>100</v>
      </c>
      <c r="T842">
        <f>Table_New[[#This Row],[LaborFee]]+Table_New[[#This Row],[PartsFee]]</f>
        <v>43.146500000000003</v>
      </c>
      <c r="U842" t="str">
        <f>LEFT(TEXT(Table_New[[#This Row],[ReqDate]],"dddd"),3)</f>
        <v>Wed</v>
      </c>
      <c r="V842" t="str">
        <f>LEFT(TEXT(Table_New[[#This Row],[WorkDate]],"mmmm"),3)</f>
        <v>Jun</v>
      </c>
    </row>
    <row r="843" spans="1:22" ht="14.25" customHeight="1" x14ac:dyDescent="0.25">
      <c r="A843" s="6" t="s">
        <v>923</v>
      </c>
      <c r="B843" s="6" t="s">
        <v>65</v>
      </c>
      <c r="C843" s="6" t="s">
        <v>57</v>
      </c>
      <c r="D843" s="6" t="s">
        <v>63</v>
      </c>
      <c r="E843" t="str">
        <f>IF(Table_New[[#This Row],[Wait]]&lt;=4, "Yes", "No")</f>
        <v>No</v>
      </c>
      <c r="F843" s="9">
        <v>44363</v>
      </c>
      <c r="G843" s="9">
        <v>44371</v>
      </c>
      <c r="H843" s="6">
        <v>1</v>
      </c>
      <c r="I843" t="str">
        <f>IF(Table_New[[#This Row],[LaborFee]]=0,"Yes", "No")</f>
        <v>No</v>
      </c>
      <c r="J843" t="str">
        <f>IF(Table_New[[#This Row],[PartsFee]]=0,"Yes", "No")</f>
        <v>Yes</v>
      </c>
      <c r="K843" s="6">
        <v>0.5</v>
      </c>
      <c r="L843" s="6">
        <v>25.0718</v>
      </c>
      <c r="M843" s="6" t="s">
        <v>79</v>
      </c>
      <c r="N843">
        <f>Table_New[[#This Row],[WorkDate]]-Table_New[[#This Row],[ReqDate]]</f>
        <v>8</v>
      </c>
      <c r="O843">
        <f>VLOOKUP(Table_New[[#This Row],[Techs]],$AA$2:$AB$4,2,0)</f>
        <v>80</v>
      </c>
      <c r="P843">
        <f>Table_New[[#This Row],[LaborHours]]*Table_New[[#This Row],[LaborRate]]</f>
        <v>40</v>
      </c>
      <c r="Q843" s="6">
        <v>40</v>
      </c>
      <c r="R843" s="6">
        <v>0</v>
      </c>
      <c r="S843">
        <f>Table_New[[#This Row],[LaborRate]]+Table_New[[#This Row],[LaborCost]]</f>
        <v>120</v>
      </c>
      <c r="T843">
        <f>Table_New[[#This Row],[LaborFee]]+Table_New[[#This Row],[PartsFee]]</f>
        <v>40</v>
      </c>
      <c r="U843" t="str">
        <f>LEFT(TEXT(Table_New[[#This Row],[ReqDate]],"dddd"),3)</f>
        <v>Wed</v>
      </c>
      <c r="V843" t="str">
        <f>LEFT(TEXT(Table_New[[#This Row],[WorkDate]],"mmmm"),3)</f>
        <v>Jun</v>
      </c>
    </row>
    <row r="844" spans="1:22" ht="14.25" customHeight="1" x14ac:dyDescent="0.25">
      <c r="A844" s="6" t="s">
        <v>924</v>
      </c>
      <c r="B844" s="6" t="s">
        <v>94</v>
      </c>
      <c r="C844" s="6" t="s">
        <v>78</v>
      </c>
      <c r="D844" s="6" t="s">
        <v>58</v>
      </c>
      <c r="E844" t="str">
        <f>IF(Table_New[[#This Row],[Wait]]&lt;=4, "Yes", "No")</f>
        <v>No</v>
      </c>
      <c r="F844" s="9">
        <v>44363</v>
      </c>
      <c r="G844" s="9">
        <v>44392</v>
      </c>
      <c r="H844" s="6">
        <v>1</v>
      </c>
      <c r="I844" t="str">
        <f>IF(Table_New[[#This Row],[LaborFee]]=0,"Yes", "No")</f>
        <v>No</v>
      </c>
      <c r="J844" t="str">
        <f>IF(Table_New[[#This Row],[PartsFee]]=0,"Yes", "No")</f>
        <v>No</v>
      </c>
      <c r="K844" s="6">
        <v>0.5</v>
      </c>
      <c r="L844" s="6">
        <v>175.21770000000001</v>
      </c>
      <c r="M844" s="6" t="s">
        <v>79</v>
      </c>
      <c r="N844">
        <f>Table_New[[#This Row],[WorkDate]]-Table_New[[#This Row],[ReqDate]]</f>
        <v>29</v>
      </c>
      <c r="O844">
        <f>VLOOKUP(Table_New[[#This Row],[Techs]],$AA$2:$AB$4,2,0)</f>
        <v>80</v>
      </c>
      <c r="P844">
        <f>Table_New[[#This Row],[LaborHours]]*Table_New[[#This Row],[LaborRate]]</f>
        <v>40</v>
      </c>
      <c r="Q844" s="6">
        <v>40</v>
      </c>
      <c r="R844" s="6">
        <v>175.21770000000001</v>
      </c>
      <c r="S844">
        <f>Table_New[[#This Row],[LaborRate]]+Table_New[[#This Row],[LaborCost]]</f>
        <v>120</v>
      </c>
      <c r="T844">
        <f>Table_New[[#This Row],[LaborFee]]+Table_New[[#This Row],[PartsFee]]</f>
        <v>215.21770000000001</v>
      </c>
      <c r="U844" t="str">
        <f>LEFT(TEXT(Table_New[[#This Row],[ReqDate]],"dddd"),3)</f>
        <v>Wed</v>
      </c>
      <c r="V844" t="str">
        <f>LEFT(TEXT(Table_New[[#This Row],[WorkDate]],"mmmm"),3)</f>
        <v>Jul</v>
      </c>
    </row>
    <row r="845" spans="1:22" ht="14.25" customHeight="1" x14ac:dyDescent="0.25">
      <c r="A845" s="6" t="s">
        <v>925</v>
      </c>
      <c r="B845" s="6" t="s">
        <v>71</v>
      </c>
      <c r="C845" s="6" t="s">
        <v>57</v>
      </c>
      <c r="D845" s="6" t="s">
        <v>81</v>
      </c>
      <c r="E845" t="str">
        <f>IF(Table_New[[#This Row],[Wait]]&lt;=4, "Yes", "No")</f>
        <v>No</v>
      </c>
      <c r="F845" s="9">
        <v>44363</v>
      </c>
      <c r="G845" s="9">
        <v>44398</v>
      </c>
      <c r="H845" s="6">
        <v>2</v>
      </c>
      <c r="I845" t="str">
        <f>IF(Table_New[[#This Row],[LaborFee]]=0,"Yes", "No")</f>
        <v>No</v>
      </c>
      <c r="J845" t="str">
        <f>IF(Table_New[[#This Row],[PartsFee]]=0,"Yes", "No")</f>
        <v>No</v>
      </c>
      <c r="K845" s="6">
        <v>3.5</v>
      </c>
      <c r="L845" s="6">
        <v>23</v>
      </c>
      <c r="M845" s="6" t="s">
        <v>59</v>
      </c>
      <c r="N845">
        <f>Table_New[[#This Row],[WorkDate]]-Table_New[[#This Row],[ReqDate]]</f>
        <v>35</v>
      </c>
      <c r="O845">
        <f>VLOOKUP(Table_New[[#This Row],[Techs]],$AA$2:$AB$4,2,0)</f>
        <v>140</v>
      </c>
      <c r="P845">
        <f>Table_New[[#This Row],[LaborHours]]*Table_New[[#This Row],[LaborRate]]</f>
        <v>490</v>
      </c>
      <c r="Q845" s="6">
        <v>490</v>
      </c>
      <c r="R845" s="6">
        <v>23</v>
      </c>
      <c r="S845">
        <f>Table_New[[#This Row],[LaborRate]]+Table_New[[#This Row],[LaborCost]]</f>
        <v>630</v>
      </c>
      <c r="T845">
        <f>Table_New[[#This Row],[LaborFee]]+Table_New[[#This Row],[PartsFee]]</f>
        <v>513</v>
      </c>
      <c r="U845" t="str">
        <f>LEFT(TEXT(Table_New[[#This Row],[ReqDate]],"dddd"),3)</f>
        <v>Wed</v>
      </c>
      <c r="V845" t="str">
        <f>LEFT(TEXT(Table_New[[#This Row],[WorkDate]],"mmmm"),3)</f>
        <v>Jul</v>
      </c>
    </row>
    <row r="846" spans="1:22" ht="14.25" customHeight="1" x14ac:dyDescent="0.25">
      <c r="A846" s="6" t="s">
        <v>926</v>
      </c>
      <c r="B846" s="6" t="s">
        <v>83</v>
      </c>
      <c r="C846" s="6" t="s">
        <v>57</v>
      </c>
      <c r="D846" s="6" t="s">
        <v>58</v>
      </c>
      <c r="E846" t="str">
        <f>IF(Table_New[[#This Row],[Wait]]&lt;=4, "Yes", "No")</f>
        <v>No</v>
      </c>
      <c r="F846" s="9">
        <v>44363</v>
      </c>
      <c r="G846" s="9">
        <v>44386</v>
      </c>
      <c r="H846" s="6">
        <v>2</v>
      </c>
      <c r="I846" t="str">
        <f>IF(Table_New[[#This Row],[LaborFee]]=0,"Yes", "No")</f>
        <v>Yes</v>
      </c>
      <c r="J846" t="str">
        <f>IF(Table_New[[#This Row],[PartsFee]]=0,"Yes", "No")</f>
        <v>No</v>
      </c>
      <c r="K846" s="6">
        <v>3</v>
      </c>
      <c r="L846" s="6">
        <v>30</v>
      </c>
      <c r="M846" s="6" t="s">
        <v>79</v>
      </c>
      <c r="N846">
        <f>Table_New[[#This Row],[WorkDate]]-Table_New[[#This Row],[ReqDate]]</f>
        <v>23</v>
      </c>
      <c r="O846">
        <f>VLOOKUP(Table_New[[#This Row],[Techs]],$AA$2:$AB$4,2,0)</f>
        <v>140</v>
      </c>
      <c r="P846">
        <f>Table_New[[#This Row],[LaborHours]]*Table_New[[#This Row],[LaborRate]]</f>
        <v>420</v>
      </c>
      <c r="Q846" s="6">
        <v>0</v>
      </c>
      <c r="R846" s="6">
        <v>30</v>
      </c>
      <c r="S846">
        <f>Table_New[[#This Row],[LaborRate]]+Table_New[[#This Row],[LaborCost]]</f>
        <v>560</v>
      </c>
      <c r="T846">
        <f>Table_New[[#This Row],[LaborFee]]+Table_New[[#This Row],[PartsFee]]</f>
        <v>30</v>
      </c>
      <c r="U846" t="str">
        <f>LEFT(TEXT(Table_New[[#This Row],[ReqDate]],"dddd"),3)</f>
        <v>Wed</v>
      </c>
      <c r="V846" t="str">
        <f>LEFT(TEXT(Table_New[[#This Row],[WorkDate]],"mmmm"),3)</f>
        <v>Jul</v>
      </c>
    </row>
    <row r="847" spans="1:22" ht="14.25" customHeight="1" x14ac:dyDescent="0.25">
      <c r="A847" s="6" t="s">
        <v>927</v>
      </c>
      <c r="B847" s="6" t="s">
        <v>65</v>
      </c>
      <c r="C847" s="6" t="s">
        <v>66</v>
      </c>
      <c r="D847" s="6" t="s">
        <v>67</v>
      </c>
      <c r="E847" t="str">
        <f>IF(Table_New[[#This Row],[Wait]]&lt;=4, "Yes", "No")</f>
        <v>No</v>
      </c>
      <c r="F847" s="9">
        <v>44363</v>
      </c>
      <c r="G847" s="9">
        <v>44371</v>
      </c>
      <c r="H847" s="6">
        <v>1</v>
      </c>
      <c r="I847" t="str">
        <f>IF(Table_New[[#This Row],[LaborFee]]=0,"Yes", "No")</f>
        <v>Yes</v>
      </c>
      <c r="J847" t="str">
        <f>IF(Table_New[[#This Row],[PartsFee]]=0,"Yes", "No")</f>
        <v>No</v>
      </c>
      <c r="K847" s="6">
        <v>2.5</v>
      </c>
      <c r="L847" s="6">
        <v>161.08420000000001</v>
      </c>
      <c r="M847" s="6" t="s">
        <v>59</v>
      </c>
      <c r="N847">
        <f>Table_New[[#This Row],[WorkDate]]-Table_New[[#This Row],[ReqDate]]</f>
        <v>8</v>
      </c>
      <c r="O847">
        <f>VLOOKUP(Table_New[[#This Row],[Techs]],$AA$2:$AB$4,2,0)</f>
        <v>80</v>
      </c>
      <c r="P847">
        <f>Table_New[[#This Row],[LaborHours]]*Table_New[[#This Row],[LaborRate]]</f>
        <v>200</v>
      </c>
      <c r="Q847" s="6">
        <v>0</v>
      </c>
      <c r="R847" s="6">
        <v>161.08420000000001</v>
      </c>
      <c r="S847">
        <f>Table_New[[#This Row],[LaborRate]]+Table_New[[#This Row],[LaborCost]]</f>
        <v>280</v>
      </c>
      <c r="T847">
        <f>Table_New[[#This Row],[LaborFee]]+Table_New[[#This Row],[PartsFee]]</f>
        <v>161.08420000000001</v>
      </c>
      <c r="U847" t="str">
        <f>LEFT(TEXT(Table_New[[#This Row],[ReqDate]],"dddd"),3)</f>
        <v>Wed</v>
      </c>
      <c r="V847" t="str">
        <f>LEFT(TEXT(Table_New[[#This Row],[WorkDate]],"mmmm"),3)</f>
        <v>Jun</v>
      </c>
    </row>
    <row r="848" spans="1:22" ht="14.25" customHeight="1" x14ac:dyDescent="0.25">
      <c r="A848" s="6" t="s">
        <v>928</v>
      </c>
      <c r="B848" s="6" t="s">
        <v>65</v>
      </c>
      <c r="C848" s="6" t="s">
        <v>57</v>
      </c>
      <c r="D848" s="6" t="s">
        <v>67</v>
      </c>
      <c r="E848" t="str">
        <f>IF(Table_New[[#This Row],[Wait]]&lt;=4, "Yes", "No")</f>
        <v>No</v>
      </c>
      <c r="F848" s="9">
        <v>44363</v>
      </c>
      <c r="G848" s="9">
        <v>44389</v>
      </c>
      <c r="H848" s="6">
        <v>1</v>
      </c>
      <c r="I848" t="str">
        <f>IF(Table_New[[#This Row],[LaborFee]]=0,"Yes", "No")</f>
        <v>Yes</v>
      </c>
      <c r="J848" t="str">
        <f>IF(Table_New[[#This Row],[PartsFee]]=0,"Yes", "No")</f>
        <v>No</v>
      </c>
      <c r="K848" s="6">
        <v>0.75</v>
      </c>
      <c r="L848" s="6">
        <v>59.807400000000001</v>
      </c>
      <c r="M848" s="6" t="s">
        <v>79</v>
      </c>
      <c r="N848">
        <f>Table_New[[#This Row],[WorkDate]]-Table_New[[#This Row],[ReqDate]]</f>
        <v>26</v>
      </c>
      <c r="O848">
        <f>VLOOKUP(Table_New[[#This Row],[Techs]],$AA$2:$AB$4,2,0)</f>
        <v>80</v>
      </c>
      <c r="P848">
        <f>Table_New[[#This Row],[LaborHours]]*Table_New[[#This Row],[LaborRate]]</f>
        <v>60</v>
      </c>
      <c r="Q848" s="6">
        <v>0</v>
      </c>
      <c r="R848" s="6">
        <v>59.807400000000001</v>
      </c>
      <c r="S848">
        <f>Table_New[[#This Row],[LaborRate]]+Table_New[[#This Row],[LaborCost]]</f>
        <v>140</v>
      </c>
      <c r="T848">
        <f>Table_New[[#This Row],[LaborFee]]+Table_New[[#This Row],[PartsFee]]</f>
        <v>59.807400000000001</v>
      </c>
      <c r="U848" t="str">
        <f>LEFT(TEXT(Table_New[[#This Row],[ReqDate]],"dddd"),3)</f>
        <v>Wed</v>
      </c>
      <c r="V848" t="str">
        <f>LEFT(TEXT(Table_New[[#This Row],[WorkDate]],"mmmm"),3)</f>
        <v>Jul</v>
      </c>
    </row>
    <row r="849" spans="1:22" ht="14.25" customHeight="1" x14ac:dyDescent="0.25">
      <c r="A849" s="6" t="s">
        <v>929</v>
      </c>
      <c r="B849" s="6" t="s">
        <v>83</v>
      </c>
      <c r="C849" s="6" t="s">
        <v>57</v>
      </c>
      <c r="D849" s="6" t="s">
        <v>58</v>
      </c>
      <c r="E849" t="str">
        <f>IF(Table_New[[#This Row],[Wait]]&lt;=4, "Yes", "No")</f>
        <v>No</v>
      </c>
      <c r="F849" s="9">
        <v>44363</v>
      </c>
      <c r="G849" s="9">
        <v>44389</v>
      </c>
      <c r="H849" s="6">
        <v>1</v>
      </c>
      <c r="I849" t="str">
        <f>IF(Table_New[[#This Row],[LaborFee]]=0,"Yes", "No")</f>
        <v>Yes</v>
      </c>
      <c r="J849" t="str">
        <f>IF(Table_New[[#This Row],[PartsFee]]=0,"Yes", "No")</f>
        <v>No</v>
      </c>
      <c r="K849" s="6">
        <v>1</v>
      </c>
      <c r="L849" s="6">
        <v>19.196999999999999</v>
      </c>
      <c r="M849" s="6" t="s">
        <v>79</v>
      </c>
      <c r="N849">
        <f>Table_New[[#This Row],[WorkDate]]-Table_New[[#This Row],[ReqDate]]</f>
        <v>26</v>
      </c>
      <c r="O849">
        <f>VLOOKUP(Table_New[[#This Row],[Techs]],$AA$2:$AB$4,2,0)</f>
        <v>80</v>
      </c>
      <c r="P849">
        <f>Table_New[[#This Row],[LaborHours]]*Table_New[[#This Row],[LaborRate]]</f>
        <v>80</v>
      </c>
      <c r="Q849" s="6">
        <v>0</v>
      </c>
      <c r="R849" s="6">
        <v>19.196999999999999</v>
      </c>
      <c r="S849">
        <f>Table_New[[#This Row],[LaborRate]]+Table_New[[#This Row],[LaborCost]]</f>
        <v>160</v>
      </c>
      <c r="T849">
        <f>Table_New[[#This Row],[LaborFee]]+Table_New[[#This Row],[PartsFee]]</f>
        <v>19.196999999999999</v>
      </c>
      <c r="U849" t="str">
        <f>LEFT(TEXT(Table_New[[#This Row],[ReqDate]],"dddd"),3)</f>
        <v>Wed</v>
      </c>
      <c r="V849" t="str">
        <f>LEFT(TEXT(Table_New[[#This Row],[WorkDate]],"mmmm"),3)</f>
        <v>Jul</v>
      </c>
    </row>
    <row r="850" spans="1:22" ht="14.25" customHeight="1" x14ac:dyDescent="0.25">
      <c r="A850" s="6" t="s">
        <v>930</v>
      </c>
      <c r="B850" s="6" t="s">
        <v>56</v>
      </c>
      <c r="C850" s="6" t="s">
        <v>227</v>
      </c>
      <c r="D850" s="6" t="s">
        <v>67</v>
      </c>
      <c r="E850" t="str">
        <f>IF(Table_New[[#This Row],[Wait]]&lt;=4, "Yes", "No")</f>
        <v>No</v>
      </c>
      <c r="F850" s="9">
        <v>44363</v>
      </c>
      <c r="G850" s="9">
        <v>44398</v>
      </c>
      <c r="H850" s="6">
        <v>1</v>
      </c>
      <c r="I850" t="str">
        <f>IF(Table_New[[#This Row],[LaborFee]]=0,"Yes", "No")</f>
        <v>Yes</v>
      </c>
      <c r="J850" t="str">
        <f>IF(Table_New[[#This Row],[PartsFee]]=0,"Yes", "No")</f>
        <v>No</v>
      </c>
      <c r="K850" s="6">
        <v>0.25</v>
      </c>
      <c r="L850" s="6">
        <v>50.79</v>
      </c>
      <c r="M850" s="6" t="s">
        <v>59</v>
      </c>
      <c r="N850">
        <f>Table_New[[#This Row],[WorkDate]]-Table_New[[#This Row],[ReqDate]]</f>
        <v>35</v>
      </c>
      <c r="O850">
        <f>VLOOKUP(Table_New[[#This Row],[Techs]],$AA$2:$AB$4,2,0)</f>
        <v>80</v>
      </c>
      <c r="P850">
        <f>Table_New[[#This Row],[LaborHours]]*Table_New[[#This Row],[LaborRate]]</f>
        <v>20</v>
      </c>
      <c r="Q850" s="6">
        <v>0</v>
      </c>
      <c r="R850" s="6">
        <v>50.79</v>
      </c>
      <c r="S850">
        <f>Table_New[[#This Row],[LaborRate]]+Table_New[[#This Row],[LaborCost]]</f>
        <v>100</v>
      </c>
      <c r="T850">
        <f>Table_New[[#This Row],[LaborFee]]+Table_New[[#This Row],[PartsFee]]</f>
        <v>50.79</v>
      </c>
      <c r="U850" t="str">
        <f>LEFT(TEXT(Table_New[[#This Row],[ReqDate]],"dddd"),3)</f>
        <v>Wed</v>
      </c>
      <c r="V850" t="str">
        <f>LEFT(TEXT(Table_New[[#This Row],[WorkDate]],"mmmm"),3)</f>
        <v>Jul</v>
      </c>
    </row>
    <row r="851" spans="1:22" ht="14.25" customHeight="1" x14ac:dyDescent="0.25">
      <c r="A851" s="6" t="s">
        <v>931</v>
      </c>
      <c r="B851" s="6" t="s">
        <v>56</v>
      </c>
      <c r="C851" s="6" t="s">
        <v>227</v>
      </c>
      <c r="D851" s="6" t="s">
        <v>58</v>
      </c>
      <c r="E851" t="str">
        <f>IF(Table_New[[#This Row],[Wait]]&lt;=4, "Yes", "No")</f>
        <v>No</v>
      </c>
      <c r="F851" s="9">
        <v>44364</v>
      </c>
      <c r="G851" s="9">
        <v>44377</v>
      </c>
      <c r="H851" s="6">
        <v>2</v>
      </c>
      <c r="I851" t="str">
        <f>IF(Table_New[[#This Row],[LaborFee]]=0,"Yes", "No")</f>
        <v>No</v>
      </c>
      <c r="J851" t="str">
        <f>IF(Table_New[[#This Row],[PartsFee]]=0,"Yes", "No")</f>
        <v>No</v>
      </c>
      <c r="K851" s="6">
        <v>1.25</v>
      </c>
      <c r="L851" s="6">
        <v>122.80759999999999</v>
      </c>
      <c r="M851" s="6" t="s">
        <v>79</v>
      </c>
      <c r="N851">
        <f>Table_New[[#This Row],[WorkDate]]-Table_New[[#This Row],[ReqDate]]</f>
        <v>13</v>
      </c>
      <c r="O851">
        <f>VLOOKUP(Table_New[[#This Row],[Techs]],$AA$2:$AB$4,2,0)</f>
        <v>140</v>
      </c>
      <c r="P851">
        <f>Table_New[[#This Row],[LaborHours]]*Table_New[[#This Row],[LaborRate]]</f>
        <v>175</v>
      </c>
      <c r="Q851" s="6">
        <v>175</v>
      </c>
      <c r="R851" s="6">
        <v>122.80759999999999</v>
      </c>
      <c r="S851">
        <f>Table_New[[#This Row],[LaborRate]]+Table_New[[#This Row],[LaborCost]]</f>
        <v>315</v>
      </c>
      <c r="T851">
        <f>Table_New[[#This Row],[LaborFee]]+Table_New[[#This Row],[PartsFee]]</f>
        <v>297.80759999999998</v>
      </c>
      <c r="U851" t="str">
        <f>LEFT(TEXT(Table_New[[#This Row],[ReqDate]],"dddd"),3)</f>
        <v>Thu</v>
      </c>
      <c r="V851" t="str">
        <f>LEFT(TEXT(Table_New[[#This Row],[WorkDate]],"mmmm"),3)</f>
        <v>Jun</v>
      </c>
    </row>
    <row r="852" spans="1:22" ht="14.25" customHeight="1" x14ac:dyDescent="0.25">
      <c r="A852" s="6" t="s">
        <v>932</v>
      </c>
      <c r="B852" s="6" t="s">
        <v>83</v>
      </c>
      <c r="C852" s="6" t="s">
        <v>66</v>
      </c>
      <c r="D852" s="6" t="s">
        <v>58</v>
      </c>
      <c r="E852" t="str">
        <f>IF(Table_New[[#This Row],[Wait]]&lt;=4, "Yes", "No")</f>
        <v>No</v>
      </c>
      <c r="F852" s="9">
        <v>44364</v>
      </c>
      <c r="G852" s="9">
        <v>44383</v>
      </c>
      <c r="H852" s="6">
        <v>1</v>
      </c>
      <c r="I852" t="str">
        <f>IF(Table_New[[#This Row],[LaborFee]]=0,"Yes", "No")</f>
        <v>No</v>
      </c>
      <c r="J852" t="str">
        <f>IF(Table_New[[#This Row],[PartsFee]]=0,"Yes", "No")</f>
        <v>No</v>
      </c>
      <c r="K852" s="6">
        <v>0.25</v>
      </c>
      <c r="L852" s="6">
        <v>54.8215</v>
      </c>
      <c r="M852" s="6" t="s">
        <v>59</v>
      </c>
      <c r="N852">
        <f>Table_New[[#This Row],[WorkDate]]-Table_New[[#This Row],[ReqDate]]</f>
        <v>19</v>
      </c>
      <c r="O852">
        <f>VLOOKUP(Table_New[[#This Row],[Techs]],$AA$2:$AB$4,2,0)</f>
        <v>80</v>
      </c>
      <c r="P852">
        <f>Table_New[[#This Row],[LaborHours]]*Table_New[[#This Row],[LaborRate]]</f>
        <v>20</v>
      </c>
      <c r="Q852" s="6">
        <v>20</v>
      </c>
      <c r="R852" s="6">
        <v>54.8215</v>
      </c>
      <c r="S852">
        <f>Table_New[[#This Row],[LaborRate]]+Table_New[[#This Row],[LaborCost]]</f>
        <v>100</v>
      </c>
      <c r="T852">
        <f>Table_New[[#This Row],[LaborFee]]+Table_New[[#This Row],[PartsFee]]</f>
        <v>74.8215</v>
      </c>
      <c r="U852" t="str">
        <f>LEFT(TEXT(Table_New[[#This Row],[ReqDate]],"dddd"),3)</f>
        <v>Thu</v>
      </c>
      <c r="V852" t="str">
        <f>LEFT(TEXT(Table_New[[#This Row],[WorkDate]],"mmmm"),3)</f>
        <v>Jul</v>
      </c>
    </row>
    <row r="853" spans="1:22" ht="14.25" customHeight="1" x14ac:dyDescent="0.25">
      <c r="A853" s="6" t="s">
        <v>933</v>
      </c>
      <c r="B853" s="6" t="s">
        <v>65</v>
      </c>
      <c r="C853" s="6" t="s">
        <v>66</v>
      </c>
      <c r="D853" s="6" t="s">
        <v>63</v>
      </c>
      <c r="E853" t="str">
        <f>IF(Table_New[[#This Row],[Wait]]&lt;=4, "Yes", "No")</f>
        <v>No</v>
      </c>
      <c r="F853" s="9">
        <v>44364</v>
      </c>
      <c r="G853" s="9">
        <v>44399</v>
      </c>
      <c r="H853" s="6">
        <v>2</v>
      </c>
      <c r="I853" t="str">
        <f>IF(Table_New[[#This Row],[LaborFee]]=0,"Yes", "No")</f>
        <v>No</v>
      </c>
      <c r="J853" t="str">
        <f>IF(Table_New[[#This Row],[PartsFee]]=0,"Yes", "No")</f>
        <v>No</v>
      </c>
      <c r="K853" s="6">
        <v>2.5</v>
      </c>
      <c r="L853" s="6">
        <v>86.423400000000001</v>
      </c>
      <c r="M853" s="6" t="s">
        <v>79</v>
      </c>
      <c r="N853">
        <f>Table_New[[#This Row],[WorkDate]]-Table_New[[#This Row],[ReqDate]]</f>
        <v>35</v>
      </c>
      <c r="O853">
        <f>VLOOKUP(Table_New[[#This Row],[Techs]],$AA$2:$AB$4,2,0)</f>
        <v>140</v>
      </c>
      <c r="P853">
        <f>Table_New[[#This Row],[LaborHours]]*Table_New[[#This Row],[LaborRate]]</f>
        <v>350</v>
      </c>
      <c r="Q853" s="6">
        <v>350</v>
      </c>
      <c r="R853" s="6">
        <v>86.423400000000001</v>
      </c>
      <c r="S853">
        <f>Table_New[[#This Row],[LaborRate]]+Table_New[[#This Row],[LaborCost]]</f>
        <v>490</v>
      </c>
      <c r="T853">
        <f>Table_New[[#This Row],[LaborFee]]+Table_New[[#This Row],[PartsFee]]</f>
        <v>436.42340000000002</v>
      </c>
      <c r="U853" t="str">
        <f>LEFT(TEXT(Table_New[[#This Row],[ReqDate]],"dddd"),3)</f>
        <v>Thu</v>
      </c>
      <c r="V853" t="str">
        <f>LEFT(TEXT(Table_New[[#This Row],[WorkDate]],"mmmm"),3)</f>
        <v>Jul</v>
      </c>
    </row>
    <row r="854" spans="1:22" ht="14.25" customHeight="1" x14ac:dyDescent="0.25">
      <c r="A854" s="6" t="s">
        <v>934</v>
      </c>
      <c r="B854" s="6" t="s">
        <v>168</v>
      </c>
      <c r="C854" s="6" t="s">
        <v>227</v>
      </c>
      <c r="D854" s="6" t="s">
        <v>58</v>
      </c>
      <c r="E854" t="str">
        <f>IF(Table_New[[#This Row],[Wait]]&lt;=4, "Yes", "No")</f>
        <v>No</v>
      </c>
      <c r="F854" s="9">
        <v>44364</v>
      </c>
      <c r="G854" s="9">
        <v>44386</v>
      </c>
      <c r="H854" s="6">
        <v>2</v>
      </c>
      <c r="I854" t="str">
        <f>IF(Table_New[[#This Row],[LaborFee]]=0,"Yes", "No")</f>
        <v>Yes</v>
      </c>
      <c r="J854" t="str">
        <f>IF(Table_New[[#This Row],[PartsFee]]=0,"Yes", "No")</f>
        <v>No</v>
      </c>
      <c r="K854" s="6">
        <v>3</v>
      </c>
      <c r="L854" s="6">
        <v>100.60380000000001</v>
      </c>
      <c r="M854" s="6" t="s">
        <v>79</v>
      </c>
      <c r="N854">
        <f>Table_New[[#This Row],[WorkDate]]-Table_New[[#This Row],[ReqDate]]</f>
        <v>22</v>
      </c>
      <c r="O854">
        <f>VLOOKUP(Table_New[[#This Row],[Techs]],$AA$2:$AB$4,2,0)</f>
        <v>140</v>
      </c>
      <c r="P854">
        <f>Table_New[[#This Row],[LaborHours]]*Table_New[[#This Row],[LaborRate]]</f>
        <v>420</v>
      </c>
      <c r="Q854" s="6">
        <v>0</v>
      </c>
      <c r="R854" s="6">
        <v>100.60380000000001</v>
      </c>
      <c r="S854">
        <f>Table_New[[#This Row],[LaborRate]]+Table_New[[#This Row],[LaborCost]]</f>
        <v>560</v>
      </c>
      <c r="T854">
        <f>Table_New[[#This Row],[LaborFee]]+Table_New[[#This Row],[PartsFee]]</f>
        <v>100.60380000000001</v>
      </c>
      <c r="U854" t="str">
        <f>LEFT(TEXT(Table_New[[#This Row],[ReqDate]],"dddd"),3)</f>
        <v>Thu</v>
      </c>
      <c r="V854" t="str">
        <f>LEFT(TEXT(Table_New[[#This Row],[WorkDate]],"mmmm"),3)</f>
        <v>Jul</v>
      </c>
    </row>
    <row r="855" spans="1:22" ht="14.25" customHeight="1" x14ac:dyDescent="0.25">
      <c r="A855" s="6" t="s">
        <v>935</v>
      </c>
      <c r="B855" s="6" t="s">
        <v>56</v>
      </c>
      <c r="C855" s="6" t="s">
        <v>227</v>
      </c>
      <c r="D855" s="6" t="s">
        <v>67</v>
      </c>
      <c r="E855" t="str">
        <f>IF(Table_New[[#This Row],[Wait]]&lt;=4, "Yes", "No")</f>
        <v>No</v>
      </c>
      <c r="F855" s="9">
        <v>44364</v>
      </c>
      <c r="G855" s="9">
        <v>44377</v>
      </c>
      <c r="H855" s="6">
        <v>1</v>
      </c>
      <c r="I855" t="str">
        <f>IF(Table_New[[#This Row],[LaborFee]]=0,"Yes", "No")</f>
        <v>Yes</v>
      </c>
      <c r="J855" t="str">
        <f>IF(Table_New[[#This Row],[PartsFee]]=0,"Yes", "No")</f>
        <v>No</v>
      </c>
      <c r="K855" s="6">
        <v>0.25</v>
      </c>
      <c r="L855" s="6">
        <v>17.170000000000002</v>
      </c>
      <c r="M855" s="6" t="s">
        <v>59</v>
      </c>
      <c r="N855">
        <f>Table_New[[#This Row],[WorkDate]]-Table_New[[#This Row],[ReqDate]]</f>
        <v>13</v>
      </c>
      <c r="O855">
        <f>VLOOKUP(Table_New[[#This Row],[Techs]],$AA$2:$AB$4,2,0)</f>
        <v>80</v>
      </c>
      <c r="P855">
        <f>Table_New[[#This Row],[LaborHours]]*Table_New[[#This Row],[LaborRate]]</f>
        <v>20</v>
      </c>
      <c r="Q855" s="6">
        <v>0</v>
      </c>
      <c r="R855" s="6">
        <v>17.170000000000002</v>
      </c>
      <c r="S855">
        <f>Table_New[[#This Row],[LaborRate]]+Table_New[[#This Row],[LaborCost]]</f>
        <v>100</v>
      </c>
      <c r="T855">
        <f>Table_New[[#This Row],[LaborFee]]+Table_New[[#This Row],[PartsFee]]</f>
        <v>17.170000000000002</v>
      </c>
      <c r="U855" t="str">
        <f>LEFT(TEXT(Table_New[[#This Row],[ReqDate]],"dddd"),3)</f>
        <v>Thu</v>
      </c>
      <c r="V855" t="str">
        <f>LEFT(TEXT(Table_New[[#This Row],[WorkDate]],"mmmm"),3)</f>
        <v>Jun</v>
      </c>
    </row>
    <row r="856" spans="1:22" ht="14.25" customHeight="1" x14ac:dyDescent="0.25">
      <c r="A856" s="6" t="s">
        <v>936</v>
      </c>
      <c r="B856" s="6" t="s">
        <v>83</v>
      </c>
      <c r="C856" s="6" t="s">
        <v>78</v>
      </c>
      <c r="D856" s="6" t="s">
        <v>58</v>
      </c>
      <c r="E856" t="str">
        <f>IF(Table_New[[#This Row],[Wait]]&lt;=4, "Yes", "No")</f>
        <v>No</v>
      </c>
      <c r="F856" s="9">
        <v>44364</v>
      </c>
      <c r="G856" s="9">
        <v>44389</v>
      </c>
      <c r="H856" s="6">
        <v>1</v>
      </c>
      <c r="I856" t="str">
        <f>IF(Table_New[[#This Row],[LaborFee]]=0,"Yes", "No")</f>
        <v>Yes</v>
      </c>
      <c r="J856" t="str">
        <f>IF(Table_New[[#This Row],[PartsFee]]=0,"Yes", "No")</f>
        <v>No</v>
      </c>
      <c r="K856" s="6">
        <v>2</v>
      </c>
      <c r="L856" s="6">
        <v>10.307499999999999</v>
      </c>
      <c r="M856" s="6" t="s">
        <v>68</v>
      </c>
      <c r="N856">
        <f>Table_New[[#This Row],[WorkDate]]-Table_New[[#This Row],[ReqDate]]</f>
        <v>25</v>
      </c>
      <c r="O856">
        <f>VLOOKUP(Table_New[[#This Row],[Techs]],$AA$2:$AB$4,2,0)</f>
        <v>80</v>
      </c>
      <c r="P856">
        <f>Table_New[[#This Row],[LaborHours]]*Table_New[[#This Row],[LaborRate]]</f>
        <v>160</v>
      </c>
      <c r="Q856" s="6">
        <v>0</v>
      </c>
      <c r="R856" s="6">
        <v>10.307499999999999</v>
      </c>
      <c r="S856">
        <f>Table_New[[#This Row],[LaborRate]]+Table_New[[#This Row],[LaborCost]]</f>
        <v>240</v>
      </c>
      <c r="T856">
        <f>Table_New[[#This Row],[LaborFee]]+Table_New[[#This Row],[PartsFee]]</f>
        <v>10.307499999999999</v>
      </c>
      <c r="U856" t="str">
        <f>LEFT(TEXT(Table_New[[#This Row],[ReqDate]],"dddd"),3)</f>
        <v>Thu</v>
      </c>
      <c r="V856" t="str">
        <f>LEFT(TEXT(Table_New[[#This Row],[WorkDate]],"mmmm"),3)</f>
        <v>Jul</v>
      </c>
    </row>
    <row r="857" spans="1:22" ht="14.25" customHeight="1" x14ac:dyDescent="0.25">
      <c r="A857" s="6" t="s">
        <v>937</v>
      </c>
      <c r="B857" s="6" t="s">
        <v>56</v>
      </c>
      <c r="C857" s="6" t="s">
        <v>227</v>
      </c>
      <c r="D857" s="6" t="s">
        <v>58</v>
      </c>
      <c r="E857" t="str">
        <f>IF(Table_New[[#This Row],[Wait]]&lt;=4, "Yes", "No")</f>
        <v>No</v>
      </c>
      <c r="F857" s="9">
        <v>44364</v>
      </c>
      <c r="G857" s="9">
        <v>44386</v>
      </c>
      <c r="H857" s="6">
        <v>2</v>
      </c>
      <c r="I857" t="str">
        <f>IF(Table_New[[#This Row],[LaborFee]]=0,"Yes", "No")</f>
        <v>Yes</v>
      </c>
      <c r="J857" t="str">
        <f>IF(Table_New[[#This Row],[PartsFee]]=0,"Yes", "No")</f>
        <v>No</v>
      </c>
      <c r="K857" s="6">
        <v>1</v>
      </c>
      <c r="L857" s="6">
        <v>18.63</v>
      </c>
      <c r="M857" s="6" t="s">
        <v>59</v>
      </c>
      <c r="N857">
        <f>Table_New[[#This Row],[WorkDate]]-Table_New[[#This Row],[ReqDate]]</f>
        <v>22</v>
      </c>
      <c r="O857">
        <f>VLOOKUP(Table_New[[#This Row],[Techs]],$AA$2:$AB$4,2,0)</f>
        <v>140</v>
      </c>
      <c r="P857">
        <f>Table_New[[#This Row],[LaborHours]]*Table_New[[#This Row],[LaborRate]]</f>
        <v>140</v>
      </c>
      <c r="Q857" s="6">
        <v>0</v>
      </c>
      <c r="R857" s="6">
        <v>18.63</v>
      </c>
      <c r="S857">
        <f>Table_New[[#This Row],[LaborRate]]+Table_New[[#This Row],[LaborCost]]</f>
        <v>280</v>
      </c>
      <c r="T857">
        <f>Table_New[[#This Row],[LaborFee]]+Table_New[[#This Row],[PartsFee]]</f>
        <v>18.63</v>
      </c>
      <c r="U857" t="str">
        <f>LEFT(TEXT(Table_New[[#This Row],[ReqDate]],"dddd"),3)</f>
        <v>Thu</v>
      </c>
      <c r="V857" t="str">
        <f>LEFT(TEXT(Table_New[[#This Row],[WorkDate]],"mmmm"),3)</f>
        <v>Jul</v>
      </c>
    </row>
    <row r="858" spans="1:22" ht="14.25" customHeight="1" x14ac:dyDescent="0.25">
      <c r="A858" s="6" t="s">
        <v>938</v>
      </c>
      <c r="B858" s="6" t="s">
        <v>56</v>
      </c>
      <c r="C858" s="6" t="s">
        <v>227</v>
      </c>
      <c r="D858" s="6" t="s">
        <v>58</v>
      </c>
      <c r="E858" t="str">
        <f>IF(Table_New[[#This Row],[Wait]]&lt;=4, "Yes", "No")</f>
        <v>No</v>
      </c>
      <c r="F858" s="9">
        <v>44364</v>
      </c>
      <c r="G858" s="9">
        <v>44398</v>
      </c>
      <c r="H858" s="6">
        <v>2</v>
      </c>
      <c r="I858" t="str">
        <f>IF(Table_New[[#This Row],[LaborFee]]=0,"Yes", "No")</f>
        <v>Yes</v>
      </c>
      <c r="J858" t="str">
        <f>IF(Table_New[[#This Row],[PartsFee]]=0,"Yes", "No")</f>
        <v>No</v>
      </c>
      <c r="K858" s="6">
        <v>0.75</v>
      </c>
      <c r="L858" s="6">
        <v>32</v>
      </c>
      <c r="M858" s="6" t="s">
        <v>59</v>
      </c>
      <c r="N858">
        <f>Table_New[[#This Row],[WorkDate]]-Table_New[[#This Row],[ReqDate]]</f>
        <v>34</v>
      </c>
      <c r="O858">
        <f>VLOOKUP(Table_New[[#This Row],[Techs]],$AA$2:$AB$4,2,0)</f>
        <v>140</v>
      </c>
      <c r="P858">
        <f>Table_New[[#This Row],[LaborHours]]*Table_New[[#This Row],[LaborRate]]</f>
        <v>105</v>
      </c>
      <c r="Q858" s="6">
        <v>0</v>
      </c>
      <c r="R858" s="6">
        <v>32</v>
      </c>
      <c r="S858">
        <f>Table_New[[#This Row],[LaborRate]]+Table_New[[#This Row],[LaborCost]]</f>
        <v>245</v>
      </c>
      <c r="T858">
        <f>Table_New[[#This Row],[LaborFee]]+Table_New[[#This Row],[PartsFee]]</f>
        <v>32</v>
      </c>
      <c r="U858" t="str">
        <f>LEFT(TEXT(Table_New[[#This Row],[ReqDate]],"dddd"),3)</f>
        <v>Thu</v>
      </c>
      <c r="V858" t="str">
        <f>LEFT(TEXT(Table_New[[#This Row],[WorkDate]],"mmmm"),3)</f>
        <v>Jul</v>
      </c>
    </row>
    <row r="859" spans="1:22" ht="14.25" customHeight="1" x14ac:dyDescent="0.25">
      <c r="A859" s="6" t="s">
        <v>939</v>
      </c>
      <c r="B859" s="6" t="s">
        <v>56</v>
      </c>
      <c r="C859" s="6" t="s">
        <v>227</v>
      </c>
      <c r="D859" s="6" t="s">
        <v>67</v>
      </c>
      <c r="E859" t="str">
        <f>IF(Table_New[[#This Row],[Wait]]&lt;=4, "Yes", "No")</f>
        <v>No</v>
      </c>
      <c r="F859" s="9">
        <v>44364</v>
      </c>
      <c r="G859" s="9">
        <v>44371</v>
      </c>
      <c r="H859" s="6">
        <v>1</v>
      </c>
      <c r="I859" t="str">
        <f>IF(Table_New[[#This Row],[LaborFee]]=0,"Yes", "No")</f>
        <v>Yes</v>
      </c>
      <c r="J859" t="str">
        <f>IF(Table_New[[#This Row],[PartsFee]]=0,"Yes", "No")</f>
        <v>No</v>
      </c>
      <c r="K859" s="6">
        <v>2.5</v>
      </c>
      <c r="L859" s="6">
        <v>14.13</v>
      </c>
      <c r="M859" s="6" t="s">
        <v>68</v>
      </c>
      <c r="N859">
        <f>Table_New[[#This Row],[WorkDate]]-Table_New[[#This Row],[ReqDate]]</f>
        <v>7</v>
      </c>
      <c r="O859">
        <f>VLOOKUP(Table_New[[#This Row],[Techs]],$AA$2:$AB$4,2,0)</f>
        <v>80</v>
      </c>
      <c r="P859">
        <f>Table_New[[#This Row],[LaborHours]]*Table_New[[#This Row],[LaborRate]]</f>
        <v>200</v>
      </c>
      <c r="Q859" s="6">
        <v>0</v>
      </c>
      <c r="R859" s="6">
        <v>14.13</v>
      </c>
      <c r="S859">
        <f>Table_New[[#This Row],[LaborRate]]+Table_New[[#This Row],[LaborCost]]</f>
        <v>280</v>
      </c>
      <c r="T859">
        <f>Table_New[[#This Row],[LaborFee]]+Table_New[[#This Row],[PartsFee]]</f>
        <v>14.13</v>
      </c>
      <c r="U859" t="str">
        <f>LEFT(TEXT(Table_New[[#This Row],[ReqDate]],"dddd"),3)</f>
        <v>Thu</v>
      </c>
      <c r="V859" t="str">
        <f>LEFT(TEXT(Table_New[[#This Row],[WorkDate]],"mmmm"),3)</f>
        <v>Jun</v>
      </c>
    </row>
    <row r="860" spans="1:22" ht="14.25" customHeight="1" x14ac:dyDescent="0.25">
      <c r="A860" s="6" t="s">
        <v>940</v>
      </c>
      <c r="B860" s="6" t="s">
        <v>56</v>
      </c>
      <c r="C860" s="6" t="s">
        <v>227</v>
      </c>
      <c r="D860" s="6" t="s">
        <v>81</v>
      </c>
      <c r="E860" t="str">
        <f>IF(Table_New[[#This Row],[Wait]]&lt;=4, "Yes", "No")</f>
        <v>No</v>
      </c>
      <c r="F860" s="9">
        <v>44364</v>
      </c>
      <c r="G860" s="9">
        <v>44377</v>
      </c>
      <c r="H860" s="6">
        <v>1</v>
      </c>
      <c r="I860" t="str">
        <f>IF(Table_New[[#This Row],[LaborFee]]=0,"Yes", "No")</f>
        <v>Yes</v>
      </c>
      <c r="J860" t="str">
        <f>IF(Table_New[[#This Row],[PartsFee]]=0,"Yes", "No")</f>
        <v>No</v>
      </c>
      <c r="K860" s="6">
        <v>3</v>
      </c>
      <c r="L860" s="6">
        <v>322</v>
      </c>
      <c r="M860" s="6" t="s">
        <v>59</v>
      </c>
      <c r="N860">
        <f>Table_New[[#This Row],[WorkDate]]-Table_New[[#This Row],[ReqDate]]</f>
        <v>13</v>
      </c>
      <c r="O860">
        <f>VLOOKUP(Table_New[[#This Row],[Techs]],$AA$2:$AB$4,2,0)</f>
        <v>80</v>
      </c>
      <c r="P860">
        <f>Table_New[[#This Row],[LaborHours]]*Table_New[[#This Row],[LaborRate]]</f>
        <v>240</v>
      </c>
      <c r="Q860" s="6">
        <v>0</v>
      </c>
      <c r="R860" s="6">
        <v>322</v>
      </c>
      <c r="S860">
        <f>Table_New[[#This Row],[LaborRate]]+Table_New[[#This Row],[LaborCost]]</f>
        <v>320</v>
      </c>
      <c r="T860">
        <f>Table_New[[#This Row],[LaborFee]]+Table_New[[#This Row],[PartsFee]]</f>
        <v>322</v>
      </c>
      <c r="U860" t="str">
        <f>LEFT(TEXT(Table_New[[#This Row],[ReqDate]],"dddd"),3)</f>
        <v>Thu</v>
      </c>
      <c r="V860" t="str">
        <f>LEFT(TEXT(Table_New[[#This Row],[WorkDate]],"mmmm"),3)</f>
        <v>Jun</v>
      </c>
    </row>
    <row r="861" spans="1:22" ht="14.25" customHeight="1" x14ac:dyDescent="0.25">
      <c r="A861" s="6" t="s">
        <v>941</v>
      </c>
      <c r="B861" s="6" t="s">
        <v>168</v>
      </c>
      <c r="C861" s="6" t="s">
        <v>227</v>
      </c>
      <c r="D861" s="6" t="s">
        <v>58</v>
      </c>
      <c r="E861" t="str">
        <f>IF(Table_New[[#This Row],[Wait]]&lt;=4, "Yes", "No")</f>
        <v>No</v>
      </c>
      <c r="F861" s="9">
        <v>44364</v>
      </c>
      <c r="G861" s="9">
        <v>44377</v>
      </c>
      <c r="H861" s="6">
        <v>2</v>
      </c>
      <c r="I861" t="str">
        <f>IF(Table_New[[#This Row],[LaborFee]]=0,"Yes", "No")</f>
        <v>Yes</v>
      </c>
      <c r="J861" t="str">
        <f>IF(Table_New[[#This Row],[PartsFee]]=0,"Yes", "No")</f>
        <v>No</v>
      </c>
      <c r="K861" s="6">
        <v>0.75</v>
      </c>
      <c r="L861" s="6">
        <v>50.603299999999997</v>
      </c>
      <c r="M861" s="6" t="s">
        <v>79</v>
      </c>
      <c r="N861">
        <f>Table_New[[#This Row],[WorkDate]]-Table_New[[#This Row],[ReqDate]]</f>
        <v>13</v>
      </c>
      <c r="O861">
        <f>VLOOKUP(Table_New[[#This Row],[Techs]],$AA$2:$AB$4,2,0)</f>
        <v>140</v>
      </c>
      <c r="P861">
        <f>Table_New[[#This Row],[LaborHours]]*Table_New[[#This Row],[LaborRate]]</f>
        <v>105</v>
      </c>
      <c r="Q861" s="6">
        <v>0</v>
      </c>
      <c r="R861" s="6">
        <v>50.603299999999997</v>
      </c>
      <c r="S861">
        <f>Table_New[[#This Row],[LaborRate]]+Table_New[[#This Row],[LaborCost]]</f>
        <v>245</v>
      </c>
      <c r="T861">
        <f>Table_New[[#This Row],[LaborFee]]+Table_New[[#This Row],[PartsFee]]</f>
        <v>50.603299999999997</v>
      </c>
      <c r="U861" t="str">
        <f>LEFT(TEXT(Table_New[[#This Row],[ReqDate]],"dddd"),3)</f>
        <v>Thu</v>
      </c>
      <c r="V861" t="str">
        <f>LEFT(TEXT(Table_New[[#This Row],[WorkDate]],"mmmm"),3)</f>
        <v>Jun</v>
      </c>
    </row>
    <row r="862" spans="1:22" ht="14.25" customHeight="1" x14ac:dyDescent="0.25">
      <c r="A862" s="6" t="s">
        <v>942</v>
      </c>
      <c r="B862" s="6" t="s">
        <v>106</v>
      </c>
      <c r="C862" s="6" t="s">
        <v>78</v>
      </c>
      <c r="D862" s="6" t="s">
        <v>58</v>
      </c>
      <c r="E862" t="str">
        <f>IF(Table_New[[#This Row],[Wait]]&lt;=4, "Yes", "No")</f>
        <v>No</v>
      </c>
      <c r="F862" s="9">
        <v>44365</v>
      </c>
      <c r="G862" s="9">
        <v>44389</v>
      </c>
      <c r="H862" s="6">
        <v>2</v>
      </c>
      <c r="I862" t="str">
        <f>IF(Table_New[[#This Row],[LaborFee]]=0,"Yes", "No")</f>
        <v>No</v>
      </c>
      <c r="J862" t="str">
        <f>IF(Table_New[[#This Row],[PartsFee]]=0,"Yes", "No")</f>
        <v>No</v>
      </c>
      <c r="K862" s="6">
        <v>2</v>
      </c>
      <c r="L862" s="6">
        <v>134.50059999999999</v>
      </c>
      <c r="M862" s="6" t="s">
        <v>79</v>
      </c>
      <c r="N862">
        <f>Table_New[[#This Row],[WorkDate]]-Table_New[[#This Row],[ReqDate]]</f>
        <v>24</v>
      </c>
      <c r="O862">
        <f>VLOOKUP(Table_New[[#This Row],[Techs]],$AA$2:$AB$4,2,0)</f>
        <v>140</v>
      </c>
      <c r="P862">
        <f>Table_New[[#This Row],[LaborHours]]*Table_New[[#This Row],[LaborRate]]</f>
        <v>280</v>
      </c>
      <c r="Q862" s="6">
        <v>280</v>
      </c>
      <c r="R862" s="6">
        <v>134.50059999999999</v>
      </c>
      <c r="S862">
        <f>Table_New[[#This Row],[LaborRate]]+Table_New[[#This Row],[LaborCost]]</f>
        <v>420</v>
      </c>
      <c r="T862">
        <f>Table_New[[#This Row],[LaborFee]]+Table_New[[#This Row],[PartsFee]]</f>
        <v>414.50059999999996</v>
      </c>
      <c r="U862" t="str">
        <f>LEFT(TEXT(Table_New[[#This Row],[ReqDate]],"dddd"),3)</f>
        <v>Fri</v>
      </c>
      <c r="V862" t="str">
        <f>LEFT(TEXT(Table_New[[#This Row],[WorkDate]],"mmmm"),3)</f>
        <v>Jul</v>
      </c>
    </row>
    <row r="863" spans="1:22" ht="14.25" customHeight="1" x14ac:dyDescent="0.25">
      <c r="A863" s="6" t="s">
        <v>943</v>
      </c>
      <c r="B863" s="6" t="s">
        <v>94</v>
      </c>
      <c r="C863" s="6" t="s">
        <v>66</v>
      </c>
      <c r="D863" s="6" t="s">
        <v>63</v>
      </c>
      <c r="E863" t="str">
        <f>IF(Table_New[[#This Row],[Wait]]&lt;=4, "Yes", "No")</f>
        <v>No</v>
      </c>
      <c r="F863" s="9">
        <v>44366</v>
      </c>
      <c r="G863" s="9">
        <v>44380</v>
      </c>
      <c r="H863" s="6">
        <v>1</v>
      </c>
      <c r="I863" t="str">
        <f>IF(Table_New[[#This Row],[LaborFee]]=0,"Yes", "No")</f>
        <v>No</v>
      </c>
      <c r="J863" t="str">
        <f>IF(Table_New[[#This Row],[PartsFee]]=0,"Yes", "No")</f>
        <v>No</v>
      </c>
      <c r="K863" s="6">
        <v>0.5</v>
      </c>
      <c r="L863" s="6">
        <v>78.333299999999994</v>
      </c>
      <c r="M863" s="6" t="s">
        <v>79</v>
      </c>
      <c r="N863">
        <f>Table_New[[#This Row],[WorkDate]]-Table_New[[#This Row],[ReqDate]]</f>
        <v>14</v>
      </c>
      <c r="O863">
        <f>VLOOKUP(Table_New[[#This Row],[Techs]],$AA$2:$AB$4,2,0)</f>
        <v>80</v>
      </c>
      <c r="P863">
        <f>Table_New[[#This Row],[LaborHours]]*Table_New[[#This Row],[LaborRate]]</f>
        <v>40</v>
      </c>
      <c r="Q863" s="6">
        <v>40</v>
      </c>
      <c r="R863" s="6">
        <v>78.333299999999994</v>
      </c>
      <c r="S863">
        <f>Table_New[[#This Row],[LaborRate]]+Table_New[[#This Row],[LaborCost]]</f>
        <v>120</v>
      </c>
      <c r="T863">
        <f>Table_New[[#This Row],[LaborFee]]+Table_New[[#This Row],[PartsFee]]</f>
        <v>118.33329999999999</v>
      </c>
      <c r="U863" t="str">
        <f>LEFT(TEXT(Table_New[[#This Row],[ReqDate]],"dddd"),3)</f>
        <v>Sat</v>
      </c>
      <c r="V863" t="str">
        <f>LEFT(TEXT(Table_New[[#This Row],[WorkDate]],"mmmm"),3)</f>
        <v>Jul</v>
      </c>
    </row>
    <row r="864" spans="1:22" ht="14.25" customHeight="1" x14ac:dyDescent="0.25">
      <c r="A864" s="6" t="s">
        <v>944</v>
      </c>
      <c r="B864" s="6" t="s">
        <v>71</v>
      </c>
      <c r="C864" s="6" t="s">
        <v>57</v>
      </c>
      <c r="D864" s="6" t="s">
        <v>194</v>
      </c>
      <c r="E864" t="str">
        <f>IF(Table_New[[#This Row],[Wait]]&lt;=4, "Yes", "No")</f>
        <v>No</v>
      </c>
      <c r="F864" s="9">
        <v>44368</v>
      </c>
      <c r="G864" s="9">
        <v>44377</v>
      </c>
      <c r="H864" s="6">
        <v>1</v>
      </c>
      <c r="I864" t="str">
        <f>IF(Table_New[[#This Row],[LaborFee]]=0,"Yes", "No")</f>
        <v>No</v>
      </c>
      <c r="J864" t="str">
        <f>IF(Table_New[[#This Row],[PartsFee]]=0,"Yes", "No")</f>
        <v>No</v>
      </c>
      <c r="K864" s="6">
        <v>1.5</v>
      </c>
      <c r="L864" s="6">
        <v>202.8</v>
      </c>
      <c r="M864" s="6" t="s">
        <v>59</v>
      </c>
      <c r="N864">
        <f>Table_New[[#This Row],[WorkDate]]-Table_New[[#This Row],[ReqDate]]</f>
        <v>9</v>
      </c>
      <c r="O864">
        <f>VLOOKUP(Table_New[[#This Row],[Techs]],$AA$2:$AB$4,2,0)</f>
        <v>80</v>
      </c>
      <c r="P864">
        <f>Table_New[[#This Row],[LaborHours]]*Table_New[[#This Row],[LaborRate]]</f>
        <v>120</v>
      </c>
      <c r="Q864" s="6">
        <v>120</v>
      </c>
      <c r="R864" s="6">
        <v>202.8</v>
      </c>
      <c r="S864">
        <f>Table_New[[#This Row],[LaborRate]]+Table_New[[#This Row],[LaborCost]]</f>
        <v>200</v>
      </c>
      <c r="T864">
        <f>Table_New[[#This Row],[LaborFee]]+Table_New[[#This Row],[PartsFee]]</f>
        <v>322.8</v>
      </c>
      <c r="U864" t="str">
        <f>LEFT(TEXT(Table_New[[#This Row],[ReqDate]],"dddd"),3)</f>
        <v>Mon</v>
      </c>
      <c r="V864" t="str">
        <f>LEFT(TEXT(Table_New[[#This Row],[WorkDate]],"mmmm"),3)</f>
        <v>Jun</v>
      </c>
    </row>
    <row r="865" spans="1:22" ht="14.25" customHeight="1" x14ac:dyDescent="0.25">
      <c r="A865" s="6" t="s">
        <v>945</v>
      </c>
      <c r="B865" s="6" t="s">
        <v>65</v>
      </c>
      <c r="C865" s="6" t="s">
        <v>78</v>
      </c>
      <c r="D865" s="6" t="s">
        <v>63</v>
      </c>
      <c r="E865" t="str">
        <f>IF(Table_New[[#This Row],[Wait]]&lt;=4, "Yes", "No")</f>
        <v>No</v>
      </c>
      <c r="F865" s="9">
        <v>44368</v>
      </c>
      <c r="G865" s="9">
        <v>44386</v>
      </c>
      <c r="H865" s="6">
        <v>1</v>
      </c>
      <c r="I865" t="str">
        <f>IF(Table_New[[#This Row],[LaborFee]]=0,"Yes", "No")</f>
        <v>No</v>
      </c>
      <c r="J865" t="str">
        <f>IF(Table_New[[#This Row],[PartsFee]]=0,"Yes", "No")</f>
        <v>No</v>
      </c>
      <c r="K865" s="6">
        <v>0.5</v>
      </c>
      <c r="L865" s="6">
        <v>67.903400000000005</v>
      </c>
      <c r="M865" s="6" t="s">
        <v>79</v>
      </c>
      <c r="N865">
        <f>Table_New[[#This Row],[WorkDate]]-Table_New[[#This Row],[ReqDate]]</f>
        <v>18</v>
      </c>
      <c r="O865">
        <f>VLOOKUP(Table_New[[#This Row],[Techs]],$AA$2:$AB$4,2,0)</f>
        <v>80</v>
      </c>
      <c r="P865">
        <f>Table_New[[#This Row],[LaborHours]]*Table_New[[#This Row],[LaborRate]]</f>
        <v>40</v>
      </c>
      <c r="Q865" s="6">
        <v>40</v>
      </c>
      <c r="R865" s="6">
        <v>67.903400000000005</v>
      </c>
      <c r="S865">
        <f>Table_New[[#This Row],[LaborRate]]+Table_New[[#This Row],[LaborCost]]</f>
        <v>120</v>
      </c>
      <c r="T865">
        <f>Table_New[[#This Row],[LaborFee]]+Table_New[[#This Row],[PartsFee]]</f>
        <v>107.9034</v>
      </c>
      <c r="U865" t="str">
        <f>LEFT(TEXT(Table_New[[#This Row],[ReqDate]],"dddd"),3)</f>
        <v>Mon</v>
      </c>
      <c r="V865" t="str">
        <f>LEFT(TEXT(Table_New[[#This Row],[WorkDate]],"mmmm"),3)</f>
        <v>Jul</v>
      </c>
    </row>
    <row r="866" spans="1:22" ht="14.25" customHeight="1" x14ac:dyDescent="0.25">
      <c r="A866" s="6" t="s">
        <v>946</v>
      </c>
      <c r="B866" s="6" t="s">
        <v>168</v>
      </c>
      <c r="C866" s="6" t="s">
        <v>227</v>
      </c>
      <c r="D866" s="6" t="s">
        <v>58</v>
      </c>
      <c r="E866" t="str">
        <f>IF(Table_New[[#This Row],[Wait]]&lt;=4, "Yes", "No")</f>
        <v>No</v>
      </c>
      <c r="F866" s="9">
        <v>44368</v>
      </c>
      <c r="G866" s="9">
        <v>44389</v>
      </c>
      <c r="H866" s="6">
        <v>2</v>
      </c>
      <c r="I866" t="str">
        <f>IF(Table_New[[#This Row],[LaborFee]]=0,"Yes", "No")</f>
        <v>No</v>
      </c>
      <c r="J866" t="str">
        <f>IF(Table_New[[#This Row],[PartsFee]]=0,"Yes", "No")</f>
        <v>No</v>
      </c>
      <c r="K866" s="6">
        <v>1</v>
      </c>
      <c r="L866" s="6">
        <v>144</v>
      </c>
      <c r="M866" s="6" t="s">
        <v>79</v>
      </c>
      <c r="N866">
        <f>Table_New[[#This Row],[WorkDate]]-Table_New[[#This Row],[ReqDate]]</f>
        <v>21</v>
      </c>
      <c r="O866">
        <f>VLOOKUP(Table_New[[#This Row],[Techs]],$AA$2:$AB$4,2,0)</f>
        <v>140</v>
      </c>
      <c r="P866">
        <f>Table_New[[#This Row],[LaborHours]]*Table_New[[#This Row],[LaborRate]]</f>
        <v>140</v>
      </c>
      <c r="Q866" s="6">
        <v>140</v>
      </c>
      <c r="R866" s="6">
        <v>144</v>
      </c>
      <c r="S866">
        <f>Table_New[[#This Row],[LaborRate]]+Table_New[[#This Row],[LaborCost]]</f>
        <v>280</v>
      </c>
      <c r="T866">
        <f>Table_New[[#This Row],[LaborFee]]+Table_New[[#This Row],[PartsFee]]</f>
        <v>284</v>
      </c>
      <c r="U866" t="str">
        <f>LEFT(TEXT(Table_New[[#This Row],[ReqDate]],"dddd"),3)</f>
        <v>Mon</v>
      </c>
      <c r="V866" t="str">
        <f>LEFT(TEXT(Table_New[[#This Row],[WorkDate]],"mmmm"),3)</f>
        <v>Jul</v>
      </c>
    </row>
    <row r="867" spans="1:22" ht="14.25" customHeight="1" x14ac:dyDescent="0.25">
      <c r="A867" s="6" t="s">
        <v>947</v>
      </c>
      <c r="B867" s="6" t="s">
        <v>61</v>
      </c>
      <c r="C867" s="6" t="s">
        <v>78</v>
      </c>
      <c r="D867" s="6" t="s">
        <v>67</v>
      </c>
      <c r="E867" t="str">
        <f>IF(Table_New[[#This Row],[Wait]]&lt;=4, "Yes", "No")</f>
        <v>No</v>
      </c>
      <c r="F867" s="9">
        <v>44368</v>
      </c>
      <c r="G867" s="9">
        <v>44390</v>
      </c>
      <c r="H867" s="6">
        <v>2</v>
      </c>
      <c r="I867" t="str">
        <f>IF(Table_New[[#This Row],[LaborFee]]=0,"Yes", "No")</f>
        <v>No</v>
      </c>
      <c r="J867" t="str">
        <f>IF(Table_New[[#This Row],[PartsFee]]=0,"Yes", "No")</f>
        <v>No</v>
      </c>
      <c r="K867" s="6">
        <v>0.25</v>
      </c>
      <c r="L867" s="6">
        <v>178.36179999999999</v>
      </c>
      <c r="M867" s="6" t="s">
        <v>59</v>
      </c>
      <c r="N867">
        <f>Table_New[[#This Row],[WorkDate]]-Table_New[[#This Row],[ReqDate]]</f>
        <v>22</v>
      </c>
      <c r="O867">
        <f>VLOOKUP(Table_New[[#This Row],[Techs]],$AA$2:$AB$4,2,0)</f>
        <v>140</v>
      </c>
      <c r="P867">
        <f>Table_New[[#This Row],[LaborHours]]*Table_New[[#This Row],[LaborRate]]</f>
        <v>35</v>
      </c>
      <c r="Q867" s="6">
        <v>35</v>
      </c>
      <c r="R867" s="6">
        <v>178.36179999999999</v>
      </c>
      <c r="S867">
        <f>Table_New[[#This Row],[LaborRate]]+Table_New[[#This Row],[LaborCost]]</f>
        <v>175</v>
      </c>
      <c r="T867">
        <f>Table_New[[#This Row],[LaborFee]]+Table_New[[#This Row],[PartsFee]]</f>
        <v>213.36179999999999</v>
      </c>
      <c r="U867" t="str">
        <f>LEFT(TEXT(Table_New[[#This Row],[ReqDate]],"dddd"),3)</f>
        <v>Mon</v>
      </c>
      <c r="V867" t="str">
        <f>LEFT(TEXT(Table_New[[#This Row],[WorkDate]],"mmmm"),3)</f>
        <v>Jul</v>
      </c>
    </row>
    <row r="868" spans="1:22" ht="14.25" customHeight="1" x14ac:dyDescent="0.25">
      <c r="A868" s="6" t="s">
        <v>948</v>
      </c>
      <c r="B868" s="6" t="s">
        <v>226</v>
      </c>
      <c r="C868" s="6" t="s">
        <v>227</v>
      </c>
      <c r="D868" s="6" t="s">
        <v>67</v>
      </c>
      <c r="E868" t="str">
        <f>IF(Table_New[[#This Row],[Wait]]&lt;=4, "Yes", "No")</f>
        <v>No</v>
      </c>
      <c r="F868" s="9">
        <v>44368</v>
      </c>
      <c r="G868" s="9">
        <v>44391</v>
      </c>
      <c r="H868" s="6">
        <v>1</v>
      </c>
      <c r="I868" t="str">
        <f>IF(Table_New[[#This Row],[LaborFee]]=0,"Yes", "No")</f>
        <v>No</v>
      </c>
      <c r="J868" t="str">
        <f>IF(Table_New[[#This Row],[PartsFee]]=0,"Yes", "No")</f>
        <v>No</v>
      </c>
      <c r="K868" s="6">
        <v>0.25</v>
      </c>
      <c r="L868" s="6">
        <v>7.3140000000000001</v>
      </c>
      <c r="M868" s="6" t="s">
        <v>68</v>
      </c>
      <c r="N868">
        <f>Table_New[[#This Row],[WorkDate]]-Table_New[[#This Row],[ReqDate]]</f>
        <v>23</v>
      </c>
      <c r="O868">
        <f>VLOOKUP(Table_New[[#This Row],[Techs]],$AA$2:$AB$4,2,0)</f>
        <v>80</v>
      </c>
      <c r="P868">
        <f>Table_New[[#This Row],[LaborHours]]*Table_New[[#This Row],[LaborRate]]</f>
        <v>20</v>
      </c>
      <c r="Q868" s="6">
        <v>20</v>
      </c>
      <c r="R868" s="6">
        <v>7.3140000000000001</v>
      </c>
      <c r="S868">
        <f>Table_New[[#This Row],[LaborRate]]+Table_New[[#This Row],[LaborCost]]</f>
        <v>100</v>
      </c>
      <c r="T868">
        <f>Table_New[[#This Row],[LaborFee]]+Table_New[[#This Row],[PartsFee]]</f>
        <v>27.314</v>
      </c>
      <c r="U868" t="str">
        <f>LEFT(TEXT(Table_New[[#This Row],[ReqDate]],"dddd"),3)</f>
        <v>Mon</v>
      </c>
      <c r="V868" t="str">
        <f>LEFT(TEXT(Table_New[[#This Row],[WorkDate]],"mmmm"),3)</f>
        <v>Jul</v>
      </c>
    </row>
    <row r="869" spans="1:22" ht="14.25" customHeight="1" x14ac:dyDescent="0.25">
      <c r="A869" s="6" t="s">
        <v>949</v>
      </c>
      <c r="B869" s="6" t="s">
        <v>226</v>
      </c>
      <c r="C869" s="6" t="s">
        <v>227</v>
      </c>
      <c r="D869" s="6" t="s">
        <v>58</v>
      </c>
      <c r="E869" t="str">
        <f>IF(Table_New[[#This Row],[Wait]]&lt;=4, "Yes", "No")</f>
        <v>No</v>
      </c>
      <c r="F869" s="9">
        <v>44368</v>
      </c>
      <c r="G869" s="9">
        <v>44386</v>
      </c>
      <c r="H869" s="6">
        <v>2</v>
      </c>
      <c r="I869" t="str">
        <f>IF(Table_New[[#This Row],[LaborFee]]=0,"Yes", "No")</f>
        <v>Yes</v>
      </c>
      <c r="J869" t="str">
        <f>IF(Table_New[[#This Row],[PartsFee]]=0,"Yes", "No")</f>
        <v>No</v>
      </c>
      <c r="K869" s="6">
        <v>2.5</v>
      </c>
      <c r="L869" s="6">
        <v>120</v>
      </c>
      <c r="M869" s="6" t="s">
        <v>59</v>
      </c>
      <c r="N869">
        <f>Table_New[[#This Row],[WorkDate]]-Table_New[[#This Row],[ReqDate]]</f>
        <v>18</v>
      </c>
      <c r="O869">
        <f>VLOOKUP(Table_New[[#This Row],[Techs]],$AA$2:$AB$4,2,0)</f>
        <v>140</v>
      </c>
      <c r="P869">
        <f>Table_New[[#This Row],[LaborHours]]*Table_New[[#This Row],[LaborRate]]</f>
        <v>350</v>
      </c>
      <c r="Q869" s="6">
        <v>0</v>
      </c>
      <c r="R869" s="6">
        <v>120</v>
      </c>
      <c r="S869">
        <f>Table_New[[#This Row],[LaborRate]]+Table_New[[#This Row],[LaborCost]]</f>
        <v>490</v>
      </c>
      <c r="T869">
        <f>Table_New[[#This Row],[LaborFee]]+Table_New[[#This Row],[PartsFee]]</f>
        <v>120</v>
      </c>
      <c r="U869" t="str">
        <f>LEFT(TEXT(Table_New[[#This Row],[ReqDate]],"dddd"),3)</f>
        <v>Mon</v>
      </c>
      <c r="V869" t="str">
        <f>LEFT(TEXT(Table_New[[#This Row],[WorkDate]],"mmmm"),3)</f>
        <v>Jul</v>
      </c>
    </row>
    <row r="870" spans="1:22" ht="14.25" customHeight="1" x14ac:dyDescent="0.25">
      <c r="A870" s="6" t="s">
        <v>950</v>
      </c>
      <c r="B870" s="6" t="s">
        <v>71</v>
      </c>
      <c r="C870" s="6" t="s">
        <v>66</v>
      </c>
      <c r="D870" s="6" t="s">
        <v>58</v>
      </c>
      <c r="E870" t="str">
        <f>IF(Table_New[[#This Row],[Wait]]&lt;=4, "Yes", "No")</f>
        <v>Yes</v>
      </c>
      <c r="F870" s="9">
        <v>44368</v>
      </c>
      <c r="G870" s="9">
        <v>44372</v>
      </c>
      <c r="H870" s="6">
        <v>1</v>
      </c>
      <c r="I870" t="str">
        <f>IF(Table_New[[#This Row],[LaborFee]]=0,"Yes", "No")</f>
        <v>Yes</v>
      </c>
      <c r="J870" t="str">
        <f>IF(Table_New[[#This Row],[PartsFee]]=0,"Yes", "No")</f>
        <v>No</v>
      </c>
      <c r="K870" s="6">
        <v>3</v>
      </c>
      <c r="L870" s="6">
        <v>193.8409</v>
      </c>
      <c r="M870" s="6" t="s">
        <v>79</v>
      </c>
      <c r="N870">
        <f>Table_New[[#This Row],[WorkDate]]-Table_New[[#This Row],[ReqDate]]</f>
        <v>4</v>
      </c>
      <c r="O870">
        <f>VLOOKUP(Table_New[[#This Row],[Techs]],$AA$2:$AB$4,2,0)</f>
        <v>80</v>
      </c>
      <c r="P870">
        <f>Table_New[[#This Row],[LaborHours]]*Table_New[[#This Row],[LaborRate]]</f>
        <v>240</v>
      </c>
      <c r="Q870" s="6">
        <v>0</v>
      </c>
      <c r="R870" s="6">
        <v>193.8409</v>
      </c>
      <c r="S870">
        <f>Table_New[[#This Row],[LaborRate]]+Table_New[[#This Row],[LaborCost]]</f>
        <v>320</v>
      </c>
      <c r="T870">
        <f>Table_New[[#This Row],[LaborFee]]+Table_New[[#This Row],[PartsFee]]</f>
        <v>193.8409</v>
      </c>
      <c r="U870" t="str">
        <f>LEFT(TEXT(Table_New[[#This Row],[ReqDate]],"dddd"),3)</f>
        <v>Mon</v>
      </c>
      <c r="V870" t="str">
        <f>LEFT(TEXT(Table_New[[#This Row],[WorkDate]],"mmmm"),3)</f>
        <v>Jun</v>
      </c>
    </row>
    <row r="871" spans="1:22" ht="14.25" customHeight="1" x14ac:dyDescent="0.25">
      <c r="A871" s="6" t="s">
        <v>951</v>
      </c>
      <c r="B871" s="6" t="s">
        <v>71</v>
      </c>
      <c r="C871" s="6" t="s">
        <v>66</v>
      </c>
      <c r="D871" s="6" t="s">
        <v>58</v>
      </c>
      <c r="E871" t="str">
        <f>IF(Table_New[[#This Row],[Wait]]&lt;=4, "Yes", "No")</f>
        <v>Yes</v>
      </c>
      <c r="F871" s="9">
        <v>44368</v>
      </c>
      <c r="G871" s="9">
        <v>44372</v>
      </c>
      <c r="H871" s="6">
        <v>1</v>
      </c>
      <c r="I871" t="str">
        <f>IF(Table_New[[#This Row],[LaborFee]]=0,"Yes", "No")</f>
        <v>Yes</v>
      </c>
      <c r="J871" t="str">
        <f>IF(Table_New[[#This Row],[PartsFee]]=0,"Yes", "No")</f>
        <v>No</v>
      </c>
      <c r="K871" s="6">
        <v>4.5</v>
      </c>
      <c r="L871" s="6">
        <v>901.5</v>
      </c>
      <c r="M871" s="6" t="s">
        <v>68</v>
      </c>
      <c r="N871">
        <f>Table_New[[#This Row],[WorkDate]]-Table_New[[#This Row],[ReqDate]]</f>
        <v>4</v>
      </c>
      <c r="O871">
        <f>VLOOKUP(Table_New[[#This Row],[Techs]],$AA$2:$AB$4,2,0)</f>
        <v>80</v>
      </c>
      <c r="P871">
        <f>Table_New[[#This Row],[LaborHours]]*Table_New[[#This Row],[LaborRate]]</f>
        <v>360</v>
      </c>
      <c r="Q871" s="6">
        <v>0</v>
      </c>
      <c r="R871" s="6">
        <v>901.5</v>
      </c>
      <c r="S871">
        <f>Table_New[[#This Row],[LaborRate]]+Table_New[[#This Row],[LaborCost]]</f>
        <v>440</v>
      </c>
      <c r="T871">
        <f>Table_New[[#This Row],[LaborFee]]+Table_New[[#This Row],[PartsFee]]</f>
        <v>901.5</v>
      </c>
      <c r="U871" t="str">
        <f>LEFT(TEXT(Table_New[[#This Row],[ReqDate]],"dddd"),3)</f>
        <v>Mon</v>
      </c>
      <c r="V871" t="str">
        <f>LEFT(TEXT(Table_New[[#This Row],[WorkDate]],"mmmm"),3)</f>
        <v>Jun</v>
      </c>
    </row>
    <row r="872" spans="1:22" ht="14.25" customHeight="1" x14ac:dyDescent="0.25">
      <c r="A872" s="6" t="s">
        <v>952</v>
      </c>
      <c r="B872" s="6" t="s">
        <v>65</v>
      </c>
      <c r="C872" s="6" t="s">
        <v>66</v>
      </c>
      <c r="D872" s="6" t="s">
        <v>67</v>
      </c>
      <c r="E872" t="str">
        <f>IF(Table_New[[#This Row],[Wait]]&lt;=4, "Yes", "No")</f>
        <v>No</v>
      </c>
      <c r="F872" s="9">
        <v>44368</v>
      </c>
      <c r="G872" s="9">
        <v>44390</v>
      </c>
      <c r="H872" s="6">
        <v>1</v>
      </c>
      <c r="I872" t="str">
        <f>IF(Table_New[[#This Row],[LaborFee]]=0,"Yes", "No")</f>
        <v>Yes</v>
      </c>
      <c r="J872" t="str">
        <f>IF(Table_New[[#This Row],[PartsFee]]=0,"Yes", "No")</f>
        <v>No</v>
      </c>
      <c r="K872" s="6">
        <v>3</v>
      </c>
      <c r="L872" s="6">
        <v>64.342100000000002</v>
      </c>
      <c r="M872" s="6" t="s">
        <v>59</v>
      </c>
      <c r="N872">
        <f>Table_New[[#This Row],[WorkDate]]-Table_New[[#This Row],[ReqDate]]</f>
        <v>22</v>
      </c>
      <c r="O872">
        <f>VLOOKUP(Table_New[[#This Row],[Techs]],$AA$2:$AB$4,2,0)</f>
        <v>80</v>
      </c>
      <c r="P872">
        <f>Table_New[[#This Row],[LaborHours]]*Table_New[[#This Row],[LaborRate]]</f>
        <v>240</v>
      </c>
      <c r="Q872" s="6">
        <v>0</v>
      </c>
      <c r="R872" s="6">
        <v>64.342100000000002</v>
      </c>
      <c r="S872">
        <f>Table_New[[#This Row],[LaborRate]]+Table_New[[#This Row],[LaborCost]]</f>
        <v>320</v>
      </c>
      <c r="T872">
        <f>Table_New[[#This Row],[LaborFee]]+Table_New[[#This Row],[PartsFee]]</f>
        <v>64.342100000000002</v>
      </c>
      <c r="U872" t="str">
        <f>LEFT(TEXT(Table_New[[#This Row],[ReqDate]],"dddd"),3)</f>
        <v>Mon</v>
      </c>
      <c r="V872" t="str">
        <f>LEFT(TEXT(Table_New[[#This Row],[WorkDate]],"mmmm"),3)</f>
        <v>Jul</v>
      </c>
    </row>
    <row r="873" spans="1:22" ht="14.25" customHeight="1" x14ac:dyDescent="0.25">
      <c r="A873" s="6" t="s">
        <v>953</v>
      </c>
      <c r="B873" s="6" t="s">
        <v>65</v>
      </c>
      <c r="C873" s="6" t="s">
        <v>66</v>
      </c>
      <c r="D873" s="6" t="s">
        <v>67</v>
      </c>
      <c r="E873" t="str">
        <f>IF(Table_New[[#This Row],[Wait]]&lt;=4, "Yes", "No")</f>
        <v>No</v>
      </c>
      <c r="F873" s="9">
        <v>44368</v>
      </c>
      <c r="G873" s="9">
        <v>44386</v>
      </c>
      <c r="H873" s="6">
        <v>1</v>
      </c>
      <c r="I873" t="str">
        <f>IF(Table_New[[#This Row],[LaborFee]]=0,"Yes", "No")</f>
        <v>Yes</v>
      </c>
      <c r="J873" t="str">
        <f>IF(Table_New[[#This Row],[PartsFee]]=0,"Yes", "No")</f>
        <v>No</v>
      </c>
      <c r="K873" s="6">
        <v>0.75</v>
      </c>
      <c r="L873" s="6">
        <v>64.342100000000002</v>
      </c>
      <c r="M873" s="6" t="s">
        <v>59</v>
      </c>
      <c r="N873">
        <f>Table_New[[#This Row],[WorkDate]]-Table_New[[#This Row],[ReqDate]]</f>
        <v>18</v>
      </c>
      <c r="O873">
        <f>VLOOKUP(Table_New[[#This Row],[Techs]],$AA$2:$AB$4,2,0)</f>
        <v>80</v>
      </c>
      <c r="P873">
        <f>Table_New[[#This Row],[LaborHours]]*Table_New[[#This Row],[LaborRate]]</f>
        <v>60</v>
      </c>
      <c r="Q873" s="6">
        <v>0</v>
      </c>
      <c r="R873" s="6">
        <v>64.342100000000002</v>
      </c>
      <c r="S873">
        <f>Table_New[[#This Row],[LaborRate]]+Table_New[[#This Row],[LaborCost]]</f>
        <v>140</v>
      </c>
      <c r="T873">
        <f>Table_New[[#This Row],[LaborFee]]+Table_New[[#This Row],[PartsFee]]</f>
        <v>64.342100000000002</v>
      </c>
      <c r="U873" t="str">
        <f>LEFT(TEXT(Table_New[[#This Row],[ReqDate]],"dddd"),3)</f>
        <v>Mon</v>
      </c>
      <c r="V873" t="str">
        <f>LEFT(TEXT(Table_New[[#This Row],[WorkDate]],"mmmm"),3)</f>
        <v>Jul</v>
      </c>
    </row>
    <row r="874" spans="1:22" ht="14.25" customHeight="1" x14ac:dyDescent="0.25">
      <c r="A874" s="6" t="s">
        <v>954</v>
      </c>
      <c r="B874" s="6" t="s">
        <v>65</v>
      </c>
      <c r="C874" s="6" t="s">
        <v>78</v>
      </c>
      <c r="D874" s="6" t="s">
        <v>58</v>
      </c>
      <c r="E874" t="str">
        <f>IF(Table_New[[#This Row],[Wait]]&lt;=4, "Yes", "No")</f>
        <v>No</v>
      </c>
      <c r="F874" s="9">
        <v>44368</v>
      </c>
      <c r="G874" s="9">
        <v>44390</v>
      </c>
      <c r="H874" s="6">
        <v>2</v>
      </c>
      <c r="I874" t="str">
        <f>IF(Table_New[[#This Row],[LaborFee]]=0,"Yes", "No")</f>
        <v>Yes</v>
      </c>
      <c r="J874" t="str">
        <f>IF(Table_New[[#This Row],[PartsFee]]=0,"Yes", "No")</f>
        <v>No</v>
      </c>
      <c r="K874" s="6">
        <v>2</v>
      </c>
      <c r="L874" s="6">
        <v>282</v>
      </c>
      <c r="M874" s="6" t="s">
        <v>79</v>
      </c>
      <c r="N874">
        <f>Table_New[[#This Row],[WorkDate]]-Table_New[[#This Row],[ReqDate]]</f>
        <v>22</v>
      </c>
      <c r="O874">
        <f>VLOOKUP(Table_New[[#This Row],[Techs]],$AA$2:$AB$4,2,0)</f>
        <v>140</v>
      </c>
      <c r="P874">
        <f>Table_New[[#This Row],[LaborHours]]*Table_New[[#This Row],[LaborRate]]</f>
        <v>280</v>
      </c>
      <c r="Q874" s="6">
        <v>0</v>
      </c>
      <c r="R874" s="6">
        <v>282</v>
      </c>
      <c r="S874">
        <f>Table_New[[#This Row],[LaborRate]]+Table_New[[#This Row],[LaborCost]]</f>
        <v>420</v>
      </c>
      <c r="T874">
        <f>Table_New[[#This Row],[LaborFee]]+Table_New[[#This Row],[PartsFee]]</f>
        <v>282</v>
      </c>
      <c r="U874" t="str">
        <f>LEFT(TEXT(Table_New[[#This Row],[ReqDate]],"dddd"),3)</f>
        <v>Mon</v>
      </c>
      <c r="V874" t="str">
        <f>LEFT(TEXT(Table_New[[#This Row],[WorkDate]],"mmmm"),3)</f>
        <v>Jul</v>
      </c>
    </row>
    <row r="875" spans="1:22" ht="14.25" customHeight="1" x14ac:dyDescent="0.25">
      <c r="A875" s="6" t="s">
        <v>955</v>
      </c>
      <c r="B875" s="6" t="s">
        <v>83</v>
      </c>
      <c r="C875" s="6" t="s">
        <v>57</v>
      </c>
      <c r="D875" s="6" t="s">
        <v>67</v>
      </c>
      <c r="E875" t="str">
        <f>IF(Table_New[[#This Row],[Wait]]&lt;=4, "Yes", "No")</f>
        <v>No</v>
      </c>
      <c r="F875" s="9">
        <v>44369</v>
      </c>
      <c r="G875" s="9">
        <v>44393</v>
      </c>
      <c r="H875" s="6">
        <v>1</v>
      </c>
      <c r="I875" t="str">
        <f>IF(Table_New[[#This Row],[LaborFee]]=0,"Yes", "No")</f>
        <v>No</v>
      </c>
      <c r="J875" t="str">
        <f>IF(Table_New[[#This Row],[PartsFee]]=0,"Yes", "No")</f>
        <v>No</v>
      </c>
      <c r="K875" s="6">
        <v>0.25</v>
      </c>
      <c r="L875" s="6">
        <v>21.33</v>
      </c>
      <c r="M875" s="6" t="s">
        <v>59</v>
      </c>
      <c r="N875">
        <f>Table_New[[#This Row],[WorkDate]]-Table_New[[#This Row],[ReqDate]]</f>
        <v>24</v>
      </c>
      <c r="O875">
        <f>VLOOKUP(Table_New[[#This Row],[Techs]],$AA$2:$AB$4,2,0)</f>
        <v>80</v>
      </c>
      <c r="P875">
        <f>Table_New[[#This Row],[LaborHours]]*Table_New[[#This Row],[LaborRate]]</f>
        <v>20</v>
      </c>
      <c r="Q875" s="6">
        <v>20</v>
      </c>
      <c r="R875" s="6">
        <v>21.33</v>
      </c>
      <c r="S875">
        <f>Table_New[[#This Row],[LaborRate]]+Table_New[[#This Row],[LaborCost]]</f>
        <v>100</v>
      </c>
      <c r="T875">
        <f>Table_New[[#This Row],[LaborFee]]+Table_New[[#This Row],[PartsFee]]</f>
        <v>41.33</v>
      </c>
      <c r="U875" t="str">
        <f>LEFT(TEXT(Table_New[[#This Row],[ReqDate]],"dddd"),3)</f>
        <v>Tue</v>
      </c>
      <c r="V875" t="str">
        <f>LEFT(TEXT(Table_New[[#This Row],[WorkDate]],"mmmm"),3)</f>
        <v>Jul</v>
      </c>
    </row>
    <row r="876" spans="1:22" ht="14.25" customHeight="1" x14ac:dyDescent="0.25">
      <c r="A876" s="6" t="s">
        <v>956</v>
      </c>
      <c r="B876" s="6" t="s">
        <v>56</v>
      </c>
      <c r="C876" s="6" t="s">
        <v>227</v>
      </c>
      <c r="D876" s="6" t="s">
        <v>58</v>
      </c>
      <c r="E876" t="str">
        <f>IF(Table_New[[#This Row],[Wait]]&lt;=4, "Yes", "No")</f>
        <v>No</v>
      </c>
      <c r="F876" s="9">
        <v>44369</v>
      </c>
      <c r="G876" s="9">
        <v>44396</v>
      </c>
      <c r="H876" s="6">
        <v>2</v>
      </c>
      <c r="I876" t="str">
        <f>IF(Table_New[[#This Row],[LaborFee]]=0,"Yes", "No")</f>
        <v>No</v>
      </c>
      <c r="J876" t="str">
        <f>IF(Table_New[[#This Row],[PartsFee]]=0,"Yes", "No")</f>
        <v>No</v>
      </c>
      <c r="K876" s="6">
        <v>0.25</v>
      </c>
      <c r="L876" s="6">
        <v>55.89</v>
      </c>
      <c r="M876" s="6" t="s">
        <v>59</v>
      </c>
      <c r="N876">
        <f>Table_New[[#This Row],[WorkDate]]-Table_New[[#This Row],[ReqDate]]</f>
        <v>27</v>
      </c>
      <c r="O876">
        <f>VLOOKUP(Table_New[[#This Row],[Techs]],$AA$2:$AB$4,2,0)</f>
        <v>140</v>
      </c>
      <c r="P876">
        <f>Table_New[[#This Row],[LaborHours]]*Table_New[[#This Row],[LaborRate]]</f>
        <v>35</v>
      </c>
      <c r="Q876" s="6">
        <v>35</v>
      </c>
      <c r="R876" s="6">
        <v>55.89</v>
      </c>
      <c r="S876">
        <f>Table_New[[#This Row],[LaborRate]]+Table_New[[#This Row],[LaborCost]]</f>
        <v>175</v>
      </c>
      <c r="T876">
        <f>Table_New[[#This Row],[LaborFee]]+Table_New[[#This Row],[PartsFee]]</f>
        <v>90.89</v>
      </c>
      <c r="U876" t="str">
        <f>LEFT(TEXT(Table_New[[#This Row],[ReqDate]],"dddd"),3)</f>
        <v>Tue</v>
      </c>
      <c r="V876" t="str">
        <f>LEFT(TEXT(Table_New[[#This Row],[WorkDate]],"mmmm"),3)</f>
        <v>Jul</v>
      </c>
    </row>
    <row r="877" spans="1:22" ht="14.25" customHeight="1" x14ac:dyDescent="0.25">
      <c r="A877" s="6" t="s">
        <v>957</v>
      </c>
      <c r="B877" s="6" t="s">
        <v>71</v>
      </c>
      <c r="C877" s="6" t="s">
        <v>57</v>
      </c>
      <c r="D877" s="6" t="s">
        <v>63</v>
      </c>
      <c r="E877" t="str">
        <f>IF(Table_New[[#This Row],[Wait]]&lt;=4, "Yes", "No")</f>
        <v>No</v>
      </c>
      <c r="F877" s="9">
        <v>44369</v>
      </c>
      <c r="G877" s="9">
        <v>44398</v>
      </c>
      <c r="H877" s="6">
        <v>2</v>
      </c>
      <c r="I877" t="str">
        <f>IF(Table_New[[#This Row],[LaborFee]]=0,"Yes", "No")</f>
        <v>No</v>
      </c>
      <c r="J877" t="str">
        <f>IF(Table_New[[#This Row],[PartsFee]]=0,"Yes", "No")</f>
        <v>No</v>
      </c>
      <c r="K877" s="6">
        <v>0.5</v>
      </c>
      <c r="L877" s="6">
        <v>227.13</v>
      </c>
      <c r="M877" s="6" t="s">
        <v>59</v>
      </c>
      <c r="N877">
        <f>Table_New[[#This Row],[WorkDate]]-Table_New[[#This Row],[ReqDate]]</f>
        <v>29</v>
      </c>
      <c r="O877">
        <f>VLOOKUP(Table_New[[#This Row],[Techs]],$AA$2:$AB$4,2,0)</f>
        <v>140</v>
      </c>
      <c r="P877">
        <f>Table_New[[#This Row],[LaborHours]]*Table_New[[#This Row],[LaborRate]]</f>
        <v>70</v>
      </c>
      <c r="Q877" s="6">
        <v>70</v>
      </c>
      <c r="R877" s="6">
        <v>227.13</v>
      </c>
      <c r="S877">
        <f>Table_New[[#This Row],[LaborRate]]+Table_New[[#This Row],[LaborCost]]</f>
        <v>210</v>
      </c>
      <c r="T877">
        <f>Table_New[[#This Row],[LaborFee]]+Table_New[[#This Row],[PartsFee]]</f>
        <v>297.13</v>
      </c>
      <c r="U877" t="str">
        <f>LEFT(TEXT(Table_New[[#This Row],[ReqDate]],"dddd"),3)</f>
        <v>Tue</v>
      </c>
      <c r="V877" t="str">
        <f>LEFT(TEXT(Table_New[[#This Row],[WorkDate]],"mmmm"),3)</f>
        <v>Jul</v>
      </c>
    </row>
    <row r="878" spans="1:22" ht="14.25" customHeight="1" x14ac:dyDescent="0.25">
      <c r="A878" s="6" t="s">
        <v>958</v>
      </c>
      <c r="B878" s="6" t="s">
        <v>71</v>
      </c>
      <c r="C878" s="6" t="s">
        <v>66</v>
      </c>
      <c r="D878" s="6" t="s">
        <v>63</v>
      </c>
      <c r="E878" t="str">
        <f>IF(Table_New[[#This Row],[Wait]]&lt;=4, "Yes", "No")</f>
        <v>Yes</v>
      </c>
      <c r="F878" s="9">
        <v>44369</v>
      </c>
      <c r="G878" s="9">
        <v>44372</v>
      </c>
      <c r="H878" s="6">
        <v>2</v>
      </c>
      <c r="I878" t="str">
        <f>IF(Table_New[[#This Row],[LaborFee]]=0,"Yes", "No")</f>
        <v>Yes</v>
      </c>
      <c r="J878" t="str">
        <f>IF(Table_New[[#This Row],[PartsFee]]=0,"Yes", "No")</f>
        <v>Yes</v>
      </c>
      <c r="K878" s="6">
        <v>0.5</v>
      </c>
      <c r="L878" s="6">
        <v>593.44470000000001</v>
      </c>
      <c r="M878" s="6" t="s">
        <v>413</v>
      </c>
      <c r="N878">
        <f>Table_New[[#This Row],[WorkDate]]-Table_New[[#This Row],[ReqDate]]</f>
        <v>3</v>
      </c>
      <c r="O878">
        <f>VLOOKUP(Table_New[[#This Row],[Techs]],$AA$2:$AB$4,2,0)</f>
        <v>140</v>
      </c>
      <c r="P878">
        <f>Table_New[[#This Row],[LaborHours]]*Table_New[[#This Row],[LaborRate]]</f>
        <v>70</v>
      </c>
      <c r="Q878" s="6">
        <v>0</v>
      </c>
      <c r="R878" s="6">
        <v>0</v>
      </c>
      <c r="S878">
        <f>Table_New[[#This Row],[LaborRate]]+Table_New[[#This Row],[LaborCost]]</f>
        <v>210</v>
      </c>
      <c r="T878">
        <f>Table_New[[#This Row],[LaborFee]]+Table_New[[#This Row],[PartsFee]]</f>
        <v>0</v>
      </c>
      <c r="U878" t="str">
        <f>LEFT(TEXT(Table_New[[#This Row],[ReqDate]],"dddd"),3)</f>
        <v>Tue</v>
      </c>
      <c r="V878" t="str">
        <f>LEFT(TEXT(Table_New[[#This Row],[WorkDate]],"mmmm"),3)</f>
        <v>Jun</v>
      </c>
    </row>
    <row r="879" spans="1:22" ht="14.25" customHeight="1" x14ac:dyDescent="0.25">
      <c r="A879" s="6" t="s">
        <v>959</v>
      </c>
      <c r="B879" s="6" t="s">
        <v>65</v>
      </c>
      <c r="C879" s="6" t="s">
        <v>78</v>
      </c>
      <c r="D879" s="6" t="s">
        <v>63</v>
      </c>
      <c r="E879" t="str">
        <f>IF(Table_New[[#This Row],[Wait]]&lt;=4, "Yes", "No")</f>
        <v>No</v>
      </c>
      <c r="F879" s="9">
        <v>44369</v>
      </c>
      <c r="G879" s="9">
        <v>44386</v>
      </c>
      <c r="H879" s="6">
        <v>1</v>
      </c>
      <c r="I879" t="str">
        <f>IF(Table_New[[#This Row],[LaborFee]]=0,"Yes", "No")</f>
        <v>Yes</v>
      </c>
      <c r="J879" t="str">
        <f>IF(Table_New[[#This Row],[PartsFee]]=0,"Yes", "No")</f>
        <v>No</v>
      </c>
      <c r="K879" s="6">
        <v>0.75</v>
      </c>
      <c r="L879" s="6">
        <v>65.496899999999997</v>
      </c>
      <c r="M879" s="6" t="s">
        <v>59</v>
      </c>
      <c r="N879">
        <f>Table_New[[#This Row],[WorkDate]]-Table_New[[#This Row],[ReqDate]]</f>
        <v>17</v>
      </c>
      <c r="O879">
        <f>VLOOKUP(Table_New[[#This Row],[Techs]],$AA$2:$AB$4,2,0)</f>
        <v>80</v>
      </c>
      <c r="P879">
        <f>Table_New[[#This Row],[LaborHours]]*Table_New[[#This Row],[LaborRate]]</f>
        <v>60</v>
      </c>
      <c r="Q879" s="6">
        <v>0</v>
      </c>
      <c r="R879" s="6">
        <v>65.496899999999997</v>
      </c>
      <c r="S879">
        <f>Table_New[[#This Row],[LaborRate]]+Table_New[[#This Row],[LaborCost]]</f>
        <v>140</v>
      </c>
      <c r="T879">
        <f>Table_New[[#This Row],[LaborFee]]+Table_New[[#This Row],[PartsFee]]</f>
        <v>65.496899999999997</v>
      </c>
      <c r="U879" t="str">
        <f>LEFT(TEXT(Table_New[[#This Row],[ReqDate]],"dddd"),3)</f>
        <v>Tue</v>
      </c>
      <c r="V879" t="str">
        <f>LEFT(TEXT(Table_New[[#This Row],[WorkDate]],"mmmm"),3)</f>
        <v>Jul</v>
      </c>
    </row>
    <row r="880" spans="1:22" ht="14.25" customHeight="1" x14ac:dyDescent="0.25">
      <c r="A880" s="6" t="s">
        <v>960</v>
      </c>
      <c r="B880" s="6" t="s">
        <v>226</v>
      </c>
      <c r="C880" s="6" t="s">
        <v>227</v>
      </c>
      <c r="D880" s="6" t="s">
        <v>63</v>
      </c>
      <c r="E880" t="str">
        <f>IF(Table_New[[#This Row],[Wait]]&lt;=4, "Yes", "No")</f>
        <v>No</v>
      </c>
      <c r="F880" s="9">
        <v>44369</v>
      </c>
      <c r="G880" s="9">
        <v>44401</v>
      </c>
      <c r="H880" s="6">
        <v>2</v>
      </c>
      <c r="I880" t="str">
        <f>IF(Table_New[[#This Row],[LaborFee]]=0,"Yes", "No")</f>
        <v>Yes</v>
      </c>
      <c r="J880" t="str">
        <f>IF(Table_New[[#This Row],[PartsFee]]=0,"Yes", "No")</f>
        <v>No</v>
      </c>
      <c r="K880" s="6">
        <v>0.25</v>
      </c>
      <c r="L880" s="6">
        <v>1137.74</v>
      </c>
      <c r="M880" s="6" t="s">
        <v>59</v>
      </c>
      <c r="N880">
        <f>Table_New[[#This Row],[WorkDate]]-Table_New[[#This Row],[ReqDate]]</f>
        <v>32</v>
      </c>
      <c r="O880">
        <f>VLOOKUP(Table_New[[#This Row],[Techs]],$AA$2:$AB$4,2,0)</f>
        <v>140</v>
      </c>
      <c r="P880">
        <f>Table_New[[#This Row],[LaborHours]]*Table_New[[#This Row],[LaborRate]]</f>
        <v>35</v>
      </c>
      <c r="Q880" s="6">
        <v>0</v>
      </c>
      <c r="R880" s="6">
        <v>1137.74</v>
      </c>
      <c r="S880">
        <f>Table_New[[#This Row],[LaborRate]]+Table_New[[#This Row],[LaborCost]]</f>
        <v>175</v>
      </c>
      <c r="T880">
        <f>Table_New[[#This Row],[LaborFee]]+Table_New[[#This Row],[PartsFee]]</f>
        <v>1137.74</v>
      </c>
      <c r="U880" t="str">
        <f>LEFT(TEXT(Table_New[[#This Row],[ReqDate]],"dddd"),3)</f>
        <v>Tue</v>
      </c>
      <c r="V880" t="str">
        <f>LEFT(TEXT(Table_New[[#This Row],[WorkDate]],"mmmm"),3)</f>
        <v>Jul</v>
      </c>
    </row>
    <row r="881" spans="1:22" ht="14.25" customHeight="1" x14ac:dyDescent="0.25">
      <c r="A881" s="6" t="s">
        <v>961</v>
      </c>
      <c r="B881" s="6" t="s">
        <v>65</v>
      </c>
      <c r="C881" s="6" t="s">
        <v>66</v>
      </c>
      <c r="D881" s="6" t="s">
        <v>81</v>
      </c>
      <c r="E881" t="str">
        <f>IF(Table_New[[#This Row],[Wait]]&lt;=4, "Yes", "No")</f>
        <v>No</v>
      </c>
      <c r="F881" s="9">
        <v>44369</v>
      </c>
      <c r="G881" s="9">
        <v>44390</v>
      </c>
      <c r="H881" s="6">
        <v>1</v>
      </c>
      <c r="I881" t="str">
        <f>IF(Table_New[[#This Row],[LaborFee]]=0,"Yes", "No")</f>
        <v>Yes</v>
      </c>
      <c r="J881" t="str">
        <f>IF(Table_New[[#This Row],[PartsFee]]=0,"Yes", "No")</f>
        <v>No</v>
      </c>
      <c r="K881" s="6">
        <v>1</v>
      </c>
      <c r="L881" s="6">
        <v>272.99959999999999</v>
      </c>
      <c r="M881" s="6" t="s">
        <v>79</v>
      </c>
      <c r="N881">
        <f>Table_New[[#This Row],[WorkDate]]-Table_New[[#This Row],[ReqDate]]</f>
        <v>21</v>
      </c>
      <c r="O881">
        <f>VLOOKUP(Table_New[[#This Row],[Techs]],$AA$2:$AB$4,2,0)</f>
        <v>80</v>
      </c>
      <c r="P881">
        <f>Table_New[[#This Row],[LaborHours]]*Table_New[[#This Row],[LaborRate]]</f>
        <v>80</v>
      </c>
      <c r="Q881" s="6">
        <v>0</v>
      </c>
      <c r="R881" s="6">
        <v>272.99959999999999</v>
      </c>
      <c r="S881">
        <f>Table_New[[#This Row],[LaborRate]]+Table_New[[#This Row],[LaborCost]]</f>
        <v>160</v>
      </c>
      <c r="T881">
        <f>Table_New[[#This Row],[LaborFee]]+Table_New[[#This Row],[PartsFee]]</f>
        <v>272.99959999999999</v>
      </c>
      <c r="U881" t="str">
        <f>LEFT(TEXT(Table_New[[#This Row],[ReqDate]],"dddd"),3)</f>
        <v>Tue</v>
      </c>
      <c r="V881" t="str">
        <f>LEFT(TEXT(Table_New[[#This Row],[WorkDate]],"mmmm"),3)</f>
        <v>Jul</v>
      </c>
    </row>
    <row r="882" spans="1:22" ht="14.25" customHeight="1" x14ac:dyDescent="0.25">
      <c r="A882" s="6" t="s">
        <v>962</v>
      </c>
      <c r="B882" s="6" t="s">
        <v>61</v>
      </c>
      <c r="C882" s="6" t="s">
        <v>62</v>
      </c>
      <c r="D882" s="6" t="s">
        <v>67</v>
      </c>
      <c r="E882" t="str">
        <f>IF(Table_New[[#This Row],[Wait]]&lt;=4, "Yes", "No")</f>
        <v>Yes</v>
      </c>
      <c r="F882" s="9">
        <v>44370</v>
      </c>
      <c r="G882" s="9">
        <v>44372</v>
      </c>
      <c r="H882" s="6">
        <v>1</v>
      </c>
      <c r="I882" t="str">
        <f>IF(Table_New[[#This Row],[LaborFee]]=0,"Yes", "No")</f>
        <v>No</v>
      </c>
      <c r="J882" t="str">
        <f>IF(Table_New[[#This Row],[PartsFee]]=0,"Yes", "No")</f>
        <v>No</v>
      </c>
      <c r="K882" s="6">
        <v>0.25</v>
      </c>
      <c r="L882" s="6">
        <v>270.44560000000001</v>
      </c>
      <c r="M882" s="6" t="s">
        <v>59</v>
      </c>
      <c r="N882">
        <f>Table_New[[#This Row],[WorkDate]]-Table_New[[#This Row],[ReqDate]]</f>
        <v>2</v>
      </c>
      <c r="O882">
        <f>VLOOKUP(Table_New[[#This Row],[Techs]],$AA$2:$AB$4,2,0)</f>
        <v>80</v>
      </c>
      <c r="P882">
        <f>Table_New[[#This Row],[LaborHours]]*Table_New[[#This Row],[LaborRate]]</f>
        <v>20</v>
      </c>
      <c r="Q882" s="6">
        <v>20</v>
      </c>
      <c r="R882" s="6">
        <v>270.44560000000001</v>
      </c>
      <c r="S882">
        <f>Table_New[[#This Row],[LaborRate]]+Table_New[[#This Row],[LaborCost]]</f>
        <v>100</v>
      </c>
      <c r="T882">
        <f>Table_New[[#This Row],[LaborFee]]+Table_New[[#This Row],[PartsFee]]</f>
        <v>290.44560000000001</v>
      </c>
      <c r="U882" t="str">
        <f>LEFT(TEXT(Table_New[[#This Row],[ReqDate]],"dddd"),3)</f>
        <v>Wed</v>
      </c>
      <c r="V882" t="str">
        <f>LEFT(TEXT(Table_New[[#This Row],[WorkDate]],"mmmm"),3)</f>
        <v>Jun</v>
      </c>
    </row>
    <row r="883" spans="1:22" ht="14.25" customHeight="1" x14ac:dyDescent="0.25">
      <c r="A883" s="6" t="s">
        <v>963</v>
      </c>
      <c r="B883" s="6" t="s">
        <v>65</v>
      </c>
      <c r="C883" s="6" t="s">
        <v>57</v>
      </c>
      <c r="D883" s="6" t="s">
        <v>58</v>
      </c>
      <c r="E883" t="str">
        <f>IF(Table_New[[#This Row],[Wait]]&lt;=4, "Yes", "No")</f>
        <v>No</v>
      </c>
      <c r="F883" s="9">
        <v>44370</v>
      </c>
      <c r="G883" s="9">
        <v>44380</v>
      </c>
      <c r="H883" s="6">
        <v>1</v>
      </c>
      <c r="I883" t="str">
        <f>IF(Table_New[[#This Row],[LaborFee]]=0,"Yes", "No")</f>
        <v>No</v>
      </c>
      <c r="J883" t="str">
        <f>IF(Table_New[[#This Row],[PartsFee]]=0,"Yes", "No")</f>
        <v>No</v>
      </c>
      <c r="K883" s="6">
        <v>1</v>
      </c>
      <c r="L883" s="6">
        <v>180</v>
      </c>
      <c r="M883" s="6" t="s">
        <v>68</v>
      </c>
      <c r="N883">
        <f>Table_New[[#This Row],[WorkDate]]-Table_New[[#This Row],[ReqDate]]</f>
        <v>10</v>
      </c>
      <c r="O883">
        <f>VLOOKUP(Table_New[[#This Row],[Techs]],$AA$2:$AB$4,2,0)</f>
        <v>80</v>
      </c>
      <c r="P883">
        <f>Table_New[[#This Row],[LaborHours]]*Table_New[[#This Row],[LaborRate]]</f>
        <v>80</v>
      </c>
      <c r="Q883" s="6">
        <v>80</v>
      </c>
      <c r="R883" s="6">
        <v>180</v>
      </c>
      <c r="S883">
        <f>Table_New[[#This Row],[LaborRate]]+Table_New[[#This Row],[LaborCost]]</f>
        <v>160</v>
      </c>
      <c r="T883">
        <f>Table_New[[#This Row],[LaborFee]]+Table_New[[#This Row],[PartsFee]]</f>
        <v>260</v>
      </c>
      <c r="U883" t="str">
        <f>LEFT(TEXT(Table_New[[#This Row],[ReqDate]],"dddd"),3)</f>
        <v>Wed</v>
      </c>
      <c r="V883" t="str">
        <f>LEFT(TEXT(Table_New[[#This Row],[WorkDate]],"mmmm"),3)</f>
        <v>Jul</v>
      </c>
    </row>
    <row r="884" spans="1:22" ht="14.25" customHeight="1" x14ac:dyDescent="0.25">
      <c r="A884" s="6" t="s">
        <v>964</v>
      </c>
      <c r="B884" s="6" t="s">
        <v>61</v>
      </c>
      <c r="C884" s="6" t="s">
        <v>62</v>
      </c>
      <c r="D884" s="6" t="s">
        <v>81</v>
      </c>
      <c r="E884" t="str">
        <f>IF(Table_New[[#This Row],[Wait]]&lt;=4, "Yes", "No")</f>
        <v>No</v>
      </c>
      <c r="F884" s="9">
        <v>44370</v>
      </c>
      <c r="G884" s="9">
        <v>44390</v>
      </c>
      <c r="H884" s="6">
        <v>1</v>
      </c>
      <c r="I884" t="str">
        <f>IF(Table_New[[#This Row],[LaborFee]]=0,"Yes", "No")</f>
        <v>No</v>
      </c>
      <c r="J884" t="str">
        <f>IF(Table_New[[#This Row],[PartsFee]]=0,"Yes", "No")</f>
        <v>No</v>
      </c>
      <c r="K884" s="6">
        <v>1</v>
      </c>
      <c r="L884" s="6">
        <v>188.9469</v>
      </c>
      <c r="M884" s="6" t="s">
        <v>59</v>
      </c>
      <c r="N884">
        <f>Table_New[[#This Row],[WorkDate]]-Table_New[[#This Row],[ReqDate]]</f>
        <v>20</v>
      </c>
      <c r="O884">
        <f>VLOOKUP(Table_New[[#This Row],[Techs]],$AA$2:$AB$4,2,0)</f>
        <v>80</v>
      </c>
      <c r="P884">
        <f>Table_New[[#This Row],[LaborHours]]*Table_New[[#This Row],[LaborRate]]</f>
        <v>80</v>
      </c>
      <c r="Q884" s="6">
        <v>80</v>
      </c>
      <c r="R884" s="6">
        <v>188.9469</v>
      </c>
      <c r="S884">
        <f>Table_New[[#This Row],[LaborRate]]+Table_New[[#This Row],[LaborCost]]</f>
        <v>160</v>
      </c>
      <c r="T884">
        <f>Table_New[[#This Row],[LaborFee]]+Table_New[[#This Row],[PartsFee]]</f>
        <v>268.94690000000003</v>
      </c>
      <c r="U884" t="str">
        <f>LEFT(TEXT(Table_New[[#This Row],[ReqDate]],"dddd"),3)</f>
        <v>Wed</v>
      </c>
      <c r="V884" t="str">
        <f>LEFT(TEXT(Table_New[[#This Row],[WorkDate]],"mmmm"),3)</f>
        <v>Jul</v>
      </c>
    </row>
    <row r="885" spans="1:22" ht="14.25" customHeight="1" x14ac:dyDescent="0.25">
      <c r="A885" s="6" t="s">
        <v>965</v>
      </c>
      <c r="B885" s="6" t="s">
        <v>168</v>
      </c>
      <c r="C885" s="6" t="s">
        <v>227</v>
      </c>
      <c r="D885" s="6" t="s">
        <v>67</v>
      </c>
      <c r="E885" t="str">
        <f>IF(Table_New[[#This Row],[Wait]]&lt;=4, "Yes", "No")</f>
        <v>No</v>
      </c>
      <c r="F885" s="9">
        <v>44370</v>
      </c>
      <c r="G885" s="9">
        <v>44398</v>
      </c>
      <c r="H885" s="6">
        <v>1</v>
      </c>
      <c r="I885" t="str">
        <f>IF(Table_New[[#This Row],[LaborFee]]=0,"Yes", "No")</f>
        <v>No</v>
      </c>
      <c r="J885" t="str">
        <f>IF(Table_New[[#This Row],[PartsFee]]=0,"Yes", "No")</f>
        <v>No</v>
      </c>
      <c r="K885" s="6">
        <v>0.25</v>
      </c>
      <c r="L885" s="6">
        <v>37.582099999999997</v>
      </c>
      <c r="M885" s="6" t="s">
        <v>59</v>
      </c>
      <c r="N885">
        <f>Table_New[[#This Row],[WorkDate]]-Table_New[[#This Row],[ReqDate]]</f>
        <v>28</v>
      </c>
      <c r="O885">
        <f>VLOOKUP(Table_New[[#This Row],[Techs]],$AA$2:$AB$4,2,0)</f>
        <v>80</v>
      </c>
      <c r="P885">
        <f>Table_New[[#This Row],[LaborHours]]*Table_New[[#This Row],[LaborRate]]</f>
        <v>20</v>
      </c>
      <c r="Q885" s="6">
        <v>20</v>
      </c>
      <c r="R885" s="6">
        <v>37.582099999999997</v>
      </c>
      <c r="S885">
        <f>Table_New[[#This Row],[LaborRate]]+Table_New[[#This Row],[LaborCost]]</f>
        <v>100</v>
      </c>
      <c r="T885">
        <f>Table_New[[#This Row],[LaborFee]]+Table_New[[#This Row],[PartsFee]]</f>
        <v>57.582099999999997</v>
      </c>
      <c r="U885" t="str">
        <f>LEFT(TEXT(Table_New[[#This Row],[ReqDate]],"dddd"),3)</f>
        <v>Wed</v>
      </c>
      <c r="V885" t="str">
        <f>LEFT(TEXT(Table_New[[#This Row],[WorkDate]],"mmmm"),3)</f>
        <v>Jul</v>
      </c>
    </row>
    <row r="886" spans="1:22" ht="14.25" customHeight="1" x14ac:dyDescent="0.25">
      <c r="A886" s="6" t="s">
        <v>966</v>
      </c>
      <c r="B886" s="6" t="s">
        <v>71</v>
      </c>
      <c r="C886" s="6" t="s">
        <v>66</v>
      </c>
      <c r="D886" s="6" t="s">
        <v>63</v>
      </c>
      <c r="E886" t="str">
        <f>IF(Table_New[[#This Row],[Wait]]&lt;=4, "Yes", "No")</f>
        <v>No</v>
      </c>
      <c r="F886" s="9">
        <v>44370</v>
      </c>
      <c r="G886" s="9">
        <v>44396</v>
      </c>
      <c r="H886" s="6">
        <v>1</v>
      </c>
      <c r="I886" t="str">
        <f>IF(Table_New[[#This Row],[LaborFee]]=0,"Yes", "No")</f>
        <v>No</v>
      </c>
      <c r="J886" t="str">
        <f>IF(Table_New[[#This Row],[PartsFee]]=0,"Yes", "No")</f>
        <v>No</v>
      </c>
      <c r="K886" s="6">
        <v>0.5</v>
      </c>
      <c r="L886" s="6">
        <v>20</v>
      </c>
      <c r="M886" s="6" t="s">
        <v>59</v>
      </c>
      <c r="N886">
        <f>Table_New[[#This Row],[WorkDate]]-Table_New[[#This Row],[ReqDate]]</f>
        <v>26</v>
      </c>
      <c r="O886">
        <f>VLOOKUP(Table_New[[#This Row],[Techs]],$AA$2:$AB$4,2,0)</f>
        <v>80</v>
      </c>
      <c r="P886">
        <f>Table_New[[#This Row],[LaborHours]]*Table_New[[#This Row],[LaborRate]]</f>
        <v>40</v>
      </c>
      <c r="Q886" s="6">
        <v>40</v>
      </c>
      <c r="R886" s="6">
        <v>20</v>
      </c>
      <c r="S886">
        <f>Table_New[[#This Row],[LaborRate]]+Table_New[[#This Row],[LaborCost]]</f>
        <v>120</v>
      </c>
      <c r="T886">
        <f>Table_New[[#This Row],[LaborFee]]+Table_New[[#This Row],[PartsFee]]</f>
        <v>60</v>
      </c>
      <c r="U886" t="str">
        <f>LEFT(TEXT(Table_New[[#This Row],[ReqDate]],"dddd"),3)</f>
        <v>Wed</v>
      </c>
      <c r="V886" t="str">
        <f>LEFT(TEXT(Table_New[[#This Row],[WorkDate]],"mmmm"),3)</f>
        <v>Jul</v>
      </c>
    </row>
    <row r="887" spans="1:22" ht="14.25" customHeight="1" x14ac:dyDescent="0.25">
      <c r="A887" s="6" t="s">
        <v>967</v>
      </c>
      <c r="B887" s="6" t="s">
        <v>61</v>
      </c>
      <c r="C887" s="6" t="s">
        <v>78</v>
      </c>
      <c r="D887" s="6" t="s">
        <v>67</v>
      </c>
      <c r="E887" t="str">
        <f>IF(Table_New[[#This Row],[Wait]]&lt;=4, "Yes", "No")</f>
        <v>No</v>
      </c>
      <c r="F887" s="9">
        <v>44370</v>
      </c>
      <c r="G887" s="9">
        <v>44396</v>
      </c>
      <c r="H887" s="6">
        <v>1</v>
      </c>
      <c r="I887" t="str">
        <f>IF(Table_New[[#This Row],[LaborFee]]=0,"Yes", "No")</f>
        <v>No</v>
      </c>
      <c r="J887" t="str">
        <f>IF(Table_New[[#This Row],[PartsFee]]=0,"Yes", "No")</f>
        <v>No</v>
      </c>
      <c r="K887" s="6">
        <v>0.25</v>
      </c>
      <c r="L887" s="6">
        <v>78.278999999999996</v>
      </c>
      <c r="M887" s="6" t="s">
        <v>79</v>
      </c>
      <c r="N887">
        <f>Table_New[[#This Row],[WorkDate]]-Table_New[[#This Row],[ReqDate]]</f>
        <v>26</v>
      </c>
      <c r="O887">
        <f>VLOOKUP(Table_New[[#This Row],[Techs]],$AA$2:$AB$4,2,0)</f>
        <v>80</v>
      </c>
      <c r="P887">
        <f>Table_New[[#This Row],[LaborHours]]*Table_New[[#This Row],[LaborRate]]</f>
        <v>20</v>
      </c>
      <c r="Q887" s="6">
        <v>20</v>
      </c>
      <c r="R887" s="6">
        <v>78.278999999999996</v>
      </c>
      <c r="S887">
        <f>Table_New[[#This Row],[LaborRate]]+Table_New[[#This Row],[LaborCost]]</f>
        <v>100</v>
      </c>
      <c r="T887">
        <f>Table_New[[#This Row],[LaborFee]]+Table_New[[#This Row],[PartsFee]]</f>
        <v>98.278999999999996</v>
      </c>
      <c r="U887" t="str">
        <f>LEFT(TEXT(Table_New[[#This Row],[ReqDate]],"dddd"),3)</f>
        <v>Wed</v>
      </c>
      <c r="V887" t="str">
        <f>LEFT(TEXT(Table_New[[#This Row],[WorkDate]],"mmmm"),3)</f>
        <v>Jul</v>
      </c>
    </row>
    <row r="888" spans="1:22" ht="14.25" customHeight="1" x14ac:dyDescent="0.25">
      <c r="A888" s="6" t="s">
        <v>968</v>
      </c>
      <c r="B888" s="6" t="s">
        <v>61</v>
      </c>
      <c r="C888" s="6" t="s">
        <v>227</v>
      </c>
      <c r="D888" s="6" t="s">
        <v>67</v>
      </c>
      <c r="E888" t="str">
        <f>IF(Table_New[[#This Row],[Wait]]&lt;=4, "Yes", "No")</f>
        <v>No</v>
      </c>
      <c r="F888" s="9">
        <v>44370</v>
      </c>
      <c r="G888" s="9">
        <v>44399</v>
      </c>
      <c r="H888" s="6">
        <v>1</v>
      </c>
      <c r="I888" t="str">
        <f>IF(Table_New[[#This Row],[LaborFee]]=0,"Yes", "No")</f>
        <v>No</v>
      </c>
      <c r="J888" t="str">
        <f>IF(Table_New[[#This Row],[PartsFee]]=0,"Yes", "No")</f>
        <v>No</v>
      </c>
      <c r="K888" s="6">
        <v>0.25</v>
      </c>
      <c r="L888" s="6">
        <v>37.293500000000002</v>
      </c>
      <c r="M888" s="6" t="s">
        <v>59</v>
      </c>
      <c r="N888">
        <f>Table_New[[#This Row],[WorkDate]]-Table_New[[#This Row],[ReqDate]]</f>
        <v>29</v>
      </c>
      <c r="O888">
        <f>VLOOKUP(Table_New[[#This Row],[Techs]],$AA$2:$AB$4,2,0)</f>
        <v>80</v>
      </c>
      <c r="P888">
        <f>Table_New[[#This Row],[LaborHours]]*Table_New[[#This Row],[LaborRate]]</f>
        <v>20</v>
      </c>
      <c r="Q888" s="6">
        <v>20</v>
      </c>
      <c r="R888" s="6">
        <v>37.293500000000002</v>
      </c>
      <c r="S888">
        <f>Table_New[[#This Row],[LaborRate]]+Table_New[[#This Row],[LaborCost]]</f>
        <v>100</v>
      </c>
      <c r="T888">
        <f>Table_New[[#This Row],[LaborFee]]+Table_New[[#This Row],[PartsFee]]</f>
        <v>57.293500000000002</v>
      </c>
      <c r="U888" t="str">
        <f>LEFT(TEXT(Table_New[[#This Row],[ReqDate]],"dddd"),3)</f>
        <v>Wed</v>
      </c>
      <c r="V888" t="str">
        <f>LEFT(TEXT(Table_New[[#This Row],[WorkDate]],"mmmm"),3)</f>
        <v>Jul</v>
      </c>
    </row>
    <row r="889" spans="1:22" ht="14.25" customHeight="1" x14ac:dyDescent="0.25">
      <c r="A889" s="6" t="s">
        <v>969</v>
      </c>
      <c r="B889" s="6" t="s">
        <v>56</v>
      </c>
      <c r="C889" s="6" t="s">
        <v>227</v>
      </c>
      <c r="D889" s="6" t="s">
        <v>67</v>
      </c>
      <c r="E889" t="str">
        <f>IF(Table_New[[#This Row],[Wait]]&lt;=4, "Yes", "No")</f>
        <v>No</v>
      </c>
      <c r="F889" s="9">
        <v>44370</v>
      </c>
      <c r="G889" s="9">
        <v>44386</v>
      </c>
      <c r="H889" s="6">
        <v>1</v>
      </c>
      <c r="I889" t="str">
        <f>IF(Table_New[[#This Row],[LaborFee]]=0,"Yes", "No")</f>
        <v>Yes</v>
      </c>
      <c r="J889" t="str">
        <f>IF(Table_New[[#This Row],[PartsFee]]=0,"Yes", "No")</f>
        <v>No</v>
      </c>
      <c r="K889" s="6">
        <v>1</v>
      </c>
      <c r="L889" s="6">
        <v>48.586199999999998</v>
      </c>
      <c r="M889" s="6" t="s">
        <v>79</v>
      </c>
      <c r="N889">
        <f>Table_New[[#This Row],[WorkDate]]-Table_New[[#This Row],[ReqDate]]</f>
        <v>16</v>
      </c>
      <c r="O889">
        <f>VLOOKUP(Table_New[[#This Row],[Techs]],$AA$2:$AB$4,2,0)</f>
        <v>80</v>
      </c>
      <c r="P889">
        <f>Table_New[[#This Row],[LaborHours]]*Table_New[[#This Row],[LaborRate]]</f>
        <v>80</v>
      </c>
      <c r="Q889" s="6">
        <v>0</v>
      </c>
      <c r="R889" s="6">
        <v>48.586199999999998</v>
      </c>
      <c r="S889">
        <f>Table_New[[#This Row],[LaborRate]]+Table_New[[#This Row],[LaborCost]]</f>
        <v>160</v>
      </c>
      <c r="T889">
        <f>Table_New[[#This Row],[LaborFee]]+Table_New[[#This Row],[PartsFee]]</f>
        <v>48.586199999999998</v>
      </c>
      <c r="U889" t="str">
        <f>LEFT(TEXT(Table_New[[#This Row],[ReqDate]],"dddd"),3)</f>
        <v>Wed</v>
      </c>
      <c r="V889" t="str">
        <f>LEFT(TEXT(Table_New[[#This Row],[WorkDate]],"mmmm"),3)</f>
        <v>Jul</v>
      </c>
    </row>
    <row r="890" spans="1:22" ht="14.25" customHeight="1" x14ac:dyDescent="0.25">
      <c r="A890" s="6" t="s">
        <v>970</v>
      </c>
      <c r="B890" s="6" t="s">
        <v>65</v>
      </c>
      <c r="C890" s="6" t="s">
        <v>78</v>
      </c>
      <c r="D890" s="6" t="s">
        <v>58</v>
      </c>
      <c r="E890" t="str">
        <f>IF(Table_New[[#This Row],[Wait]]&lt;=4, "Yes", "No")</f>
        <v>No</v>
      </c>
      <c r="F890" s="9">
        <v>44370</v>
      </c>
      <c r="G890" s="9">
        <v>44401</v>
      </c>
      <c r="H890" s="6">
        <v>2</v>
      </c>
      <c r="I890" t="str">
        <f>IF(Table_New[[#This Row],[LaborFee]]=0,"Yes", "No")</f>
        <v>Yes</v>
      </c>
      <c r="J890" t="str">
        <f>IF(Table_New[[#This Row],[PartsFee]]=0,"Yes", "No")</f>
        <v>No</v>
      </c>
      <c r="K890" s="6">
        <v>2</v>
      </c>
      <c r="L890" s="6">
        <v>164.4</v>
      </c>
      <c r="M890" s="6" t="s">
        <v>79</v>
      </c>
      <c r="N890">
        <f>Table_New[[#This Row],[WorkDate]]-Table_New[[#This Row],[ReqDate]]</f>
        <v>31</v>
      </c>
      <c r="O890">
        <f>VLOOKUP(Table_New[[#This Row],[Techs]],$AA$2:$AB$4,2,0)</f>
        <v>140</v>
      </c>
      <c r="P890">
        <f>Table_New[[#This Row],[LaborHours]]*Table_New[[#This Row],[LaborRate]]</f>
        <v>280</v>
      </c>
      <c r="Q890" s="6">
        <v>0</v>
      </c>
      <c r="R890" s="6">
        <v>164.4</v>
      </c>
      <c r="S890">
        <f>Table_New[[#This Row],[LaborRate]]+Table_New[[#This Row],[LaborCost]]</f>
        <v>420</v>
      </c>
      <c r="T890">
        <f>Table_New[[#This Row],[LaborFee]]+Table_New[[#This Row],[PartsFee]]</f>
        <v>164.4</v>
      </c>
      <c r="U890" t="str">
        <f>LEFT(TEXT(Table_New[[#This Row],[ReqDate]],"dddd"),3)</f>
        <v>Wed</v>
      </c>
      <c r="V890" t="str">
        <f>LEFT(TEXT(Table_New[[#This Row],[WorkDate]],"mmmm"),3)</f>
        <v>Jul</v>
      </c>
    </row>
    <row r="891" spans="1:22" ht="14.25" customHeight="1" x14ac:dyDescent="0.25">
      <c r="A891" s="6" t="s">
        <v>971</v>
      </c>
      <c r="B891" s="6" t="s">
        <v>56</v>
      </c>
      <c r="C891" s="6" t="s">
        <v>227</v>
      </c>
      <c r="D891" s="6" t="s">
        <v>67</v>
      </c>
      <c r="E891" t="str">
        <f>IF(Table_New[[#This Row],[Wait]]&lt;=4, "Yes", "No")</f>
        <v>No</v>
      </c>
      <c r="F891" s="9">
        <v>44371</v>
      </c>
      <c r="G891" s="9">
        <v>44392</v>
      </c>
      <c r="H891" s="6">
        <v>2</v>
      </c>
      <c r="I891" t="str">
        <f>IF(Table_New[[#This Row],[LaborFee]]=0,"Yes", "No")</f>
        <v>No</v>
      </c>
      <c r="J891" t="str">
        <f>IF(Table_New[[#This Row],[PartsFee]]=0,"Yes", "No")</f>
        <v>No</v>
      </c>
      <c r="K891" s="6">
        <v>0.25</v>
      </c>
      <c r="L891" s="6">
        <v>268.05579999999998</v>
      </c>
      <c r="M891" s="6" t="s">
        <v>59</v>
      </c>
      <c r="N891">
        <f>Table_New[[#This Row],[WorkDate]]-Table_New[[#This Row],[ReqDate]]</f>
        <v>21</v>
      </c>
      <c r="O891">
        <f>VLOOKUP(Table_New[[#This Row],[Techs]],$AA$2:$AB$4,2,0)</f>
        <v>140</v>
      </c>
      <c r="P891">
        <f>Table_New[[#This Row],[LaborHours]]*Table_New[[#This Row],[LaborRate]]</f>
        <v>35</v>
      </c>
      <c r="Q891" s="6">
        <v>35</v>
      </c>
      <c r="R891" s="6">
        <v>268.05579999999998</v>
      </c>
      <c r="S891">
        <f>Table_New[[#This Row],[LaborRate]]+Table_New[[#This Row],[LaborCost]]</f>
        <v>175</v>
      </c>
      <c r="T891">
        <f>Table_New[[#This Row],[LaborFee]]+Table_New[[#This Row],[PartsFee]]</f>
        <v>303.05579999999998</v>
      </c>
      <c r="U891" t="str">
        <f>LEFT(TEXT(Table_New[[#This Row],[ReqDate]],"dddd"),3)</f>
        <v>Thu</v>
      </c>
      <c r="V891" t="str">
        <f>LEFT(TEXT(Table_New[[#This Row],[WorkDate]],"mmmm"),3)</f>
        <v>Jul</v>
      </c>
    </row>
    <row r="892" spans="1:22" ht="14.25" customHeight="1" x14ac:dyDescent="0.25">
      <c r="A892" s="6" t="s">
        <v>972</v>
      </c>
      <c r="B892" s="6" t="s">
        <v>83</v>
      </c>
      <c r="C892" s="6" t="s">
        <v>57</v>
      </c>
      <c r="D892" s="6" t="s">
        <v>67</v>
      </c>
      <c r="E892" t="str">
        <f>IF(Table_New[[#This Row],[Wait]]&lt;=4, "Yes", "No")</f>
        <v>No</v>
      </c>
      <c r="F892" s="9">
        <v>44371</v>
      </c>
      <c r="G892" s="9">
        <v>44400</v>
      </c>
      <c r="H892" s="6">
        <v>1</v>
      </c>
      <c r="I892" t="str">
        <f>IF(Table_New[[#This Row],[LaborFee]]=0,"Yes", "No")</f>
        <v>No</v>
      </c>
      <c r="J892" t="str">
        <f>IF(Table_New[[#This Row],[PartsFee]]=0,"Yes", "No")</f>
        <v>No</v>
      </c>
      <c r="K892" s="6">
        <v>0.25</v>
      </c>
      <c r="L892" s="6">
        <v>19.196999999999999</v>
      </c>
      <c r="M892" s="6" t="s">
        <v>68</v>
      </c>
      <c r="N892">
        <f>Table_New[[#This Row],[WorkDate]]-Table_New[[#This Row],[ReqDate]]</f>
        <v>29</v>
      </c>
      <c r="O892">
        <f>VLOOKUP(Table_New[[#This Row],[Techs]],$AA$2:$AB$4,2,0)</f>
        <v>80</v>
      </c>
      <c r="P892">
        <f>Table_New[[#This Row],[LaborHours]]*Table_New[[#This Row],[LaborRate]]</f>
        <v>20</v>
      </c>
      <c r="Q892" s="6">
        <v>20</v>
      </c>
      <c r="R892" s="6">
        <v>19.196999999999999</v>
      </c>
      <c r="S892">
        <f>Table_New[[#This Row],[LaborRate]]+Table_New[[#This Row],[LaborCost]]</f>
        <v>100</v>
      </c>
      <c r="T892">
        <f>Table_New[[#This Row],[LaborFee]]+Table_New[[#This Row],[PartsFee]]</f>
        <v>39.197000000000003</v>
      </c>
      <c r="U892" t="str">
        <f>LEFT(TEXT(Table_New[[#This Row],[ReqDate]],"dddd"),3)</f>
        <v>Thu</v>
      </c>
      <c r="V892" t="str">
        <f>LEFT(TEXT(Table_New[[#This Row],[WorkDate]],"mmmm"),3)</f>
        <v>Jul</v>
      </c>
    </row>
    <row r="893" spans="1:22" ht="14.25" customHeight="1" x14ac:dyDescent="0.25">
      <c r="A893" s="6" t="s">
        <v>973</v>
      </c>
      <c r="B893" s="6" t="s">
        <v>56</v>
      </c>
      <c r="C893" s="6" t="s">
        <v>227</v>
      </c>
      <c r="D893" s="6" t="s">
        <v>58</v>
      </c>
      <c r="E893" t="str">
        <f>IF(Table_New[[#This Row],[Wait]]&lt;=4, "Yes", "No")</f>
        <v>No</v>
      </c>
      <c r="F893" s="9">
        <v>44371</v>
      </c>
      <c r="G893" s="9">
        <v>44396</v>
      </c>
      <c r="H893" s="6">
        <v>2</v>
      </c>
      <c r="I893" t="str">
        <f>IF(Table_New[[#This Row],[LaborFee]]=0,"Yes", "No")</f>
        <v>No</v>
      </c>
      <c r="J893" t="str">
        <f>IF(Table_New[[#This Row],[PartsFee]]=0,"Yes", "No")</f>
        <v>No</v>
      </c>
      <c r="K893" s="6">
        <v>0.25</v>
      </c>
      <c r="L893" s="6">
        <v>21.33</v>
      </c>
      <c r="M893" s="6" t="s">
        <v>59</v>
      </c>
      <c r="N893">
        <f>Table_New[[#This Row],[WorkDate]]-Table_New[[#This Row],[ReqDate]]</f>
        <v>25</v>
      </c>
      <c r="O893">
        <f>VLOOKUP(Table_New[[#This Row],[Techs]],$AA$2:$AB$4,2,0)</f>
        <v>140</v>
      </c>
      <c r="P893">
        <f>Table_New[[#This Row],[LaborHours]]*Table_New[[#This Row],[LaborRate]]</f>
        <v>35</v>
      </c>
      <c r="Q893" s="6">
        <v>35</v>
      </c>
      <c r="R893" s="6">
        <v>21.33</v>
      </c>
      <c r="S893">
        <f>Table_New[[#This Row],[LaborRate]]+Table_New[[#This Row],[LaborCost]]</f>
        <v>175</v>
      </c>
      <c r="T893">
        <f>Table_New[[#This Row],[LaborFee]]+Table_New[[#This Row],[PartsFee]]</f>
        <v>56.33</v>
      </c>
      <c r="U893" t="str">
        <f>LEFT(TEXT(Table_New[[#This Row],[ReqDate]],"dddd"),3)</f>
        <v>Thu</v>
      </c>
      <c r="V893" t="str">
        <f>LEFT(TEXT(Table_New[[#This Row],[WorkDate]],"mmmm"),3)</f>
        <v>Jul</v>
      </c>
    </row>
    <row r="894" spans="1:22" ht="14.25" customHeight="1" x14ac:dyDescent="0.25">
      <c r="A894" s="6" t="s">
        <v>974</v>
      </c>
      <c r="B894" s="6" t="s">
        <v>56</v>
      </c>
      <c r="C894" s="6" t="s">
        <v>78</v>
      </c>
      <c r="D894" s="6" t="s">
        <v>63</v>
      </c>
      <c r="E894" t="str">
        <f>IF(Table_New[[#This Row],[Wait]]&lt;=4, "Yes", "No")</f>
        <v>No</v>
      </c>
      <c r="F894" s="9">
        <v>44371</v>
      </c>
      <c r="G894" s="9">
        <v>44386</v>
      </c>
      <c r="H894" s="6">
        <v>1</v>
      </c>
      <c r="I894" t="str">
        <f>IF(Table_New[[#This Row],[LaborFee]]=0,"Yes", "No")</f>
        <v>Yes</v>
      </c>
      <c r="J894" t="str">
        <f>IF(Table_New[[#This Row],[PartsFee]]=0,"Yes", "No")</f>
        <v>No</v>
      </c>
      <c r="K894" s="6">
        <v>3</v>
      </c>
      <c r="L894" s="6">
        <v>7.5</v>
      </c>
      <c r="M894" s="6" t="s">
        <v>79</v>
      </c>
      <c r="N894">
        <f>Table_New[[#This Row],[WorkDate]]-Table_New[[#This Row],[ReqDate]]</f>
        <v>15</v>
      </c>
      <c r="O894">
        <f>VLOOKUP(Table_New[[#This Row],[Techs]],$AA$2:$AB$4,2,0)</f>
        <v>80</v>
      </c>
      <c r="P894">
        <f>Table_New[[#This Row],[LaborHours]]*Table_New[[#This Row],[LaborRate]]</f>
        <v>240</v>
      </c>
      <c r="Q894" s="6">
        <v>0</v>
      </c>
      <c r="R894" s="6">
        <v>7.5</v>
      </c>
      <c r="S894">
        <f>Table_New[[#This Row],[LaborRate]]+Table_New[[#This Row],[LaborCost]]</f>
        <v>320</v>
      </c>
      <c r="T894">
        <f>Table_New[[#This Row],[LaborFee]]+Table_New[[#This Row],[PartsFee]]</f>
        <v>7.5</v>
      </c>
      <c r="U894" t="str">
        <f>LEFT(TEXT(Table_New[[#This Row],[ReqDate]],"dddd"),3)</f>
        <v>Thu</v>
      </c>
      <c r="V894" t="str">
        <f>LEFT(TEXT(Table_New[[#This Row],[WorkDate]],"mmmm"),3)</f>
        <v>Jul</v>
      </c>
    </row>
    <row r="895" spans="1:22" ht="14.25" customHeight="1" x14ac:dyDescent="0.25">
      <c r="A895" s="6" t="s">
        <v>975</v>
      </c>
      <c r="B895" s="6" t="s">
        <v>56</v>
      </c>
      <c r="C895" s="6" t="s">
        <v>227</v>
      </c>
      <c r="D895" s="6" t="s">
        <v>67</v>
      </c>
      <c r="E895" t="str">
        <f>IF(Table_New[[#This Row],[Wait]]&lt;=4, "Yes", "No")</f>
        <v>No</v>
      </c>
      <c r="F895" s="9">
        <v>44371</v>
      </c>
      <c r="G895" s="9">
        <v>44401</v>
      </c>
      <c r="H895" s="6">
        <v>1</v>
      </c>
      <c r="I895" t="str">
        <f>IF(Table_New[[#This Row],[LaborFee]]=0,"Yes", "No")</f>
        <v>Yes</v>
      </c>
      <c r="J895" t="str">
        <f>IF(Table_New[[#This Row],[PartsFee]]=0,"Yes", "No")</f>
        <v>No</v>
      </c>
      <c r="K895" s="6">
        <v>2</v>
      </c>
      <c r="L895" s="6">
        <v>115.1866</v>
      </c>
      <c r="M895" s="6" t="s">
        <v>59</v>
      </c>
      <c r="N895">
        <f>Table_New[[#This Row],[WorkDate]]-Table_New[[#This Row],[ReqDate]]</f>
        <v>30</v>
      </c>
      <c r="O895">
        <f>VLOOKUP(Table_New[[#This Row],[Techs]],$AA$2:$AB$4,2,0)</f>
        <v>80</v>
      </c>
      <c r="P895">
        <f>Table_New[[#This Row],[LaborHours]]*Table_New[[#This Row],[LaborRate]]</f>
        <v>160</v>
      </c>
      <c r="Q895" s="6">
        <v>0</v>
      </c>
      <c r="R895" s="6">
        <v>115.1866</v>
      </c>
      <c r="S895">
        <f>Table_New[[#This Row],[LaborRate]]+Table_New[[#This Row],[LaborCost]]</f>
        <v>240</v>
      </c>
      <c r="T895">
        <f>Table_New[[#This Row],[LaborFee]]+Table_New[[#This Row],[PartsFee]]</f>
        <v>115.1866</v>
      </c>
      <c r="U895" t="str">
        <f>LEFT(TEXT(Table_New[[#This Row],[ReqDate]],"dddd"),3)</f>
        <v>Thu</v>
      </c>
      <c r="V895" t="str">
        <f>LEFT(TEXT(Table_New[[#This Row],[WorkDate]],"mmmm"),3)</f>
        <v>Jul</v>
      </c>
    </row>
    <row r="896" spans="1:22" ht="14.25" customHeight="1" x14ac:dyDescent="0.25">
      <c r="A896" s="6" t="s">
        <v>976</v>
      </c>
      <c r="B896" s="6" t="s">
        <v>56</v>
      </c>
      <c r="C896" s="6" t="s">
        <v>227</v>
      </c>
      <c r="D896" s="6" t="s">
        <v>67</v>
      </c>
      <c r="E896" t="str">
        <f>IF(Table_New[[#This Row],[Wait]]&lt;=4, "Yes", "No")</f>
        <v>No</v>
      </c>
      <c r="F896" s="9">
        <v>44371</v>
      </c>
      <c r="G896" s="9">
        <v>44401</v>
      </c>
      <c r="H896" s="6">
        <v>1</v>
      </c>
      <c r="I896" t="str">
        <f>IF(Table_New[[#This Row],[LaborFee]]=0,"Yes", "No")</f>
        <v>Yes</v>
      </c>
      <c r="J896" t="str">
        <f>IF(Table_New[[#This Row],[PartsFee]]=0,"Yes", "No")</f>
        <v>No</v>
      </c>
      <c r="K896" s="6">
        <v>0.75</v>
      </c>
      <c r="L896" s="6">
        <v>120</v>
      </c>
      <c r="M896" s="6" t="s">
        <v>59</v>
      </c>
      <c r="N896">
        <f>Table_New[[#This Row],[WorkDate]]-Table_New[[#This Row],[ReqDate]]</f>
        <v>30</v>
      </c>
      <c r="O896">
        <f>VLOOKUP(Table_New[[#This Row],[Techs]],$AA$2:$AB$4,2,0)</f>
        <v>80</v>
      </c>
      <c r="P896">
        <f>Table_New[[#This Row],[LaborHours]]*Table_New[[#This Row],[LaborRate]]</f>
        <v>60</v>
      </c>
      <c r="Q896" s="6">
        <v>0</v>
      </c>
      <c r="R896" s="6">
        <v>120</v>
      </c>
      <c r="S896">
        <f>Table_New[[#This Row],[LaborRate]]+Table_New[[#This Row],[LaborCost]]</f>
        <v>140</v>
      </c>
      <c r="T896">
        <f>Table_New[[#This Row],[LaborFee]]+Table_New[[#This Row],[PartsFee]]</f>
        <v>120</v>
      </c>
      <c r="U896" t="str">
        <f>LEFT(TEXT(Table_New[[#This Row],[ReqDate]],"dddd"),3)</f>
        <v>Thu</v>
      </c>
      <c r="V896" t="str">
        <f>LEFT(TEXT(Table_New[[#This Row],[WorkDate]],"mmmm"),3)</f>
        <v>Jul</v>
      </c>
    </row>
    <row r="897" spans="1:22" ht="14.25" customHeight="1" x14ac:dyDescent="0.25">
      <c r="A897" s="6" t="s">
        <v>977</v>
      </c>
      <c r="B897" s="6" t="s">
        <v>226</v>
      </c>
      <c r="C897" s="6" t="s">
        <v>227</v>
      </c>
      <c r="D897" s="6" t="s">
        <v>67</v>
      </c>
      <c r="E897" t="str">
        <f>IF(Table_New[[#This Row],[Wait]]&lt;=4, "Yes", "No")</f>
        <v>No</v>
      </c>
      <c r="F897" s="9">
        <v>44371</v>
      </c>
      <c r="G897" s="9">
        <v>44386</v>
      </c>
      <c r="H897" s="6">
        <v>1</v>
      </c>
      <c r="I897" t="str">
        <f>IF(Table_New[[#This Row],[LaborFee]]=0,"Yes", "No")</f>
        <v>Yes</v>
      </c>
      <c r="J897" t="str">
        <f>IF(Table_New[[#This Row],[PartsFee]]=0,"Yes", "No")</f>
        <v>No</v>
      </c>
      <c r="K897" s="6">
        <v>0.25</v>
      </c>
      <c r="L897" s="6">
        <v>21</v>
      </c>
      <c r="M897" s="6" t="s">
        <v>59</v>
      </c>
      <c r="N897">
        <f>Table_New[[#This Row],[WorkDate]]-Table_New[[#This Row],[ReqDate]]</f>
        <v>15</v>
      </c>
      <c r="O897">
        <f>VLOOKUP(Table_New[[#This Row],[Techs]],$AA$2:$AB$4,2,0)</f>
        <v>80</v>
      </c>
      <c r="P897">
        <f>Table_New[[#This Row],[LaborHours]]*Table_New[[#This Row],[LaborRate]]</f>
        <v>20</v>
      </c>
      <c r="Q897" s="6">
        <v>0</v>
      </c>
      <c r="R897" s="6">
        <v>21</v>
      </c>
      <c r="S897">
        <f>Table_New[[#This Row],[LaborRate]]+Table_New[[#This Row],[LaborCost]]</f>
        <v>100</v>
      </c>
      <c r="T897">
        <f>Table_New[[#This Row],[LaborFee]]+Table_New[[#This Row],[PartsFee]]</f>
        <v>21</v>
      </c>
      <c r="U897" t="str">
        <f>LEFT(TEXT(Table_New[[#This Row],[ReqDate]],"dddd"),3)</f>
        <v>Thu</v>
      </c>
      <c r="V897" t="str">
        <f>LEFT(TEXT(Table_New[[#This Row],[WorkDate]],"mmmm"),3)</f>
        <v>Jul</v>
      </c>
    </row>
    <row r="898" spans="1:22" ht="14.25" customHeight="1" x14ac:dyDescent="0.25">
      <c r="A898" s="6" t="s">
        <v>978</v>
      </c>
      <c r="B898" s="6" t="s">
        <v>226</v>
      </c>
      <c r="C898" s="6" t="s">
        <v>227</v>
      </c>
      <c r="D898" s="6" t="s">
        <v>58</v>
      </c>
      <c r="E898" t="str">
        <f>IF(Table_New[[#This Row],[Wait]]&lt;=4, "Yes", "No")</f>
        <v>No</v>
      </c>
      <c r="F898" s="9">
        <v>44371</v>
      </c>
      <c r="G898" s="9">
        <v>44386</v>
      </c>
      <c r="H898" s="6">
        <v>1</v>
      </c>
      <c r="I898" t="str">
        <f>IF(Table_New[[#This Row],[LaborFee]]=0,"Yes", "No")</f>
        <v>Yes</v>
      </c>
      <c r="J898" t="str">
        <f>IF(Table_New[[#This Row],[PartsFee]]=0,"Yes", "No")</f>
        <v>No</v>
      </c>
      <c r="K898" s="6">
        <v>1.25</v>
      </c>
      <c r="L898" s="6">
        <v>58.89</v>
      </c>
      <c r="M898" s="6" t="s">
        <v>79</v>
      </c>
      <c r="N898">
        <f>Table_New[[#This Row],[WorkDate]]-Table_New[[#This Row],[ReqDate]]</f>
        <v>15</v>
      </c>
      <c r="O898">
        <f>VLOOKUP(Table_New[[#This Row],[Techs]],$AA$2:$AB$4,2,0)</f>
        <v>80</v>
      </c>
      <c r="P898">
        <f>Table_New[[#This Row],[LaborHours]]*Table_New[[#This Row],[LaborRate]]</f>
        <v>100</v>
      </c>
      <c r="Q898" s="6">
        <v>0</v>
      </c>
      <c r="R898" s="6">
        <v>58.89</v>
      </c>
      <c r="S898">
        <f>Table_New[[#This Row],[LaborRate]]+Table_New[[#This Row],[LaborCost]]</f>
        <v>180</v>
      </c>
      <c r="T898">
        <f>Table_New[[#This Row],[LaborFee]]+Table_New[[#This Row],[PartsFee]]</f>
        <v>58.89</v>
      </c>
      <c r="U898" t="str">
        <f>LEFT(TEXT(Table_New[[#This Row],[ReqDate]],"dddd"),3)</f>
        <v>Thu</v>
      </c>
      <c r="V898" t="str">
        <f>LEFT(TEXT(Table_New[[#This Row],[WorkDate]],"mmmm"),3)</f>
        <v>Jul</v>
      </c>
    </row>
    <row r="899" spans="1:22" ht="14.25" customHeight="1" x14ac:dyDescent="0.25">
      <c r="A899" s="6" t="s">
        <v>979</v>
      </c>
      <c r="B899" s="6" t="s">
        <v>65</v>
      </c>
      <c r="C899" s="6" t="s">
        <v>78</v>
      </c>
      <c r="D899" s="6" t="s">
        <v>67</v>
      </c>
      <c r="E899" t="str">
        <f>IF(Table_New[[#This Row],[Wait]]&lt;=4, "Yes", "No")</f>
        <v>No</v>
      </c>
      <c r="F899" s="9">
        <v>44371</v>
      </c>
      <c r="G899" s="9">
        <v>44400</v>
      </c>
      <c r="H899" s="6">
        <v>1</v>
      </c>
      <c r="I899" t="str">
        <f>IF(Table_New[[#This Row],[LaborFee]]=0,"Yes", "No")</f>
        <v>Yes</v>
      </c>
      <c r="J899" t="str">
        <f>IF(Table_New[[#This Row],[PartsFee]]=0,"Yes", "No")</f>
        <v>No</v>
      </c>
      <c r="K899" s="6">
        <v>2</v>
      </c>
      <c r="L899" s="6">
        <v>32.6706</v>
      </c>
      <c r="M899" s="6" t="s">
        <v>79</v>
      </c>
      <c r="N899">
        <f>Table_New[[#This Row],[WorkDate]]-Table_New[[#This Row],[ReqDate]]</f>
        <v>29</v>
      </c>
      <c r="O899">
        <f>VLOOKUP(Table_New[[#This Row],[Techs]],$AA$2:$AB$4,2,0)</f>
        <v>80</v>
      </c>
      <c r="P899">
        <f>Table_New[[#This Row],[LaborHours]]*Table_New[[#This Row],[LaborRate]]</f>
        <v>160</v>
      </c>
      <c r="Q899" s="6">
        <v>0</v>
      </c>
      <c r="R899" s="6">
        <v>32.6706</v>
      </c>
      <c r="S899">
        <f>Table_New[[#This Row],[LaborRate]]+Table_New[[#This Row],[LaborCost]]</f>
        <v>240</v>
      </c>
      <c r="T899">
        <f>Table_New[[#This Row],[LaborFee]]+Table_New[[#This Row],[PartsFee]]</f>
        <v>32.6706</v>
      </c>
      <c r="U899" t="str">
        <f>LEFT(TEXT(Table_New[[#This Row],[ReqDate]],"dddd"),3)</f>
        <v>Thu</v>
      </c>
      <c r="V899" t="str">
        <f>LEFT(TEXT(Table_New[[#This Row],[WorkDate]],"mmmm"),3)</f>
        <v>Jul</v>
      </c>
    </row>
    <row r="900" spans="1:22" ht="14.25" customHeight="1" x14ac:dyDescent="0.25">
      <c r="A900" s="6" t="s">
        <v>980</v>
      </c>
      <c r="B900" s="6" t="s">
        <v>94</v>
      </c>
      <c r="C900" s="6" t="s">
        <v>78</v>
      </c>
      <c r="D900" s="6" t="s">
        <v>81</v>
      </c>
      <c r="E900" t="str">
        <f>IF(Table_New[[#This Row],[Wait]]&lt;=4, "Yes", "No")</f>
        <v>No</v>
      </c>
      <c r="F900" s="9">
        <v>44371</v>
      </c>
      <c r="G900" s="9">
        <v>44386</v>
      </c>
      <c r="H900" s="6">
        <v>2</v>
      </c>
      <c r="I900" t="str">
        <f>IF(Table_New[[#This Row],[LaborFee]]=0,"Yes", "No")</f>
        <v>Yes</v>
      </c>
      <c r="J900" t="str">
        <f>IF(Table_New[[#This Row],[PartsFee]]=0,"Yes", "No")</f>
        <v>No</v>
      </c>
      <c r="K900" s="6">
        <v>1.5</v>
      </c>
      <c r="L900" s="6">
        <v>205.28129999999999</v>
      </c>
      <c r="M900" s="6" t="s">
        <v>79</v>
      </c>
      <c r="N900">
        <f>Table_New[[#This Row],[WorkDate]]-Table_New[[#This Row],[ReqDate]]</f>
        <v>15</v>
      </c>
      <c r="O900">
        <f>VLOOKUP(Table_New[[#This Row],[Techs]],$AA$2:$AB$4,2,0)</f>
        <v>140</v>
      </c>
      <c r="P900">
        <f>Table_New[[#This Row],[LaborHours]]*Table_New[[#This Row],[LaborRate]]</f>
        <v>210</v>
      </c>
      <c r="Q900" s="6">
        <v>0</v>
      </c>
      <c r="R900" s="6">
        <v>205.28129999999999</v>
      </c>
      <c r="S900">
        <f>Table_New[[#This Row],[LaborRate]]+Table_New[[#This Row],[LaborCost]]</f>
        <v>350</v>
      </c>
      <c r="T900">
        <f>Table_New[[#This Row],[LaborFee]]+Table_New[[#This Row],[PartsFee]]</f>
        <v>205.28129999999999</v>
      </c>
      <c r="U900" t="str">
        <f>LEFT(TEXT(Table_New[[#This Row],[ReqDate]],"dddd"),3)</f>
        <v>Thu</v>
      </c>
      <c r="V900" t="str">
        <f>LEFT(TEXT(Table_New[[#This Row],[WorkDate]],"mmmm"),3)</f>
        <v>Jul</v>
      </c>
    </row>
    <row r="901" spans="1:22" ht="14.25" customHeight="1" x14ac:dyDescent="0.25">
      <c r="A901" s="6" t="s">
        <v>981</v>
      </c>
      <c r="B901" s="6" t="s">
        <v>65</v>
      </c>
      <c r="C901" s="6" t="s">
        <v>57</v>
      </c>
      <c r="D901" s="6" t="s">
        <v>63</v>
      </c>
      <c r="E901" t="str">
        <f>IF(Table_New[[#This Row],[Wait]]&lt;=4, "Yes", "No")</f>
        <v>No</v>
      </c>
      <c r="F901" s="9">
        <v>44371</v>
      </c>
      <c r="G901" s="9">
        <v>44401</v>
      </c>
      <c r="H901" s="6">
        <v>2</v>
      </c>
      <c r="I901" t="str">
        <f>IF(Table_New[[#This Row],[LaborFee]]=0,"Yes", "No")</f>
        <v>Yes</v>
      </c>
      <c r="J901" t="str">
        <f>IF(Table_New[[#This Row],[PartsFee]]=0,"Yes", "No")</f>
        <v>No</v>
      </c>
      <c r="K901" s="6">
        <v>2.5</v>
      </c>
      <c r="L901" s="6">
        <v>223.64769999999999</v>
      </c>
      <c r="M901" s="6" t="s">
        <v>59</v>
      </c>
      <c r="N901">
        <f>Table_New[[#This Row],[WorkDate]]-Table_New[[#This Row],[ReqDate]]</f>
        <v>30</v>
      </c>
      <c r="O901">
        <f>VLOOKUP(Table_New[[#This Row],[Techs]],$AA$2:$AB$4,2,0)</f>
        <v>140</v>
      </c>
      <c r="P901">
        <f>Table_New[[#This Row],[LaborHours]]*Table_New[[#This Row],[LaborRate]]</f>
        <v>350</v>
      </c>
      <c r="Q901" s="6">
        <v>0</v>
      </c>
      <c r="R901" s="6">
        <v>223.64769999999999</v>
      </c>
      <c r="S901">
        <f>Table_New[[#This Row],[LaborRate]]+Table_New[[#This Row],[LaborCost]]</f>
        <v>490</v>
      </c>
      <c r="T901">
        <f>Table_New[[#This Row],[LaborFee]]+Table_New[[#This Row],[PartsFee]]</f>
        <v>223.64769999999999</v>
      </c>
      <c r="U901" t="str">
        <f>LEFT(TEXT(Table_New[[#This Row],[ReqDate]],"dddd"),3)</f>
        <v>Thu</v>
      </c>
      <c r="V901" t="str">
        <f>LEFT(TEXT(Table_New[[#This Row],[WorkDate]],"mmmm"),3)</f>
        <v>Jul</v>
      </c>
    </row>
    <row r="902" spans="1:22" ht="14.25" customHeight="1" x14ac:dyDescent="0.25">
      <c r="A902" s="6" t="s">
        <v>982</v>
      </c>
      <c r="B902" s="6" t="s">
        <v>71</v>
      </c>
      <c r="C902" s="6" t="s">
        <v>57</v>
      </c>
      <c r="D902" s="6" t="s">
        <v>81</v>
      </c>
      <c r="E902" t="str">
        <f>IF(Table_New[[#This Row],[Wait]]&lt;=4, "Yes", "No")</f>
        <v>No</v>
      </c>
      <c r="F902" s="9">
        <v>44372</v>
      </c>
      <c r="G902" s="9">
        <v>44393</v>
      </c>
      <c r="H902" s="6">
        <v>1</v>
      </c>
      <c r="I902" t="str">
        <f>IF(Table_New[[#This Row],[LaborFee]]=0,"Yes", "No")</f>
        <v>No</v>
      </c>
      <c r="J902" t="str">
        <f>IF(Table_New[[#This Row],[PartsFee]]=0,"Yes", "No")</f>
        <v>No</v>
      </c>
      <c r="K902" s="6">
        <v>6.25</v>
      </c>
      <c r="L902" s="6">
        <v>20</v>
      </c>
      <c r="M902" s="6" t="s">
        <v>79</v>
      </c>
      <c r="N902">
        <f>Table_New[[#This Row],[WorkDate]]-Table_New[[#This Row],[ReqDate]]</f>
        <v>21</v>
      </c>
      <c r="O902">
        <f>VLOOKUP(Table_New[[#This Row],[Techs]],$AA$2:$AB$4,2,0)</f>
        <v>80</v>
      </c>
      <c r="P902">
        <f>Table_New[[#This Row],[LaborHours]]*Table_New[[#This Row],[LaborRate]]</f>
        <v>500</v>
      </c>
      <c r="Q902" s="6">
        <v>500</v>
      </c>
      <c r="R902" s="6">
        <v>20</v>
      </c>
      <c r="S902">
        <f>Table_New[[#This Row],[LaborRate]]+Table_New[[#This Row],[LaborCost]]</f>
        <v>580</v>
      </c>
      <c r="T902">
        <f>Table_New[[#This Row],[LaborFee]]+Table_New[[#This Row],[PartsFee]]</f>
        <v>520</v>
      </c>
      <c r="U902" t="str">
        <f>LEFT(TEXT(Table_New[[#This Row],[ReqDate]],"dddd"),3)</f>
        <v>Fri</v>
      </c>
      <c r="V902" t="str">
        <f>LEFT(TEXT(Table_New[[#This Row],[WorkDate]],"mmmm"),3)</f>
        <v>Jul</v>
      </c>
    </row>
    <row r="903" spans="1:22" ht="14.25" customHeight="1" x14ac:dyDescent="0.25">
      <c r="A903" s="6" t="s">
        <v>983</v>
      </c>
      <c r="B903" s="6" t="s">
        <v>71</v>
      </c>
      <c r="C903" s="6" t="s">
        <v>57</v>
      </c>
      <c r="D903" s="6" t="s">
        <v>81</v>
      </c>
      <c r="E903" t="str">
        <f>IF(Table_New[[#This Row],[Wait]]&lt;=4, "Yes", "No")</f>
        <v>No</v>
      </c>
      <c r="F903" s="9">
        <v>44372</v>
      </c>
      <c r="G903" s="9">
        <v>44386</v>
      </c>
      <c r="H903" s="6">
        <v>1</v>
      </c>
      <c r="I903" t="str">
        <f>IF(Table_New[[#This Row],[LaborFee]]=0,"Yes", "No")</f>
        <v>Yes</v>
      </c>
      <c r="J903" t="str">
        <f>IF(Table_New[[#This Row],[PartsFee]]=0,"Yes", "No")</f>
        <v>No</v>
      </c>
      <c r="K903" s="6">
        <v>1</v>
      </c>
      <c r="L903" s="6">
        <v>415.28449999999998</v>
      </c>
      <c r="M903" s="6" t="s">
        <v>68</v>
      </c>
      <c r="N903">
        <f>Table_New[[#This Row],[WorkDate]]-Table_New[[#This Row],[ReqDate]]</f>
        <v>14</v>
      </c>
      <c r="O903">
        <f>VLOOKUP(Table_New[[#This Row],[Techs]],$AA$2:$AB$4,2,0)</f>
        <v>80</v>
      </c>
      <c r="P903">
        <f>Table_New[[#This Row],[LaborHours]]*Table_New[[#This Row],[LaborRate]]</f>
        <v>80</v>
      </c>
      <c r="Q903" s="6">
        <v>0</v>
      </c>
      <c r="R903" s="6">
        <v>415.28449999999998</v>
      </c>
      <c r="S903">
        <f>Table_New[[#This Row],[LaborRate]]+Table_New[[#This Row],[LaborCost]]</f>
        <v>160</v>
      </c>
      <c r="T903">
        <f>Table_New[[#This Row],[LaborFee]]+Table_New[[#This Row],[PartsFee]]</f>
        <v>415.28449999999998</v>
      </c>
      <c r="U903" t="str">
        <f>LEFT(TEXT(Table_New[[#This Row],[ReqDate]],"dddd"),3)</f>
        <v>Fri</v>
      </c>
      <c r="V903" t="str">
        <f>LEFT(TEXT(Table_New[[#This Row],[WorkDate]],"mmmm"),3)</f>
        <v>Jul</v>
      </c>
    </row>
    <row r="904" spans="1:22" ht="14.25" customHeight="1" x14ac:dyDescent="0.25">
      <c r="A904" s="6" t="s">
        <v>984</v>
      </c>
      <c r="B904" s="6" t="s">
        <v>94</v>
      </c>
      <c r="C904" s="6" t="s">
        <v>57</v>
      </c>
      <c r="D904" s="6" t="s">
        <v>58</v>
      </c>
      <c r="E904" t="str">
        <f>IF(Table_New[[#This Row],[Wait]]&lt;=4, "Yes", "No")</f>
        <v>No</v>
      </c>
      <c r="F904" s="9">
        <v>44373</v>
      </c>
      <c r="G904" s="9">
        <v>44401</v>
      </c>
      <c r="H904" s="6">
        <v>2</v>
      </c>
      <c r="I904" t="str">
        <f>IF(Table_New[[#This Row],[LaborFee]]=0,"Yes", "No")</f>
        <v>No</v>
      </c>
      <c r="J904" t="str">
        <f>IF(Table_New[[#This Row],[PartsFee]]=0,"Yes", "No")</f>
        <v>No</v>
      </c>
      <c r="K904" s="6">
        <v>0.25</v>
      </c>
      <c r="L904" s="6">
        <v>237.208</v>
      </c>
      <c r="M904" s="6" t="s">
        <v>79</v>
      </c>
      <c r="N904">
        <f>Table_New[[#This Row],[WorkDate]]-Table_New[[#This Row],[ReqDate]]</f>
        <v>28</v>
      </c>
      <c r="O904">
        <f>VLOOKUP(Table_New[[#This Row],[Techs]],$AA$2:$AB$4,2,0)</f>
        <v>140</v>
      </c>
      <c r="P904">
        <f>Table_New[[#This Row],[LaborHours]]*Table_New[[#This Row],[LaborRate]]</f>
        <v>35</v>
      </c>
      <c r="Q904" s="6">
        <v>35</v>
      </c>
      <c r="R904" s="6">
        <v>237.208</v>
      </c>
      <c r="S904">
        <f>Table_New[[#This Row],[LaborRate]]+Table_New[[#This Row],[LaborCost]]</f>
        <v>175</v>
      </c>
      <c r="T904">
        <f>Table_New[[#This Row],[LaborFee]]+Table_New[[#This Row],[PartsFee]]</f>
        <v>272.20799999999997</v>
      </c>
      <c r="U904" t="str">
        <f>LEFT(TEXT(Table_New[[#This Row],[ReqDate]],"dddd"),3)</f>
        <v>Sat</v>
      </c>
      <c r="V904" t="str">
        <f>LEFT(TEXT(Table_New[[#This Row],[WorkDate]],"mmmm"),3)</f>
        <v>Jul</v>
      </c>
    </row>
    <row r="905" spans="1:22" ht="14.25" customHeight="1" x14ac:dyDescent="0.25">
      <c r="A905" s="6" t="s">
        <v>985</v>
      </c>
      <c r="B905" s="6" t="s">
        <v>56</v>
      </c>
      <c r="C905" s="6" t="s">
        <v>227</v>
      </c>
      <c r="D905" s="6" t="s">
        <v>63</v>
      </c>
      <c r="E905" t="str">
        <f>IF(Table_New[[#This Row],[Wait]]&lt;=4, "Yes", "No")</f>
        <v>No</v>
      </c>
      <c r="F905" s="9">
        <v>44375</v>
      </c>
      <c r="G905" s="9">
        <v>44396</v>
      </c>
      <c r="H905" s="6">
        <v>2</v>
      </c>
      <c r="I905" t="str">
        <f>IF(Table_New[[#This Row],[LaborFee]]=0,"Yes", "No")</f>
        <v>No</v>
      </c>
      <c r="J905" t="str">
        <f>IF(Table_New[[#This Row],[PartsFee]]=0,"Yes", "No")</f>
        <v>No</v>
      </c>
      <c r="K905" s="6">
        <v>2.5</v>
      </c>
      <c r="L905" s="6">
        <v>106.65</v>
      </c>
      <c r="M905" s="6" t="s">
        <v>59</v>
      </c>
      <c r="N905">
        <f>Table_New[[#This Row],[WorkDate]]-Table_New[[#This Row],[ReqDate]]</f>
        <v>21</v>
      </c>
      <c r="O905">
        <f>VLOOKUP(Table_New[[#This Row],[Techs]],$AA$2:$AB$4,2,0)</f>
        <v>140</v>
      </c>
      <c r="P905">
        <f>Table_New[[#This Row],[LaborHours]]*Table_New[[#This Row],[LaborRate]]</f>
        <v>350</v>
      </c>
      <c r="Q905" s="6">
        <v>350</v>
      </c>
      <c r="R905" s="6">
        <v>106.65</v>
      </c>
      <c r="S905">
        <f>Table_New[[#This Row],[LaborRate]]+Table_New[[#This Row],[LaborCost]]</f>
        <v>490</v>
      </c>
      <c r="T905">
        <f>Table_New[[#This Row],[LaborFee]]+Table_New[[#This Row],[PartsFee]]</f>
        <v>456.65</v>
      </c>
      <c r="U905" t="str">
        <f>LEFT(TEXT(Table_New[[#This Row],[ReqDate]],"dddd"),3)</f>
        <v>Mon</v>
      </c>
      <c r="V905" t="str">
        <f>LEFT(TEXT(Table_New[[#This Row],[WorkDate]],"mmmm"),3)</f>
        <v>Jul</v>
      </c>
    </row>
    <row r="906" spans="1:22" ht="14.25" customHeight="1" x14ac:dyDescent="0.25">
      <c r="A906" s="6" t="s">
        <v>986</v>
      </c>
      <c r="B906" s="6" t="s">
        <v>65</v>
      </c>
      <c r="C906" s="6" t="s">
        <v>66</v>
      </c>
      <c r="D906" s="6" t="s">
        <v>63</v>
      </c>
      <c r="E906" t="str">
        <f>IF(Table_New[[#This Row],[Wait]]&lt;=4, "Yes", "No")</f>
        <v>No</v>
      </c>
      <c r="F906" s="9">
        <v>44375</v>
      </c>
      <c r="G906" s="9">
        <v>44400</v>
      </c>
      <c r="H906" s="6">
        <v>2</v>
      </c>
      <c r="I906" t="str">
        <f>IF(Table_New[[#This Row],[LaborFee]]=0,"Yes", "No")</f>
        <v>Yes</v>
      </c>
      <c r="J906" t="str">
        <f>IF(Table_New[[#This Row],[PartsFee]]=0,"Yes", "No")</f>
        <v>No</v>
      </c>
      <c r="K906" s="6">
        <v>3</v>
      </c>
      <c r="L906" s="6">
        <v>60</v>
      </c>
      <c r="M906" s="6" t="s">
        <v>79</v>
      </c>
      <c r="N906">
        <f>Table_New[[#This Row],[WorkDate]]-Table_New[[#This Row],[ReqDate]]</f>
        <v>25</v>
      </c>
      <c r="O906">
        <f>VLOOKUP(Table_New[[#This Row],[Techs]],$AA$2:$AB$4,2,0)</f>
        <v>140</v>
      </c>
      <c r="P906">
        <f>Table_New[[#This Row],[LaborHours]]*Table_New[[#This Row],[LaborRate]]</f>
        <v>420</v>
      </c>
      <c r="Q906" s="6">
        <v>0</v>
      </c>
      <c r="R906" s="6">
        <v>60</v>
      </c>
      <c r="S906">
        <f>Table_New[[#This Row],[LaborRate]]+Table_New[[#This Row],[LaborCost]]</f>
        <v>560</v>
      </c>
      <c r="T906">
        <f>Table_New[[#This Row],[LaborFee]]+Table_New[[#This Row],[PartsFee]]</f>
        <v>60</v>
      </c>
      <c r="U906" t="str">
        <f>LEFT(TEXT(Table_New[[#This Row],[ReqDate]],"dddd"),3)</f>
        <v>Mon</v>
      </c>
      <c r="V906" t="str">
        <f>LEFT(TEXT(Table_New[[#This Row],[WorkDate]],"mmmm"),3)</f>
        <v>Jul</v>
      </c>
    </row>
    <row r="907" spans="1:22" ht="14.25" customHeight="1" x14ac:dyDescent="0.25">
      <c r="A907" s="6" t="s">
        <v>987</v>
      </c>
      <c r="B907" s="6" t="s">
        <v>56</v>
      </c>
      <c r="C907" s="6" t="s">
        <v>227</v>
      </c>
      <c r="D907" s="6" t="s">
        <v>67</v>
      </c>
      <c r="E907" t="str">
        <f>IF(Table_New[[#This Row],[Wait]]&lt;=4, "Yes", "No")</f>
        <v>No</v>
      </c>
      <c r="F907" s="9">
        <v>44376</v>
      </c>
      <c r="G907" s="9">
        <v>44386</v>
      </c>
      <c r="H907" s="6">
        <v>1</v>
      </c>
      <c r="I907" t="str">
        <f>IF(Table_New[[#This Row],[LaborFee]]=0,"Yes", "No")</f>
        <v>No</v>
      </c>
      <c r="J907" t="str">
        <f>IF(Table_New[[#This Row],[PartsFee]]=0,"Yes", "No")</f>
        <v>No</v>
      </c>
      <c r="K907" s="6">
        <v>0.25</v>
      </c>
      <c r="L907" s="6">
        <v>20.07</v>
      </c>
      <c r="M907" s="6" t="s">
        <v>59</v>
      </c>
      <c r="N907">
        <f>Table_New[[#This Row],[WorkDate]]-Table_New[[#This Row],[ReqDate]]</f>
        <v>10</v>
      </c>
      <c r="O907">
        <f>VLOOKUP(Table_New[[#This Row],[Techs]],$AA$2:$AB$4,2,0)</f>
        <v>80</v>
      </c>
      <c r="P907">
        <f>Table_New[[#This Row],[LaborHours]]*Table_New[[#This Row],[LaborRate]]</f>
        <v>20</v>
      </c>
      <c r="Q907" s="6">
        <v>20</v>
      </c>
      <c r="R907" s="6">
        <v>20.07</v>
      </c>
      <c r="S907">
        <f>Table_New[[#This Row],[LaborRate]]+Table_New[[#This Row],[LaborCost]]</f>
        <v>100</v>
      </c>
      <c r="T907">
        <f>Table_New[[#This Row],[LaborFee]]+Table_New[[#This Row],[PartsFee]]</f>
        <v>40.07</v>
      </c>
      <c r="U907" t="str">
        <f>LEFT(TEXT(Table_New[[#This Row],[ReqDate]],"dddd"),3)</f>
        <v>Tue</v>
      </c>
      <c r="V907" t="str">
        <f>LEFT(TEXT(Table_New[[#This Row],[WorkDate]],"mmmm"),3)</f>
        <v>Jul</v>
      </c>
    </row>
    <row r="908" spans="1:22" ht="14.25" customHeight="1" x14ac:dyDescent="0.25">
      <c r="A908" s="6" t="s">
        <v>988</v>
      </c>
      <c r="B908" s="6" t="s">
        <v>61</v>
      </c>
      <c r="C908" s="6" t="s">
        <v>78</v>
      </c>
      <c r="D908" s="6" t="s">
        <v>63</v>
      </c>
      <c r="E908" t="str">
        <f>IF(Table_New[[#This Row],[Wait]]&lt;=4, "Yes", "No")</f>
        <v>No</v>
      </c>
      <c r="F908" s="9">
        <v>44376</v>
      </c>
      <c r="G908" s="9">
        <v>44392</v>
      </c>
      <c r="H908" s="6">
        <v>2</v>
      </c>
      <c r="I908" t="str">
        <f>IF(Table_New[[#This Row],[LaborFee]]=0,"Yes", "No")</f>
        <v>No</v>
      </c>
      <c r="J908" t="str">
        <f>IF(Table_New[[#This Row],[PartsFee]]=0,"Yes", "No")</f>
        <v>No</v>
      </c>
      <c r="K908" s="6">
        <v>0.5</v>
      </c>
      <c r="L908" s="6">
        <v>215.99090000000001</v>
      </c>
      <c r="M908" s="6" t="s">
        <v>59</v>
      </c>
      <c r="N908">
        <f>Table_New[[#This Row],[WorkDate]]-Table_New[[#This Row],[ReqDate]]</f>
        <v>16</v>
      </c>
      <c r="O908">
        <f>VLOOKUP(Table_New[[#This Row],[Techs]],$AA$2:$AB$4,2,0)</f>
        <v>140</v>
      </c>
      <c r="P908">
        <f>Table_New[[#This Row],[LaborHours]]*Table_New[[#This Row],[LaborRate]]</f>
        <v>70</v>
      </c>
      <c r="Q908" s="6">
        <v>70</v>
      </c>
      <c r="R908" s="6">
        <v>215.99090000000001</v>
      </c>
      <c r="S908">
        <f>Table_New[[#This Row],[LaborRate]]+Table_New[[#This Row],[LaborCost]]</f>
        <v>210</v>
      </c>
      <c r="T908">
        <f>Table_New[[#This Row],[LaborFee]]+Table_New[[#This Row],[PartsFee]]</f>
        <v>285.99090000000001</v>
      </c>
      <c r="U908" t="str">
        <f>LEFT(TEXT(Table_New[[#This Row],[ReqDate]],"dddd"),3)</f>
        <v>Tue</v>
      </c>
      <c r="V908" t="str">
        <f>LEFT(TEXT(Table_New[[#This Row],[WorkDate]],"mmmm"),3)</f>
        <v>Jul</v>
      </c>
    </row>
    <row r="909" spans="1:22" ht="14.25" customHeight="1" x14ac:dyDescent="0.25">
      <c r="A909" s="6" t="s">
        <v>989</v>
      </c>
      <c r="B909" s="6" t="s">
        <v>83</v>
      </c>
      <c r="C909" s="6" t="s">
        <v>57</v>
      </c>
      <c r="D909" s="6" t="s">
        <v>67</v>
      </c>
      <c r="E909" t="str">
        <f>IF(Table_New[[#This Row],[Wait]]&lt;=4, "Yes", "No")</f>
        <v>No</v>
      </c>
      <c r="F909" s="9">
        <v>44376</v>
      </c>
      <c r="G909" s="9">
        <v>44391</v>
      </c>
      <c r="H909" s="6">
        <v>1</v>
      </c>
      <c r="I909" t="str">
        <f>IF(Table_New[[#This Row],[LaborFee]]=0,"Yes", "No")</f>
        <v>No</v>
      </c>
      <c r="J909" t="str">
        <f>IF(Table_New[[#This Row],[PartsFee]]=0,"Yes", "No")</f>
        <v>No</v>
      </c>
      <c r="K909" s="6">
        <v>0.25</v>
      </c>
      <c r="L909" s="6">
        <v>18</v>
      </c>
      <c r="M909" s="6" t="s">
        <v>79</v>
      </c>
      <c r="N909">
        <f>Table_New[[#This Row],[WorkDate]]-Table_New[[#This Row],[ReqDate]]</f>
        <v>15</v>
      </c>
      <c r="O909">
        <f>VLOOKUP(Table_New[[#This Row],[Techs]],$AA$2:$AB$4,2,0)</f>
        <v>80</v>
      </c>
      <c r="P909">
        <f>Table_New[[#This Row],[LaborHours]]*Table_New[[#This Row],[LaborRate]]</f>
        <v>20</v>
      </c>
      <c r="Q909" s="6">
        <v>20</v>
      </c>
      <c r="R909" s="6">
        <v>18</v>
      </c>
      <c r="S909">
        <f>Table_New[[#This Row],[LaborRate]]+Table_New[[#This Row],[LaborCost]]</f>
        <v>100</v>
      </c>
      <c r="T909">
        <f>Table_New[[#This Row],[LaborFee]]+Table_New[[#This Row],[PartsFee]]</f>
        <v>38</v>
      </c>
      <c r="U909" t="str">
        <f>LEFT(TEXT(Table_New[[#This Row],[ReqDate]],"dddd"),3)</f>
        <v>Tue</v>
      </c>
      <c r="V909" t="str">
        <f>LEFT(TEXT(Table_New[[#This Row],[WorkDate]],"mmmm"),3)</f>
        <v>Jul</v>
      </c>
    </row>
    <row r="910" spans="1:22" ht="14.25" customHeight="1" x14ac:dyDescent="0.25">
      <c r="A910" s="6" t="s">
        <v>990</v>
      </c>
      <c r="B910" s="6" t="s">
        <v>56</v>
      </c>
      <c r="C910" s="6" t="s">
        <v>227</v>
      </c>
      <c r="D910" s="6" t="s">
        <v>67</v>
      </c>
      <c r="E910" t="str">
        <f>IF(Table_New[[#This Row],[Wait]]&lt;=4, "Yes", "No")</f>
        <v>No</v>
      </c>
      <c r="F910" s="9">
        <v>44376</v>
      </c>
      <c r="G910" s="9">
        <v>44390</v>
      </c>
      <c r="H910" s="6">
        <v>1</v>
      </c>
      <c r="I910" t="str">
        <f>IF(Table_New[[#This Row],[LaborFee]]=0,"Yes", "No")</f>
        <v>Yes</v>
      </c>
      <c r="J910" t="str">
        <f>IF(Table_New[[#This Row],[PartsFee]]=0,"Yes", "No")</f>
        <v>No</v>
      </c>
      <c r="K910" s="6">
        <v>2</v>
      </c>
      <c r="L910" s="6">
        <v>43.011800000000001</v>
      </c>
      <c r="M910" s="6" t="s">
        <v>79</v>
      </c>
      <c r="N910">
        <f>Table_New[[#This Row],[WorkDate]]-Table_New[[#This Row],[ReqDate]]</f>
        <v>14</v>
      </c>
      <c r="O910">
        <f>VLOOKUP(Table_New[[#This Row],[Techs]],$AA$2:$AB$4,2,0)</f>
        <v>80</v>
      </c>
      <c r="P910">
        <f>Table_New[[#This Row],[LaborHours]]*Table_New[[#This Row],[LaborRate]]</f>
        <v>160</v>
      </c>
      <c r="Q910" s="6">
        <v>0</v>
      </c>
      <c r="R910" s="6">
        <v>43.011800000000001</v>
      </c>
      <c r="S910">
        <f>Table_New[[#This Row],[LaborRate]]+Table_New[[#This Row],[LaborCost]]</f>
        <v>240</v>
      </c>
      <c r="T910">
        <f>Table_New[[#This Row],[LaborFee]]+Table_New[[#This Row],[PartsFee]]</f>
        <v>43.011800000000001</v>
      </c>
      <c r="U910" t="str">
        <f>LEFT(TEXT(Table_New[[#This Row],[ReqDate]],"dddd"),3)</f>
        <v>Tue</v>
      </c>
      <c r="V910" t="str">
        <f>LEFT(TEXT(Table_New[[#This Row],[WorkDate]],"mmmm"),3)</f>
        <v>Jul</v>
      </c>
    </row>
    <row r="911" spans="1:22" ht="14.25" customHeight="1" x14ac:dyDescent="0.25">
      <c r="A911" s="6" t="s">
        <v>991</v>
      </c>
      <c r="B911" s="6" t="s">
        <v>56</v>
      </c>
      <c r="C911" s="6" t="s">
        <v>227</v>
      </c>
      <c r="D911" s="6" t="s">
        <v>58</v>
      </c>
      <c r="E911" t="str">
        <f>IF(Table_New[[#This Row],[Wait]]&lt;=4, "Yes", "No")</f>
        <v>No</v>
      </c>
      <c r="F911" s="9">
        <v>44376</v>
      </c>
      <c r="G911" s="9">
        <v>44392</v>
      </c>
      <c r="H911" s="6">
        <v>1</v>
      </c>
      <c r="I911" t="str">
        <f>IF(Table_New[[#This Row],[LaborFee]]=0,"Yes", "No")</f>
        <v>Yes</v>
      </c>
      <c r="J911" t="str">
        <f>IF(Table_New[[#This Row],[PartsFee]]=0,"Yes", "No")</f>
        <v>No</v>
      </c>
      <c r="K911" s="6">
        <v>2.5</v>
      </c>
      <c r="L911" s="6">
        <v>58.5</v>
      </c>
      <c r="M911" s="6" t="s">
        <v>59</v>
      </c>
      <c r="N911">
        <f>Table_New[[#This Row],[WorkDate]]-Table_New[[#This Row],[ReqDate]]</f>
        <v>16</v>
      </c>
      <c r="O911">
        <f>VLOOKUP(Table_New[[#This Row],[Techs]],$AA$2:$AB$4,2,0)</f>
        <v>80</v>
      </c>
      <c r="P911">
        <f>Table_New[[#This Row],[LaborHours]]*Table_New[[#This Row],[LaborRate]]</f>
        <v>200</v>
      </c>
      <c r="Q911" s="6">
        <v>0</v>
      </c>
      <c r="R911" s="6">
        <v>58.5</v>
      </c>
      <c r="S911">
        <f>Table_New[[#This Row],[LaborRate]]+Table_New[[#This Row],[LaborCost]]</f>
        <v>280</v>
      </c>
      <c r="T911">
        <f>Table_New[[#This Row],[LaborFee]]+Table_New[[#This Row],[PartsFee]]</f>
        <v>58.5</v>
      </c>
      <c r="U911" t="str">
        <f>LEFT(TEXT(Table_New[[#This Row],[ReqDate]],"dddd"),3)</f>
        <v>Tue</v>
      </c>
      <c r="V911" t="str">
        <f>LEFT(TEXT(Table_New[[#This Row],[WorkDate]],"mmmm"),3)</f>
        <v>Jul</v>
      </c>
    </row>
    <row r="912" spans="1:22" ht="14.25" customHeight="1" x14ac:dyDescent="0.25">
      <c r="A912" s="6" t="s">
        <v>992</v>
      </c>
      <c r="B912" s="6" t="s">
        <v>94</v>
      </c>
      <c r="C912" s="6" t="s">
        <v>57</v>
      </c>
      <c r="D912" s="6" t="s">
        <v>63</v>
      </c>
      <c r="E912" t="str">
        <f>IF(Table_New[[#This Row],[Wait]]&lt;=4, "Yes", "No")</f>
        <v>No</v>
      </c>
      <c r="F912" s="9">
        <v>44376</v>
      </c>
      <c r="G912" s="9">
        <v>44392</v>
      </c>
      <c r="H912" s="6">
        <v>1</v>
      </c>
      <c r="I912" t="str">
        <f>IF(Table_New[[#This Row],[LaborFee]]=0,"Yes", "No")</f>
        <v>Yes</v>
      </c>
      <c r="J912" t="str">
        <f>IF(Table_New[[#This Row],[PartsFee]]=0,"Yes", "No")</f>
        <v>No</v>
      </c>
      <c r="K912" s="6">
        <v>0.75</v>
      </c>
      <c r="L912" s="6">
        <v>146.7174</v>
      </c>
      <c r="M912" s="6" t="s">
        <v>79</v>
      </c>
      <c r="N912">
        <f>Table_New[[#This Row],[WorkDate]]-Table_New[[#This Row],[ReqDate]]</f>
        <v>16</v>
      </c>
      <c r="O912">
        <f>VLOOKUP(Table_New[[#This Row],[Techs]],$AA$2:$AB$4,2,0)</f>
        <v>80</v>
      </c>
      <c r="P912">
        <f>Table_New[[#This Row],[LaborHours]]*Table_New[[#This Row],[LaborRate]]</f>
        <v>60</v>
      </c>
      <c r="Q912" s="6">
        <v>0</v>
      </c>
      <c r="R912" s="6">
        <v>146.7174</v>
      </c>
      <c r="S912">
        <f>Table_New[[#This Row],[LaborRate]]+Table_New[[#This Row],[LaborCost]]</f>
        <v>140</v>
      </c>
      <c r="T912">
        <f>Table_New[[#This Row],[LaborFee]]+Table_New[[#This Row],[PartsFee]]</f>
        <v>146.7174</v>
      </c>
      <c r="U912" t="str">
        <f>LEFT(TEXT(Table_New[[#This Row],[ReqDate]],"dddd"),3)</f>
        <v>Tue</v>
      </c>
      <c r="V912" t="str">
        <f>LEFT(TEXT(Table_New[[#This Row],[WorkDate]],"mmmm"),3)</f>
        <v>Jul</v>
      </c>
    </row>
    <row r="913" spans="1:22" ht="14.25" customHeight="1" x14ac:dyDescent="0.25">
      <c r="A913" s="6" t="s">
        <v>993</v>
      </c>
      <c r="B913" s="6" t="s">
        <v>65</v>
      </c>
      <c r="C913" s="6" t="s">
        <v>66</v>
      </c>
      <c r="D913" s="6" t="s">
        <v>194</v>
      </c>
      <c r="E913" t="str">
        <f>IF(Table_New[[#This Row],[Wait]]&lt;=4, "Yes", "No")</f>
        <v>No</v>
      </c>
      <c r="F913" s="9">
        <v>44376</v>
      </c>
      <c r="G913" s="9">
        <v>44390</v>
      </c>
      <c r="H913" s="6">
        <v>1</v>
      </c>
      <c r="I913" t="str">
        <f>IF(Table_New[[#This Row],[LaborFee]]=0,"Yes", "No")</f>
        <v>Yes</v>
      </c>
      <c r="J913" t="str">
        <f>IF(Table_New[[#This Row],[PartsFee]]=0,"Yes", "No")</f>
        <v>No</v>
      </c>
      <c r="K913" s="6">
        <v>0.25</v>
      </c>
      <c r="L913" s="6">
        <v>60</v>
      </c>
      <c r="M913" s="6" t="s">
        <v>59</v>
      </c>
      <c r="N913">
        <f>Table_New[[#This Row],[WorkDate]]-Table_New[[#This Row],[ReqDate]]</f>
        <v>14</v>
      </c>
      <c r="O913">
        <f>VLOOKUP(Table_New[[#This Row],[Techs]],$AA$2:$AB$4,2,0)</f>
        <v>80</v>
      </c>
      <c r="P913">
        <f>Table_New[[#This Row],[LaborHours]]*Table_New[[#This Row],[LaborRate]]</f>
        <v>20</v>
      </c>
      <c r="Q913" s="6">
        <v>0</v>
      </c>
      <c r="R913" s="6">
        <v>60</v>
      </c>
      <c r="S913">
        <f>Table_New[[#This Row],[LaborRate]]+Table_New[[#This Row],[LaborCost]]</f>
        <v>100</v>
      </c>
      <c r="T913">
        <f>Table_New[[#This Row],[LaborFee]]+Table_New[[#This Row],[PartsFee]]</f>
        <v>60</v>
      </c>
      <c r="U913" t="str">
        <f>LEFT(TEXT(Table_New[[#This Row],[ReqDate]],"dddd"),3)</f>
        <v>Tue</v>
      </c>
      <c r="V913" t="str">
        <f>LEFT(TEXT(Table_New[[#This Row],[WorkDate]],"mmmm"),3)</f>
        <v>Jul</v>
      </c>
    </row>
    <row r="914" spans="1:22" ht="14.25" customHeight="1" x14ac:dyDescent="0.25">
      <c r="A914" s="6" t="s">
        <v>994</v>
      </c>
      <c r="B914" s="6" t="s">
        <v>94</v>
      </c>
      <c r="C914" s="6" t="s">
        <v>78</v>
      </c>
      <c r="D914" s="6" t="s">
        <v>58</v>
      </c>
      <c r="E914" t="str">
        <f>IF(Table_New[[#This Row],[Wait]]&lt;=4, "Yes", "No")</f>
        <v>No</v>
      </c>
      <c r="F914" s="9">
        <v>44376</v>
      </c>
      <c r="G914" s="9">
        <v>44400</v>
      </c>
      <c r="H914" s="6">
        <v>2</v>
      </c>
      <c r="I914" t="str">
        <f>IF(Table_New[[#This Row],[LaborFee]]=0,"Yes", "No")</f>
        <v>Yes</v>
      </c>
      <c r="J914" t="str">
        <f>IF(Table_New[[#This Row],[PartsFee]]=0,"Yes", "No")</f>
        <v>No</v>
      </c>
      <c r="K914" s="6">
        <v>1</v>
      </c>
      <c r="L914" s="6">
        <v>180</v>
      </c>
      <c r="M914" s="6" t="s">
        <v>79</v>
      </c>
      <c r="N914">
        <f>Table_New[[#This Row],[WorkDate]]-Table_New[[#This Row],[ReqDate]]</f>
        <v>24</v>
      </c>
      <c r="O914">
        <f>VLOOKUP(Table_New[[#This Row],[Techs]],$AA$2:$AB$4,2,0)</f>
        <v>140</v>
      </c>
      <c r="P914">
        <f>Table_New[[#This Row],[LaborHours]]*Table_New[[#This Row],[LaborRate]]</f>
        <v>140</v>
      </c>
      <c r="Q914" s="6">
        <v>0</v>
      </c>
      <c r="R914" s="6">
        <v>180</v>
      </c>
      <c r="S914">
        <f>Table_New[[#This Row],[LaborRate]]+Table_New[[#This Row],[LaborCost]]</f>
        <v>280</v>
      </c>
      <c r="T914">
        <f>Table_New[[#This Row],[LaborFee]]+Table_New[[#This Row],[PartsFee]]</f>
        <v>180</v>
      </c>
      <c r="U914" t="str">
        <f>LEFT(TEXT(Table_New[[#This Row],[ReqDate]],"dddd"),3)</f>
        <v>Tue</v>
      </c>
      <c r="V914" t="str">
        <f>LEFT(TEXT(Table_New[[#This Row],[WorkDate]],"mmmm"),3)</f>
        <v>Jul</v>
      </c>
    </row>
    <row r="915" spans="1:22" ht="14.25" customHeight="1" x14ac:dyDescent="0.25">
      <c r="A915" s="6" t="s">
        <v>995</v>
      </c>
      <c r="B915" s="6" t="s">
        <v>226</v>
      </c>
      <c r="C915" s="6" t="s">
        <v>227</v>
      </c>
      <c r="D915" s="6" t="s">
        <v>194</v>
      </c>
      <c r="E915" t="str">
        <f>IF(Table_New[[#This Row],[Wait]]&lt;=4, "Yes", "No")</f>
        <v>No</v>
      </c>
      <c r="F915" s="9">
        <v>44376</v>
      </c>
      <c r="G915" s="9">
        <v>44392</v>
      </c>
      <c r="H915" s="6">
        <v>2</v>
      </c>
      <c r="I915" t="str">
        <f>IF(Table_New[[#This Row],[LaborFee]]=0,"Yes", "No")</f>
        <v>Yes</v>
      </c>
      <c r="J915" t="str">
        <f>IF(Table_New[[#This Row],[PartsFee]]=0,"Yes", "No")</f>
        <v>No</v>
      </c>
      <c r="K915" s="6">
        <v>3</v>
      </c>
      <c r="L915" s="6">
        <v>165</v>
      </c>
      <c r="M915" s="6" t="s">
        <v>59</v>
      </c>
      <c r="N915">
        <f>Table_New[[#This Row],[WorkDate]]-Table_New[[#This Row],[ReqDate]]</f>
        <v>16</v>
      </c>
      <c r="O915">
        <f>VLOOKUP(Table_New[[#This Row],[Techs]],$AA$2:$AB$4,2,0)</f>
        <v>140</v>
      </c>
      <c r="P915">
        <f>Table_New[[#This Row],[LaborHours]]*Table_New[[#This Row],[LaborRate]]</f>
        <v>420</v>
      </c>
      <c r="Q915" s="6">
        <v>0</v>
      </c>
      <c r="R915" s="6">
        <v>165</v>
      </c>
      <c r="S915">
        <f>Table_New[[#This Row],[LaborRate]]+Table_New[[#This Row],[LaborCost]]</f>
        <v>560</v>
      </c>
      <c r="T915">
        <f>Table_New[[#This Row],[LaborFee]]+Table_New[[#This Row],[PartsFee]]</f>
        <v>165</v>
      </c>
      <c r="U915" t="str">
        <f>LEFT(TEXT(Table_New[[#This Row],[ReqDate]],"dddd"),3)</f>
        <v>Tue</v>
      </c>
      <c r="V915" t="str">
        <f>LEFT(TEXT(Table_New[[#This Row],[WorkDate]],"mmmm"),3)</f>
        <v>Jul</v>
      </c>
    </row>
    <row r="916" spans="1:22" ht="14.25" customHeight="1" x14ac:dyDescent="0.25">
      <c r="A916" s="6" t="s">
        <v>996</v>
      </c>
      <c r="B916" s="6" t="s">
        <v>61</v>
      </c>
      <c r="C916" s="6" t="s">
        <v>78</v>
      </c>
      <c r="D916" s="6" t="s">
        <v>194</v>
      </c>
      <c r="E916" t="str">
        <f>IF(Table_New[[#This Row],[Wait]]&lt;=4, "Yes", "No")</f>
        <v>No</v>
      </c>
      <c r="F916" s="9">
        <v>44377</v>
      </c>
      <c r="G916" s="9">
        <v>44389</v>
      </c>
      <c r="H916" s="6">
        <v>2</v>
      </c>
      <c r="I916" t="str">
        <f>IF(Table_New[[#This Row],[LaborFee]]=0,"Yes", "No")</f>
        <v>No</v>
      </c>
      <c r="J916" t="str">
        <f>IF(Table_New[[#This Row],[PartsFee]]=0,"Yes", "No")</f>
        <v>No</v>
      </c>
      <c r="K916" s="6">
        <v>1</v>
      </c>
      <c r="L916" s="6">
        <v>183.5419</v>
      </c>
      <c r="M916" s="6" t="s">
        <v>59</v>
      </c>
      <c r="N916">
        <f>Table_New[[#This Row],[WorkDate]]-Table_New[[#This Row],[ReqDate]]</f>
        <v>12</v>
      </c>
      <c r="O916">
        <f>VLOOKUP(Table_New[[#This Row],[Techs]],$AA$2:$AB$4,2,0)</f>
        <v>140</v>
      </c>
      <c r="P916">
        <f>Table_New[[#This Row],[LaborHours]]*Table_New[[#This Row],[LaborRate]]</f>
        <v>140</v>
      </c>
      <c r="Q916" s="6">
        <v>140</v>
      </c>
      <c r="R916" s="6">
        <v>183.5419</v>
      </c>
      <c r="S916">
        <f>Table_New[[#This Row],[LaborRate]]+Table_New[[#This Row],[LaborCost]]</f>
        <v>280</v>
      </c>
      <c r="T916">
        <f>Table_New[[#This Row],[LaborFee]]+Table_New[[#This Row],[PartsFee]]</f>
        <v>323.5419</v>
      </c>
      <c r="U916" t="str">
        <f>LEFT(TEXT(Table_New[[#This Row],[ReqDate]],"dddd"),3)</f>
        <v>Wed</v>
      </c>
      <c r="V916" t="str">
        <f>LEFT(TEXT(Table_New[[#This Row],[WorkDate]],"mmmm"),3)</f>
        <v>Jul</v>
      </c>
    </row>
    <row r="917" spans="1:22" ht="14.25" customHeight="1" x14ac:dyDescent="0.25">
      <c r="A917" s="6" t="s">
        <v>997</v>
      </c>
      <c r="B917" s="6" t="s">
        <v>61</v>
      </c>
      <c r="C917" s="6" t="s">
        <v>78</v>
      </c>
      <c r="D917" s="6" t="s">
        <v>81</v>
      </c>
      <c r="E917" t="str">
        <f>IF(Table_New[[#This Row],[Wait]]&lt;=4, "Yes", "No")</f>
        <v>No</v>
      </c>
      <c r="F917" s="9">
        <v>44377</v>
      </c>
      <c r="G917" s="9">
        <v>44390</v>
      </c>
      <c r="H917" s="6">
        <v>2</v>
      </c>
      <c r="I917" t="str">
        <f>IF(Table_New[[#This Row],[LaborFee]]=0,"Yes", "No")</f>
        <v>No</v>
      </c>
      <c r="J917" t="str">
        <f>IF(Table_New[[#This Row],[PartsFee]]=0,"Yes", "No")</f>
        <v>No</v>
      </c>
      <c r="K917" s="6">
        <v>1.75</v>
      </c>
      <c r="L917" s="6">
        <v>333.90350000000001</v>
      </c>
      <c r="M917" s="6" t="s">
        <v>59</v>
      </c>
      <c r="N917">
        <f>Table_New[[#This Row],[WorkDate]]-Table_New[[#This Row],[ReqDate]]</f>
        <v>13</v>
      </c>
      <c r="O917">
        <f>VLOOKUP(Table_New[[#This Row],[Techs]],$AA$2:$AB$4,2,0)</f>
        <v>140</v>
      </c>
      <c r="P917">
        <f>Table_New[[#This Row],[LaborHours]]*Table_New[[#This Row],[LaborRate]]</f>
        <v>245</v>
      </c>
      <c r="Q917" s="6">
        <v>245</v>
      </c>
      <c r="R917" s="6">
        <v>333.90350000000001</v>
      </c>
      <c r="S917">
        <f>Table_New[[#This Row],[LaborRate]]+Table_New[[#This Row],[LaborCost]]</f>
        <v>385</v>
      </c>
      <c r="T917">
        <f>Table_New[[#This Row],[LaborFee]]+Table_New[[#This Row],[PartsFee]]</f>
        <v>578.90350000000001</v>
      </c>
      <c r="U917" t="str">
        <f>LEFT(TEXT(Table_New[[#This Row],[ReqDate]],"dddd"),3)</f>
        <v>Wed</v>
      </c>
      <c r="V917" t="str">
        <f>LEFT(TEXT(Table_New[[#This Row],[WorkDate]],"mmmm"),3)</f>
        <v>Jul</v>
      </c>
    </row>
    <row r="918" spans="1:22" ht="14.25" customHeight="1" x14ac:dyDescent="0.25">
      <c r="A918" s="6" t="s">
        <v>998</v>
      </c>
      <c r="B918" s="6" t="s">
        <v>71</v>
      </c>
      <c r="C918" s="6" t="s">
        <v>57</v>
      </c>
      <c r="D918" s="6" t="s">
        <v>58</v>
      </c>
      <c r="E918" t="str">
        <f>IF(Table_New[[#This Row],[Wait]]&lt;=4, "Yes", "No")</f>
        <v>No</v>
      </c>
      <c r="F918" s="9">
        <v>44377</v>
      </c>
      <c r="G918" s="9">
        <v>44398</v>
      </c>
      <c r="H918" s="6">
        <v>2</v>
      </c>
      <c r="I918" t="str">
        <f>IF(Table_New[[#This Row],[LaborFee]]=0,"Yes", "No")</f>
        <v>No</v>
      </c>
      <c r="J918" t="str">
        <f>IF(Table_New[[#This Row],[PartsFee]]=0,"Yes", "No")</f>
        <v>No</v>
      </c>
      <c r="K918" s="6">
        <v>0.5</v>
      </c>
      <c r="L918" s="6">
        <v>23.899000000000001</v>
      </c>
      <c r="M918" s="6" t="s">
        <v>59</v>
      </c>
      <c r="N918">
        <f>Table_New[[#This Row],[WorkDate]]-Table_New[[#This Row],[ReqDate]]</f>
        <v>21</v>
      </c>
      <c r="O918">
        <f>VLOOKUP(Table_New[[#This Row],[Techs]],$AA$2:$AB$4,2,0)</f>
        <v>140</v>
      </c>
      <c r="P918">
        <f>Table_New[[#This Row],[LaborHours]]*Table_New[[#This Row],[LaborRate]]</f>
        <v>70</v>
      </c>
      <c r="Q918" s="6">
        <v>70</v>
      </c>
      <c r="R918" s="6">
        <v>23.899000000000001</v>
      </c>
      <c r="S918">
        <f>Table_New[[#This Row],[LaborRate]]+Table_New[[#This Row],[LaborCost]]</f>
        <v>210</v>
      </c>
      <c r="T918">
        <f>Table_New[[#This Row],[LaborFee]]+Table_New[[#This Row],[PartsFee]]</f>
        <v>93.899000000000001</v>
      </c>
      <c r="U918" t="str">
        <f>LEFT(TEXT(Table_New[[#This Row],[ReqDate]],"dddd"),3)</f>
        <v>Wed</v>
      </c>
      <c r="V918" t="str">
        <f>LEFT(TEXT(Table_New[[#This Row],[WorkDate]],"mmmm"),3)</f>
        <v>Jul</v>
      </c>
    </row>
    <row r="919" spans="1:22" ht="14.25" customHeight="1" x14ac:dyDescent="0.25">
      <c r="A919" s="6" t="s">
        <v>999</v>
      </c>
      <c r="B919" s="6" t="s">
        <v>71</v>
      </c>
      <c r="C919" s="6" t="s">
        <v>57</v>
      </c>
      <c r="D919" s="6" t="s">
        <v>58</v>
      </c>
      <c r="E919" t="str">
        <f>IF(Table_New[[#This Row],[Wait]]&lt;=4, "Yes", "No")</f>
        <v>No</v>
      </c>
      <c r="F919" s="9">
        <v>44377</v>
      </c>
      <c r="G919" s="9">
        <v>44398</v>
      </c>
      <c r="H919" s="6">
        <v>2</v>
      </c>
      <c r="I919" t="str">
        <f>IF(Table_New[[#This Row],[LaborFee]]=0,"Yes", "No")</f>
        <v>No</v>
      </c>
      <c r="J919" t="str">
        <f>IF(Table_New[[#This Row],[PartsFee]]=0,"Yes", "No")</f>
        <v>No</v>
      </c>
      <c r="K919" s="6">
        <v>0.5</v>
      </c>
      <c r="L919" s="6">
        <v>38.496899999999997</v>
      </c>
      <c r="M919" s="6" t="s">
        <v>59</v>
      </c>
      <c r="N919">
        <f>Table_New[[#This Row],[WorkDate]]-Table_New[[#This Row],[ReqDate]]</f>
        <v>21</v>
      </c>
      <c r="O919">
        <f>VLOOKUP(Table_New[[#This Row],[Techs]],$AA$2:$AB$4,2,0)</f>
        <v>140</v>
      </c>
      <c r="P919">
        <f>Table_New[[#This Row],[LaborHours]]*Table_New[[#This Row],[LaborRate]]</f>
        <v>70</v>
      </c>
      <c r="Q919" s="6">
        <v>70</v>
      </c>
      <c r="R919" s="6">
        <v>38.496899999999997</v>
      </c>
      <c r="S919">
        <f>Table_New[[#This Row],[LaborRate]]+Table_New[[#This Row],[LaborCost]]</f>
        <v>210</v>
      </c>
      <c r="T919">
        <f>Table_New[[#This Row],[LaborFee]]+Table_New[[#This Row],[PartsFee]]</f>
        <v>108.4969</v>
      </c>
      <c r="U919" t="str">
        <f>LEFT(TEXT(Table_New[[#This Row],[ReqDate]],"dddd"),3)</f>
        <v>Wed</v>
      </c>
      <c r="V919" t="str">
        <f>LEFT(TEXT(Table_New[[#This Row],[WorkDate]],"mmmm"),3)</f>
        <v>Jul</v>
      </c>
    </row>
    <row r="920" spans="1:22" ht="14.25" customHeight="1" x14ac:dyDescent="0.25">
      <c r="A920" s="6" t="s">
        <v>1000</v>
      </c>
      <c r="B920" s="6" t="s">
        <v>65</v>
      </c>
      <c r="C920" s="6" t="s">
        <v>57</v>
      </c>
      <c r="D920" s="6" t="s">
        <v>63</v>
      </c>
      <c r="E920" t="str">
        <f>IF(Table_New[[#This Row],[Wait]]&lt;=4, "Yes", "No")</f>
        <v>No</v>
      </c>
      <c r="F920" s="9">
        <v>44377</v>
      </c>
      <c r="G920" s="9">
        <v>44386</v>
      </c>
      <c r="H920" s="6">
        <v>2</v>
      </c>
      <c r="I920" t="str">
        <f>IF(Table_New[[#This Row],[LaborFee]]=0,"Yes", "No")</f>
        <v>Yes</v>
      </c>
      <c r="J920" t="str">
        <f>IF(Table_New[[#This Row],[PartsFee]]=0,"Yes", "No")</f>
        <v>No</v>
      </c>
      <c r="K920" s="6">
        <v>2</v>
      </c>
      <c r="L920" s="6">
        <v>103.1811</v>
      </c>
      <c r="M920" s="6" t="s">
        <v>79</v>
      </c>
      <c r="N920">
        <f>Table_New[[#This Row],[WorkDate]]-Table_New[[#This Row],[ReqDate]]</f>
        <v>9</v>
      </c>
      <c r="O920">
        <f>VLOOKUP(Table_New[[#This Row],[Techs]],$AA$2:$AB$4,2,0)</f>
        <v>140</v>
      </c>
      <c r="P920">
        <f>Table_New[[#This Row],[LaborHours]]*Table_New[[#This Row],[LaborRate]]</f>
        <v>280</v>
      </c>
      <c r="Q920" s="6">
        <v>0</v>
      </c>
      <c r="R920" s="6">
        <v>103.1811</v>
      </c>
      <c r="S920">
        <f>Table_New[[#This Row],[LaborRate]]+Table_New[[#This Row],[LaborCost]]</f>
        <v>420</v>
      </c>
      <c r="T920">
        <f>Table_New[[#This Row],[LaborFee]]+Table_New[[#This Row],[PartsFee]]</f>
        <v>103.1811</v>
      </c>
      <c r="U920" t="str">
        <f>LEFT(TEXT(Table_New[[#This Row],[ReqDate]],"dddd"),3)</f>
        <v>Wed</v>
      </c>
      <c r="V920" t="str">
        <f>LEFT(TEXT(Table_New[[#This Row],[WorkDate]],"mmmm"),3)</f>
        <v>Jul</v>
      </c>
    </row>
    <row r="921" spans="1:22" ht="14.25" customHeight="1" x14ac:dyDescent="0.25">
      <c r="A921" s="6" t="s">
        <v>1001</v>
      </c>
      <c r="B921" s="6" t="s">
        <v>71</v>
      </c>
      <c r="C921" s="6" t="s">
        <v>57</v>
      </c>
      <c r="D921" s="6" t="s">
        <v>58</v>
      </c>
      <c r="E921" t="str">
        <f>IF(Table_New[[#This Row],[Wait]]&lt;=4, "Yes", "No")</f>
        <v>No</v>
      </c>
      <c r="F921" s="9">
        <v>44377</v>
      </c>
      <c r="G921" s="9">
        <v>44399</v>
      </c>
      <c r="H921" s="6">
        <v>1</v>
      </c>
      <c r="I921" t="str">
        <f>IF(Table_New[[#This Row],[LaborFee]]=0,"Yes", "No")</f>
        <v>Yes</v>
      </c>
      <c r="J921" t="str">
        <f>IF(Table_New[[#This Row],[PartsFee]]=0,"Yes", "No")</f>
        <v>No</v>
      </c>
      <c r="K921" s="6">
        <v>1</v>
      </c>
      <c r="L921" s="6">
        <v>68.496899999999997</v>
      </c>
      <c r="M921" s="6" t="s">
        <v>59</v>
      </c>
      <c r="N921">
        <f>Table_New[[#This Row],[WorkDate]]-Table_New[[#This Row],[ReqDate]]</f>
        <v>22</v>
      </c>
      <c r="O921">
        <f>VLOOKUP(Table_New[[#This Row],[Techs]],$AA$2:$AB$4,2,0)</f>
        <v>80</v>
      </c>
      <c r="P921">
        <f>Table_New[[#This Row],[LaborHours]]*Table_New[[#This Row],[LaborRate]]</f>
        <v>80</v>
      </c>
      <c r="Q921" s="6">
        <v>0</v>
      </c>
      <c r="R921" s="6">
        <v>68.496899999999997</v>
      </c>
      <c r="S921">
        <f>Table_New[[#This Row],[LaborRate]]+Table_New[[#This Row],[LaborCost]]</f>
        <v>160</v>
      </c>
      <c r="T921">
        <f>Table_New[[#This Row],[LaborFee]]+Table_New[[#This Row],[PartsFee]]</f>
        <v>68.496899999999997</v>
      </c>
      <c r="U921" t="str">
        <f>LEFT(TEXT(Table_New[[#This Row],[ReqDate]],"dddd"),3)</f>
        <v>Wed</v>
      </c>
      <c r="V921" t="str">
        <f>LEFT(TEXT(Table_New[[#This Row],[WorkDate]],"mmmm"),3)</f>
        <v>Jul</v>
      </c>
    </row>
    <row r="922" spans="1:22" ht="14.25" customHeight="1" x14ac:dyDescent="0.25">
      <c r="A922" s="6" t="s">
        <v>1002</v>
      </c>
      <c r="B922" s="6" t="s">
        <v>94</v>
      </c>
      <c r="C922" s="6" t="s">
        <v>78</v>
      </c>
      <c r="D922" s="6" t="s">
        <v>81</v>
      </c>
      <c r="E922" t="str">
        <f>IF(Table_New[[#This Row],[Wait]]&lt;=4, "Yes", "No")</f>
        <v>No</v>
      </c>
      <c r="F922" s="9">
        <v>44377</v>
      </c>
      <c r="G922" s="9">
        <v>44398</v>
      </c>
      <c r="H922" s="6">
        <v>2</v>
      </c>
      <c r="I922" t="str">
        <f>IF(Table_New[[#This Row],[LaborFee]]=0,"Yes", "No")</f>
        <v>Yes</v>
      </c>
      <c r="J922" t="str">
        <f>IF(Table_New[[#This Row],[PartsFee]]=0,"Yes", "No")</f>
        <v>No</v>
      </c>
      <c r="K922" s="6">
        <v>3.5</v>
      </c>
      <c r="L922" s="6">
        <v>309.64389999999997</v>
      </c>
      <c r="M922" s="6" t="s">
        <v>79</v>
      </c>
      <c r="N922">
        <f>Table_New[[#This Row],[WorkDate]]-Table_New[[#This Row],[ReqDate]]</f>
        <v>21</v>
      </c>
      <c r="O922">
        <f>VLOOKUP(Table_New[[#This Row],[Techs]],$AA$2:$AB$4,2,0)</f>
        <v>140</v>
      </c>
      <c r="P922">
        <f>Table_New[[#This Row],[LaborHours]]*Table_New[[#This Row],[LaborRate]]</f>
        <v>490</v>
      </c>
      <c r="Q922" s="6">
        <v>0</v>
      </c>
      <c r="R922" s="6">
        <v>309.64389999999997</v>
      </c>
      <c r="S922">
        <f>Table_New[[#This Row],[LaborRate]]+Table_New[[#This Row],[LaborCost]]</f>
        <v>630</v>
      </c>
      <c r="T922">
        <f>Table_New[[#This Row],[LaborFee]]+Table_New[[#This Row],[PartsFee]]</f>
        <v>309.64389999999997</v>
      </c>
      <c r="U922" t="str">
        <f>LEFT(TEXT(Table_New[[#This Row],[ReqDate]],"dddd"),3)</f>
        <v>Wed</v>
      </c>
      <c r="V922" t="str">
        <f>LEFT(TEXT(Table_New[[#This Row],[WorkDate]],"mmmm"),3)</f>
        <v>Jul</v>
      </c>
    </row>
    <row r="923" spans="1:22" ht="14.25" customHeight="1" x14ac:dyDescent="0.25">
      <c r="A923" s="6" t="s">
        <v>1003</v>
      </c>
      <c r="B923" s="6" t="s">
        <v>168</v>
      </c>
      <c r="C923" s="6" t="s">
        <v>227</v>
      </c>
      <c r="D923" s="6" t="s">
        <v>194</v>
      </c>
      <c r="E923" t="str">
        <f>IF(Table_New[[#This Row],[Wait]]&lt;=4, "Yes", "No")</f>
        <v>No</v>
      </c>
      <c r="F923" s="9">
        <v>44377</v>
      </c>
      <c r="G923" s="9">
        <v>44399</v>
      </c>
      <c r="H923" s="6">
        <v>2</v>
      </c>
      <c r="I923" t="str">
        <f>IF(Table_New[[#This Row],[LaborFee]]=0,"Yes", "No")</f>
        <v>Yes</v>
      </c>
      <c r="J923" t="str">
        <f>IF(Table_New[[#This Row],[PartsFee]]=0,"Yes", "No")</f>
        <v>No</v>
      </c>
      <c r="K923" s="6">
        <v>2.5</v>
      </c>
      <c r="L923" s="6">
        <v>625.5</v>
      </c>
      <c r="M923" s="6" t="s">
        <v>59</v>
      </c>
      <c r="N923">
        <f>Table_New[[#This Row],[WorkDate]]-Table_New[[#This Row],[ReqDate]]</f>
        <v>22</v>
      </c>
      <c r="O923">
        <f>VLOOKUP(Table_New[[#This Row],[Techs]],$AA$2:$AB$4,2,0)</f>
        <v>140</v>
      </c>
      <c r="P923">
        <f>Table_New[[#This Row],[LaborHours]]*Table_New[[#This Row],[LaborRate]]</f>
        <v>350</v>
      </c>
      <c r="Q923" s="6">
        <v>0</v>
      </c>
      <c r="R923" s="6">
        <v>625.5</v>
      </c>
      <c r="S923">
        <f>Table_New[[#This Row],[LaborRate]]+Table_New[[#This Row],[LaborCost]]</f>
        <v>490</v>
      </c>
      <c r="T923">
        <f>Table_New[[#This Row],[LaborFee]]+Table_New[[#This Row],[PartsFee]]</f>
        <v>625.5</v>
      </c>
      <c r="U923" t="str">
        <f>LEFT(TEXT(Table_New[[#This Row],[ReqDate]],"dddd"),3)</f>
        <v>Wed</v>
      </c>
      <c r="V923" t="str">
        <f>LEFT(TEXT(Table_New[[#This Row],[WorkDate]],"mmmm"),3)</f>
        <v>Jul</v>
      </c>
    </row>
    <row r="924" spans="1:22" ht="14.25" customHeight="1" x14ac:dyDescent="0.25">
      <c r="A924" s="6" t="s">
        <v>1004</v>
      </c>
      <c r="B924" s="6" t="s">
        <v>56</v>
      </c>
      <c r="C924" s="6" t="s">
        <v>227</v>
      </c>
      <c r="D924" s="6" t="s">
        <v>81</v>
      </c>
      <c r="E924" t="str">
        <f>IF(Table_New[[#This Row],[Wait]]&lt;=4, "Yes", "No")</f>
        <v>No</v>
      </c>
      <c r="F924" s="9">
        <v>44377</v>
      </c>
      <c r="G924" s="9">
        <v>44390</v>
      </c>
      <c r="H924" s="6">
        <v>2</v>
      </c>
      <c r="I924" t="str">
        <f>IF(Table_New[[#This Row],[LaborFee]]=0,"Yes", "No")</f>
        <v>Yes</v>
      </c>
      <c r="J924" t="str">
        <f>IF(Table_New[[#This Row],[PartsFee]]=0,"Yes", "No")</f>
        <v>No</v>
      </c>
      <c r="K924" s="6">
        <v>0.75</v>
      </c>
      <c r="L924" s="6">
        <v>687.92430000000002</v>
      </c>
      <c r="M924" s="6" t="s">
        <v>79</v>
      </c>
      <c r="N924">
        <f>Table_New[[#This Row],[WorkDate]]-Table_New[[#This Row],[ReqDate]]</f>
        <v>13</v>
      </c>
      <c r="O924">
        <f>VLOOKUP(Table_New[[#This Row],[Techs]],$AA$2:$AB$4,2,0)</f>
        <v>140</v>
      </c>
      <c r="P924">
        <f>Table_New[[#This Row],[LaborHours]]*Table_New[[#This Row],[LaborRate]]</f>
        <v>105</v>
      </c>
      <c r="Q924" s="6">
        <v>0</v>
      </c>
      <c r="R924" s="6">
        <v>687.92430000000002</v>
      </c>
      <c r="S924">
        <f>Table_New[[#This Row],[LaborRate]]+Table_New[[#This Row],[LaborCost]]</f>
        <v>245</v>
      </c>
      <c r="T924">
        <f>Table_New[[#This Row],[LaborFee]]+Table_New[[#This Row],[PartsFee]]</f>
        <v>687.92430000000002</v>
      </c>
      <c r="U924" t="str">
        <f>LEFT(TEXT(Table_New[[#This Row],[ReqDate]],"dddd"),3)</f>
        <v>Wed</v>
      </c>
      <c r="V924" t="str">
        <f>LEFT(TEXT(Table_New[[#This Row],[WorkDate]],"mmmm"),3)</f>
        <v>Jul</v>
      </c>
    </row>
    <row r="925" spans="1:22" ht="14.25" customHeight="1" x14ac:dyDescent="0.25">
      <c r="A925" s="6" t="s">
        <v>1005</v>
      </c>
      <c r="B925" s="6" t="s">
        <v>83</v>
      </c>
      <c r="C925" s="6" t="s">
        <v>57</v>
      </c>
      <c r="D925" s="6" t="s">
        <v>58</v>
      </c>
      <c r="E925" t="str">
        <f>IF(Table_New[[#This Row],[Wait]]&lt;=4, "Yes", "No")</f>
        <v>No</v>
      </c>
      <c r="F925" s="9">
        <v>44377</v>
      </c>
      <c r="G925" s="9">
        <v>44392</v>
      </c>
      <c r="H925" s="6">
        <v>1</v>
      </c>
      <c r="I925" t="str">
        <f>IF(Table_New[[#This Row],[LaborFee]]=0,"Yes", "No")</f>
        <v>Yes</v>
      </c>
      <c r="J925" t="str">
        <f>IF(Table_New[[#This Row],[PartsFee]]=0,"Yes", "No")</f>
        <v>No</v>
      </c>
      <c r="K925" s="6">
        <v>2</v>
      </c>
      <c r="L925" s="6">
        <v>110.6918</v>
      </c>
      <c r="M925" s="6" t="s">
        <v>68</v>
      </c>
      <c r="N925">
        <f>Table_New[[#This Row],[WorkDate]]-Table_New[[#This Row],[ReqDate]]</f>
        <v>15</v>
      </c>
      <c r="O925">
        <f>VLOOKUP(Table_New[[#This Row],[Techs]],$AA$2:$AB$4,2,0)</f>
        <v>80</v>
      </c>
      <c r="P925">
        <f>Table_New[[#This Row],[LaborHours]]*Table_New[[#This Row],[LaborRate]]</f>
        <v>160</v>
      </c>
      <c r="Q925" s="6">
        <v>0</v>
      </c>
      <c r="R925" s="6">
        <v>110.6918</v>
      </c>
      <c r="S925">
        <f>Table_New[[#This Row],[LaborRate]]+Table_New[[#This Row],[LaborCost]]</f>
        <v>240</v>
      </c>
      <c r="T925">
        <f>Table_New[[#This Row],[LaborFee]]+Table_New[[#This Row],[PartsFee]]</f>
        <v>110.6918</v>
      </c>
      <c r="U925" t="str">
        <f>LEFT(TEXT(Table_New[[#This Row],[ReqDate]],"dddd"),3)</f>
        <v>Wed</v>
      </c>
      <c r="V925" t="str">
        <f>LEFT(TEXT(Table_New[[#This Row],[WorkDate]],"mmmm"),3)</f>
        <v>Jul</v>
      </c>
    </row>
    <row r="926" spans="1:22" ht="14.25" customHeight="1" x14ac:dyDescent="0.25">
      <c r="A926" s="6" t="s">
        <v>1006</v>
      </c>
      <c r="B926" s="6" t="s">
        <v>106</v>
      </c>
      <c r="C926" s="6" t="s">
        <v>78</v>
      </c>
      <c r="D926" s="6" t="s">
        <v>58</v>
      </c>
      <c r="E926" t="str">
        <f>IF(Table_New[[#This Row],[Wait]]&lt;=4, "Yes", "No")</f>
        <v>No</v>
      </c>
      <c r="F926" s="9">
        <v>44377</v>
      </c>
      <c r="G926" s="9">
        <v>44386</v>
      </c>
      <c r="H926" s="6">
        <v>2</v>
      </c>
      <c r="I926" t="str">
        <f>IF(Table_New[[#This Row],[LaborFee]]=0,"Yes", "No")</f>
        <v>Yes</v>
      </c>
      <c r="J926" t="str">
        <f>IF(Table_New[[#This Row],[PartsFee]]=0,"Yes", "No")</f>
        <v>No</v>
      </c>
      <c r="K926" s="6">
        <v>0.5</v>
      </c>
      <c r="L926" s="6">
        <v>151.8099</v>
      </c>
      <c r="M926" s="6" t="s">
        <v>79</v>
      </c>
      <c r="N926">
        <f>Table_New[[#This Row],[WorkDate]]-Table_New[[#This Row],[ReqDate]]</f>
        <v>9</v>
      </c>
      <c r="O926">
        <f>VLOOKUP(Table_New[[#This Row],[Techs]],$AA$2:$AB$4,2,0)</f>
        <v>140</v>
      </c>
      <c r="P926">
        <f>Table_New[[#This Row],[LaborHours]]*Table_New[[#This Row],[LaborRate]]</f>
        <v>70</v>
      </c>
      <c r="Q926" s="6">
        <v>0</v>
      </c>
      <c r="R926" s="6">
        <v>151.8099</v>
      </c>
      <c r="S926">
        <f>Table_New[[#This Row],[LaborRate]]+Table_New[[#This Row],[LaborCost]]</f>
        <v>210</v>
      </c>
      <c r="T926">
        <f>Table_New[[#This Row],[LaborFee]]+Table_New[[#This Row],[PartsFee]]</f>
        <v>151.8099</v>
      </c>
      <c r="U926" t="str">
        <f>LEFT(TEXT(Table_New[[#This Row],[ReqDate]],"dddd"),3)</f>
        <v>Wed</v>
      </c>
      <c r="V926" t="str">
        <f>LEFT(TEXT(Table_New[[#This Row],[WorkDate]],"mmmm"),3)</f>
        <v>Jul</v>
      </c>
    </row>
    <row r="927" spans="1:22" ht="14.25" customHeight="1" x14ac:dyDescent="0.25">
      <c r="A927" s="6" t="s">
        <v>1007</v>
      </c>
      <c r="B927" s="6" t="s">
        <v>56</v>
      </c>
      <c r="C927" s="6" t="s">
        <v>227</v>
      </c>
      <c r="D927" s="6" t="s">
        <v>58</v>
      </c>
      <c r="E927" t="str">
        <f>IF(Table_New[[#This Row],[Wait]]&lt;=4, "Yes", "No")</f>
        <v>No</v>
      </c>
      <c r="F927" s="9">
        <v>44378</v>
      </c>
      <c r="G927" s="9">
        <v>44386</v>
      </c>
      <c r="H927" s="6">
        <v>2</v>
      </c>
      <c r="I927" t="str">
        <f>IF(Table_New[[#This Row],[LaborFee]]=0,"Yes", "No")</f>
        <v>Yes</v>
      </c>
      <c r="J927" t="str">
        <f>IF(Table_New[[#This Row],[PartsFee]]=0,"Yes", "No")</f>
        <v>No</v>
      </c>
      <c r="K927" s="6">
        <v>0.25</v>
      </c>
      <c r="L927" s="6">
        <v>120</v>
      </c>
      <c r="M927" s="6" t="s">
        <v>59</v>
      </c>
      <c r="N927">
        <f>Table_New[[#This Row],[WorkDate]]-Table_New[[#This Row],[ReqDate]]</f>
        <v>8</v>
      </c>
      <c r="O927">
        <f>VLOOKUP(Table_New[[#This Row],[Techs]],$AA$2:$AB$4,2,0)</f>
        <v>140</v>
      </c>
      <c r="P927">
        <f>Table_New[[#This Row],[LaborHours]]*Table_New[[#This Row],[LaborRate]]</f>
        <v>35</v>
      </c>
      <c r="Q927" s="6">
        <v>0</v>
      </c>
      <c r="R927" s="6">
        <v>120</v>
      </c>
      <c r="S927">
        <f>Table_New[[#This Row],[LaborRate]]+Table_New[[#This Row],[LaborCost]]</f>
        <v>175</v>
      </c>
      <c r="T927">
        <f>Table_New[[#This Row],[LaborFee]]+Table_New[[#This Row],[PartsFee]]</f>
        <v>120</v>
      </c>
      <c r="U927" t="str">
        <f>LEFT(TEXT(Table_New[[#This Row],[ReqDate]],"dddd"),3)</f>
        <v>Thu</v>
      </c>
      <c r="V927" t="str">
        <f>LEFT(TEXT(Table_New[[#This Row],[WorkDate]],"mmmm"),3)</f>
        <v>Jul</v>
      </c>
    </row>
    <row r="928" spans="1:22" ht="14.25" customHeight="1" x14ac:dyDescent="0.25">
      <c r="A928" s="6" t="s">
        <v>1008</v>
      </c>
      <c r="B928" s="6" t="s">
        <v>83</v>
      </c>
      <c r="C928" s="6" t="s">
        <v>57</v>
      </c>
      <c r="D928" s="6" t="s">
        <v>67</v>
      </c>
      <c r="E928" t="str">
        <f>IF(Table_New[[#This Row],[Wait]]&lt;=4, "Yes", "No")</f>
        <v>No</v>
      </c>
      <c r="F928" s="9">
        <v>44379</v>
      </c>
      <c r="G928" s="9">
        <v>44386</v>
      </c>
      <c r="H928" s="6">
        <v>1</v>
      </c>
      <c r="I928" t="str">
        <f>IF(Table_New[[#This Row],[LaborFee]]=0,"Yes", "No")</f>
        <v>Yes</v>
      </c>
      <c r="J928" t="str">
        <f>IF(Table_New[[#This Row],[PartsFee]]=0,"Yes", "No")</f>
        <v>No</v>
      </c>
      <c r="K928" s="6">
        <v>2</v>
      </c>
      <c r="L928" s="6">
        <v>74.7804</v>
      </c>
      <c r="M928" s="6" t="s">
        <v>59</v>
      </c>
      <c r="N928">
        <f>Table_New[[#This Row],[WorkDate]]-Table_New[[#This Row],[ReqDate]]</f>
        <v>7</v>
      </c>
      <c r="O928">
        <f>VLOOKUP(Table_New[[#This Row],[Techs]],$AA$2:$AB$4,2,0)</f>
        <v>80</v>
      </c>
      <c r="P928">
        <f>Table_New[[#This Row],[LaborHours]]*Table_New[[#This Row],[LaborRate]]</f>
        <v>160</v>
      </c>
      <c r="Q928" s="6">
        <v>0</v>
      </c>
      <c r="R928" s="6">
        <v>74.7804</v>
      </c>
      <c r="S928">
        <f>Table_New[[#This Row],[LaborRate]]+Table_New[[#This Row],[LaborCost]]</f>
        <v>240</v>
      </c>
      <c r="T928">
        <f>Table_New[[#This Row],[LaborFee]]+Table_New[[#This Row],[PartsFee]]</f>
        <v>74.7804</v>
      </c>
      <c r="U928" t="str">
        <f>LEFT(TEXT(Table_New[[#This Row],[ReqDate]],"dddd"),3)</f>
        <v>Fri</v>
      </c>
      <c r="V928" t="str">
        <f>LEFT(TEXT(Table_New[[#This Row],[WorkDate]],"mmmm"),3)</f>
        <v>Jul</v>
      </c>
    </row>
    <row r="929" spans="1:22" ht="14.25" customHeight="1" x14ac:dyDescent="0.25">
      <c r="A929" s="6" t="s">
        <v>1009</v>
      </c>
      <c r="B929" s="6" t="s">
        <v>65</v>
      </c>
      <c r="C929" s="6" t="s">
        <v>66</v>
      </c>
      <c r="D929" s="6" t="s">
        <v>194</v>
      </c>
      <c r="E929" t="str">
        <f>IF(Table_New[[#This Row],[Wait]]&lt;=4, "Yes", "No")</f>
        <v>No</v>
      </c>
      <c r="F929" s="9">
        <v>44379</v>
      </c>
      <c r="G929" s="9">
        <v>44399</v>
      </c>
      <c r="H929" s="6">
        <v>2</v>
      </c>
      <c r="I929" t="str">
        <f>IF(Table_New[[#This Row],[LaborFee]]=0,"Yes", "No")</f>
        <v>Yes</v>
      </c>
      <c r="J929" t="str">
        <f>IF(Table_New[[#This Row],[PartsFee]]=0,"Yes", "No")</f>
        <v>No</v>
      </c>
      <c r="K929" s="6">
        <v>2</v>
      </c>
      <c r="L929" s="6">
        <v>445.16059999999999</v>
      </c>
      <c r="M929" s="6" t="s">
        <v>79</v>
      </c>
      <c r="N929">
        <f>Table_New[[#This Row],[WorkDate]]-Table_New[[#This Row],[ReqDate]]</f>
        <v>20</v>
      </c>
      <c r="O929">
        <f>VLOOKUP(Table_New[[#This Row],[Techs]],$AA$2:$AB$4,2,0)</f>
        <v>140</v>
      </c>
      <c r="P929">
        <f>Table_New[[#This Row],[LaborHours]]*Table_New[[#This Row],[LaborRate]]</f>
        <v>280</v>
      </c>
      <c r="Q929" s="6">
        <v>0</v>
      </c>
      <c r="R929" s="6">
        <v>445.16059999999999</v>
      </c>
      <c r="S929">
        <f>Table_New[[#This Row],[LaborRate]]+Table_New[[#This Row],[LaborCost]]</f>
        <v>420</v>
      </c>
      <c r="T929">
        <f>Table_New[[#This Row],[LaborFee]]+Table_New[[#This Row],[PartsFee]]</f>
        <v>445.16059999999999</v>
      </c>
      <c r="U929" t="str">
        <f>LEFT(TEXT(Table_New[[#This Row],[ReqDate]],"dddd"),3)</f>
        <v>Fri</v>
      </c>
      <c r="V929" t="str">
        <f>LEFT(TEXT(Table_New[[#This Row],[WorkDate]],"mmmm"),3)</f>
        <v>Jul</v>
      </c>
    </row>
    <row r="930" spans="1:22" ht="14.25" customHeight="1" x14ac:dyDescent="0.25">
      <c r="A930" s="6" t="s">
        <v>1010</v>
      </c>
      <c r="B930" s="6" t="s">
        <v>65</v>
      </c>
      <c r="C930" s="6" t="s">
        <v>57</v>
      </c>
      <c r="D930" s="6" t="s">
        <v>58</v>
      </c>
      <c r="E930" t="str">
        <f>IF(Table_New[[#This Row],[Wait]]&lt;=4, "Yes", "No")</f>
        <v>No</v>
      </c>
      <c r="F930" s="9">
        <v>44382</v>
      </c>
      <c r="G930" s="9">
        <v>44397</v>
      </c>
      <c r="H930" s="6">
        <v>2</v>
      </c>
      <c r="I930" t="str">
        <f>IF(Table_New[[#This Row],[LaborFee]]=0,"Yes", "No")</f>
        <v>No</v>
      </c>
      <c r="J930" t="str">
        <f>IF(Table_New[[#This Row],[PartsFee]]=0,"Yes", "No")</f>
        <v>No</v>
      </c>
      <c r="K930" s="6">
        <v>0.5</v>
      </c>
      <c r="L930" s="6">
        <v>85.32</v>
      </c>
      <c r="M930" s="6" t="s">
        <v>59</v>
      </c>
      <c r="N930">
        <f>Table_New[[#This Row],[WorkDate]]-Table_New[[#This Row],[ReqDate]]</f>
        <v>15</v>
      </c>
      <c r="O930">
        <f>VLOOKUP(Table_New[[#This Row],[Techs]],$AA$2:$AB$4,2,0)</f>
        <v>140</v>
      </c>
      <c r="P930">
        <f>Table_New[[#This Row],[LaborHours]]*Table_New[[#This Row],[LaborRate]]</f>
        <v>70</v>
      </c>
      <c r="Q930" s="6">
        <v>70</v>
      </c>
      <c r="R930" s="6">
        <v>85.32</v>
      </c>
      <c r="S930">
        <f>Table_New[[#This Row],[LaborRate]]+Table_New[[#This Row],[LaborCost]]</f>
        <v>210</v>
      </c>
      <c r="T930">
        <f>Table_New[[#This Row],[LaborFee]]+Table_New[[#This Row],[PartsFee]]</f>
        <v>155.32</v>
      </c>
      <c r="U930" t="str">
        <f>LEFT(TEXT(Table_New[[#This Row],[ReqDate]],"dddd"),3)</f>
        <v>Mon</v>
      </c>
      <c r="V930" t="str">
        <f>LEFT(TEXT(Table_New[[#This Row],[WorkDate]],"mmmm"),3)</f>
        <v>Jul</v>
      </c>
    </row>
    <row r="931" spans="1:22" ht="14.25" customHeight="1" x14ac:dyDescent="0.25">
      <c r="A931" s="6" t="s">
        <v>1011</v>
      </c>
      <c r="B931" s="6" t="s">
        <v>83</v>
      </c>
      <c r="C931" s="6" t="s">
        <v>57</v>
      </c>
      <c r="D931" s="6" t="s">
        <v>58</v>
      </c>
      <c r="E931" t="str">
        <f>IF(Table_New[[#This Row],[Wait]]&lt;=4, "Yes", "No")</f>
        <v>No</v>
      </c>
      <c r="F931" s="9">
        <v>44382</v>
      </c>
      <c r="G931" s="9">
        <v>44392</v>
      </c>
      <c r="H931" s="6">
        <v>2</v>
      </c>
      <c r="I931" t="str">
        <f>IF(Table_New[[#This Row],[LaborFee]]=0,"Yes", "No")</f>
        <v>Yes</v>
      </c>
      <c r="J931" t="str">
        <f>IF(Table_New[[#This Row],[PartsFee]]=0,"Yes", "No")</f>
        <v>No</v>
      </c>
      <c r="K931" s="6">
        <v>0.5</v>
      </c>
      <c r="L931" s="6">
        <v>180.33</v>
      </c>
      <c r="M931" s="6" t="s">
        <v>59</v>
      </c>
      <c r="N931">
        <f>Table_New[[#This Row],[WorkDate]]-Table_New[[#This Row],[ReqDate]]</f>
        <v>10</v>
      </c>
      <c r="O931">
        <f>VLOOKUP(Table_New[[#This Row],[Techs]],$AA$2:$AB$4,2,0)</f>
        <v>140</v>
      </c>
      <c r="P931">
        <f>Table_New[[#This Row],[LaborHours]]*Table_New[[#This Row],[LaborRate]]</f>
        <v>70</v>
      </c>
      <c r="Q931" s="6">
        <v>0</v>
      </c>
      <c r="R931" s="6">
        <v>180.33</v>
      </c>
      <c r="S931">
        <f>Table_New[[#This Row],[LaborRate]]+Table_New[[#This Row],[LaborCost]]</f>
        <v>210</v>
      </c>
      <c r="T931">
        <f>Table_New[[#This Row],[LaborFee]]+Table_New[[#This Row],[PartsFee]]</f>
        <v>180.33</v>
      </c>
      <c r="U931" t="str">
        <f>LEFT(TEXT(Table_New[[#This Row],[ReqDate]],"dddd"),3)</f>
        <v>Mon</v>
      </c>
      <c r="V931" t="str">
        <f>LEFT(TEXT(Table_New[[#This Row],[WorkDate]],"mmmm"),3)</f>
        <v>Jul</v>
      </c>
    </row>
    <row r="932" spans="1:22" ht="14.25" customHeight="1" x14ac:dyDescent="0.25">
      <c r="A932" s="6" t="s">
        <v>1012</v>
      </c>
      <c r="B932" s="6" t="s">
        <v>226</v>
      </c>
      <c r="C932" s="6" t="s">
        <v>227</v>
      </c>
      <c r="D932" s="6" t="s">
        <v>63</v>
      </c>
      <c r="E932" t="str">
        <f>IF(Table_New[[#This Row],[Wait]]&lt;=4, "Yes", "No")</f>
        <v>No</v>
      </c>
      <c r="F932" s="9">
        <v>44382</v>
      </c>
      <c r="G932" s="9">
        <v>44392</v>
      </c>
      <c r="H932" s="6">
        <v>2</v>
      </c>
      <c r="I932" t="str">
        <f>IF(Table_New[[#This Row],[LaborFee]]=0,"Yes", "No")</f>
        <v>Yes</v>
      </c>
      <c r="J932" t="str">
        <f>IF(Table_New[[#This Row],[PartsFee]]=0,"Yes", "No")</f>
        <v>No</v>
      </c>
      <c r="K932" s="6">
        <v>2</v>
      </c>
      <c r="L932" s="6">
        <v>21.33</v>
      </c>
      <c r="M932" s="6" t="s">
        <v>59</v>
      </c>
      <c r="N932">
        <f>Table_New[[#This Row],[WorkDate]]-Table_New[[#This Row],[ReqDate]]</f>
        <v>10</v>
      </c>
      <c r="O932">
        <f>VLOOKUP(Table_New[[#This Row],[Techs]],$AA$2:$AB$4,2,0)</f>
        <v>140</v>
      </c>
      <c r="P932">
        <f>Table_New[[#This Row],[LaborHours]]*Table_New[[#This Row],[LaborRate]]</f>
        <v>280</v>
      </c>
      <c r="Q932" s="6">
        <v>0</v>
      </c>
      <c r="R932" s="6">
        <v>21.33</v>
      </c>
      <c r="S932">
        <f>Table_New[[#This Row],[LaborRate]]+Table_New[[#This Row],[LaborCost]]</f>
        <v>420</v>
      </c>
      <c r="T932">
        <f>Table_New[[#This Row],[LaborFee]]+Table_New[[#This Row],[PartsFee]]</f>
        <v>21.33</v>
      </c>
      <c r="U932" t="str">
        <f>LEFT(TEXT(Table_New[[#This Row],[ReqDate]],"dddd"),3)</f>
        <v>Mon</v>
      </c>
      <c r="V932" t="str">
        <f>LEFT(TEXT(Table_New[[#This Row],[WorkDate]],"mmmm"),3)</f>
        <v>Jul</v>
      </c>
    </row>
    <row r="933" spans="1:22" ht="14.25" customHeight="1" x14ac:dyDescent="0.25">
      <c r="A933" s="6" t="s">
        <v>1013</v>
      </c>
      <c r="B933" s="6" t="s">
        <v>71</v>
      </c>
      <c r="C933" s="6" t="s">
        <v>62</v>
      </c>
      <c r="D933" s="6" t="s">
        <v>194</v>
      </c>
      <c r="E933" t="str">
        <f>IF(Table_New[[#This Row],[Wait]]&lt;=4, "Yes", "No")</f>
        <v>No</v>
      </c>
      <c r="F933" s="9">
        <v>44382</v>
      </c>
      <c r="G933" s="9">
        <v>44392</v>
      </c>
      <c r="H933" s="6">
        <v>2</v>
      </c>
      <c r="I933" t="str">
        <f>IF(Table_New[[#This Row],[LaborFee]]=0,"Yes", "No")</f>
        <v>Yes</v>
      </c>
      <c r="J933" t="str">
        <f>IF(Table_New[[#This Row],[PartsFee]]=0,"Yes", "No")</f>
        <v>No</v>
      </c>
      <c r="K933" s="6">
        <v>0.75</v>
      </c>
      <c r="L933" s="6">
        <v>1630.1239</v>
      </c>
      <c r="M933" s="6" t="s">
        <v>79</v>
      </c>
      <c r="N933">
        <f>Table_New[[#This Row],[WorkDate]]-Table_New[[#This Row],[ReqDate]]</f>
        <v>10</v>
      </c>
      <c r="O933">
        <f>VLOOKUP(Table_New[[#This Row],[Techs]],$AA$2:$AB$4,2,0)</f>
        <v>140</v>
      </c>
      <c r="P933">
        <f>Table_New[[#This Row],[LaborHours]]*Table_New[[#This Row],[LaborRate]]</f>
        <v>105</v>
      </c>
      <c r="Q933" s="6">
        <v>0</v>
      </c>
      <c r="R933" s="6">
        <v>1630.1239</v>
      </c>
      <c r="S933">
        <f>Table_New[[#This Row],[LaborRate]]+Table_New[[#This Row],[LaborCost]]</f>
        <v>245</v>
      </c>
      <c r="T933">
        <f>Table_New[[#This Row],[LaborFee]]+Table_New[[#This Row],[PartsFee]]</f>
        <v>1630.1239</v>
      </c>
      <c r="U933" t="str">
        <f>LEFT(TEXT(Table_New[[#This Row],[ReqDate]],"dddd"),3)</f>
        <v>Mon</v>
      </c>
      <c r="V933" t="str">
        <f>LEFT(TEXT(Table_New[[#This Row],[WorkDate]],"mmmm"),3)</f>
        <v>Jul</v>
      </c>
    </row>
    <row r="934" spans="1:22" ht="14.25" customHeight="1" x14ac:dyDescent="0.25">
      <c r="A934" s="6" t="s">
        <v>1014</v>
      </c>
      <c r="B934" s="6" t="s">
        <v>61</v>
      </c>
      <c r="C934" s="6" t="s">
        <v>78</v>
      </c>
      <c r="D934" s="6" t="s">
        <v>67</v>
      </c>
      <c r="E934" t="str">
        <f>IF(Table_New[[#This Row],[Wait]]&lt;=4, "Yes", "No")</f>
        <v>No</v>
      </c>
      <c r="F934" s="9">
        <v>44383</v>
      </c>
      <c r="G934" s="9">
        <v>44390</v>
      </c>
      <c r="H934" s="6">
        <v>1</v>
      </c>
      <c r="I934" t="str">
        <f>IF(Table_New[[#This Row],[LaborFee]]=0,"Yes", "No")</f>
        <v>No</v>
      </c>
      <c r="J934" t="str">
        <f>IF(Table_New[[#This Row],[PartsFee]]=0,"Yes", "No")</f>
        <v>No</v>
      </c>
      <c r="K934" s="6">
        <v>0.25</v>
      </c>
      <c r="L934" s="6">
        <v>122.3613</v>
      </c>
      <c r="M934" s="6" t="s">
        <v>59</v>
      </c>
      <c r="N934">
        <f>Table_New[[#This Row],[WorkDate]]-Table_New[[#This Row],[ReqDate]]</f>
        <v>7</v>
      </c>
      <c r="O934">
        <f>VLOOKUP(Table_New[[#This Row],[Techs]],$AA$2:$AB$4,2,0)</f>
        <v>80</v>
      </c>
      <c r="P934">
        <f>Table_New[[#This Row],[LaborHours]]*Table_New[[#This Row],[LaborRate]]</f>
        <v>20</v>
      </c>
      <c r="Q934" s="6">
        <v>20</v>
      </c>
      <c r="R934" s="6">
        <v>122.3613</v>
      </c>
      <c r="S934">
        <f>Table_New[[#This Row],[LaborRate]]+Table_New[[#This Row],[LaborCost]]</f>
        <v>100</v>
      </c>
      <c r="T934">
        <f>Table_New[[#This Row],[LaborFee]]+Table_New[[#This Row],[PartsFee]]</f>
        <v>142.3613</v>
      </c>
      <c r="U934" t="str">
        <f>LEFT(TEXT(Table_New[[#This Row],[ReqDate]],"dddd"),3)</f>
        <v>Tue</v>
      </c>
      <c r="V934" t="str">
        <f>LEFT(TEXT(Table_New[[#This Row],[WorkDate]],"mmmm"),3)</f>
        <v>Jul</v>
      </c>
    </row>
    <row r="935" spans="1:22" ht="14.25" customHeight="1" x14ac:dyDescent="0.25">
      <c r="A935" s="6" t="s">
        <v>1015</v>
      </c>
      <c r="B935" s="6" t="s">
        <v>71</v>
      </c>
      <c r="C935" s="6" t="s">
        <v>66</v>
      </c>
      <c r="D935" s="6" t="s">
        <v>58</v>
      </c>
      <c r="E935" t="str">
        <f>IF(Table_New[[#This Row],[Wait]]&lt;=4, "Yes", "No")</f>
        <v>No</v>
      </c>
      <c r="F935" s="9">
        <v>44383</v>
      </c>
      <c r="G935" s="9">
        <v>44399</v>
      </c>
      <c r="H935" s="6">
        <v>1</v>
      </c>
      <c r="I935" t="str">
        <f>IF(Table_New[[#This Row],[LaborFee]]=0,"Yes", "No")</f>
        <v>No</v>
      </c>
      <c r="J935" t="str">
        <f>IF(Table_New[[#This Row],[PartsFee]]=0,"Yes", "No")</f>
        <v>No</v>
      </c>
      <c r="K935" s="6">
        <v>0.5</v>
      </c>
      <c r="L935" s="6">
        <v>120</v>
      </c>
      <c r="M935" s="6" t="s">
        <v>59</v>
      </c>
      <c r="N935">
        <f>Table_New[[#This Row],[WorkDate]]-Table_New[[#This Row],[ReqDate]]</f>
        <v>16</v>
      </c>
      <c r="O935">
        <f>VLOOKUP(Table_New[[#This Row],[Techs]],$AA$2:$AB$4,2,0)</f>
        <v>80</v>
      </c>
      <c r="P935">
        <f>Table_New[[#This Row],[LaborHours]]*Table_New[[#This Row],[LaborRate]]</f>
        <v>40</v>
      </c>
      <c r="Q935" s="6">
        <v>40</v>
      </c>
      <c r="R935" s="6">
        <v>120</v>
      </c>
      <c r="S935">
        <f>Table_New[[#This Row],[LaborRate]]+Table_New[[#This Row],[LaborCost]]</f>
        <v>120</v>
      </c>
      <c r="T935">
        <f>Table_New[[#This Row],[LaborFee]]+Table_New[[#This Row],[PartsFee]]</f>
        <v>160</v>
      </c>
      <c r="U935" t="str">
        <f>LEFT(TEXT(Table_New[[#This Row],[ReqDate]],"dddd"),3)</f>
        <v>Tue</v>
      </c>
      <c r="V935" t="str">
        <f>LEFT(TEXT(Table_New[[#This Row],[WorkDate]],"mmmm"),3)</f>
        <v>Jul</v>
      </c>
    </row>
    <row r="936" spans="1:22" ht="14.25" customHeight="1" x14ac:dyDescent="0.25">
      <c r="A936" s="6" t="s">
        <v>1016</v>
      </c>
      <c r="B936" s="6" t="s">
        <v>56</v>
      </c>
      <c r="C936" s="6" t="s">
        <v>227</v>
      </c>
      <c r="D936" s="6" t="s">
        <v>58</v>
      </c>
      <c r="E936" t="str">
        <f>IF(Table_New[[#This Row],[Wait]]&lt;=4, "Yes", "No")</f>
        <v>No</v>
      </c>
      <c r="F936" s="9">
        <v>44383</v>
      </c>
      <c r="G936" s="9">
        <v>44390</v>
      </c>
      <c r="H936" s="6">
        <v>1</v>
      </c>
      <c r="I936" t="str">
        <f>IF(Table_New[[#This Row],[LaborFee]]=0,"Yes", "No")</f>
        <v>Yes</v>
      </c>
      <c r="J936" t="str">
        <f>IF(Table_New[[#This Row],[PartsFee]]=0,"Yes", "No")</f>
        <v>No</v>
      </c>
      <c r="K936" s="6">
        <v>1</v>
      </c>
      <c r="L936" s="6">
        <v>48.793799999999997</v>
      </c>
      <c r="M936" s="6" t="s">
        <v>59</v>
      </c>
      <c r="N936">
        <f>Table_New[[#This Row],[WorkDate]]-Table_New[[#This Row],[ReqDate]]</f>
        <v>7</v>
      </c>
      <c r="O936">
        <f>VLOOKUP(Table_New[[#This Row],[Techs]],$AA$2:$AB$4,2,0)</f>
        <v>80</v>
      </c>
      <c r="P936">
        <f>Table_New[[#This Row],[LaborHours]]*Table_New[[#This Row],[LaborRate]]</f>
        <v>80</v>
      </c>
      <c r="Q936" s="6">
        <v>0</v>
      </c>
      <c r="R936" s="6">
        <v>48.793799999999997</v>
      </c>
      <c r="S936">
        <f>Table_New[[#This Row],[LaborRate]]+Table_New[[#This Row],[LaborCost]]</f>
        <v>160</v>
      </c>
      <c r="T936">
        <f>Table_New[[#This Row],[LaborFee]]+Table_New[[#This Row],[PartsFee]]</f>
        <v>48.793799999999997</v>
      </c>
      <c r="U936" t="str">
        <f>LEFT(TEXT(Table_New[[#This Row],[ReqDate]],"dddd"),3)</f>
        <v>Tue</v>
      </c>
      <c r="V936" t="str">
        <f>LEFT(TEXT(Table_New[[#This Row],[WorkDate]],"mmmm"),3)</f>
        <v>Jul</v>
      </c>
    </row>
    <row r="937" spans="1:22" ht="14.25" customHeight="1" x14ac:dyDescent="0.25">
      <c r="A937" s="6" t="s">
        <v>1017</v>
      </c>
      <c r="B937" s="6" t="s">
        <v>56</v>
      </c>
      <c r="C937" s="6" t="s">
        <v>227</v>
      </c>
      <c r="D937" s="6" t="s">
        <v>63</v>
      </c>
      <c r="E937" t="str">
        <f>IF(Table_New[[#This Row],[Wait]]&lt;=4, "Yes", "No")</f>
        <v>No</v>
      </c>
      <c r="F937" s="9">
        <v>44383</v>
      </c>
      <c r="G937" s="9">
        <v>44400</v>
      </c>
      <c r="H937" s="6">
        <v>2</v>
      </c>
      <c r="I937" t="str">
        <f>IF(Table_New[[#This Row],[LaborFee]]=0,"Yes", "No")</f>
        <v>Yes</v>
      </c>
      <c r="J937" t="str">
        <f>IF(Table_New[[#This Row],[PartsFee]]=0,"Yes", "No")</f>
        <v>No</v>
      </c>
      <c r="K937" s="6">
        <v>1.75</v>
      </c>
      <c r="L937" s="6">
        <v>94.630399999999995</v>
      </c>
      <c r="M937" s="6" t="s">
        <v>79</v>
      </c>
      <c r="N937">
        <f>Table_New[[#This Row],[WorkDate]]-Table_New[[#This Row],[ReqDate]]</f>
        <v>17</v>
      </c>
      <c r="O937">
        <f>VLOOKUP(Table_New[[#This Row],[Techs]],$AA$2:$AB$4,2,0)</f>
        <v>140</v>
      </c>
      <c r="P937">
        <f>Table_New[[#This Row],[LaborHours]]*Table_New[[#This Row],[LaborRate]]</f>
        <v>245</v>
      </c>
      <c r="Q937" s="6">
        <v>0</v>
      </c>
      <c r="R937" s="6">
        <v>94.630399999999995</v>
      </c>
      <c r="S937">
        <f>Table_New[[#This Row],[LaborRate]]+Table_New[[#This Row],[LaborCost]]</f>
        <v>385</v>
      </c>
      <c r="T937">
        <f>Table_New[[#This Row],[LaborFee]]+Table_New[[#This Row],[PartsFee]]</f>
        <v>94.630399999999995</v>
      </c>
      <c r="U937" t="str">
        <f>LEFT(TEXT(Table_New[[#This Row],[ReqDate]],"dddd"),3)</f>
        <v>Tue</v>
      </c>
      <c r="V937" t="str">
        <f>LEFT(TEXT(Table_New[[#This Row],[WorkDate]],"mmmm"),3)</f>
        <v>Jul</v>
      </c>
    </row>
    <row r="938" spans="1:22" ht="14.25" customHeight="1" x14ac:dyDescent="0.25">
      <c r="A938" s="6" t="s">
        <v>1018</v>
      </c>
      <c r="B938" s="6" t="s">
        <v>94</v>
      </c>
      <c r="C938" s="6" t="s">
        <v>66</v>
      </c>
      <c r="D938" s="6" t="s">
        <v>63</v>
      </c>
      <c r="E938" t="str">
        <f>IF(Table_New[[#This Row],[Wait]]&lt;=4, "Yes", "No")</f>
        <v>No</v>
      </c>
      <c r="F938" s="9">
        <v>44383</v>
      </c>
      <c r="G938" s="9">
        <v>44392</v>
      </c>
      <c r="H938" s="6">
        <v>1</v>
      </c>
      <c r="I938" t="str">
        <f>IF(Table_New[[#This Row],[LaborFee]]=0,"Yes", "No")</f>
        <v>Yes</v>
      </c>
      <c r="J938" t="str">
        <f>IF(Table_New[[#This Row],[PartsFee]]=0,"Yes", "No")</f>
        <v>No</v>
      </c>
      <c r="K938" s="6">
        <v>2</v>
      </c>
      <c r="L938" s="6">
        <v>142.3811</v>
      </c>
      <c r="M938" s="6" t="s">
        <v>79</v>
      </c>
      <c r="N938">
        <f>Table_New[[#This Row],[WorkDate]]-Table_New[[#This Row],[ReqDate]]</f>
        <v>9</v>
      </c>
      <c r="O938">
        <f>VLOOKUP(Table_New[[#This Row],[Techs]],$AA$2:$AB$4,2,0)</f>
        <v>80</v>
      </c>
      <c r="P938">
        <f>Table_New[[#This Row],[LaborHours]]*Table_New[[#This Row],[LaborRate]]</f>
        <v>160</v>
      </c>
      <c r="Q938" s="6">
        <v>0</v>
      </c>
      <c r="R938" s="6">
        <v>142.3811</v>
      </c>
      <c r="S938">
        <f>Table_New[[#This Row],[LaborRate]]+Table_New[[#This Row],[LaborCost]]</f>
        <v>240</v>
      </c>
      <c r="T938">
        <f>Table_New[[#This Row],[LaborFee]]+Table_New[[#This Row],[PartsFee]]</f>
        <v>142.3811</v>
      </c>
      <c r="U938" t="str">
        <f>LEFT(TEXT(Table_New[[#This Row],[ReqDate]],"dddd"),3)</f>
        <v>Tue</v>
      </c>
      <c r="V938" t="str">
        <f>LEFT(TEXT(Table_New[[#This Row],[WorkDate]],"mmmm"),3)</f>
        <v>Jul</v>
      </c>
    </row>
    <row r="939" spans="1:22" ht="14.25" customHeight="1" x14ac:dyDescent="0.25">
      <c r="A939" s="6" t="s">
        <v>1019</v>
      </c>
      <c r="B939" s="6" t="s">
        <v>56</v>
      </c>
      <c r="C939" s="6" t="s">
        <v>227</v>
      </c>
      <c r="D939" s="6" t="s">
        <v>63</v>
      </c>
      <c r="E939" t="str">
        <f>IF(Table_New[[#This Row],[Wait]]&lt;=4, "Yes", "No")</f>
        <v>No</v>
      </c>
      <c r="F939" s="9">
        <v>44383</v>
      </c>
      <c r="G939" s="9">
        <v>44392</v>
      </c>
      <c r="H939" s="6">
        <v>2</v>
      </c>
      <c r="I939" t="str">
        <f>IF(Table_New[[#This Row],[LaborFee]]=0,"Yes", "No")</f>
        <v>Yes</v>
      </c>
      <c r="J939" t="str">
        <f>IF(Table_New[[#This Row],[PartsFee]]=0,"Yes", "No")</f>
        <v>No</v>
      </c>
      <c r="K939" s="6">
        <v>2</v>
      </c>
      <c r="L939" s="6">
        <v>37.293500000000002</v>
      </c>
      <c r="M939" s="6" t="s">
        <v>79</v>
      </c>
      <c r="N939">
        <f>Table_New[[#This Row],[WorkDate]]-Table_New[[#This Row],[ReqDate]]</f>
        <v>9</v>
      </c>
      <c r="O939">
        <f>VLOOKUP(Table_New[[#This Row],[Techs]],$AA$2:$AB$4,2,0)</f>
        <v>140</v>
      </c>
      <c r="P939">
        <f>Table_New[[#This Row],[LaborHours]]*Table_New[[#This Row],[LaborRate]]</f>
        <v>280</v>
      </c>
      <c r="Q939" s="6">
        <v>0</v>
      </c>
      <c r="R939" s="6">
        <v>37.293500000000002</v>
      </c>
      <c r="S939">
        <f>Table_New[[#This Row],[LaborRate]]+Table_New[[#This Row],[LaborCost]]</f>
        <v>420</v>
      </c>
      <c r="T939">
        <f>Table_New[[#This Row],[LaborFee]]+Table_New[[#This Row],[PartsFee]]</f>
        <v>37.293500000000002</v>
      </c>
      <c r="U939" t="str">
        <f>LEFT(TEXT(Table_New[[#This Row],[ReqDate]],"dddd"),3)</f>
        <v>Tue</v>
      </c>
      <c r="V939" t="str">
        <f>LEFT(TEXT(Table_New[[#This Row],[WorkDate]],"mmmm"),3)</f>
        <v>Jul</v>
      </c>
    </row>
    <row r="940" spans="1:22" ht="14.25" customHeight="1" x14ac:dyDescent="0.25">
      <c r="A940" s="6" t="s">
        <v>1020</v>
      </c>
      <c r="B940" s="6" t="s">
        <v>94</v>
      </c>
      <c r="C940" s="6" t="s">
        <v>78</v>
      </c>
      <c r="D940" s="6" t="s">
        <v>81</v>
      </c>
      <c r="E940" t="str">
        <f>IF(Table_New[[#This Row],[Wait]]&lt;=4, "Yes", "No")</f>
        <v>No</v>
      </c>
      <c r="F940" s="9">
        <v>44384</v>
      </c>
      <c r="G940" s="9">
        <v>44398</v>
      </c>
      <c r="H940" s="6">
        <v>2</v>
      </c>
      <c r="I940" t="str">
        <f>IF(Table_New[[#This Row],[LaborFee]]=0,"Yes", "No")</f>
        <v>No</v>
      </c>
      <c r="J940" t="str">
        <f>IF(Table_New[[#This Row],[PartsFee]]=0,"Yes", "No")</f>
        <v>No</v>
      </c>
      <c r="K940" s="6">
        <v>1</v>
      </c>
      <c r="L940" s="6">
        <v>46.864899999999999</v>
      </c>
      <c r="M940" s="6" t="s">
        <v>68</v>
      </c>
      <c r="N940">
        <f>Table_New[[#This Row],[WorkDate]]-Table_New[[#This Row],[ReqDate]]</f>
        <v>14</v>
      </c>
      <c r="O940">
        <f>VLOOKUP(Table_New[[#This Row],[Techs]],$AA$2:$AB$4,2,0)</f>
        <v>140</v>
      </c>
      <c r="P940">
        <f>Table_New[[#This Row],[LaborHours]]*Table_New[[#This Row],[LaborRate]]</f>
        <v>140</v>
      </c>
      <c r="Q940" s="6">
        <v>140</v>
      </c>
      <c r="R940" s="6">
        <v>46.864899999999999</v>
      </c>
      <c r="S940">
        <f>Table_New[[#This Row],[LaborRate]]+Table_New[[#This Row],[LaborCost]]</f>
        <v>280</v>
      </c>
      <c r="T940">
        <f>Table_New[[#This Row],[LaborFee]]+Table_New[[#This Row],[PartsFee]]</f>
        <v>186.86490000000001</v>
      </c>
      <c r="U940" t="str">
        <f>LEFT(TEXT(Table_New[[#This Row],[ReqDate]],"dddd"),3)</f>
        <v>Wed</v>
      </c>
      <c r="V940" t="str">
        <f>LEFT(TEXT(Table_New[[#This Row],[WorkDate]],"mmmm"),3)</f>
        <v>Jul</v>
      </c>
    </row>
    <row r="941" spans="1:22" ht="14.25" customHeight="1" x14ac:dyDescent="0.25">
      <c r="A941" s="6" t="s">
        <v>1021</v>
      </c>
      <c r="B941" s="6" t="s">
        <v>71</v>
      </c>
      <c r="C941" s="6" t="s">
        <v>57</v>
      </c>
      <c r="D941" s="6" t="s">
        <v>58</v>
      </c>
      <c r="E941" t="str">
        <f>IF(Table_New[[#This Row],[Wait]]&lt;=4, "Yes", "No")</f>
        <v>No</v>
      </c>
      <c r="F941" s="9">
        <v>44384</v>
      </c>
      <c r="G941" s="9">
        <v>44398</v>
      </c>
      <c r="H941" s="6">
        <v>2</v>
      </c>
      <c r="I941" t="str">
        <f>IF(Table_New[[#This Row],[LaborFee]]=0,"Yes", "No")</f>
        <v>No</v>
      </c>
      <c r="J941" t="str">
        <f>IF(Table_New[[#This Row],[PartsFee]]=0,"Yes", "No")</f>
        <v>No</v>
      </c>
      <c r="K941" s="6">
        <v>0.5</v>
      </c>
      <c r="L941" s="6">
        <v>74.532399999999996</v>
      </c>
      <c r="M941" s="6" t="s">
        <v>59</v>
      </c>
      <c r="N941">
        <f>Table_New[[#This Row],[WorkDate]]-Table_New[[#This Row],[ReqDate]]</f>
        <v>14</v>
      </c>
      <c r="O941">
        <f>VLOOKUP(Table_New[[#This Row],[Techs]],$AA$2:$AB$4,2,0)</f>
        <v>140</v>
      </c>
      <c r="P941">
        <f>Table_New[[#This Row],[LaborHours]]*Table_New[[#This Row],[LaborRate]]</f>
        <v>70</v>
      </c>
      <c r="Q941" s="6">
        <v>70</v>
      </c>
      <c r="R941" s="6">
        <v>74.532399999999996</v>
      </c>
      <c r="S941">
        <f>Table_New[[#This Row],[LaborRate]]+Table_New[[#This Row],[LaborCost]]</f>
        <v>210</v>
      </c>
      <c r="T941">
        <f>Table_New[[#This Row],[LaborFee]]+Table_New[[#This Row],[PartsFee]]</f>
        <v>144.5324</v>
      </c>
      <c r="U941" t="str">
        <f>LEFT(TEXT(Table_New[[#This Row],[ReqDate]],"dddd"),3)</f>
        <v>Wed</v>
      </c>
      <c r="V941" t="str">
        <f>LEFT(TEXT(Table_New[[#This Row],[WorkDate]],"mmmm"),3)</f>
        <v>Jul</v>
      </c>
    </row>
    <row r="942" spans="1:22" ht="14.25" customHeight="1" x14ac:dyDescent="0.25">
      <c r="A942" s="6" t="s">
        <v>1022</v>
      </c>
      <c r="B942" s="6" t="s">
        <v>56</v>
      </c>
      <c r="C942" s="6" t="s">
        <v>227</v>
      </c>
      <c r="D942" s="6" t="s">
        <v>67</v>
      </c>
      <c r="E942" t="str">
        <f>IF(Table_New[[#This Row],[Wait]]&lt;=4, "Yes", "No")</f>
        <v>No</v>
      </c>
      <c r="F942" s="9">
        <v>44384</v>
      </c>
      <c r="G942" s="9">
        <v>44396</v>
      </c>
      <c r="H942" s="6">
        <v>1</v>
      </c>
      <c r="I942" t="str">
        <f>IF(Table_New[[#This Row],[LaborFee]]=0,"Yes", "No")</f>
        <v>Yes</v>
      </c>
      <c r="J942" t="str">
        <f>IF(Table_New[[#This Row],[PartsFee]]=0,"Yes", "No")</f>
        <v>No</v>
      </c>
      <c r="K942" s="6">
        <v>0.5</v>
      </c>
      <c r="L942" s="6">
        <v>140.13</v>
      </c>
      <c r="M942" s="6" t="s">
        <v>59</v>
      </c>
      <c r="N942">
        <f>Table_New[[#This Row],[WorkDate]]-Table_New[[#This Row],[ReqDate]]</f>
        <v>12</v>
      </c>
      <c r="O942">
        <f>VLOOKUP(Table_New[[#This Row],[Techs]],$AA$2:$AB$4,2,0)</f>
        <v>80</v>
      </c>
      <c r="P942">
        <f>Table_New[[#This Row],[LaborHours]]*Table_New[[#This Row],[LaborRate]]</f>
        <v>40</v>
      </c>
      <c r="Q942" s="6">
        <v>0</v>
      </c>
      <c r="R942" s="6">
        <v>140.13</v>
      </c>
      <c r="S942">
        <f>Table_New[[#This Row],[LaborRate]]+Table_New[[#This Row],[LaborCost]]</f>
        <v>120</v>
      </c>
      <c r="T942">
        <f>Table_New[[#This Row],[LaborFee]]+Table_New[[#This Row],[PartsFee]]</f>
        <v>140.13</v>
      </c>
      <c r="U942" t="str">
        <f>LEFT(TEXT(Table_New[[#This Row],[ReqDate]],"dddd"),3)</f>
        <v>Wed</v>
      </c>
      <c r="V942" t="str">
        <f>LEFT(TEXT(Table_New[[#This Row],[WorkDate]],"mmmm"),3)</f>
        <v>Jul</v>
      </c>
    </row>
    <row r="943" spans="1:22" ht="14.25" customHeight="1" x14ac:dyDescent="0.25">
      <c r="A943" s="6" t="s">
        <v>1023</v>
      </c>
      <c r="B943" s="6" t="s">
        <v>226</v>
      </c>
      <c r="C943" s="6" t="s">
        <v>227</v>
      </c>
      <c r="D943" s="6" t="s">
        <v>63</v>
      </c>
      <c r="E943" t="str">
        <f>IF(Table_New[[#This Row],[Wait]]&lt;=4, "Yes", "No")</f>
        <v>No</v>
      </c>
      <c r="F943" s="9">
        <v>44384</v>
      </c>
      <c r="G943" s="9">
        <v>44392</v>
      </c>
      <c r="H943" s="6">
        <v>2</v>
      </c>
      <c r="I943" t="str">
        <f>IF(Table_New[[#This Row],[LaborFee]]=0,"Yes", "No")</f>
        <v>Yes</v>
      </c>
      <c r="J943" t="str">
        <f>IF(Table_New[[#This Row],[PartsFee]]=0,"Yes", "No")</f>
        <v>No</v>
      </c>
      <c r="K943" s="6">
        <v>2</v>
      </c>
      <c r="L943" s="6">
        <v>191.69</v>
      </c>
      <c r="M943" s="6" t="s">
        <v>59</v>
      </c>
      <c r="N943">
        <f>Table_New[[#This Row],[WorkDate]]-Table_New[[#This Row],[ReqDate]]</f>
        <v>8</v>
      </c>
      <c r="O943">
        <f>VLOOKUP(Table_New[[#This Row],[Techs]],$AA$2:$AB$4,2,0)</f>
        <v>140</v>
      </c>
      <c r="P943">
        <f>Table_New[[#This Row],[LaborHours]]*Table_New[[#This Row],[LaborRate]]</f>
        <v>280</v>
      </c>
      <c r="Q943" s="6">
        <v>0</v>
      </c>
      <c r="R943" s="6">
        <v>191.69</v>
      </c>
      <c r="S943">
        <f>Table_New[[#This Row],[LaborRate]]+Table_New[[#This Row],[LaborCost]]</f>
        <v>420</v>
      </c>
      <c r="T943">
        <f>Table_New[[#This Row],[LaborFee]]+Table_New[[#This Row],[PartsFee]]</f>
        <v>191.69</v>
      </c>
      <c r="U943" t="str">
        <f>LEFT(TEXT(Table_New[[#This Row],[ReqDate]],"dddd"),3)</f>
        <v>Wed</v>
      </c>
      <c r="V943" t="str">
        <f>LEFT(TEXT(Table_New[[#This Row],[WorkDate]],"mmmm"),3)</f>
        <v>Jul</v>
      </c>
    </row>
    <row r="944" spans="1:22" ht="14.25" customHeight="1" x14ac:dyDescent="0.25">
      <c r="A944" s="6" t="s">
        <v>1024</v>
      </c>
      <c r="B944" s="6" t="s">
        <v>65</v>
      </c>
      <c r="C944" s="6" t="s">
        <v>78</v>
      </c>
      <c r="D944" s="6" t="s">
        <v>67</v>
      </c>
      <c r="E944" t="str">
        <f>IF(Table_New[[#This Row],[Wait]]&lt;=4, "Yes", "No")</f>
        <v>No</v>
      </c>
      <c r="F944" s="9">
        <v>44384</v>
      </c>
      <c r="G944" s="9">
        <v>44398</v>
      </c>
      <c r="H944" s="6">
        <v>1</v>
      </c>
      <c r="I944" t="str">
        <f>IF(Table_New[[#This Row],[LaborFee]]=0,"Yes", "No")</f>
        <v>Yes</v>
      </c>
      <c r="J944" t="str">
        <f>IF(Table_New[[#This Row],[PartsFee]]=0,"Yes", "No")</f>
        <v>No</v>
      </c>
      <c r="K944" s="6">
        <v>3</v>
      </c>
      <c r="L944" s="6">
        <v>64.342100000000002</v>
      </c>
      <c r="M944" s="6" t="s">
        <v>79</v>
      </c>
      <c r="N944">
        <f>Table_New[[#This Row],[WorkDate]]-Table_New[[#This Row],[ReqDate]]</f>
        <v>14</v>
      </c>
      <c r="O944">
        <f>VLOOKUP(Table_New[[#This Row],[Techs]],$AA$2:$AB$4,2,0)</f>
        <v>80</v>
      </c>
      <c r="P944">
        <f>Table_New[[#This Row],[LaborHours]]*Table_New[[#This Row],[LaborRate]]</f>
        <v>240</v>
      </c>
      <c r="Q944" s="6">
        <v>0</v>
      </c>
      <c r="R944" s="6">
        <v>64.342100000000002</v>
      </c>
      <c r="S944">
        <f>Table_New[[#This Row],[LaborRate]]+Table_New[[#This Row],[LaborCost]]</f>
        <v>320</v>
      </c>
      <c r="T944">
        <f>Table_New[[#This Row],[LaborFee]]+Table_New[[#This Row],[PartsFee]]</f>
        <v>64.342100000000002</v>
      </c>
      <c r="U944" t="str">
        <f>LEFT(TEXT(Table_New[[#This Row],[ReqDate]],"dddd"),3)</f>
        <v>Wed</v>
      </c>
      <c r="V944" t="str">
        <f>LEFT(TEXT(Table_New[[#This Row],[WorkDate]],"mmmm"),3)</f>
        <v>Jul</v>
      </c>
    </row>
    <row r="945" spans="1:22" ht="14.25" customHeight="1" x14ac:dyDescent="0.25">
      <c r="A945" s="6" t="s">
        <v>1025</v>
      </c>
      <c r="B945" s="6" t="s">
        <v>61</v>
      </c>
      <c r="C945" s="6" t="s">
        <v>78</v>
      </c>
      <c r="D945" s="6" t="s">
        <v>63</v>
      </c>
      <c r="E945" t="str">
        <f>IF(Table_New[[#This Row],[Wait]]&lt;=4, "Yes", "No")</f>
        <v>No</v>
      </c>
      <c r="F945" s="9">
        <v>44384</v>
      </c>
      <c r="G945" s="9">
        <v>44392</v>
      </c>
      <c r="H945" s="6">
        <v>2</v>
      </c>
      <c r="I945" t="str">
        <f>IF(Table_New[[#This Row],[LaborFee]]=0,"Yes", "No")</f>
        <v>Yes</v>
      </c>
      <c r="J945" t="str">
        <f>IF(Table_New[[#This Row],[PartsFee]]=0,"Yes", "No")</f>
        <v>No</v>
      </c>
      <c r="K945" s="6">
        <v>1.75</v>
      </c>
      <c r="L945" s="6">
        <v>335.61649999999997</v>
      </c>
      <c r="M945" s="6" t="s">
        <v>68</v>
      </c>
      <c r="N945">
        <f>Table_New[[#This Row],[WorkDate]]-Table_New[[#This Row],[ReqDate]]</f>
        <v>8</v>
      </c>
      <c r="O945">
        <f>VLOOKUP(Table_New[[#This Row],[Techs]],$AA$2:$AB$4,2,0)</f>
        <v>140</v>
      </c>
      <c r="P945">
        <f>Table_New[[#This Row],[LaborHours]]*Table_New[[#This Row],[LaborRate]]</f>
        <v>245</v>
      </c>
      <c r="Q945" s="6">
        <v>0</v>
      </c>
      <c r="R945" s="6">
        <v>335.61649999999997</v>
      </c>
      <c r="S945">
        <f>Table_New[[#This Row],[LaborRate]]+Table_New[[#This Row],[LaborCost]]</f>
        <v>385</v>
      </c>
      <c r="T945">
        <f>Table_New[[#This Row],[LaborFee]]+Table_New[[#This Row],[PartsFee]]</f>
        <v>335.61649999999997</v>
      </c>
      <c r="U945" t="str">
        <f>LEFT(TEXT(Table_New[[#This Row],[ReqDate]],"dddd"),3)</f>
        <v>Wed</v>
      </c>
      <c r="V945" t="str">
        <f>LEFT(TEXT(Table_New[[#This Row],[WorkDate]],"mmmm"),3)</f>
        <v>Jul</v>
      </c>
    </row>
    <row r="946" spans="1:22" ht="14.25" customHeight="1" x14ac:dyDescent="0.25">
      <c r="A946" s="6" t="s">
        <v>1026</v>
      </c>
      <c r="B946" s="6" t="s">
        <v>106</v>
      </c>
      <c r="C946" s="6" t="s">
        <v>78</v>
      </c>
      <c r="D946" s="6" t="s">
        <v>63</v>
      </c>
      <c r="E946" t="str">
        <f>IF(Table_New[[#This Row],[Wait]]&lt;=4, "Yes", "No")</f>
        <v>No</v>
      </c>
      <c r="F946" s="9">
        <v>44384</v>
      </c>
      <c r="G946" s="9">
        <v>44398</v>
      </c>
      <c r="H946" s="6">
        <v>2</v>
      </c>
      <c r="I946" t="str">
        <f>IF(Table_New[[#This Row],[LaborFee]]=0,"Yes", "No")</f>
        <v>Yes</v>
      </c>
      <c r="J946" t="str">
        <f>IF(Table_New[[#This Row],[PartsFee]]=0,"Yes", "No")</f>
        <v>No</v>
      </c>
      <c r="K946" s="6">
        <v>3</v>
      </c>
      <c r="L946" s="6">
        <v>414.86259999999999</v>
      </c>
      <c r="M946" s="6" t="s">
        <v>79</v>
      </c>
      <c r="N946">
        <f>Table_New[[#This Row],[WorkDate]]-Table_New[[#This Row],[ReqDate]]</f>
        <v>14</v>
      </c>
      <c r="O946">
        <f>VLOOKUP(Table_New[[#This Row],[Techs]],$AA$2:$AB$4,2,0)</f>
        <v>140</v>
      </c>
      <c r="P946">
        <f>Table_New[[#This Row],[LaborHours]]*Table_New[[#This Row],[LaborRate]]</f>
        <v>420</v>
      </c>
      <c r="Q946" s="6">
        <v>0</v>
      </c>
      <c r="R946" s="6">
        <v>414.86259999999999</v>
      </c>
      <c r="S946">
        <f>Table_New[[#This Row],[LaborRate]]+Table_New[[#This Row],[LaborCost]]</f>
        <v>560</v>
      </c>
      <c r="T946">
        <f>Table_New[[#This Row],[LaborFee]]+Table_New[[#This Row],[PartsFee]]</f>
        <v>414.86259999999999</v>
      </c>
      <c r="U946" t="str">
        <f>LEFT(TEXT(Table_New[[#This Row],[ReqDate]],"dddd"),3)</f>
        <v>Wed</v>
      </c>
      <c r="V946" t="str">
        <f>LEFT(TEXT(Table_New[[#This Row],[WorkDate]],"mmmm"),3)</f>
        <v>Jul</v>
      </c>
    </row>
    <row r="947" spans="1:22" ht="14.25" customHeight="1" x14ac:dyDescent="0.25">
      <c r="A947" s="6" t="s">
        <v>1027</v>
      </c>
      <c r="B947" s="6" t="s">
        <v>65</v>
      </c>
      <c r="C947" s="6" t="s">
        <v>57</v>
      </c>
      <c r="D947" s="6" t="s">
        <v>81</v>
      </c>
      <c r="E947" t="str">
        <f>IF(Table_New[[#This Row],[Wait]]&lt;=4, "Yes", "No")</f>
        <v>No</v>
      </c>
      <c r="F947" s="9">
        <v>44385</v>
      </c>
      <c r="G947" s="9">
        <v>44396</v>
      </c>
      <c r="H947" s="6">
        <v>2</v>
      </c>
      <c r="I947" t="str">
        <f>IF(Table_New[[#This Row],[LaborFee]]=0,"Yes", "No")</f>
        <v>No</v>
      </c>
      <c r="J947" t="str">
        <f>IF(Table_New[[#This Row],[PartsFee]]=0,"Yes", "No")</f>
        <v>No</v>
      </c>
      <c r="K947" s="6">
        <v>1</v>
      </c>
      <c r="L947" s="6">
        <v>312.19</v>
      </c>
      <c r="M947" s="6" t="s">
        <v>79</v>
      </c>
      <c r="N947">
        <f>Table_New[[#This Row],[WorkDate]]-Table_New[[#This Row],[ReqDate]]</f>
        <v>11</v>
      </c>
      <c r="O947">
        <f>VLOOKUP(Table_New[[#This Row],[Techs]],$AA$2:$AB$4,2,0)</f>
        <v>140</v>
      </c>
      <c r="P947">
        <f>Table_New[[#This Row],[LaborHours]]*Table_New[[#This Row],[LaborRate]]</f>
        <v>140</v>
      </c>
      <c r="Q947" s="6">
        <v>140</v>
      </c>
      <c r="R947" s="6">
        <v>312.19</v>
      </c>
      <c r="S947">
        <f>Table_New[[#This Row],[LaborRate]]+Table_New[[#This Row],[LaborCost]]</f>
        <v>280</v>
      </c>
      <c r="T947">
        <f>Table_New[[#This Row],[LaborFee]]+Table_New[[#This Row],[PartsFee]]</f>
        <v>452.19</v>
      </c>
      <c r="U947" t="str">
        <f>LEFT(TEXT(Table_New[[#This Row],[ReqDate]],"dddd"),3)</f>
        <v>Thu</v>
      </c>
      <c r="V947" t="str">
        <f>LEFT(TEXT(Table_New[[#This Row],[WorkDate]],"mmmm"),3)</f>
        <v>Jul</v>
      </c>
    </row>
    <row r="948" spans="1:22" ht="14.25" customHeight="1" x14ac:dyDescent="0.25">
      <c r="A948" s="6" t="s">
        <v>1028</v>
      </c>
      <c r="B948" s="6" t="s">
        <v>65</v>
      </c>
      <c r="C948" s="6" t="s">
        <v>66</v>
      </c>
      <c r="D948" s="6" t="s">
        <v>194</v>
      </c>
      <c r="E948" t="str">
        <f>IF(Table_New[[#This Row],[Wait]]&lt;=4, "Yes", "No")</f>
        <v>No</v>
      </c>
      <c r="F948" s="9">
        <v>44385</v>
      </c>
      <c r="G948" s="9">
        <v>44398</v>
      </c>
      <c r="H948" s="6">
        <v>2</v>
      </c>
      <c r="I948" t="str">
        <f>IF(Table_New[[#This Row],[LaborFee]]=0,"Yes", "No")</f>
        <v>Yes</v>
      </c>
      <c r="J948" t="str">
        <f>IF(Table_New[[#This Row],[PartsFee]]=0,"Yes", "No")</f>
        <v>No</v>
      </c>
      <c r="K948" s="6">
        <v>3</v>
      </c>
      <c r="L948" s="6">
        <v>116.1046</v>
      </c>
      <c r="M948" s="6" t="s">
        <v>79</v>
      </c>
      <c r="N948">
        <f>Table_New[[#This Row],[WorkDate]]-Table_New[[#This Row],[ReqDate]]</f>
        <v>13</v>
      </c>
      <c r="O948">
        <f>VLOOKUP(Table_New[[#This Row],[Techs]],$AA$2:$AB$4,2,0)</f>
        <v>140</v>
      </c>
      <c r="P948">
        <f>Table_New[[#This Row],[LaborHours]]*Table_New[[#This Row],[LaborRate]]</f>
        <v>420</v>
      </c>
      <c r="Q948" s="6">
        <v>0</v>
      </c>
      <c r="R948" s="6">
        <v>116.1046</v>
      </c>
      <c r="S948">
        <f>Table_New[[#This Row],[LaborRate]]+Table_New[[#This Row],[LaborCost]]</f>
        <v>560</v>
      </c>
      <c r="T948">
        <f>Table_New[[#This Row],[LaborFee]]+Table_New[[#This Row],[PartsFee]]</f>
        <v>116.1046</v>
      </c>
      <c r="U948" t="str">
        <f>LEFT(TEXT(Table_New[[#This Row],[ReqDate]],"dddd"),3)</f>
        <v>Thu</v>
      </c>
      <c r="V948" t="str">
        <f>LEFT(TEXT(Table_New[[#This Row],[WorkDate]],"mmmm"),3)</f>
        <v>Jul</v>
      </c>
    </row>
    <row r="949" spans="1:22" ht="14.25" customHeight="1" x14ac:dyDescent="0.25">
      <c r="A949" s="6" t="s">
        <v>1029</v>
      </c>
      <c r="B949" s="6" t="s">
        <v>226</v>
      </c>
      <c r="C949" s="6" t="s">
        <v>227</v>
      </c>
      <c r="D949" s="6" t="s">
        <v>81</v>
      </c>
      <c r="E949" t="str">
        <f>IF(Table_New[[#This Row],[Wait]]&lt;=4, "Yes", "No")</f>
        <v>No</v>
      </c>
      <c r="F949" s="9">
        <v>44385</v>
      </c>
      <c r="G949" s="9">
        <v>44392</v>
      </c>
      <c r="H949" s="6">
        <v>2</v>
      </c>
      <c r="I949" t="str">
        <f>IF(Table_New[[#This Row],[LaborFee]]=0,"Yes", "No")</f>
        <v>Yes</v>
      </c>
      <c r="J949" t="str">
        <f>IF(Table_New[[#This Row],[PartsFee]]=0,"Yes", "No")</f>
        <v>No</v>
      </c>
      <c r="K949" s="6">
        <v>3</v>
      </c>
      <c r="L949" s="6">
        <v>187.55279999999999</v>
      </c>
      <c r="M949" s="6" t="s">
        <v>79</v>
      </c>
      <c r="N949">
        <f>Table_New[[#This Row],[WorkDate]]-Table_New[[#This Row],[ReqDate]]</f>
        <v>7</v>
      </c>
      <c r="O949">
        <f>VLOOKUP(Table_New[[#This Row],[Techs]],$AA$2:$AB$4,2,0)</f>
        <v>140</v>
      </c>
      <c r="P949">
        <f>Table_New[[#This Row],[LaborHours]]*Table_New[[#This Row],[LaborRate]]</f>
        <v>420</v>
      </c>
      <c r="Q949" s="6">
        <v>0</v>
      </c>
      <c r="R949" s="6">
        <v>187.55279999999999</v>
      </c>
      <c r="S949">
        <f>Table_New[[#This Row],[LaborRate]]+Table_New[[#This Row],[LaborCost]]</f>
        <v>560</v>
      </c>
      <c r="T949">
        <f>Table_New[[#This Row],[LaborFee]]+Table_New[[#This Row],[PartsFee]]</f>
        <v>187.55279999999999</v>
      </c>
      <c r="U949" t="str">
        <f>LEFT(TEXT(Table_New[[#This Row],[ReqDate]],"dddd"),3)</f>
        <v>Thu</v>
      </c>
      <c r="V949" t="str">
        <f>LEFT(TEXT(Table_New[[#This Row],[WorkDate]],"mmmm"),3)</f>
        <v>Jul</v>
      </c>
    </row>
    <row r="950" spans="1:22" ht="14.25" customHeight="1" x14ac:dyDescent="0.25">
      <c r="A950" s="6" t="s">
        <v>1030</v>
      </c>
      <c r="B950" s="6" t="s">
        <v>65</v>
      </c>
      <c r="C950" s="6" t="s">
        <v>78</v>
      </c>
      <c r="D950" s="6" t="s">
        <v>194</v>
      </c>
      <c r="E950" t="str">
        <f>IF(Table_New[[#This Row],[Wait]]&lt;=4, "Yes", "No")</f>
        <v>Yes</v>
      </c>
      <c r="F950" s="9">
        <v>44385</v>
      </c>
      <c r="G950" s="9">
        <v>44386</v>
      </c>
      <c r="H950" s="6">
        <v>2</v>
      </c>
      <c r="I950" t="str">
        <f>IF(Table_New[[#This Row],[LaborFee]]=0,"Yes", "No")</f>
        <v>Yes</v>
      </c>
      <c r="J950" t="str">
        <f>IF(Table_New[[#This Row],[PartsFee]]=0,"Yes", "No")</f>
        <v>Yes</v>
      </c>
      <c r="K950" s="6">
        <v>2</v>
      </c>
      <c r="L950" s="6">
        <v>3060.3402999999998</v>
      </c>
      <c r="M950" s="6" t="s">
        <v>413</v>
      </c>
      <c r="N950">
        <f>Table_New[[#This Row],[WorkDate]]-Table_New[[#This Row],[ReqDate]]</f>
        <v>1</v>
      </c>
      <c r="O950">
        <f>VLOOKUP(Table_New[[#This Row],[Techs]],$AA$2:$AB$4,2,0)</f>
        <v>140</v>
      </c>
      <c r="P950">
        <f>Table_New[[#This Row],[LaborHours]]*Table_New[[#This Row],[LaborRate]]</f>
        <v>280</v>
      </c>
      <c r="Q950" s="6">
        <v>0</v>
      </c>
      <c r="R950" s="6">
        <v>0</v>
      </c>
      <c r="S950">
        <f>Table_New[[#This Row],[LaborRate]]+Table_New[[#This Row],[LaborCost]]</f>
        <v>420</v>
      </c>
      <c r="T950">
        <f>Table_New[[#This Row],[LaborFee]]+Table_New[[#This Row],[PartsFee]]</f>
        <v>0</v>
      </c>
      <c r="U950" t="str">
        <f>LEFT(TEXT(Table_New[[#This Row],[ReqDate]],"dddd"),3)</f>
        <v>Thu</v>
      </c>
      <c r="V950" t="str">
        <f>LEFT(TEXT(Table_New[[#This Row],[WorkDate]],"mmmm"),3)</f>
        <v>Jul</v>
      </c>
    </row>
    <row r="951" spans="1:22" ht="14.25" customHeight="1" x14ac:dyDescent="0.25">
      <c r="A951" s="6" t="s">
        <v>1031</v>
      </c>
      <c r="B951" s="6" t="s">
        <v>65</v>
      </c>
      <c r="C951" s="6" t="s">
        <v>78</v>
      </c>
      <c r="D951" s="6" t="s">
        <v>58</v>
      </c>
      <c r="E951" t="str">
        <f>IF(Table_New[[#This Row],[Wait]]&lt;=4, "Yes", "No")</f>
        <v>No</v>
      </c>
      <c r="F951" s="9">
        <v>44386</v>
      </c>
      <c r="G951" s="9">
        <v>44392</v>
      </c>
      <c r="H951" s="6">
        <v>2</v>
      </c>
      <c r="I951" t="str">
        <f>IF(Table_New[[#This Row],[LaborFee]]=0,"Yes", "No")</f>
        <v>Yes</v>
      </c>
      <c r="J951" t="str">
        <f>IF(Table_New[[#This Row],[PartsFee]]=0,"Yes", "No")</f>
        <v>No</v>
      </c>
      <c r="K951" s="6">
        <v>0.5</v>
      </c>
      <c r="L951" s="6">
        <v>250.83199999999999</v>
      </c>
      <c r="M951" s="6" t="s">
        <v>79</v>
      </c>
      <c r="N951">
        <f>Table_New[[#This Row],[WorkDate]]-Table_New[[#This Row],[ReqDate]]</f>
        <v>6</v>
      </c>
      <c r="O951">
        <f>VLOOKUP(Table_New[[#This Row],[Techs]],$AA$2:$AB$4,2,0)</f>
        <v>140</v>
      </c>
      <c r="P951">
        <f>Table_New[[#This Row],[LaborHours]]*Table_New[[#This Row],[LaborRate]]</f>
        <v>70</v>
      </c>
      <c r="Q951" s="6">
        <v>0</v>
      </c>
      <c r="R951" s="6">
        <v>250.83199999999999</v>
      </c>
      <c r="S951">
        <f>Table_New[[#This Row],[LaborRate]]+Table_New[[#This Row],[LaborCost]]</f>
        <v>210</v>
      </c>
      <c r="T951">
        <f>Table_New[[#This Row],[LaborFee]]+Table_New[[#This Row],[PartsFee]]</f>
        <v>250.83199999999999</v>
      </c>
      <c r="U951" t="str">
        <f>LEFT(TEXT(Table_New[[#This Row],[ReqDate]],"dddd"),3)</f>
        <v>Fri</v>
      </c>
      <c r="V951" t="str">
        <f>LEFT(TEXT(Table_New[[#This Row],[WorkDate]],"mmmm"),3)</f>
        <v>Jul</v>
      </c>
    </row>
    <row r="952" spans="1:22" ht="14.25" customHeight="1" x14ac:dyDescent="0.25">
      <c r="A952" s="6" t="s">
        <v>1032</v>
      </c>
      <c r="B952" s="6" t="s">
        <v>61</v>
      </c>
      <c r="C952" s="6" t="s">
        <v>78</v>
      </c>
      <c r="D952" s="6" t="s">
        <v>58</v>
      </c>
      <c r="E952" t="str">
        <f>IF(Table_New[[#This Row],[Wait]]&lt;=4, "Yes", "No")</f>
        <v>No</v>
      </c>
      <c r="F952" s="9">
        <v>44387</v>
      </c>
      <c r="G952" s="9">
        <v>44396</v>
      </c>
      <c r="H952" s="6">
        <v>1</v>
      </c>
      <c r="I952" t="str">
        <f>IF(Table_New[[#This Row],[LaborFee]]=0,"Yes", "No")</f>
        <v>Yes</v>
      </c>
      <c r="J952" t="str">
        <f>IF(Table_New[[#This Row],[PartsFee]]=0,"Yes", "No")</f>
        <v>No</v>
      </c>
      <c r="K952" s="6">
        <v>1.75</v>
      </c>
      <c r="L952" s="6">
        <v>320.7079</v>
      </c>
      <c r="M952" s="6" t="s">
        <v>79</v>
      </c>
      <c r="N952">
        <f>Table_New[[#This Row],[WorkDate]]-Table_New[[#This Row],[ReqDate]]</f>
        <v>9</v>
      </c>
      <c r="O952">
        <f>VLOOKUP(Table_New[[#This Row],[Techs]],$AA$2:$AB$4,2,0)</f>
        <v>80</v>
      </c>
      <c r="P952">
        <f>Table_New[[#This Row],[LaborHours]]*Table_New[[#This Row],[LaborRate]]</f>
        <v>140</v>
      </c>
      <c r="Q952" s="6">
        <v>0</v>
      </c>
      <c r="R952" s="6">
        <v>320.7079</v>
      </c>
      <c r="S952">
        <f>Table_New[[#This Row],[LaborRate]]+Table_New[[#This Row],[LaborCost]]</f>
        <v>220</v>
      </c>
      <c r="T952">
        <f>Table_New[[#This Row],[LaborFee]]+Table_New[[#This Row],[PartsFee]]</f>
        <v>320.7079</v>
      </c>
      <c r="U952" t="str">
        <f>LEFT(TEXT(Table_New[[#This Row],[ReqDate]],"dddd"),3)</f>
        <v>Sat</v>
      </c>
      <c r="V952" t="str">
        <f>LEFT(TEXT(Table_New[[#This Row],[WorkDate]],"mmmm"),3)</f>
        <v>Jul</v>
      </c>
    </row>
    <row r="953" spans="1:22" ht="14.25" customHeight="1" x14ac:dyDescent="0.25">
      <c r="A953" s="6" t="s">
        <v>1033</v>
      </c>
      <c r="B953" s="6" t="s">
        <v>65</v>
      </c>
      <c r="C953" s="6" t="s">
        <v>78</v>
      </c>
      <c r="D953" s="6" t="s">
        <v>58</v>
      </c>
      <c r="E953" t="str">
        <f>IF(Table_New[[#This Row],[Wait]]&lt;=4, "Yes", "No")</f>
        <v>No</v>
      </c>
      <c r="F953" s="9">
        <v>44389</v>
      </c>
      <c r="G953" s="9">
        <v>44398</v>
      </c>
      <c r="H953" s="6">
        <v>1</v>
      </c>
      <c r="I953" t="str">
        <f>IF(Table_New[[#This Row],[LaborFee]]=0,"Yes", "No")</f>
        <v>No</v>
      </c>
      <c r="J953" t="str">
        <f>IF(Table_New[[#This Row],[PartsFee]]=0,"Yes", "No")</f>
        <v>No</v>
      </c>
      <c r="K953" s="6">
        <v>0.75</v>
      </c>
      <c r="L953" s="6">
        <v>74.947000000000003</v>
      </c>
      <c r="M953" s="6" t="s">
        <v>79</v>
      </c>
      <c r="N953">
        <f>Table_New[[#This Row],[WorkDate]]-Table_New[[#This Row],[ReqDate]]</f>
        <v>9</v>
      </c>
      <c r="O953">
        <f>VLOOKUP(Table_New[[#This Row],[Techs]],$AA$2:$AB$4,2,0)</f>
        <v>80</v>
      </c>
      <c r="P953">
        <f>Table_New[[#This Row],[LaborHours]]*Table_New[[#This Row],[LaborRate]]</f>
        <v>60</v>
      </c>
      <c r="Q953" s="6">
        <v>60</v>
      </c>
      <c r="R953" s="6">
        <v>74.947000000000003</v>
      </c>
      <c r="S953">
        <f>Table_New[[#This Row],[LaborRate]]+Table_New[[#This Row],[LaborCost]]</f>
        <v>140</v>
      </c>
      <c r="T953">
        <f>Table_New[[#This Row],[LaborFee]]+Table_New[[#This Row],[PartsFee]]</f>
        <v>134.947</v>
      </c>
      <c r="U953" t="str">
        <f>LEFT(TEXT(Table_New[[#This Row],[ReqDate]],"dddd"),3)</f>
        <v>Mon</v>
      </c>
      <c r="V953" t="str">
        <f>LEFT(TEXT(Table_New[[#This Row],[WorkDate]],"mmmm"),3)</f>
        <v>Jul</v>
      </c>
    </row>
    <row r="954" spans="1:22" ht="14.25" customHeight="1" x14ac:dyDescent="0.25">
      <c r="A954" s="6" t="s">
        <v>1034</v>
      </c>
      <c r="B954" s="6" t="s">
        <v>94</v>
      </c>
      <c r="C954" s="6" t="s">
        <v>78</v>
      </c>
      <c r="D954" s="6" t="s">
        <v>63</v>
      </c>
      <c r="E954" t="str">
        <f>IF(Table_New[[#This Row],[Wait]]&lt;=4, "Yes", "No")</f>
        <v>No</v>
      </c>
      <c r="F954" s="9">
        <v>44389</v>
      </c>
      <c r="G954" s="9">
        <v>44399</v>
      </c>
      <c r="H954" s="6">
        <v>2</v>
      </c>
      <c r="I954" t="str">
        <f>IF(Table_New[[#This Row],[LaborFee]]=0,"Yes", "No")</f>
        <v>No</v>
      </c>
      <c r="J954" t="str">
        <f>IF(Table_New[[#This Row],[PartsFee]]=0,"Yes", "No")</f>
        <v>No</v>
      </c>
      <c r="K954" s="6">
        <v>1.75</v>
      </c>
      <c r="L954" s="6">
        <v>120</v>
      </c>
      <c r="M954" s="6" t="s">
        <v>68</v>
      </c>
      <c r="N954">
        <f>Table_New[[#This Row],[WorkDate]]-Table_New[[#This Row],[ReqDate]]</f>
        <v>10</v>
      </c>
      <c r="O954">
        <f>VLOOKUP(Table_New[[#This Row],[Techs]],$AA$2:$AB$4,2,0)</f>
        <v>140</v>
      </c>
      <c r="P954">
        <f>Table_New[[#This Row],[LaborHours]]*Table_New[[#This Row],[LaborRate]]</f>
        <v>245</v>
      </c>
      <c r="Q954" s="6">
        <v>245</v>
      </c>
      <c r="R954" s="6">
        <v>120</v>
      </c>
      <c r="S954">
        <f>Table_New[[#This Row],[LaborRate]]+Table_New[[#This Row],[LaborCost]]</f>
        <v>385</v>
      </c>
      <c r="T954">
        <f>Table_New[[#This Row],[LaborFee]]+Table_New[[#This Row],[PartsFee]]</f>
        <v>365</v>
      </c>
      <c r="U954" t="str">
        <f>LEFT(TEXT(Table_New[[#This Row],[ReqDate]],"dddd"),3)</f>
        <v>Mon</v>
      </c>
      <c r="V954" t="str">
        <f>LEFT(TEXT(Table_New[[#This Row],[WorkDate]],"mmmm"),3)</f>
        <v>Jul</v>
      </c>
    </row>
    <row r="955" spans="1:22" ht="14.25" customHeight="1" x14ac:dyDescent="0.25">
      <c r="A955" s="6" t="s">
        <v>1035</v>
      </c>
      <c r="B955" s="6" t="s">
        <v>56</v>
      </c>
      <c r="C955" s="6" t="s">
        <v>227</v>
      </c>
      <c r="D955" s="6" t="s">
        <v>58</v>
      </c>
      <c r="E955" t="str">
        <f>IF(Table_New[[#This Row],[Wait]]&lt;=4, "Yes", "No")</f>
        <v>No</v>
      </c>
      <c r="F955" s="9">
        <v>44389</v>
      </c>
      <c r="G955" s="9">
        <v>44398</v>
      </c>
      <c r="H955" s="6">
        <v>2</v>
      </c>
      <c r="I955" t="str">
        <f>IF(Table_New[[#This Row],[LaborFee]]=0,"Yes", "No")</f>
        <v>Yes</v>
      </c>
      <c r="J955" t="str">
        <f>IF(Table_New[[#This Row],[PartsFee]]=0,"Yes", "No")</f>
        <v>No</v>
      </c>
      <c r="K955" s="6">
        <v>1.75</v>
      </c>
      <c r="L955" s="6">
        <v>169.02</v>
      </c>
      <c r="M955" s="6" t="s">
        <v>59</v>
      </c>
      <c r="N955">
        <f>Table_New[[#This Row],[WorkDate]]-Table_New[[#This Row],[ReqDate]]</f>
        <v>9</v>
      </c>
      <c r="O955">
        <f>VLOOKUP(Table_New[[#This Row],[Techs]],$AA$2:$AB$4,2,0)</f>
        <v>140</v>
      </c>
      <c r="P955">
        <f>Table_New[[#This Row],[LaborHours]]*Table_New[[#This Row],[LaborRate]]</f>
        <v>245</v>
      </c>
      <c r="Q955" s="6">
        <v>0</v>
      </c>
      <c r="R955" s="6">
        <v>169.02</v>
      </c>
      <c r="S955">
        <f>Table_New[[#This Row],[LaborRate]]+Table_New[[#This Row],[LaborCost]]</f>
        <v>385</v>
      </c>
      <c r="T955">
        <f>Table_New[[#This Row],[LaborFee]]+Table_New[[#This Row],[PartsFee]]</f>
        <v>169.02</v>
      </c>
      <c r="U955" t="str">
        <f>LEFT(TEXT(Table_New[[#This Row],[ReqDate]],"dddd"),3)</f>
        <v>Mon</v>
      </c>
      <c r="V955" t="str">
        <f>LEFT(TEXT(Table_New[[#This Row],[WorkDate]],"mmmm"),3)</f>
        <v>Jul</v>
      </c>
    </row>
    <row r="956" spans="1:22" ht="14.25" customHeight="1" x14ac:dyDescent="0.25">
      <c r="A956" s="6" t="s">
        <v>1036</v>
      </c>
      <c r="B956" s="6" t="s">
        <v>226</v>
      </c>
      <c r="C956" s="6" t="s">
        <v>227</v>
      </c>
      <c r="D956" s="6" t="s">
        <v>67</v>
      </c>
      <c r="E956" t="str">
        <f>IF(Table_New[[#This Row],[Wait]]&lt;=4, "Yes", "No")</f>
        <v>No</v>
      </c>
      <c r="F956" s="9">
        <v>44389</v>
      </c>
      <c r="G956" s="9">
        <v>44399</v>
      </c>
      <c r="H956" s="6">
        <v>2</v>
      </c>
      <c r="I956" t="str">
        <f>IF(Table_New[[#This Row],[LaborFee]]=0,"Yes", "No")</f>
        <v>Yes</v>
      </c>
      <c r="J956" t="str">
        <f>IF(Table_New[[#This Row],[PartsFee]]=0,"Yes", "No")</f>
        <v>No</v>
      </c>
      <c r="K956" s="6">
        <v>0.25</v>
      </c>
      <c r="L956" s="6">
        <v>145</v>
      </c>
      <c r="M956" s="6" t="s">
        <v>79</v>
      </c>
      <c r="N956">
        <f>Table_New[[#This Row],[WorkDate]]-Table_New[[#This Row],[ReqDate]]</f>
        <v>10</v>
      </c>
      <c r="O956">
        <f>VLOOKUP(Table_New[[#This Row],[Techs]],$AA$2:$AB$4,2,0)</f>
        <v>140</v>
      </c>
      <c r="P956">
        <f>Table_New[[#This Row],[LaborHours]]*Table_New[[#This Row],[LaborRate]]</f>
        <v>35</v>
      </c>
      <c r="Q956" s="6">
        <v>0</v>
      </c>
      <c r="R956" s="6">
        <v>145</v>
      </c>
      <c r="S956">
        <f>Table_New[[#This Row],[LaborRate]]+Table_New[[#This Row],[LaborCost]]</f>
        <v>175</v>
      </c>
      <c r="T956">
        <f>Table_New[[#This Row],[LaborFee]]+Table_New[[#This Row],[PartsFee]]</f>
        <v>145</v>
      </c>
      <c r="U956" t="str">
        <f>LEFT(TEXT(Table_New[[#This Row],[ReqDate]],"dddd"),3)</f>
        <v>Mon</v>
      </c>
      <c r="V956" t="str">
        <f>LEFT(TEXT(Table_New[[#This Row],[WorkDate]],"mmmm"),3)</f>
        <v>Jul</v>
      </c>
    </row>
    <row r="957" spans="1:22" ht="14.25" customHeight="1" x14ac:dyDescent="0.25">
      <c r="A957" s="6" t="s">
        <v>1037</v>
      </c>
      <c r="B957" s="6" t="s">
        <v>65</v>
      </c>
      <c r="C957" s="6" t="s">
        <v>66</v>
      </c>
      <c r="D957" s="6" t="s">
        <v>194</v>
      </c>
      <c r="E957" t="str">
        <f>IF(Table_New[[#This Row],[Wait]]&lt;=4, "Yes", "No")</f>
        <v>No</v>
      </c>
      <c r="F957" s="9">
        <v>44389</v>
      </c>
      <c r="G957" s="9">
        <v>44399</v>
      </c>
      <c r="H957" s="6">
        <v>1</v>
      </c>
      <c r="I957" t="str">
        <f>IF(Table_New[[#This Row],[LaborFee]]=0,"Yes", "No")</f>
        <v>Yes</v>
      </c>
      <c r="J957" t="str">
        <f>IF(Table_New[[#This Row],[PartsFee]]=0,"Yes", "No")</f>
        <v>No</v>
      </c>
      <c r="K957" s="6">
        <v>0.75</v>
      </c>
      <c r="L957" s="6">
        <v>399.84010000000001</v>
      </c>
      <c r="M957" s="6" t="s">
        <v>59</v>
      </c>
      <c r="N957">
        <f>Table_New[[#This Row],[WorkDate]]-Table_New[[#This Row],[ReqDate]]</f>
        <v>10</v>
      </c>
      <c r="O957">
        <f>VLOOKUP(Table_New[[#This Row],[Techs]],$AA$2:$AB$4,2,0)</f>
        <v>80</v>
      </c>
      <c r="P957">
        <f>Table_New[[#This Row],[LaborHours]]*Table_New[[#This Row],[LaborRate]]</f>
        <v>60</v>
      </c>
      <c r="Q957" s="6">
        <v>0</v>
      </c>
      <c r="R957" s="6">
        <v>399.84010000000001</v>
      </c>
      <c r="S957">
        <f>Table_New[[#This Row],[LaborRate]]+Table_New[[#This Row],[LaborCost]]</f>
        <v>140</v>
      </c>
      <c r="T957">
        <f>Table_New[[#This Row],[LaborFee]]+Table_New[[#This Row],[PartsFee]]</f>
        <v>399.84010000000001</v>
      </c>
      <c r="U957" t="str">
        <f>LEFT(TEXT(Table_New[[#This Row],[ReqDate]],"dddd"),3)</f>
        <v>Mon</v>
      </c>
      <c r="V957" t="str">
        <f>LEFT(TEXT(Table_New[[#This Row],[WorkDate]],"mmmm"),3)</f>
        <v>Jul</v>
      </c>
    </row>
    <row r="958" spans="1:22" ht="14.25" customHeight="1" x14ac:dyDescent="0.25">
      <c r="A958" s="6" t="s">
        <v>1038</v>
      </c>
      <c r="B958" s="6" t="s">
        <v>168</v>
      </c>
      <c r="C958" s="6" t="s">
        <v>78</v>
      </c>
      <c r="D958" s="6" t="s">
        <v>81</v>
      </c>
      <c r="E958" t="str">
        <f>IF(Table_New[[#This Row],[Wait]]&lt;=4, "Yes", "No")</f>
        <v>No</v>
      </c>
      <c r="F958" s="9">
        <v>44389</v>
      </c>
      <c r="G958" s="9">
        <v>44398</v>
      </c>
      <c r="H958" s="6">
        <v>1</v>
      </c>
      <c r="I958" t="str">
        <f>IF(Table_New[[#This Row],[LaborFee]]=0,"Yes", "No")</f>
        <v>Yes</v>
      </c>
      <c r="J958" t="str">
        <f>IF(Table_New[[#This Row],[PartsFee]]=0,"Yes", "No")</f>
        <v>No</v>
      </c>
      <c r="K958" s="6">
        <v>1.75</v>
      </c>
      <c r="L958" s="6">
        <v>464.21109999999999</v>
      </c>
      <c r="M958" s="6" t="s">
        <v>79</v>
      </c>
      <c r="N958">
        <f>Table_New[[#This Row],[WorkDate]]-Table_New[[#This Row],[ReqDate]]</f>
        <v>9</v>
      </c>
      <c r="O958">
        <f>VLOOKUP(Table_New[[#This Row],[Techs]],$AA$2:$AB$4,2,0)</f>
        <v>80</v>
      </c>
      <c r="P958">
        <f>Table_New[[#This Row],[LaborHours]]*Table_New[[#This Row],[LaborRate]]</f>
        <v>140</v>
      </c>
      <c r="Q958" s="6">
        <v>0</v>
      </c>
      <c r="R958" s="6">
        <v>464.21109999999999</v>
      </c>
      <c r="S958">
        <f>Table_New[[#This Row],[LaborRate]]+Table_New[[#This Row],[LaborCost]]</f>
        <v>220</v>
      </c>
      <c r="T958">
        <f>Table_New[[#This Row],[LaborFee]]+Table_New[[#This Row],[PartsFee]]</f>
        <v>464.21109999999999</v>
      </c>
      <c r="U958" t="str">
        <f>LEFT(TEXT(Table_New[[#This Row],[ReqDate]],"dddd"),3)</f>
        <v>Mon</v>
      </c>
      <c r="V958" t="str">
        <f>LEFT(TEXT(Table_New[[#This Row],[WorkDate]],"mmmm"),3)</f>
        <v>Jul</v>
      </c>
    </row>
    <row r="959" spans="1:22" ht="14.25" customHeight="1" x14ac:dyDescent="0.25">
      <c r="A959" s="6" t="s">
        <v>1039</v>
      </c>
      <c r="B959" s="6" t="s">
        <v>94</v>
      </c>
      <c r="C959" s="6" t="s">
        <v>57</v>
      </c>
      <c r="D959" s="6" t="s">
        <v>58</v>
      </c>
      <c r="E959" t="str">
        <f>IF(Table_New[[#This Row],[Wait]]&lt;=4, "Yes", "No")</f>
        <v>No</v>
      </c>
      <c r="F959" s="9">
        <v>44390</v>
      </c>
      <c r="G959" s="9">
        <v>44397</v>
      </c>
      <c r="H959" s="6">
        <v>1</v>
      </c>
      <c r="I959" t="str">
        <f>IF(Table_New[[#This Row],[LaborFee]]=0,"Yes", "No")</f>
        <v>No</v>
      </c>
      <c r="J959" t="str">
        <f>IF(Table_New[[#This Row],[PartsFee]]=0,"Yes", "No")</f>
        <v>No</v>
      </c>
      <c r="K959" s="6">
        <v>0.5</v>
      </c>
      <c r="L959" s="6">
        <v>83.462900000000005</v>
      </c>
      <c r="M959" s="6" t="s">
        <v>79</v>
      </c>
      <c r="N959">
        <f>Table_New[[#This Row],[WorkDate]]-Table_New[[#This Row],[ReqDate]]</f>
        <v>7</v>
      </c>
      <c r="O959">
        <f>VLOOKUP(Table_New[[#This Row],[Techs]],$AA$2:$AB$4,2,0)</f>
        <v>80</v>
      </c>
      <c r="P959">
        <f>Table_New[[#This Row],[LaborHours]]*Table_New[[#This Row],[LaborRate]]</f>
        <v>40</v>
      </c>
      <c r="Q959" s="6">
        <v>40</v>
      </c>
      <c r="R959" s="6">
        <v>83.462900000000005</v>
      </c>
      <c r="S959">
        <f>Table_New[[#This Row],[LaborRate]]+Table_New[[#This Row],[LaborCost]]</f>
        <v>120</v>
      </c>
      <c r="T959">
        <f>Table_New[[#This Row],[LaborFee]]+Table_New[[#This Row],[PartsFee]]</f>
        <v>123.4629</v>
      </c>
      <c r="U959" t="str">
        <f>LEFT(TEXT(Table_New[[#This Row],[ReqDate]],"dddd"),3)</f>
        <v>Tue</v>
      </c>
      <c r="V959" t="str">
        <f>LEFT(TEXT(Table_New[[#This Row],[WorkDate]],"mmmm"),3)</f>
        <v>Jul</v>
      </c>
    </row>
    <row r="960" spans="1:22" ht="14.25" customHeight="1" x14ac:dyDescent="0.25">
      <c r="A960" s="6" t="s">
        <v>1040</v>
      </c>
      <c r="B960" s="6" t="s">
        <v>56</v>
      </c>
      <c r="C960" s="6" t="s">
        <v>227</v>
      </c>
      <c r="D960" s="6" t="s">
        <v>58</v>
      </c>
      <c r="E960" t="str">
        <f>IF(Table_New[[#This Row],[Wait]]&lt;=4, "Yes", "No")</f>
        <v>No</v>
      </c>
      <c r="F960" s="9">
        <v>44390</v>
      </c>
      <c r="G960" s="9">
        <v>44396</v>
      </c>
      <c r="H960" s="6">
        <v>2</v>
      </c>
      <c r="I960" t="str">
        <f>IF(Table_New[[#This Row],[LaborFee]]=0,"Yes", "No")</f>
        <v>Yes</v>
      </c>
      <c r="J960" t="str">
        <f>IF(Table_New[[#This Row],[PartsFee]]=0,"Yes", "No")</f>
        <v>No</v>
      </c>
      <c r="K960" s="6">
        <v>1.75</v>
      </c>
      <c r="L960" s="6">
        <v>58.5</v>
      </c>
      <c r="M960" s="6" t="s">
        <v>59</v>
      </c>
      <c r="N960">
        <f>Table_New[[#This Row],[WorkDate]]-Table_New[[#This Row],[ReqDate]]</f>
        <v>6</v>
      </c>
      <c r="O960">
        <f>VLOOKUP(Table_New[[#This Row],[Techs]],$AA$2:$AB$4,2,0)</f>
        <v>140</v>
      </c>
      <c r="P960">
        <f>Table_New[[#This Row],[LaborHours]]*Table_New[[#This Row],[LaborRate]]</f>
        <v>245</v>
      </c>
      <c r="Q960" s="6">
        <v>0</v>
      </c>
      <c r="R960" s="6">
        <v>58.5</v>
      </c>
      <c r="S960">
        <f>Table_New[[#This Row],[LaborRate]]+Table_New[[#This Row],[LaborCost]]</f>
        <v>385</v>
      </c>
      <c r="T960">
        <f>Table_New[[#This Row],[LaborFee]]+Table_New[[#This Row],[PartsFee]]</f>
        <v>58.5</v>
      </c>
      <c r="U960" t="str">
        <f>LEFT(TEXT(Table_New[[#This Row],[ReqDate]],"dddd"),3)</f>
        <v>Tue</v>
      </c>
      <c r="V960" t="str">
        <f>LEFT(TEXT(Table_New[[#This Row],[WorkDate]],"mmmm"),3)</f>
        <v>Jul</v>
      </c>
    </row>
    <row r="961" spans="1:22" ht="14.25" customHeight="1" x14ac:dyDescent="0.25">
      <c r="A961" s="6" t="s">
        <v>1041</v>
      </c>
      <c r="B961" s="6" t="s">
        <v>61</v>
      </c>
      <c r="C961" s="6" t="s">
        <v>78</v>
      </c>
      <c r="D961" s="6" t="s">
        <v>58</v>
      </c>
      <c r="E961" t="str">
        <f>IF(Table_New[[#This Row],[Wait]]&lt;=4, "Yes", "No")</f>
        <v>No</v>
      </c>
      <c r="F961" s="9">
        <v>44390</v>
      </c>
      <c r="G961" s="9">
        <v>44396</v>
      </c>
      <c r="H961" s="6">
        <v>1</v>
      </c>
      <c r="I961" t="str">
        <f>IF(Table_New[[#This Row],[LaborFee]]=0,"Yes", "No")</f>
        <v>Yes</v>
      </c>
      <c r="J961" t="str">
        <f>IF(Table_New[[#This Row],[PartsFee]]=0,"Yes", "No")</f>
        <v>No</v>
      </c>
      <c r="K961" s="6">
        <v>0.5</v>
      </c>
      <c r="L961" s="6">
        <v>61.180599999999998</v>
      </c>
      <c r="M961" s="6" t="s">
        <v>59</v>
      </c>
      <c r="N961">
        <f>Table_New[[#This Row],[WorkDate]]-Table_New[[#This Row],[ReqDate]]</f>
        <v>6</v>
      </c>
      <c r="O961">
        <f>VLOOKUP(Table_New[[#This Row],[Techs]],$AA$2:$AB$4,2,0)</f>
        <v>80</v>
      </c>
      <c r="P961">
        <f>Table_New[[#This Row],[LaborHours]]*Table_New[[#This Row],[LaborRate]]</f>
        <v>40</v>
      </c>
      <c r="Q961" s="6">
        <v>0</v>
      </c>
      <c r="R961" s="6">
        <v>61.180599999999998</v>
      </c>
      <c r="S961">
        <f>Table_New[[#This Row],[LaborRate]]+Table_New[[#This Row],[LaborCost]]</f>
        <v>120</v>
      </c>
      <c r="T961">
        <f>Table_New[[#This Row],[LaborFee]]+Table_New[[#This Row],[PartsFee]]</f>
        <v>61.180599999999998</v>
      </c>
      <c r="U961" t="str">
        <f>LEFT(TEXT(Table_New[[#This Row],[ReqDate]],"dddd"),3)</f>
        <v>Tue</v>
      </c>
      <c r="V961" t="str">
        <f>LEFT(TEXT(Table_New[[#This Row],[WorkDate]],"mmmm"),3)</f>
        <v>Jul</v>
      </c>
    </row>
    <row r="962" spans="1:22" ht="14.25" customHeight="1" x14ac:dyDescent="0.25">
      <c r="A962" s="6" t="s">
        <v>1042</v>
      </c>
      <c r="B962" s="6" t="s">
        <v>61</v>
      </c>
      <c r="C962" s="6" t="s">
        <v>78</v>
      </c>
      <c r="D962" s="6" t="s">
        <v>58</v>
      </c>
      <c r="E962" t="str">
        <f>IF(Table_New[[#This Row],[Wait]]&lt;=4, "Yes", "No")</f>
        <v>Yes</v>
      </c>
      <c r="F962" s="9">
        <v>44390</v>
      </c>
      <c r="G962" s="9">
        <v>44392</v>
      </c>
      <c r="H962" s="6">
        <v>1</v>
      </c>
      <c r="I962" t="str">
        <f>IF(Table_New[[#This Row],[LaborFee]]=0,"Yes", "No")</f>
        <v>Yes</v>
      </c>
      <c r="J962" t="str">
        <f>IF(Table_New[[#This Row],[PartsFee]]=0,"Yes", "No")</f>
        <v>No</v>
      </c>
      <c r="K962" s="6">
        <v>0.5</v>
      </c>
      <c r="L962" s="6">
        <v>220.72790000000001</v>
      </c>
      <c r="M962" s="6" t="s">
        <v>79</v>
      </c>
      <c r="N962">
        <f>Table_New[[#This Row],[WorkDate]]-Table_New[[#This Row],[ReqDate]]</f>
        <v>2</v>
      </c>
      <c r="O962">
        <f>VLOOKUP(Table_New[[#This Row],[Techs]],$AA$2:$AB$4,2,0)</f>
        <v>80</v>
      </c>
      <c r="P962">
        <f>Table_New[[#This Row],[LaborHours]]*Table_New[[#This Row],[LaborRate]]</f>
        <v>40</v>
      </c>
      <c r="Q962" s="6">
        <v>0</v>
      </c>
      <c r="R962" s="6">
        <v>220.72790000000001</v>
      </c>
      <c r="S962">
        <f>Table_New[[#This Row],[LaborRate]]+Table_New[[#This Row],[LaborCost]]</f>
        <v>120</v>
      </c>
      <c r="T962">
        <f>Table_New[[#This Row],[LaborFee]]+Table_New[[#This Row],[PartsFee]]</f>
        <v>220.72790000000001</v>
      </c>
      <c r="U962" t="str">
        <f>LEFT(TEXT(Table_New[[#This Row],[ReqDate]],"dddd"),3)</f>
        <v>Tue</v>
      </c>
      <c r="V962" t="str">
        <f>LEFT(TEXT(Table_New[[#This Row],[WorkDate]],"mmmm"),3)</f>
        <v>Jul</v>
      </c>
    </row>
    <row r="963" spans="1:22" ht="14.25" customHeight="1" x14ac:dyDescent="0.25">
      <c r="A963" s="6" t="s">
        <v>1043</v>
      </c>
      <c r="B963" s="6" t="s">
        <v>168</v>
      </c>
      <c r="C963" s="6" t="s">
        <v>227</v>
      </c>
      <c r="D963" s="6" t="s">
        <v>63</v>
      </c>
      <c r="E963" t="str">
        <f>IF(Table_New[[#This Row],[Wait]]&lt;=4, "Yes", "No")</f>
        <v>Yes</v>
      </c>
      <c r="F963" s="9">
        <v>44390</v>
      </c>
      <c r="G963" s="9">
        <v>44392</v>
      </c>
      <c r="H963" s="6">
        <v>2</v>
      </c>
      <c r="I963" t="str">
        <f>IF(Table_New[[#This Row],[LaborFee]]=0,"Yes", "No")</f>
        <v>Yes</v>
      </c>
      <c r="J963" t="str">
        <f>IF(Table_New[[#This Row],[PartsFee]]=0,"Yes", "No")</f>
        <v>No</v>
      </c>
      <c r="K963" s="6">
        <v>1.5</v>
      </c>
      <c r="L963" s="6">
        <v>66.864900000000006</v>
      </c>
      <c r="M963" s="6" t="s">
        <v>79</v>
      </c>
      <c r="N963">
        <f>Table_New[[#This Row],[WorkDate]]-Table_New[[#This Row],[ReqDate]]</f>
        <v>2</v>
      </c>
      <c r="O963">
        <f>VLOOKUP(Table_New[[#This Row],[Techs]],$AA$2:$AB$4,2,0)</f>
        <v>140</v>
      </c>
      <c r="P963">
        <f>Table_New[[#This Row],[LaborHours]]*Table_New[[#This Row],[LaborRate]]</f>
        <v>210</v>
      </c>
      <c r="Q963" s="6">
        <v>0</v>
      </c>
      <c r="R963" s="6">
        <v>66.864900000000006</v>
      </c>
      <c r="S963">
        <f>Table_New[[#This Row],[LaborRate]]+Table_New[[#This Row],[LaborCost]]</f>
        <v>350</v>
      </c>
      <c r="T963">
        <f>Table_New[[#This Row],[LaborFee]]+Table_New[[#This Row],[PartsFee]]</f>
        <v>66.864900000000006</v>
      </c>
      <c r="U963" t="str">
        <f>LEFT(TEXT(Table_New[[#This Row],[ReqDate]],"dddd"),3)</f>
        <v>Tue</v>
      </c>
      <c r="V963" t="str">
        <f>LEFT(TEXT(Table_New[[#This Row],[WorkDate]],"mmmm"),3)</f>
        <v>Jul</v>
      </c>
    </row>
    <row r="964" spans="1:22" ht="14.25" customHeight="1" x14ac:dyDescent="0.25">
      <c r="A964" s="6" t="s">
        <v>1044</v>
      </c>
      <c r="B964" s="6" t="s">
        <v>71</v>
      </c>
      <c r="C964" s="6" t="s">
        <v>66</v>
      </c>
      <c r="D964" s="6" t="s">
        <v>63</v>
      </c>
      <c r="E964" t="str">
        <f>IF(Table_New[[#This Row],[Wait]]&lt;=4, "Yes", "No")</f>
        <v>No</v>
      </c>
      <c r="F964" s="9">
        <v>44391</v>
      </c>
      <c r="G964" s="9">
        <v>44396</v>
      </c>
      <c r="H964" s="6">
        <v>1</v>
      </c>
      <c r="I964" t="str">
        <f>IF(Table_New[[#This Row],[LaborFee]]=0,"Yes", "No")</f>
        <v>Yes</v>
      </c>
      <c r="J964" t="str">
        <f>IF(Table_New[[#This Row],[PartsFee]]=0,"Yes", "No")</f>
        <v>No</v>
      </c>
      <c r="K964" s="6">
        <v>0.75</v>
      </c>
      <c r="L964" s="6">
        <v>120</v>
      </c>
      <c r="M964" s="6" t="s">
        <v>68</v>
      </c>
      <c r="N964">
        <f>Table_New[[#This Row],[WorkDate]]-Table_New[[#This Row],[ReqDate]]</f>
        <v>5</v>
      </c>
      <c r="O964">
        <f>VLOOKUP(Table_New[[#This Row],[Techs]],$AA$2:$AB$4,2,0)</f>
        <v>80</v>
      </c>
      <c r="P964">
        <f>Table_New[[#This Row],[LaborHours]]*Table_New[[#This Row],[LaborRate]]</f>
        <v>60</v>
      </c>
      <c r="Q964" s="6">
        <v>0</v>
      </c>
      <c r="R964" s="6">
        <v>120</v>
      </c>
      <c r="S964">
        <f>Table_New[[#This Row],[LaborRate]]+Table_New[[#This Row],[LaborCost]]</f>
        <v>140</v>
      </c>
      <c r="T964">
        <f>Table_New[[#This Row],[LaborFee]]+Table_New[[#This Row],[PartsFee]]</f>
        <v>120</v>
      </c>
      <c r="U964" t="str">
        <f>LEFT(TEXT(Table_New[[#This Row],[ReqDate]],"dddd"),3)</f>
        <v>Wed</v>
      </c>
      <c r="V964" t="str">
        <f>LEFT(TEXT(Table_New[[#This Row],[WorkDate]],"mmmm"),3)</f>
        <v>Jul</v>
      </c>
    </row>
    <row r="965" spans="1:22" ht="14.25" customHeight="1" x14ac:dyDescent="0.25">
      <c r="A965" s="6" t="s">
        <v>1045</v>
      </c>
      <c r="B965" s="6" t="s">
        <v>71</v>
      </c>
      <c r="C965" s="6" t="s">
        <v>66</v>
      </c>
      <c r="D965" s="6" t="s">
        <v>63</v>
      </c>
      <c r="E965" t="str">
        <f>IF(Table_New[[#This Row],[Wait]]&lt;=4, "Yes", "No")</f>
        <v>No</v>
      </c>
      <c r="F965" s="9">
        <v>44391</v>
      </c>
      <c r="G965" s="9">
        <v>44399</v>
      </c>
      <c r="H965" s="6">
        <v>1</v>
      </c>
      <c r="I965" t="str">
        <f>IF(Table_New[[#This Row],[LaborFee]]=0,"Yes", "No")</f>
        <v>Yes</v>
      </c>
      <c r="J965" t="str">
        <f>IF(Table_New[[#This Row],[PartsFee]]=0,"Yes", "No")</f>
        <v>No</v>
      </c>
      <c r="K965" s="6">
        <v>0.75</v>
      </c>
      <c r="L965" s="6">
        <v>120</v>
      </c>
      <c r="M965" s="6" t="s">
        <v>68</v>
      </c>
      <c r="N965">
        <f>Table_New[[#This Row],[WorkDate]]-Table_New[[#This Row],[ReqDate]]</f>
        <v>8</v>
      </c>
      <c r="O965">
        <f>VLOOKUP(Table_New[[#This Row],[Techs]],$AA$2:$AB$4,2,0)</f>
        <v>80</v>
      </c>
      <c r="P965">
        <f>Table_New[[#This Row],[LaborHours]]*Table_New[[#This Row],[LaborRate]]</f>
        <v>60</v>
      </c>
      <c r="Q965" s="6">
        <v>0</v>
      </c>
      <c r="R965" s="6">
        <v>120</v>
      </c>
      <c r="S965">
        <f>Table_New[[#This Row],[LaborRate]]+Table_New[[#This Row],[LaborCost]]</f>
        <v>140</v>
      </c>
      <c r="T965">
        <f>Table_New[[#This Row],[LaborFee]]+Table_New[[#This Row],[PartsFee]]</f>
        <v>120</v>
      </c>
      <c r="U965" t="str">
        <f>LEFT(TEXT(Table_New[[#This Row],[ReqDate]],"dddd"),3)</f>
        <v>Wed</v>
      </c>
      <c r="V965" t="str">
        <f>LEFT(TEXT(Table_New[[#This Row],[WorkDate]],"mmmm"),3)</f>
        <v>Jul</v>
      </c>
    </row>
    <row r="966" spans="1:22" ht="14.25" customHeight="1" x14ac:dyDescent="0.25">
      <c r="A966" s="6" t="s">
        <v>1046</v>
      </c>
      <c r="B966" s="6" t="s">
        <v>71</v>
      </c>
      <c r="C966" s="6" t="s">
        <v>66</v>
      </c>
      <c r="D966" s="6" t="s">
        <v>63</v>
      </c>
      <c r="E966" t="str">
        <f>IF(Table_New[[#This Row],[Wait]]&lt;=4, "Yes", "No")</f>
        <v>No</v>
      </c>
      <c r="F966" s="9">
        <v>44391</v>
      </c>
      <c r="G966" s="9">
        <v>44399</v>
      </c>
      <c r="H966" s="6">
        <v>1</v>
      </c>
      <c r="I966" t="str">
        <f>IF(Table_New[[#This Row],[LaborFee]]=0,"Yes", "No")</f>
        <v>Yes</v>
      </c>
      <c r="J966" t="str">
        <f>IF(Table_New[[#This Row],[PartsFee]]=0,"Yes", "No")</f>
        <v>No</v>
      </c>
      <c r="K966" s="6">
        <v>0.5</v>
      </c>
      <c r="L966" s="6">
        <v>120</v>
      </c>
      <c r="M966" s="6" t="s">
        <v>68</v>
      </c>
      <c r="N966">
        <f>Table_New[[#This Row],[WorkDate]]-Table_New[[#This Row],[ReqDate]]</f>
        <v>8</v>
      </c>
      <c r="O966">
        <f>VLOOKUP(Table_New[[#This Row],[Techs]],$AA$2:$AB$4,2,0)</f>
        <v>80</v>
      </c>
      <c r="P966">
        <f>Table_New[[#This Row],[LaborHours]]*Table_New[[#This Row],[LaborRate]]</f>
        <v>40</v>
      </c>
      <c r="Q966" s="6">
        <v>0</v>
      </c>
      <c r="R966" s="6">
        <v>120</v>
      </c>
      <c r="S966">
        <f>Table_New[[#This Row],[LaborRate]]+Table_New[[#This Row],[LaborCost]]</f>
        <v>120</v>
      </c>
      <c r="T966">
        <f>Table_New[[#This Row],[LaborFee]]+Table_New[[#This Row],[PartsFee]]</f>
        <v>120</v>
      </c>
      <c r="U966" t="str">
        <f>LEFT(TEXT(Table_New[[#This Row],[ReqDate]],"dddd"),3)</f>
        <v>Wed</v>
      </c>
      <c r="V966" t="str">
        <f>LEFT(TEXT(Table_New[[#This Row],[WorkDate]],"mmmm"),3)</f>
        <v>Jul</v>
      </c>
    </row>
    <row r="967" spans="1:22" ht="14.25" customHeight="1" x14ac:dyDescent="0.25">
      <c r="A967" s="6" t="s">
        <v>1047</v>
      </c>
      <c r="B967" s="6" t="s">
        <v>106</v>
      </c>
      <c r="C967" s="6" t="s">
        <v>78</v>
      </c>
      <c r="D967" s="6" t="s">
        <v>58</v>
      </c>
      <c r="E967" t="str">
        <f>IF(Table_New[[#This Row],[Wait]]&lt;=4, "Yes", "No")</f>
        <v>No</v>
      </c>
      <c r="F967" s="9">
        <v>44391</v>
      </c>
      <c r="G967" s="9">
        <v>44399</v>
      </c>
      <c r="H967" s="6">
        <v>1</v>
      </c>
      <c r="I967" t="str">
        <f>IF(Table_New[[#This Row],[LaborFee]]=0,"Yes", "No")</f>
        <v>Yes</v>
      </c>
      <c r="J967" t="str">
        <f>IF(Table_New[[#This Row],[PartsFee]]=0,"Yes", "No")</f>
        <v>No</v>
      </c>
      <c r="K967" s="6">
        <v>1.5</v>
      </c>
      <c r="L967" s="6">
        <v>166.62479999999999</v>
      </c>
      <c r="M967" s="6" t="s">
        <v>79</v>
      </c>
      <c r="N967">
        <f>Table_New[[#This Row],[WorkDate]]-Table_New[[#This Row],[ReqDate]]</f>
        <v>8</v>
      </c>
      <c r="O967">
        <f>VLOOKUP(Table_New[[#This Row],[Techs]],$AA$2:$AB$4,2,0)</f>
        <v>80</v>
      </c>
      <c r="P967">
        <f>Table_New[[#This Row],[LaborHours]]*Table_New[[#This Row],[LaborRate]]</f>
        <v>120</v>
      </c>
      <c r="Q967" s="6">
        <v>0</v>
      </c>
      <c r="R967" s="6">
        <v>166.62479999999999</v>
      </c>
      <c r="S967">
        <f>Table_New[[#This Row],[LaborRate]]+Table_New[[#This Row],[LaborCost]]</f>
        <v>200</v>
      </c>
      <c r="T967">
        <f>Table_New[[#This Row],[LaborFee]]+Table_New[[#This Row],[PartsFee]]</f>
        <v>166.62479999999999</v>
      </c>
      <c r="U967" t="str">
        <f>LEFT(TEXT(Table_New[[#This Row],[ReqDate]],"dddd"),3)</f>
        <v>Wed</v>
      </c>
      <c r="V967" t="str">
        <f>LEFT(TEXT(Table_New[[#This Row],[WorkDate]],"mmmm"),3)</f>
        <v>Jul</v>
      </c>
    </row>
    <row r="968" spans="1:22" ht="14.25" customHeight="1" x14ac:dyDescent="0.25">
      <c r="A968" s="6" t="s">
        <v>1048</v>
      </c>
      <c r="B968" s="6" t="s">
        <v>168</v>
      </c>
      <c r="C968" s="6" t="s">
        <v>227</v>
      </c>
      <c r="D968" s="6" t="s">
        <v>63</v>
      </c>
      <c r="E968" t="str">
        <f>IF(Table_New[[#This Row],[Wait]]&lt;=4, "Yes", "No")</f>
        <v>No</v>
      </c>
      <c r="F968" s="9">
        <v>44391</v>
      </c>
      <c r="G968" s="9">
        <v>44396</v>
      </c>
      <c r="H968" s="6">
        <v>2</v>
      </c>
      <c r="I968" t="str">
        <f>IF(Table_New[[#This Row],[LaborFee]]=0,"Yes", "No")</f>
        <v>Yes</v>
      </c>
      <c r="J968" t="str">
        <f>IF(Table_New[[#This Row],[PartsFee]]=0,"Yes", "No")</f>
        <v>No</v>
      </c>
      <c r="K968" s="6">
        <v>0.75</v>
      </c>
      <c r="L968" s="6">
        <v>336.2636</v>
      </c>
      <c r="M968" s="6" t="s">
        <v>59</v>
      </c>
      <c r="N968">
        <f>Table_New[[#This Row],[WorkDate]]-Table_New[[#This Row],[ReqDate]]</f>
        <v>5</v>
      </c>
      <c r="O968">
        <f>VLOOKUP(Table_New[[#This Row],[Techs]],$AA$2:$AB$4,2,0)</f>
        <v>140</v>
      </c>
      <c r="P968">
        <f>Table_New[[#This Row],[LaborHours]]*Table_New[[#This Row],[LaborRate]]</f>
        <v>105</v>
      </c>
      <c r="Q968" s="6">
        <v>0</v>
      </c>
      <c r="R968" s="6">
        <v>336.2636</v>
      </c>
      <c r="S968">
        <f>Table_New[[#This Row],[LaborRate]]+Table_New[[#This Row],[LaborCost]]</f>
        <v>245</v>
      </c>
      <c r="T968">
        <f>Table_New[[#This Row],[LaborFee]]+Table_New[[#This Row],[PartsFee]]</f>
        <v>336.2636</v>
      </c>
      <c r="U968" t="str">
        <f>LEFT(TEXT(Table_New[[#This Row],[ReqDate]],"dddd"),3)</f>
        <v>Wed</v>
      </c>
      <c r="V968" t="str">
        <f>LEFT(TEXT(Table_New[[#This Row],[WorkDate]],"mmmm"),3)</f>
        <v>Jul</v>
      </c>
    </row>
    <row r="969" spans="1:22" ht="14.25" customHeight="1" x14ac:dyDescent="0.25">
      <c r="A969" s="6" t="s">
        <v>1049</v>
      </c>
      <c r="B969" s="6" t="s">
        <v>71</v>
      </c>
      <c r="C969" s="6" t="s">
        <v>57</v>
      </c>
      <c r="D969" s="6" t="s">
        <v>81</v>
      </c>
      <c r="E969" t="str">
        <f>IF(Table_New[[#This Row],[Wait]]&lt;=4, "Yes", "No")</f>
        <v>No</v>
      </c>
      <c r="F969" s="9">
        <v>44391</v>
      </c>
      <c r="G969" s="9">
        <v>44396</v>
      </c>
      <c r="H969" s="6">
        <v>2</v>
      </c>
      <c r="I969" t="str">
        <f>IF(Table_New[[#This Row],[LaborFee]]=0,"Yes", "No")</f>
        <v>Yes</v>
      </c>
      <c r="J969" t="str">
        <f>IF(Table_New[[#This Row],[PartsFee]]=0,"Yes", "No")</f>
        <v>No</v>
      </c>
      <c r="K969" s="6">
        <v>0.25</v>
      </c>
      <c r="L969" s="6">
        <v>1000.454</v>
      </c>
      <c r="M969" s="6" t="s">
        <v>59</v>
      </c>
      <c r="N969">
        <f>Table_New[[#This Row],[WorkDate]]-Table_New[[#This Row],[ReqDate]]</f>
        <v>5</v>
      </c>
      <c r="O969">
        <f>VLOOKUP(Table_New[[#This Row],[Techs]],$AA$2:$AB$4,2,0)</f>
        <v>140</v>
      </c>
      <c r="P969">
        <f>Table_New[[#This Row],[LaborHours]]*Table_New[[#This Row],[LaborRate]]</f>
        <v>35</v>
      </c>
      <c r="Q969" s="6">
        <v>0</v>
      </c>
      <c r="R969" s="6">
        <v>1000.454</v>
      </c>
      <c r="S969">
        <f>Table_New[[#This Row],[LaborRate]]+Table_New[[#This Row],[LaborCost]]</f>
        <v>175</v>
      </c>
      <c r="T969">
        <f>Table_New[[#This Row],[LaborFee]]+Table_New[[#This Row],[PartsFee]]</f>
        <v>1000.454</v>
      </c>
      <c r="U969" t="str">
        <f>LEFT(TEXT(Table_New[[#This Row],[ReqDate]],"dddd"),3)</f>
        <v>Wed</v>
      </c>
      <c r="V969" t="str">
        <f>LEFT(TEXT(Table_New[[#This Row],[WorkDate]],"mmmm"),3)</f>
        <v>Jul</v>
      </c>
    </row>
    <row r="970" spans="1:22" ht="14.25" customHeight="1" x14ac:dyDescent="0.25">
      <c r="A970" s="6" t="s">
        <v>1050</v>
      </c>
      <c r="B970" s="6" t="s">
        <v>65</v>
      </c>
      <c r="C970" s="6" t="s">
        <v>78</v>
      </c>
      <c r="D970" s="6" t="s">
        <v>194</v>
      </c>
      <c r="E970" t="str">
        <f>IF(Table_New[[#This Row],[Wait]]&lt;=4, "Yes", "No")</f>
        <v>Yes</v>
      </c>
      <c r="F970" s="9">
        <v>44392</v>
      </c>
      <c r="G970" s="9">
        <v>44392</v>
      </c>
      <c r="H970" s="6">
        <v>1</v>
      </c>
      <c r="I970" t="str">
        <f>IF(Table_New[[#This Row],[LaborFee]]=0,"Yes", "No")</f>
        <v>No</v>
      </c>
      <c r="J970" t="str">
        <f>IF(Table_New[[#This Row],[PartsFee]]=0,"Yes", "No")</f>
        <v>No</v>
      </c>
      <c r="K970" s="6">
        <v>1</v>
      </c>
      <c r="L970" s="6">
        <v>310.93439999999998</v>
      </c>
      <c r="M970" s="6" t="s">
        <v>79</v>
      </c>
      <c r="N970">
        <f>Table_New[[#This Row],[WorkDate]]-Table_New[[#This Row],[ReqDate]]</f>
        <v>0</v>
      </c>
      <c r="O970">
        <f>VLOOKUP(Table_New[[#This Row],[Techs]],$AA$2:$AB$4,2,0)</f>
        <v>80</v>
      </c>
      <c r="P970">
        <f>Table_New[[#This Row],[LaborHours]]*Table_New[[#This Row],[LaborRate]]</f>
        <v>80</v>
      </c>
      <c r="Q970" s="6">
        <v>80</v>
      </c>
      <c r="R970" s="6">
        <v>310.93439999999998</v>
      </c>
      <c r="S970">
        <f>Table_New[[#This Row],[LaborRate]]+Table_New[[#This Row],[LaborCost]]</f>
        <v>160</v>
      </c>
      <c r="T970">
        <f>Table_New[[#This Row],[LaborFee]]+Table_New[[#This Row],[PartsFee]]</f>
        <v>390.93439999999998</v>
      </c>
      <c r="U970" t="str">
        <f>LEFT(TEXT(Table_New[[#This Row],[ReqDate]],"dddd"),3)</f>
        <v>Thu</v>
      </c>
      <c r="V970" t="str">
        <f>LEFT(TEXT(Table_New[[#This Row],[WorkDate]],"mmmm"),3)</f>
        <v>Jul</v>
      </c>
    </row>
    <row r="971" spans="1:22" ht="14.25" customHeight="1" x14ac:dyDescent="0.25">
      <c r="A971" s="6" t="s">
        <v>1051</v>
      </c>
      <c r="B971" s="6" t="s">
        <v>168</v>
      </c>
      <c r="C971" s="6" t="s">
        <v>227</v>
      </c>
      <c r="D971" s="6" t="s">
        <v>63</v>
      </c>
      <c r="E971" t="str">
        <f>IF(Table_New[[#This Row],[Wait]]&lt;=4, "Yes", "No")</f>
        <v>No</v>
      </c>
      <c r="F971" s="9">
        <v>44392</v>
      </c>
      <c r="G971" s="9">
        <v>44399</v>
      </c>
      <c r="H971" s="6">
        <v>2</v>
      </c>
      <c r="I971" t="str">
        <f>IF(Table_New[[#This Row],[LaborFee]]=0,"Yes", "No")</f>
        <v>Yes</v>
      </c>
      <c r="J971" t="str">
        <f>IF(Table_New[[#This Row],[PartsFee]]=0,"Yes", "No")</f>
        <v>No</v>
      </c>
      <c r="K971" s="6">
        <v>1.75</v>
      </c>
      <c r="L971" s="6">
        <v>450.2</v>
      </c>
      <c r="M971" s="6" t="s">
        <v>59</v>
      </c>
      <c r="N971">
        <f>Table_New[[#This Row],[WorkDate]]-Table_New[[#This Row],[ReqDate]]</f>
        <v>7</v>
      </c>
      <c r="O971">
        <f>VLOOKUP(Table_New[[#This Row],[Techs]],$AA$2:$AB$4,2,0)</f>
        <v>140</v>
      </c>
      <c r="P971">
        <f>Table_New[[#This Row],[LaborHours]]*Table_New[[#This Row],[LaborRate]]</f>
        <v>245</v>
      </c>
      <c r="Q971" s="6">
        <v>0</v>
      </c>
      <c r="R971" s="6">
        <v>450.2</v>
      </c>
      <c r="S971">
        <f>Table_New[[#This Row],[LaborRate]]+Table_New[[#This Row],[LaborCost]]</f>
        <v>385</v>
      </c>
      <c r="T971">
        <f>Table_New[[#This Row],[LaborFee]]+Table_New[[#This Row],[PartsFee]]</f>
        <v>450.2</v>
      </c>
      <c r="U971" t="str">
        <f>LEFT(TEXT(Table_New[[#This Row],[ReqDate]],"dddd"),3)</f>
        <v>Thu</v>
      </c>
      <c r="V971" t="str">
        <f>LEFT(TEXT(Table_New[[#This Row],[WorkDate]],"mmmm"),3)</f>
        <v>Jul</v>
      </c>
    </row>
    <row r="972" spans="1:22" ht="14.25" customHeight="1" x14ac:dyDescent="0.25">
      <c r="A972" s="6" t="s">
        <v>1052</v>
      </c>
      <c r="B972" s="6" t="s">
        <v>56</v>
      </c>
      <c r="C972" s="6" t="s">
        <v>227</v>
      </c>
      <c r="D972" s="6" t="s">
        <v>63</v>
      </c>
      <c r="E972" t="str">
        <f>IF(Table_New[[#This Row],[Wait]]&lt;=4, "Yes", "No")</f>
        <v>No</v>
      </c>
      <c r="F972" s="9">
        <v>44392</v>
      </c>
      <c r="G972" s="9">
        <v>44399</v>
      </c>
      <c r="H972" s="6">
        <v>2</v>
      </c>
      <c r="I972" t="str">
        <f>IF(Table_New[[#This Row],[LaborFee]]=0,"Yes", "No")</f>
        <v>Yes</v>
      </c>
      <c r="J972" t="str">
        <f>IF(Table_New[[#This Row],[PartsFee]]=0,"Yes", "No")</f>
        <v>No</v>
      </c>
      <c r="K972" s="6">
        <v>1.75</v>
      </c>
      <c r="L972" s="6">
        <v>186</v>
      </c>
      <c r="M972" s="6" t="s">
        <v>59</v>
      </c>
      <c r="N972">
        <f>Table_New[[#This Row],[WorkDate]]-Table_New[[#This Row],[ReqDate]]</f>
        <v>7</v>
      </c>
      <c r="O972">
        <f>VLOOKUP(Table_New[[#This Row],[Techs]],$AA$2:$AB$4,2,0)</f>
        <v>140</v>
      </c>
      <c r="P972">
        <f>Table_New[[#This Row],[LaborHours]]*Table_New[[#This Row],[LaborRate]]</f>
        <v>245</v>
      </c>
      <c r="Q972" s="6">
        <v>0</v>
      </c>
      <c r="R972" s="6">
        <v>186</v>
      </c>
      <c r="S972">
        <f>Table_New[[#This Row],[LaborRate]]+Table_New[[#This Row],[LaborCost]]</f>
        <v>385</v>
      </c>
      <c r="T972">
        <f>Table_New[[#This Row],[LaborFee]]+Table_New[[#This Row],[PartsFee]]</f>
        <v>186</v>
      </c>
      <c r="U972" t="str">
        <f>LEFT(TEXT(Table_New[[#This Row],[ReqDate]],"dddd"),3)</f>
        <v>Thu</v>
      </c>
      <c r="V972" t="str">
        <f>LEFT(TEXT(Table_New[[#This Row],[WorkDate]],"mmmm"),3)</f>
        <v>Jul</v>
      </c>
    </row>
    <row r="973" spans="1:22" ht="14.25" customHeight="1" x14ac:dyDescent="0.25">
      <c r="A973" s="6" t="s">
        <v>1053</v>
      </c>
      <c r="B973" s="6" t="s">
        <v>65</v>
      </c>
      <c r="C973" s="6" t="s">
        <v>57</v>
      </c>
      <c r="D973" s="6" t="s">
        <v>63</v>
      </c>
      <c r="E973" t="str">
        <f>IF(Table_New[[#This Row],[Wait]]&lt;=4, "Yes", "No")</f>
        <v>No</v>
      </c>
      <c r="F973" s="9">
        <v>44393</v>
      </c>
      <c r="G973" s="9">
        <v>44406</v>
      </c>
      <c r="H973" s="6">
        <v>1</v>
      </c>
      <c r="I973" t="str">
        <f>IF(Table_New[[#This Row],[LaborFee]]=0,"Yes", "No")</f>
        <v>No</v>
      </c>
      <c r="J973" t="str">
        <f>IF(Table_New[[#This Row],[PartsFee]]=0,"Yes", "No")</f>
        <v>No</v>
      </c>
      <c r="K973" s="6">
        <v>1.5</v>
      </c>
      <c r="L973" s="6">
        <v>1111.5</v>
      </c>
      <c r="M973" s="6" t="s">
        <v>68</v>
      </c>
      <c r="N973">
        <f>Table_New[[#This Row],[WorkDate]]-Table_New[[#This Row],[ReqDate]]</f>
        <v>13</v>
      </c>
      <c r="O973">
        <f>VLOOKUP(Table_New[[#This Row],[Techs]],$AA$2:$AB$4,2,0)</f>
        <v>80</v>
      </c>
      <c r="P973">
        <f>Table_New[[#This Row],[LaborHours]]*Table_New[[#This Row],[LaborRate]]</f>
        <v>120</v>
      </c>
      <c r="Q973" s="6">
        <v>120</v>
      </c>
      <c r="R973" s="6">
        <v>1111.5</v>
      </c>
      <c r="S973">
        <f>Table_New[[#This Row],[LaborRate]]+Table_New[[#This Row],[LaborCost]]</f>
        <v>200</v>
      </c>
      <c r="T973">
        <f>Table_New[[#This Row],[LaborFee]]+Table_New[[#This Row],[PartsFee]]</f>
        <v>1231.5</v>
      </c>
      <c r="U973" t="str">
        <f>LEFT(TEXT(Table_New[[#This Row],[ReqDate]],"dddd"),3)</f>
        <v>Fri</v>
      </c>
      <c r="V973" t="str">
        <f>LEFT(TEXT(Table_New[[#This Row],[WorkDate]],"mmmm"),3)</f>
        <v>Jul</v>
      </c>
    </row>
    <row r="974" spans="1:22" ht="14.25" customHeight="1" x14ac:dyDescent="0.25">
      <c r="A974" s="6" t="s">
        <v>1054</v>
      </c>
      <c r="B974" s="6" t="s">
        <v>226</v>
      </c>
      <c r="C974" s="6" t="s">
        <v>227</v>
      </c>
      <c r="D974" s="6" t="s">
        <v>81</v>
      </c>
      <c r="E974" t="str">
        <f>IF(Table_New[[#This Row],[Wait]]&lt;=4, "Yes", "No")</f>
        <v>No</v>
      </c>
      <c r="F974" s="9">
        <v>44393</v>
      </c>
      <c r="G974" s="9">
        <v>44399</v>
      </c>
      <c r="H974" s="6">
        <v>2</v>
      </c>
      <c r="I974" t="str">
        <f>IF(Table_New[[#This Row],[LaborFee]]=0,"Yes", "No")</f>
        <v>Yes</v>
      </c>
      <c r="J974" t="str">
        <f>IF(Table_New[[#This Row],[PartsFee]]=0,"Yes", "No")</f>
        <v>No</v>
      </c>
      <c r="K974" s="6">
        <v>0.25</v>
      </c>
      <c r="L974" s="6">
        <v>170</v>
      </c>
      <c r="M974" s="6" t="s">
        <v>59</v>
      </c>
      <c r="N974">
        <f>Table_New[[#This Row],[WorkDate]]-Table_New[[#This Row],[ReqDate]]</f>
        <v>6</v>
      </c>
      <c r="O974">
        <f>VLOOKUP(Table_New[[#This Row],[Techs]],$AA$2:$AB$4,2,0)</f>
        <v>140</v>
      </c>
      <c r="P974">
        <f>Table_New[[#This Row],[LaborHours]]*Table_New[[#This Row],[LaborRate]]</f>
        <v>35</v>
      </c>
      <c r="Q974" s="6">
        <v>0</v>
      </c>
      <c r="R974" s="6">
        <v>170</v>
      </c>
      <c r="S974">
        <f>Table_New[[#This Row],[LaborRate]]+Table_New[[#This Row],[LaborCost]]</f>
        <v>175</v>
      </c>
      <c r="T974">
        <f>Table_New[[#This Row],[LaborFee]]+Table_New[[#This Row],[PartsFee]]</f>
        <v>170</v>
      </c>
      <c r="U974" t="str">
        <f>LEFT(TEXT(Table_New[[#This Row],[ReqDate]],"dddd"),3)</f>
        <v>Fri</v>
      </c>
      <c r="V974" t="str">
        <f>LEFT(TEXT(Table_New[[#This Row],[WorkDate]],"mmmm"),3)</f>
        <v>Jul</v>
      </c>
    </row>
    <row r="975" spans="1:22" ht="14.25" customHeight="1" x14ac:dyDescent="0.25">
      <c r="A975" s="6" t="s">
        <v>1055</v>
      </c>
      <c r="B975" s="6" t="s">
        <v>56</v>
      </c>
      <c r="C975" s="6" t="s">
        <v>227</v>
      </c>
      <c r="D975" s="6" t="s">
        <v>63</v>
      </c>
      <c r="E975" t="str">
        <f>IF(Table_New[[#This Row],[Wait]]&lt;=4, "Yes", "No")</f>
        <v>No</v>
      </c>
      <c r="F975" s="9">
        <v>44393</v>
      </c>
      <c r="G975" s="9">
        <v>44399</v>
      </c>
      <c r="H975" s="6">
        <v>2</v>
      </c>
      <c r="I975" t="str">
        <f>IF(Table_New[[#This Row],[LaborFee]]=0,"Yes", "No")</f>
        <v>Yes</v>
      </c>
      <c r="J975" t="str">
        <f>IF(Table_New[[#This Row],[PartsFee]]=0,"Yes", "No")</f>
        <v>No</v>
      </c>
      <c r="K975" s="6">
        <v>0.5</v>
      </c>
      <c r="L975" s="6">
        <v>180</v>
      </c>
      <c r="M975" s="6" t="s">
        <v>59</v>
      </c>
      <c r="N975">
        <f>Table_New[[#This Row],[WorkDate]]-Table_New[[#This Row],[ReqDate]]</f>
        <v>6</v>
      </c>
      <c r="O975">
        <f>VLOOKUP(Table_New[[#This Row],[Techs]],$AA$2:$AB$4,2,0)</f>
        <v>140</v>
      </c>
      <c r="P975">
        <f>Table_New[[#This Row],[LaborHours]]*Table_New[[#This Row],[LaborRate]]</f>
        <v>70</v>
      </c>
      <c r="Q975" s="6">
        <v>0</v>
      </c>
      <c r="R975" s="6">
        <v>180</v>
      </c>
      <c r="S975">
        <f>Table_New[[#This Row],[LaborRate]]+Table_New[[#This Row],[LaborCost]]</f>
        <v>210</v>
      </c>
      <c r="T975">
        <f>Table_New[[#This Row],[LaborFee]]+Table_New[[#This Row],[PartsFee]]</f>
        <v>180</v>
      </c>
      <c r="U975" t="str">
        <f>LEFT(TEXT(Table_New[[#This Row],[ReqDate]],"dddd"),3)</f>
        <v>Fri</v>
      </c>
      <c r="V975" t="str">
        <f>LEFT(TEXT(Table_New[[#This Row],[WorkDate]],"mmmm"),3)</f>
        <v>Jul</v>
      </c>
    </row>
    <row r="976" spans="1:22" ht="14.25" customHeight="1" x14ac:dyDescent="0.25">
      <c r="A976" s="6" t="s">
        <v>1056</v>
      </c>
      <c r="B976" s="6" t="s">
        <v>71</v>
      </c>
      <c r="C976" s="6" t="s">
        <v>66</v>
      </c>
      <c r="D976" s="6" t="s">
        <v>58</v>
      </c>
      <c r="E976" t="str">
        <f>IF(Table_New[[#This Row],[Wait]]&lt;=4, "Yes", "No")</f>
        <v>No</v>
      </c>
      <c r="F976" s="9">
        <v>44394</v>
      </c>
      <c r="G976" s="9">
        <v>44403</v>
      </c>
      <c r="H976" s="6">
        <v>1</v>
      </c>
      <c r="I976" t="str">
        <f>IF(Table_New[[#This Row],[LaborFee]]=0,"Yes", "No")</f>
        <v>No</v>
      </c>
      <c r="J976" t="str">
        <f>IF(Table_New[[#This Row],[PartsFee]]=0,"Yes", "No")</f>
        <v>No</v>
      </c>
      <c r="K976" s="6">
        <v>0.75</v>
      </c>
      <c r="L976" s="6">
        <v>48</v>
      </c>
      <c r="M976" s="6" t="s">
        <v>79</v>
      </c>
      <c r="N976">
        <f>Table_New[[#This Row],[WorkDate]]-Table_New[[#This Row],[ReqDate]]</f>
        <v>9</v>
      </c>
      <c r="O976">
        <f>VLOOKUP(Table_New[[#This Row],[Techs]],$AA$2:$AB$4,2,0)</f>
        <v>80</v>
      </c>
      <c r="P976">
        <f>Table_New[[#This Row],[LaborHours]]*Table_New[[#This Row],[LaborRate]]</f>
        <v>60</v>
      </c>
      <c r="Q976" s="6">
        <v>60</v>
      </c>
      <c r="R976" s="6">
        <v>48</v>
      </c>
      <c r="S976">
        <f>Table_New[[#This Row],[LaborRate]]+Table_New[[#This Row],[LaborCost]]</f>
        <v>140</v>
      </c>
      <c r="T976">
        <f>Table_New[[#This Row],[LaborFee]]+Table_New[[#This Row],[PartsFee]]</f>
        <v>108</v>
      </c>
      <c r="U976" t="str">
        <f>LEFT(TEXT(Table_New[[#This Row],[ReqDate]],"dddd"),3)</f>
        <v>Sat</v>
      </c>
      <c r="V976" t="str">
        <f>LEFT(TEXT(Table_New[[#This Row],[WorkDate]],"mmmm"),3)</f>
        <v>Jul</v>
      </c>
    </row>
    <row r="977" spans="1:22" ht="14.25" customHeight="1" x14ac:dyDescent="0.25">
      <c r="A977" s="6" t="s">
        <v>1057</v>
      </c>
      <c r="B977" s="6" t="s">
        <v>65</v>
      </c>
      <c r="C977" s="6" t="s">
        <v>78</v>
      </c>
      <c r="D977" s="6" t="s">
        <v>63</v>
      </c>
      <c r="E977" t="str">
        <f>IF(Table_New[[#This Row],[Wait]]&lt;=4, "Yes", "No")</f>
        <v>No</v>
      </c>
      <c r="F977" s="9">
        <v>44394</v>
      </c>
      <c r="G977" s="9">
        <v>44400</v>
      </c>
      <c r="H977" s="6">
        <v>2</v>
      </c>
      <c r="I977" t="str">
        <f>IF(Table_New[[#This Row],[LaborFee]]=0,"Yes", "No")</f>
        <v>Yes</v>
      </c>
      <c r="J977" t="str">
        <f>IF(Table_New[[#This Row],[PartsFee]]=0,"Yes", "No")</f>
        <v>Yes</v>
      </c>
      <c r="K977" s="6">
        <v>1.75</v>
      </c>
      <c r="L977" s="6">
        <v>1019.9758</v>
      </c>
      <c r="M977" s="6" t="s">
        <v>413</v>
      </c>
      <c r="N977">
        <f>Table_New[[#This Row],[WorkDate]]-Table_New[[#This Row],[ReqDate]]</f>
        <v>6</v>
      </c>
      <c r="O977">
        <f>VLOOKUP(Table_New[[#This Row],[Techs]],$AA$2:$AB$4,2,0)</f>
        <v>140</v>
      </c>
      <c r="P977">
        <f>Table_New[[#This Row],[LaborHours]]*Table_New[[#This Row],[LaborRate]]</f>
        <v>245</v>
      </c>
      <c r="Q977" s="6">
        <v>0</v>
      </c>
      <c r="R977" s="6">
        <v>0</v>
      </c>
      <c r="S977">
        <f>Table_New[[#This Row],[LaborRate]]+Table_New[[#This Row],[LaborCost]]</f>
        <v>385</v>
      </c>
      <c r="T977">
        <f>Table_New[[#This Row],[LaborFee]]+Table_New[[#This Row],[PartsFee]]</f>
        <v>0</v>
      </c>
      <c r="U977" t="str">
        <f>LEFT(TEXT(Table_New[[#This Row],[ReqDate]],"dddd"),3)</f>
        <v>Sat</v>
      </c>
      <c r="V977" t="str">
        <f>LEFT(TEXT(Table_New[[#This Row],[WorkDate]],"mmmm"),3)</f>
        <v>Jul</v>
      </c>
    </row>
    <row r="978" spans="1:22" ht="14.25" customHeight="1" x14ac:dyDescent="0.25">
      <c r="A978" s="6" t="s">
        <v>1058</v>
      </c>
      <c r="B978" s="6" t="s">
        <v>94</v>
      </c>
      <c r="C978" s="6" t="s">
        <v>78</v>
      </c>
      <c r="D978" s="6" t="s">
        <v>58</v>
      </c>
      <c r="E978" t="str">
        <f>IF(Table_New[[#This Row],[Wait]]&lt;=4, "Yes", "No")</f>
        <v>Yes</v>
      </c>
      <c r="F978" s="9">
        <v>44396</v>
      </c>
      <c r="G978" s="9">
        <v>44396</v>
      </c>
      <c r="H978" s="6">
        <v>1</v>
      </c>
      <c r="I978" t="str">
        <f>IF(Table_New[[#This Row],[LaborFee]]=0,"Yes", "No")</f>
        <v>No</v>
      </c>
      <c r="J978" t="str">
        <f>IF(Table_New[[#This Row],[PartsFee]]=0,"Yes", "No")</f>
        <v>No</v>
      </c>
      <c r="K978" s="6">
        <v>0.5</v>
      </c>
      <c r="L978" s="6">
        <v>161.79509999999999</v>
      </c>
      <c r="M978" s="6" t="s">
        <v>79</v>
      </c>
      <c r="N978">
        <f>Table_New[[#This Row],[WorkDate]]-Table_New[[#This Row],[ReqDate]]</f>
        <v>0</v>
      </c>
      <c r="O978">
        <f>VLOOKUP(Table_New[[#This Row],[Techs]],$AA$2:$AB$4,2,0)</f>
        <v>80</v>
      </c>
      <c r="P978">
        <f>Table_New[[#This Row],[LaborHours]]*Table_New[[#This Row],[LaborRate]]</f>
        <v>40</v>
      </c>
      <c r="Q978" s="6">
        <v>40</v>
      </c>
      <c r="R978" s="6">
        <v>161.79509999999999</v>
      </c>
      <c r="S978">
        <f>Table_New[[#This Row],[LaborRate]]+Table_New[[#This Row],[LaborCost]]</f>
        <v>120</v>
      </c>
      <c r="T978">
        <f>Table_New[[#This Row],[LaborFee]]+Table_New[[#This Row],[PartsFee]]</f>
        <v>201.79509999999999</v>
      </c>
      <c r="U978" t="str">
        <f>LEFT(TEXT(Table_New[[#This Row],[ReqDate]],"dddd"),3)</f>
        <v>Mon</v>
      </c>
      <c r="V978" t="str">
        <f>LEFT(TEXT(Table_New[[#This Row],[WorkDate]],"mmmm"),3)</f>
        <v>Jul</v>
      </c>
    </row>
    <row r="979" spans="1:22" ht="14.25" customHeight="1" x14ac:dyDescent="0.25">
      <c r="A979" s="6" t="s">
        <v>1059</v>
      </c>
      <c r="B979" s="6" t="s">
        <v>56</v>
      </c>
      <c r="C979" s="6" t="s">
        <v>227</v>
      </c>
      <c r="D979" s="6" t="s">
        <v>58</v>
      </c>
      <c r="E979" t="str">
        <f>IF(Table_New[[#This Row],[Wait]]&lt;=4, "Yes", "No")</f>
        <v>Yes</v>
      </c>
      <c r="F979" s="9">
        <v>44396</v>
      </c>
      <c r="G979" s="9">
        <v>44400</v>
      </c>
      <c r="H979" s="6">
        <v>2</v>
      </c>
      <c r="I979" t="str">
        <f>IF(Table_New[[#This Row],[LaborFee]]=0,"Yes", "No")</f>
        <v>Yes</v>
      </c>
      <c r="J979" t="str">
        <f>IF(Table_New[[#This Row],[PartsFee]]=0,"Yes", "No")</f>
        <v>No</v>
      </c>
      <c r="K979" s="6">
        <v>2</v>
      </c>
      <c r="L979" s="6">
        <v>61.237400000000001</v>
      </c>
      <c r="M979" s="6" t="s">
        <v>79</v>
      </c>
      <c r="N979">
        <f>Table_New[[#This Row],[WorkDate]]-Table_New[[#This Row],[ReqDate]]</f>
        <v>4</v>
      </c>
      <c r="O979">
        <f>VLOOKUP(Table_New[[#This Row],[Techs]],$AA$2:$AB$4,2,0)</f>
        <v>140</v>
      </c>
      <c r="P979">
        <f>Table_New[[#This Row],[LaborHours]]*Table_New[[#This Row],[LaborRate]]</f>
        <v>280</v>
      </c>
      <c r="Q979" s="6">
        <v>0</v>
      </c>
      <c r="R979" s="6">
        <v>61.237400000000001</v>
      </c>
      <c r="S979">
        <f>Table_New[[#This Row],[LaborRate]]+Table_New[[#This Row],[LaborCost]]</f>
        <v>420</v>
      </c>
      <c r="T979">
        <f>Table_New[[#This Row],[LaborFee]]+Table_New[[#This Row],[PartsFee]]</f>
        <v>61.237400000000001</v>
      </c>
      <c r="U979" t="str">
        <f>LEFT(TEXT(Table_New[[#This Row],[ReqDate]],"dddd"),3)</f>
        <v>Mon</v>
      </c>
      <c r="V979" t="str">
        <f>LEFT(TEXT(Table_New[[#This Row],[WorkDate]],"mmmm"),3)</f>
        <v>Jul</v>
      </c>
    </row>
    <row r="980" spans="1:22" ht="14.25" customHeight="1" x14ac:dyDescent="0.25">
      <c r="A980" s="6" t="s">
        <v>1060</v>
      </c>
      <c r="B980" s="6" t="s">
        <v>83</v>
      </c>
      <c r="C980" s="6" t="s">
        <v>57</v>
      </c>
      <c r="D980" s="6" t="s">
        <v>63</v>
      </c>
      <c r="E980" t="str">
        <f>IF(Table_New[[#This Row],[Wait]]&lt;=4, "Yes", "No")</f>
        <v>No</v>
      </c>
      <c r="F980" s="9">
        <v>44396</v>
      </c>
      <c r="G980" s="9">
        <v>44403</v>
      </c>
      <c r="H980" s="6">
        <v>2</v>
      </c>
      <c r="I980" t="str">
        <f>IF(Table_New[[#This Row],[LaborFee]]=0,"Yes", "No")</f>
        <v>Yes</v>
      </c>
      <c r="J980" t="str">
        <f>IF(Table_New[[#This Row],[PartsFee]]=0,"Yes", "No")</f>
        <v>No</v>
      </c>
      <c r="K980" s="6">
        <v>1</v>
      </c>
      <c r="L980" s="6">
        <v>440.03</v>
      </c>
      <c r="M980" s="6" t="s">
        <v>79</v>
      </c>
      <c r="N980">
        <f>Table_New[[#This Row],[WorkDate]]-Table_New[[#This Row],[ReqDate]]</f>
        <v>7</v>
      </c>
      <c r="O980">
        <f>VLOOKUP(Table_New[[#This Row],[Techs]],$AA$2:$AB$4,2,0)</f>
        <v>140</v>
      </c>
      <c r="P980">
        <f>Table_New[[#This Row],[LaborHours]]*Table_New[[#This Row],[LaborRate]]</f>
        <v>140</v>
      </c>
      <c r="Q980" s="6">
        <v>0</v>
      </c>
      <c r="R980" s="6">
        <v>440.03</v>
      </c>
      <c r="S980">
        <f>Table_New[[#This Row],[LaborRate]]+Table_New[[#This Row],[LaborCost]]</f>
        <v>280</v>
      </c>
      <c r="T980">
        <f>Table_New[[#This Row],[LaborFee]]+Table_New[[#This Row],[PartsFee]]</f>
        <v>440.03</v>
      </c>
      <c r="U980" t="str">
        <f>LEFT(TEXT(Table_New[[#This Row],[ReqDate]],"dddd"),3)</f>
        <v>Mon</v>
      </c>
      <c r="V980" t="str">
        <f>LEFT(TEXT(Table_New[[#This Row],[WorkDate]],"mmmm"),3)</f>
        <v>Jul</v>
      </c>
    </row>
    <row r="981" spans="1:22" ht="14.25" customHeight="1" x14ac:dyDescent="0.25">
      <c r="A981" s="6" t="s">
        <v>1061</v>
      </c>
      <c r="B981" s="6" t="s">
        <v>83</v>
      </c>
      <c r="C981" s="6" t="s">
        <v>57</v>
      </c>
      <c r="D981" s="6" t="s">
        <v>81</v>
      </c>
      <c r="E981" t="str">
        <f>IF(Table_New[[#This Row],[Wait]]&lt;=4, "Yes", "No")</f>
        <v>No</v>
      </c>
      <c r="F981" s="9">
        <v>44396</v>
      </c>
      <c r="G981" s="9">
        <v>44403</v>
      </c>
      <c r="H981" s="6">
        <v>2</v>
      </c>
      <c r="I981" t="str">
        <f>IF(Table_New[[#This Row],[LaborFee]]=0,"Yes", "No")</f>
        <v>Yes</v>
      </c>
      <c r="J981" t="str">
        <f>IF(Table_New[[#This Row],[PartsFee]]=0,"Yes", "No")</f>
        <v>No</v>
      </c>
      <c r="K981" s="6">
        <v>0.25</v>
      </c>
      <c r="L981" s="6">
        <v>351</v>
      </c>
      <c r="M981" s="6" t="s">
        <v>59</v>
      </c>
      <c r="N981">
        <f>Table_New[[#This Row],[WorkDate]]-Table_New[[#This Row],[ReqDate]]</f>
        <v>7</v>
      </c>
      <c r="O981">
        <f>VLOOKUP(Table_New[[#This Row],[Techs]],$AA$2:$AB$4,2,0)</f>
        <v>140</v>
      </c>
      <c r="P981">
        <f>Table_New[[#This Row],[LaborHours]]*Table_New[[#This Row],[LaborRate]]</f>
        <v>35</v>
      </c>
      <c r="Q981" s="6">
        <v>0</v>
      </c>
      <c r="R981" s="6">
        <v>351</v>
      </c>
      <c r="S981">
        <f>Table_New[[#This Row],[LaborRate]]+Table_New[[#This Row],[LaborCost]]</f>
        <v>175</v>
      </c>
      <c r="T981">
        <f>Table_New[[#This Row],[LaborFee]]+Table_New[[#This Row],[PartsFee]]</f>
        <v>351</v>
      </c>
      <c r="U981" t="str">
        <f>LEFT(TEXT(Table_New[[#This Row],[ReqDate]],"dddd"),3)</f>
        <v>Mon</v>
      </c>
      <c r="V981" t="str">
        <f>LEFT(TEXT(Table_New[[#This Row],[WorkDate]],"mmmm"),3)</f>
        <v>Jul</v>
      </c>
    </row>
    <row r="982" spans="1:22" ht="14.25" customHeight="1" x14ac:dyDescent="0.25">
      <c r="A982" s="6" t="s">
        <v>1062</v>
      </c>
      <c r="B982" s="6" t="s">
        <v>65</v>
      </c>
      <c r="C982" s="6" t="s">
        <v>57</v>
      </c>
      <c r="D982" s="6" t="s">
        <v>63</v>
      </c>
      <c r="E982" t="str">
        <f>IF(Table_New[[#This Row],[Wait]]&lt;=4, "Yes", "No")</f>
        <v>No</v>
      </c>
      <c r="F982" s="9">
        <v>44396</v>
      </c>
      <c r="G982" s="9">
        <v>44402</v>
      </c>
      <c r="H982" s="6">
        <v>2</v>
      </c>
      <c r="I982" t="str">
        <f>IF(Table_New[[#This Row],[LaborFee]]=0,"Yes", "No")</f>
        <v>Yes</v>
      </c>
      <c r="J982" t="str">
        <f>IF(Table_New[[#This Row],[PartsFee]]=0,"Yes", "No")</f>
        <v>No</v>
      </c>
      <c r="K982" s="6">
        <v>3</v>
      </c>
      <c r="L982" s="6">
        <v>519.01</v>
      </c>
      <c r="M982" s="6" t="s">
        <v>79</v>
      </c>
      <c r="N982">
        <f>Table_New[[#This Row],[WorkDate]]-Table_New[[#This Row],[ReqDate]]</f>
        <v>6</v>
      </c>
      <c r="O982">
        <f>VLOOKUP(Table_New[[#This Row],[Techs]],$AA$2:$AB$4,2,0)</f>
        <v>140</v>
      </c>
      <c r="P982">
        <f>Table_New[[#This Row],[LaborHours]]*Table_New[[#This Row],[LaborRate]]</f>
        <v>420</v>
      </c>
      <c r="Q982" s="6">
        <v>0</v>
      </c>
      <c r="R982" s="6">
        <v>519.01</v>
      </c>
      <c r="S982">
        <f>Table_New[[#This Row],[LaborRate]]+Table_New[[#This Row],[LaborCost]]</f>
        <v>560</v>
      </c>
      <c r="T982">
        <f>Table_New[[#This Row],[LaborFee]]+Table_New[[#This Row],[PartsFee]]</f>
        <v>519.01</v>
      </c>
      <c r="U982" t="str">
        <f>LEFT(TEXT(Table_New[[#This Row],[ReqDate]],"dddd"),3)</f>
        <v>Mon</v>
      </c>
      <c r="V982" t="str">
        <f>LEFT(TEXT(Table_New[[#This Row],[WorkDate]],"mmmm"),3)</f>
        <v>Jul</v>
      </c>
    </row>
    <row r="983" spans="1:22" ht="14.25" customHeight="1" x14ac:dyDescent="0.25">
      <c r="A983" s="6" t="s">
        <v>1063</v>
      </c>
      <c r="B983" s="6" t="s">
        <v>94</v>
      </c>
      <c r="C983" s="6" t="s">
        <v>78</v>
      </c>
      <c r="D983" s="6" t="s">
        <v>58</v>
      </c>
      <c r="E983" t="str">
        <f>IF(Table_New[[#This Row],[Wait]]&lt;=4, "Yes", "No")</f>
        <v>Yes</v>
      </c>
      <c r="F983" s="9">
        <v>44396</v>
      </c>
      <c r="G983" s="9">
        <v>44400</v>
      </c>
      <c r="H983" s="6">
        <v>2</v>
      </c>
      <c r="I983" t="str">
        <f>IF(Table_New[[#This Row],[LaborFee]]=0,"Yes", "No")</f>
        <v>Yes</v>
      </c>
      <c r="J983" t="str">
        <f>IF(Table_New[[#This Row],[PartsFee]]=0,"Yes", "No")</f>
        <v>No</v>
      </c>
      <c r="K983" s="6">
        <v>1.5</v>
      </c>
      <c r="L983" s="6">
        <v>138.08170000000001</v>
      </c>
      <c r="M983" s="6" t="s">
        <v>79</v>
      </c>
      <c r="N983">
        <f>Table_New[[#This Row],[WorkDate]]-Table_New[[#This Row],[ReqDate]]</f>
        <v>4</v>
      </c>
      <c r="O983">
        <f>VLOOKUP(Table_New[[#This Row],[Techs]],$AA$2:$AB$4,2,0)</f>
        <v>140</v>
      </c>
      <c r="P983">
        <f>Table_New[[#This Row],[LaborHours]]*Table_New[[#This Row],[LaborRate]]</f>
        <v>210</v>
      </c>
      <c r="Q983" s="6">
        <v>0</v>
      </c>
      <c r="R983" s="6">
        <v>138.08170000000001</v>
      </c>
      <c r="S983">
        <f>Table_New[[#This Row],[LaborRate]]+Table_New[[#This Row],[LaborCost]]</f>
        <v>350</v>
      </c>
      <c r="T983">
        <f>Table_New[[#This Row],[LaborFee]]+Table_New[[#This Row],[PartsFee]]</f>
        <v>138.08170000000001</v>
      </c>
      <c r="U983" t="str">
        <f>LEFT(TEXT(Table_New[[#This Row],[ReqDate]],"dddd"),3)</f>
        <v>Mon</v>
      </c>
      <c r="V983" t="str">
        <f>LEFT(TEXT(Table_New[[#This Row],[WorkDate]],"mmmm"),3)</f>
        <v>Jul</v>
      </c>
    </row>
    <row r="984" spans="1:22" ht="14.25" customHeight="1" x14ac:dyDescent="0.25">
      <c r="A984" s="6" t="s">
        <v>1064</v>
      </c>
      <c r="B984" s="6" t="s">
        <v>56</v>
      </c>
      <c r="C984" s="6" t="s">
        <v>227</v>
      </c>
      <c r="D984" s="6" t="s">
        <v>63</v>
      </c>
      <c r="E984" t="str">
        <f>IF(Table_New[[#This Row],[Wait]]&lt;=4, "Yes", "No")</f>
        <v>No</v>
      </c>
      <c r="F984" s="9">
        <v>44396</v>
      </c>
      <c r="G984" s="9">
        <v>44403</v>
      </c>
      <c r="H984" s="6">
        <v>2</v>
      </c>
      <c r="I984" t="str">
        <f>IF(Table_New[[#This Row],[LaborFee]]=0,"Yes", "No")</f>
        <v>Yes</v>
      </c>
      <c r="J984" t="str">
        <f>IF(Table_New[[#This Row],[PartsFee]]=0,"Yes", "No")</f>
        <v>No</v>
      </c>
      <c r="K984" s="6">
        <v>0.75</v>
      </c>
      <c r="L984" s="6">
        <v>1073.46</v>
      </c>
      <c r="M984" s="6" t="s">
        <v>59</v>
      </c>
      <c r="N984">
        <f>Table_New[[#This Row],[WorkDate]]-Table_New[[#This Row],[ReqDate]]</f>
        <v>7</v>
      </c>
      <c r="O984">
        <f>VLOOKUP(Table_New[[#This Row],[Techs]],$AA$2:$AB$4,2,0)</f>
        <v>140</v>
      </c>
      <c r="P984">
        <f>Table_New[[#This Row],[LaborHours]]*Table_New[[#This Row],[LaborRate]]</f>
        <v>105</v>
      </c>
      <c r="Q984" s="6">
        <v>0</v>
      </c>
      <c r="R984" s="6">
        <v>1073.46</v>
      </c>
      <c r="S984">
        <f>Table_New[[#This Row],[LaborRate]]+Table_New[[#This Row],[LaborCost]]</f>
        <v>245</v>
      </c>
      <c r="T984">
        <f>Table_New[[#This Row],[LaborFee]]+Table_New[[#This Row],[PartsFee]]</f>
        <v>1073.46</v>
      </c>
      <c r="U984" t="str">
        <f>LEFT(TEXT(Table_New[[#This Row],[ReqDate]],"dddd"),3)</f>
        <v>Mon</v>
      </c>
      <c r="V984" t="str">
        <f>LEFT(TEXT(Table_New[[#This Row],[WorkDate]],"mmmm"),3)</f>
        <v>Jul</v>
      </c>
    </row>
    <row r="985" spans="1:22" ht="14.25" customHeight="1" x14ac:dyDescent="0.25">
      <c r="A985" s="6" t="s">
        <v>1065</v>
      </c>
      <c r="B985" s="6" t="s">
        <v>56</v>
      </c>
      <c r="C985" s="6" t="s">
        <v>227</v>
      </c>
      <c r="D985" s="6" t="s">
        <v>63</v>
      </c>
      <c r="E985" t="str">
        <f>IF(Table_New[[#This Row],[Wait]]&lt;=4, "Yes", "No")</f>
        <v>No</v>
      </c>
      <c r="F985" s="9">
        <v>44396</v>
      </c>
      <c r="G985" s="9">
        <v>44403</v>
      </c>
      <c r="H985" s="6">
        <v>2</v>
      </c>
      <c r="I985" t="str">
        <f>IF(Table_New[[#This Row],[LaborFee]]=0,"Yes", "No")</f>
        <v>Yes</v>
      </c>
      <c r="J985" t="str">
        <f>IF(Table_New[[#This Row],[PartsFee]]=0,"Yes", "No")</f>
        <v>No</v>
      </c>
      <c r="K985" s="6">
        <v>1.75</v>
      </c>
      <c r="L985" s="6">
        <v>48.489800000000002</v>
      </c>
      <c r="M985" s="6" t="s">
        <v>59</v>
      </c>
      <c r="N985">
        <f>Table_New[[#This Row],[WorkDate]]-Table_New[[#This Row],[ReqDate]]</f>
        <v>7</v>
      </c>
      <c r="O985">
        <f>VLOOKUP(Table_New[[#This Row],[Techs]],$AA$2:$AB$4,2,0)</f>
        <v>140</v>
      </c>
      <c r="P985">
        <f>Table_New[[#This Row],[LaborHours]]*Table_New[[#This Row],[LaborRate]]</f>
        <v>245</v>
      </c>
      <c r="Q985" s="6">
        <v>0</v>
      </c>
      <c r="R985" s="6">
        <v>48.489800000000002</v>
      </c>
      <c r="S985">
        <f>Table_New[[#This Row],[LaborRate]]+Table_New[[#This Row],[LaborCost]]</f>
        <v>385</v>
      </c>
      <c r="T985">
        <f>Table_New[[#This Row],[LaborFee]]+Table_New[[#This Row],[PartsFee]]</f>
        <v>48.489800000000002</v>
      </c>
      <c r="U985" t="str">
        <f>LEFT(TEXT(Table_New[[#This Row],[ReqDate]],"dddd"),3)</f>
        <v>Mon</v>
      </c>
      <c r="V985" t="str">
        <f>LEFT(TEXT(Table_New[[#This Row],[WorkDate]],"mmmm"),3)</f>
        <v>Jul</v>
      </c>
    </row>
    <row r="986" spans="1:22" ht="14.25" customHeight="1" x14ac:dyDescent="0.25">
      <c r="A986" s="6" t="s">
        <v>1066</v>
      </c>
      <c r="B986" s="6" t="s">
        <v>83</v>
      </c>
      <c r="C986" s="6" t="s">
        <v>57</v>
      </c>
      <c r="D986" s="6" t="s">
        <v>63</v>
      </c>
      <c r="E986" t="str">
        <f>IF(Table_New[[#This Row],[Wait]]&lt;=4, "Yes", "No")</f>
        <v>Yes</v>
      </c>
      <c r="F986" s="9">
        <v>44396</v>
      </c>
      <c r="G986" s="9">
        <v>44399</v>
      </c>
      <c r="H986" s="6">
        <v>1</v>
      </c>
      <c r="I986" t="str">
        <f>IF(Table_New[[#This Row],[LaborFee]]=0,"Yes", "No")</f>
        <v>Yes</v>
      </c>
      <c r="J986" t="str">
        <f>IF(Table_New[[#This Row],[PartsFee]]=0,"Yes", "No")</f>
        <v>No</v>
      </c>
      <c r="K986" s="6">
        <v>1.75</v>
      </c>
      <c r="L986" s="6">
        <v>45.237400000000001</v>
      </c>
      <c r="M986" s="6" t="s">
        <v>59</v>
      </c>
      <c r="N986">
        <f>Table_New[[#This Row],[WorkDate]]-Table_New[[#This Row],[ReqDate]]</f>
        <v>3</v>
      </c>
      <c r="O986">
        <f>VLOOKUP(Table_New[[#This Row],[Techs]],$AA$2:$AB$4,2,0)</f>
        <v>80</v>
      </c>
      <c r="P986">
        <f>Table_New[[#This Row],[LaborHours]]*Table_New[[#This Row],[LaborRate]]</f>
        <v>140</v>
      </c>
      <c r="Q986" s="6">
        <v>0</v>
      </c>
      <c r="R986" s="6">
        <v>45.237400000000001</v>
      </c>
      <c r="S986">
        <f>Table_New[[#This Row],[LaborRate]]+Table_New[[#This Row],[LaborCost]]</f>
        <v>220</v>
      </c>
      <c r="T986">
        <f>Table_New[[#This Row],[LaborFee]]+Table_New[[#This Row],[PartsFee]]</f>
        <v>45.237400000000001</v>
      </c>
      <c r="U986" t="str">
        <f>LEFT(TEXT(Table_New[[#This Row],[ReqDate]],"dddd"),3)</f>
        <v>Mon</v>
      </c>
      <c r="V986" t="str">
        <f>LEFT(TEXT(Table_New[[#This Row],[WorkDate]],"mmmm"),3)</f>
        <v>Jul</v>
      </c>
    </row>
    <row r="987" spans="1:22" ht="14.25" customHeight="1" x14ac:dyDescent="0.25">
      <c r="A987" s="6" t="s">
        <v>1067</v>
      </c>
      <c r="B987" s="6" t="s">
        <v>56</v>
      </c>
      <c r="C987" s="6" t="s">
        <v>227</v>
      </c>
      <c r="D987" s="6" t="s">
        <v>58</v>
      </c>
      <c r="E987" t="str">
        <f>IF(Table_New[[#This Row],[Wait]]&lt;=4, "Yes", "No")</f>
        <v>Yes</v>
      </c>
      <c r="F987" s="9">
        <v>44396</v>
      </c>
      <c r="G987" s="9">
        <v>44399</v>
      </c>
      <c r="H987" s="6">
        <v>1</v>
      </c>
      <c r="I987" t="str">
        <f>IF(Table_New[[#This Row],[LaborFee]]=0,"Yes", "No")</f>
        <v>Yes</v>
      </c>
      <c r="J987" t="str">
        <f>IF(Table_New[[#This Row],[PartsFee]]=0,"Yes", "No")</f>
        <v>No</v>
      </c>
      <c r="K987" s="6">
        <v>1.75</v>
      </c>
      <c r="L987" s="6">
        <v>288.42</v>
      </c>
      <c r="M987" s="6" t="s">
        <v>79</v>
      </c>
      <c r="N987">
        <f>Table_New[[#This Row],[WorkDate]]-Table_New[[#This Row],[ReqDate]]</f>
        <v>3</v>
      </c>
      <c r="O987">
        <f>VLOOKUP(Table_New[[#This Row],[Techs]],$AA$2:$AB$4,2,0)</f>
        <v>80</v>
      </c>
      <c r="P987">
        <f>Table_New[[#This Row],[LaborHours]]*Table_New[[#This Row],[LaborRate]]</f>
        <v>140</v>
      </c>
      <c r="Q987" s="6">
        <v>0</v>
      </c>
      <c r="R987" s="6">
        <v>288.42</v>
      </c>
      <c r="S987">
        <f>Table_New[[#This Row],[LaborRate]]+Table_New[[#This Row],[LaborCost]]</f>
        <v>220</v>
      </c>
      <c r="T987">
        <f>Table_New[[#This Row],[LaborFee]]+Table_New[[#This Row],[PartsFee]]</f>
        <v>288.42</v>
      </c>
      <c r="U987" t="str">
        <f>LEFT(TEXT(Table_New[[#This Row],[ReqDate]],"dddd"),3)</f>
        <v>Mon</v>
      </c>
      <c r="V987" t="str">
        <f>LEFT(TEXT(Table_New[[#This Row],[WorkDate]],"mmmm"),3)</f>
        <v>Jul</v>
      </c>
    </row>
    <row r="988" spans="1:22" ht="14.25" customHeight="1" x14ac:dyDescent="0.25">
      <c r="A988" s="6" t="s">
        <v>1068</v>
      </c>
      <c r="B988" s="6" t="s">
        <v>65</v>
      </c>
      <c r="C988" s="6" t="s">
        <v>78</v>
      </c>
      <c r="D988" s="6" t="s">
        <v>63</v>
      </c>
      <c r="E988" t="str">
        <f>IF(Table_New[[#This Row],[Wait]]&lt;=4, "Yes", "No")</f>
        <v>Yes</v>
      </c>
      <c r="F988" s="9">
        <v>44397</v>
      </c>
      <c r="G988" s="9">
        <v>44399</v>
      </c>
      <c r="H988" s="6">
        <v>1</v>
      </c>
      <c r="I988" t="str">
        <f>IF(Table_New[[#This Row],[LaborFee]]=0,"Yes", "No")</f>
        <v>Yes</v>
      </c>
      <c r="J988" t="str">
        <f>IF(Table_New[[#This Row],[PartsFee]]=0,"Yes", "No")</f>
        <v>No</v>
      </c>
      <c r="K988" s="6">
        <v>0.5</v>
      </c>
      <c r="L988" s="6">
        <v>38.496899999999997</v>
      </c>
      <c r="M988" s="6" t="s">
        <v>59</v>
      </c>
      <c r="N988">
        <f>Table_New[[#This Row],[WorkDate]]-Table_New[[#This Row],[ReqDate]]</f>
        <v>2</v>
      </c>
      <c r="O988">
        <f>VLOOKUP(Table_New[[#This Row],[Techs]],$AA$2:$AB$4,2,0)</f>
        <v>80</v>
      </c>
      <c r="P988">
        <f>Table_New[[#This Row],[LaborHours]]*Table_New[[#This Row],[LaborRate]]</f>
        <v>40</v>
      </c>
      <c r="Q988" s="6">
        <v>0</v>
      </c>
      <c r="R988" s="6">
        <v>38.496899999999997</v>
      </c>
      <c r="S988">
        <f>Table_New[[#This Row],[LaborRate]]+Table_New[[#This Row],[LaborCost]]</f>
        <v>120</v>
      </c>
      <c r="T988">
        <f>Table_New[[#This Row],[LaborFee]]+Table_New[[#This Row],[PartsFee]]</f>
        <v>38.496899999999997</v>
      </c>
      <c r="U988" t="str">
        <f>LEFT(TEXT(Table_New[[#This Row],[ReqDate]],"dddd"),3)</f>
        <v>Tue</v>
      </c>
      <c r="V988" t="str">
        <f>LEFT(TEXT(Table_New[[#This Row],[WorkDate]],"mmmm"),3)</f>
        <v>Jul</v>
      </c>
    </row>
    <row r="989" spans="1:22" ht="14.25" customHeight="1" x14ac:dyDescent="0.25">
      <c r="A989" s="6" t="s">
        <v>1069</v>
      </c>
      <c r="B989" s="6" t="s">
        <v>61</v>
      </c>
      <c r="C989" s="6" t="s">
        <v>78</v>
      </c>
      <c r="D989" s="6" t="s">
        <v>67</v>
      </c>
      <c r="E989" t="str">
        <f>IF(Table_New[[#This Row],[Wait]]&lt;=4, "Yes", "No")</f>
        <v>No</v>
      </c>
      <c r="F989" s="9">
        <v>44397</v>
      </c>
      <c r="G989" s="9">
        <v>44406</v>
      </c>
      <c r="H989" s="6">
        <v>1</v>
      </c>
      <c r="I989" t="str">
        <f>IF(Table_New[[#This Row],[LaborFee]]=0,"Yes", "No")</f>
        <v>Yes</v>
      </c>
      <c r="J989" t="str">
        <f>IF(Table_New[[#This Row],[PartsFee]]=0,"Yes", "No")</f>
        <v>No</v>
      </c>
      <c r="K989" s="6">
        <v>0.75</v>
      </c>
      <c r="L989" s="6">
        <v>107.99550000000001</v>
      </c>
      <c r="M989" s="6" t="s">
        <v>59</v>
      </c>
      <c r="N989">
        <f>Table_New[[#This Row],[WorkDate]]-Table_New[[#This Row],[ReqDate]]</f>
        <v>9</v>
      </c>
      <c r="O989">
        <f>VLOOKUP(Table_New[[#This Row],[Techs]],$AA$2:$AB$4,2,0)</f>
        <v>80</v>
      </c>
      <c r="P989">
        <f>Table_New[[#This Row],[LaborHours]]*Table_New[[#This Row],[LaborRate]]</f>
        <v>60</v>
      </c>
      <c r="Q989" s="6">
        <v>0</v>
      </c>
      <c r="R989" s="6">
        <v>107.99550000000001</v>
      </c>
      <c r="S989">
        <f>Table_New[[#This Row],[LaborRate]]+Table_New[[#This Row],[LaborCost]]</f>
        <v>140</v>
      </c>
      <c r="T989">
        <f>Table_New[[#This Row],[LaborFee]]+Table_New[[#This Row],[PartsFee]]</f>
        <v>107.99550000000001</v>
      </c>
      <c r="U989" t="str">
        <f>LEFT(TEXT(Table_New[[#This Row],[ReqDate]],"dddd"),3)</f>
        <v>Tue</v>
      </c>
      <c r="V989" t="str">
        <f>LEFT(TEXT(Table_New[[#This Row],[WorkDate]],"mmmm"),3)</f>
        <v>Jul</v>
      </c>
    </row>
    <row r="990" spans="1:22" ht="14.25" customHeight="1" x14ac:dyDescent="0.25">
      <c r="A990" s="6" t="s">
        <v>1070</v>
      </c>
      <c r="B990" s="6" t="s">
        <v>56</v>
      </c>
      <c r="C990" s="6" t="s">
        <v>227</v>
      </c>
      <c r="D990" s="6" t="s">
        <v>58</v>
      </c>
      <c r="E990" t="str">
        <f>IF(Table_New[[#This Row],[Wait]]&lt;=4, "Yes", "No")</f>
        <v>No</v>
      </c>
      <c r="F990" s="9">
        <v>44397</v>
      </c>
      <c r="G990" s="9">
        <v>44404</v>
      </c>
      <c r="H990" s="6">
        <v>2</v>
      </c>
      <c r="I990" t="str">
        <f>IF(Table_New[[#This Row],[LaborFee]]=0,"Yes", "No")</f>
        <v>Yes</v>
      </c>
      <c r="J990" t="str">
        <f>IF(Table_New[[#This Row],[PartsFee]]=0,"Yes", "No")</f>
        <v>No</v>
      </c>
      <c r="K990" s="6">
        <v>1.5</v>
      </c>
      <c r="L990" s="6">
        <v>142.85319999999999</v>
      </c>
      <c r="M990" s="6" t="s">
        <v>59</v>
      </c>
      <c r="N990">
        <f>Table_New[[#This Row],[WorkDate]]-Table_New[[#This Row],[ReqDate]]</f>
        <v>7</v>
      </c>
      <c r="O990">
        <f>VLOOKUP(Table_New[[#This Row],[Techs]],$AA$2:$AB$4,2,0)</f>
        <v>140</v>
      </c>
      <c r="P990">
        <f>Table_New[[#This Row],[LaborHours]]*Table_New[[#This Row],[LaborRate]]</f>
        <v>210</v>
      </c>
      <c r="Q990" s="6">
        <v>0</v>
      </c>
      <c r="R990" s="6">
        <v>142.85319999999999</v>
      </c>
      <c r="S990">
        <f>Table_New[[#This Row],[LaborRate]]+Table_New[[#This Row],[LaborCost]]</f>
        <v>350</v>
      </c>
      <c r="T990">
        <f>Table_New[[#This Row],[LaborFee]]+Table_New[[#This Row],[PartsFee]]</f>
        <v>142.85319999999999</v>
      </c>
      <c r="U990" t="str">
        <f>LEFT(TEXT(Table_New[[#This Row],[ReqDate]],"dddd"),3)</f>
        <v>Tue</v>
      </c>
      <c r="V990" t="str">
        <f>LEFT(TEXT(Table_New[[#This Row],[WorkDate]],"mmmm"),3)</f>
        <v>Jul</v>
      </c>
    </row>
    <row r="991" spans="1:22" ht="14.25" customHeight="1" x14ac:dyDescent="0.25">
      <c r="A991" s="6" t="s">
        <v>1071</v>
      </c>
      <c r="B991" s="6" t="s">
        <v>65</v>
      </c>
      <c r="C991" s="6" t="s">
        <v>66</v>
      </c>
      <c r="D991" s="6" t="s">
        <v>58</v>
      </c>
      <c r="E991" t="str">
        <f>IF(Table_New[[#This Row],[Wait]]&lt;=4, "Yes", "No")</f>
        <v>No</v>
      </c>
      <c r="F991" s="9">
        <v>44398</v>
      </c>
      <c r="G991" s="9">
        <v>44406</v>
      </c>
      <c r="H991" s="6">
        <v>1</v>
      </c>
      <c r="I991" t="str">
        <f>IF(Table_New[[#This Row],[LaborFee]]=0,"Yes", "No")</f>
        <v>Yes</v>
      </c>
      <c r="J991" t="str">
        <f>IF(Table_New[[#This Row],[PartsFee]]=0,"Yes", "No")</f>
        <v>No</v>
      </c>
      <c r="K991" s="6">
        <v>0.5</v>
      </c>
      <c r="L991" s="6">
        <v>85.942099999999996</v>
      </c>
      <c r="M991" s="6" t="s">
        <v>59</v>
      </c>
      <c r="N991">
        <f>Table_New[[#This Row],[WorkDate]]-Table_New[[#This Row],[ReqDate]]</f>
        <v>8</v>
      </c>
      <c r="O991">
        <f>VLOOKUP(Table_New[[#This Row],[Techs]],$AA$2:$AB$4,2,0)</f>
        <v>80</v>
      </c>
      <c r="P991">
        <f>Table_New[[#This Row],[LaborHours]]*Table_New[[#This Row],[LaborRate]]</f>
        <v>40</v>
      </c>
      <c r="Q991" s="6">
        <v>0</v>
      </c>
      <c r="R991" s="6">
        <v>85.942099999999996</v>
      </c>
      <c r="S991">
        <f>Table_New[[#This Row],[LaborRate]]+Table_New[[#This Row],[LaborCost]]</f>
        <v>120</v>
      </c>
      <c r="T991">
        <f>Table_New[[#This Row],[LaborFee]]+Table_New[[#This Row],[PartsFee]]</f>
        <v>85.942099999999996</v>
      </c>
      <c r="U991" t="str">
        <f>LEFT(TEXT(Table_New[[#This Row],[ReqDate]],"dddd"),3)</f>
        <v>Wed</v>
      </c>
      <c r="V991" t="str">
        <f>LEFT(TEXT(Table_New[[#This Row],[WorkDate]],"mmmm"),3)</f>
        <v>Jul</v>
      </c>
    </row>
    <row r="992" spans="1:22" ht="14.25" customHeight="1" x14ac:dyDescent="0.25">
      <c r="A992" s="6" t="s">
        <v>1072</v>
      </c>
      <c r="B992" s="6" t="s">
        <v>56</v>
      </c>
      <c r="C992" s="6" t="s">
        <v>227</v>
      </c>
      <c r="D992" s="6" t="s">
        <v>63</v>
      </c>
      <c r="E992" t="str">
        <f>IF(Table_New[[#This Row],[Wait]]&lt;=4, "Yes", "No")</f>
        <v>Yes</v>
      </c>
      <c r="F992" s="9">
        <v>44398</v>
      </c>
      <c r="G992" s="9">
        <v>44400</v>
      </c>
      <c r="H992" s="6">
        <v>2</v>
      </c>
      <c r="I992" t="str">
        <f>IF(Table_New[[#This Row],[LaborFee]]=0,"Yes", "No")</f>
        <v>Yes</v>
      </c>
      <c r="J992" t="str">
        <f>IF(Table_New[[#This Row],[PartsFee]]=0,"Yes", "No")</f>
        <v>No</v>
      </c>
      <c r="K992" s="6">
        <v>0.25</v>
      </c>
      <c r="L992" s="6">
        <v>21.33</v>
      </c>
      <c r="M992" s="6" t="s">
        <v>59</v>
      </c>
      <c r="N992">
        <f>Table_New[[#This Row],[WorkDate]]-Table_New[[#This Row],[ReqDate]]</f>
        <v>2</v>
      </c>
      <c r="O992">
        <f>VLOOKUP(Table_New[[#This Row],[Techs]],$AA$2:$AB$4,2,0)</f>
        <v>140</v>
      </c>
      <c r="P992">
        <f>Table_New[[#This Row],[LaborHours]]*Table_New[[#This Row],[LaborRate]]</f>
        <v>35</v>
      </c>
      <c r="Q992" s="6">
        <v>0</v>
      </c>
      <c r="R992" s="6">
        <v>21.33</v>
      </c>
      <c r="S992">
        <f>Table_New[[#This Row],[LaborRate]]+Table_New[[#This Row],[LaborCost]]</f>
        <v>175</v>
      </c>
      <c r="T992">
        <f>Table_New[[#This Row],[LaborFee]]+Table_New[[#This Row],[PartsFee]]</f>
        <v>21.33</v>
      </c>
      <c r="U992" t="str">
        <f>LEFT(TEXT(Table_New[[#This Row],[ReqDate]],"dddd"),3)</f>
        <v>Wed</v>
      </c>
      <c r="V992" t="str">
        <f>LEFT(TEXT(Table_New[[#This Row],[WorkDate]],"mmmm"),3)</f>
        <v>Jul</v>
      </c>
    </row>
    <row r="993" spans="1:22" ht="14.25" customHeight="1" x14ac:dyDescent="0.25">
      <c r="A993" s="6" t="s">
        <v>1073</v>
      </c>
      <c r="B993" s="6" t="s">
        <v>71</v>
      </c>
      <c r="C993" s="6" t="s">
        <v>66</v>
      </c>
      <c r="D993" s="6" t="s">
        <v>63</v>
      </c>
      <c r="E993" t="str">
        <f>IF(Table_New[[#This Row],[Wait]]&lt;=4, "Yes", "No")</f>
        <v>No</v>
      </c>
      <c r="F993" s="9">
        <v>44398</v>
      </c>
      <c r="G993" s="9">
        <v>44406</v>
      </c>
      <c r="H993" s="6">
        <v>2</v>
      </c>
      <c r="I993" t="str">
        <f>IF(Table_New[[#This Row],[LaborFee]]=0,"Yes", "No")</f>
        <v>Yes</v>
      </c>
      <c r="J993" t="str">
        <f>IF(Table_New[[#This Row],[PartsFee]]=0,"Yes", "No")</f>
        <v>No</v>
      </c>
      <c r="K993" s="6">
        <v>0.5</v>
      </c>
      <c r="L993" s="6">
        <v>602.66</v>
      </c>
      <c r="M993" s="6" t="s">
        <v>79</v>
      </c>
      <c r="N993">
        <f>Table_New[[#This Row],[WorkDate]]-Table_New[[#This Row],[ReqDate]]</f>
        <v>8</v>
      </c>
      <c r="O993">
        <f>VLOOKUP(Table_New[[#This Row],[Techs]],$AA$2:$AB$4,2,0)</f>
        <v>140</v>
      </c>
      <c r="P993">
        <f>Table_New[[#This Row],[LaborHours]]*Table_New[[#This Row],[LaborRate]]</f>
        <v>70</v>
      </c>
      <c r="Q993" s="6">
        <v>0</v>
      </c>
      <c r="R993" s="6">
        <v>602.66</v>
      </c>
      <c r="S993">
        <f>Table_New[[#This Row],[LaborRate]]+Table_New[[#This Row],[LaborCost]]</f>
        <v>210</v>
      </c>
      <c r="T993">
        <f>Table_New[[#This Row],[LaborFee]]+Table_New[[#This Row],[PartsFee]]</f>
        <v>602.66</v>
      </c>
      <c r="U993" t="str">
        <f>LEFT(TEXT(Table_New[[#This Row],[ReqDate]],"dddd"),3)</f>
        <v>Wed</v>
      </c>
      <c r="V993" t="str">
        <f>LEFT(TEXT(Table_New[[#This Row],[WorkDate]],"mmmm"),3)</f>
        <v>Jul</v>
      </c>
    </row>
    <row r="994" spans="1:22" ht="14.25" customHeight="1" x14ac:dyDescent="0.25">
      <c r="A994" s="6" t="s">
        <v>1074</v>
      </c>
      <c r="B994" s="6" t="s">
        <v>71</v>
      </c>
      <c r="C994" s="6" t="s">
        <v>66</v>
      </c>
      <c r="D994" s="6" t="s">
        <v>58</v>
      </c>
      <c r="E994" t="str">
        <f>IF(Table_New[[#This Row],[Wait]]&lt;=4, "Yes", "No")</f>
        <v>Yes</v>
      </c>
      <c r="F994" s="9">
        <v>44399</v>
      </c>
      <c r="G994" s="9">
        <v>44400</v>
      </c>
      <c r="H994" s="6">
        <v>2</v>
      </c>
      <c r="I994" t="str">
        <f>IF(Table_New[[#This Row],[LaborFee]]=0,"Yes", "No")</f>
        <v>Yes</v>
      </c>
      <c r="J994" t="str">
        <f>IF(Table_New[[#This Row],[PartsFee]]=0,"Yes", "No")</f>
        <v>No</v>
      </c>
      <c r="K994" s="6">
        <v>1.75</v>
      </c>
      <c r="L994" s="6">
        <v>66.8857</v>
      </c>
      <c r="M994" s="6" t="s">
        <v>79</v>
      </c>
      <c r="N994">
        <f>Table_New[[#This Row],[WorkDate]]-Table_New[[#This Row],[ReqDate]]</f>
        <v>1</v>
      </c>
      <c r="O994">
        <f>VLOOKUP(Table_New[[#This Row],[Techs]],$AA$2:$AB$4,2,0)</f>
        <v>140</v>
      </c>
      <c r="P994">
        <f>Table_New[[#This Row],[LaborHours]]*Table_New[[#This Row],[LaborRate]]</f>
        <v>245</v>
      </c>
      <c r="Q994" s="6">
        <v>0</v>
      </c>
      <c r="R994" s="6">
        <v>66.8857</v>
      </c>
      <c r="S994">
        <f>Table_New[[#This Row],[LaborRate]]+Table_New[[#This Row],[LaborCost]]</f>
        <v>385</v>
      </c>
      <c r="T994">
        <f>Table_New[[#This Row],[LaborFee]]+Table_New[[#This Row],[PartsFee]]</f>
        <v>66.8857</v>
      </c>
      <c r="U994" t="str">
        <f>LEFT(TEXT(Table_New[[#This Row],[ReqDate]],"dddd"),3)</f>
        <v>Thu</v>
      </c>
      <c r="V994" t="str">
        <f>LEFT(TEXT(Table_New[[#This Row],[WorkDate]],"mmmm"),3)</f>
        <v>Jul</v>
      </c>
    </row>
    <row r="995" spans="1:22" ht="14.25" customHeight="1" x14ac:dyDescent="0.25">
      <c r="A995" s="6" t="s">
        <v>1075</v>
      </c>
      <c r="B995" s="6" t="s">
        <v>71</v>
      </c>
      <c r="C995" s="6" t="s">
        <v>57</v>
      </c>
      <c r="D995" s="6" t="s">
        <v>81</v>
      </c>
      <c r="E995" t="str">
        <f>IF(Table_New[[#This Row],[Wait]]&lt;=4, "Yes", "No")</f>
        <v>No</v>
      </c>
      <c r="F995" s="9">
        <v>44399</v>
      </c>
      <c r="G995" s="9">
        <v>44406</v>
      </c>
      <c r="H995" s="6">
        <v>1</v>
      </c>
      <c r="I995" t="str">
        <f>IF(Table_New[[#This Row],[LaborFee]]=0,"Yes", "No")</f>
        <v>Yes</v>
      </c>
      <c r="J995" t="str">
        <f>IF(Table_New[[#This Row],[PartsFee]]=0,"Yes", "No")</f>
        <v>No</v>
      </c>
      <c r="K995" s="6">
        <v>0.5</v>
      </c>
      <c r="L995" s="6">
        <v>472.54539999999997</v>
      </c>
      <c r="M995" s="6" t="s">
        <v>59</v>
      </c>
      <c r="N995">
        <f>Table_New[[#This Row],[WorkDate]]-Table_New[[#This Row],[ReqDate]]</f>
        <v>7</v>
      </c>
      <c r="O995">
        <f>VLOOKUP(Table_New[[#This Row],[Techs]],$AA$2:$AB$4,2,0)</f>
        <v>80</v>
      </c>
      <c r="P995">
        <f>Table_New[[#This Row],[LaborHours]]*Table_New[[#This Row],[LaborRate]]</f>
        <v>40</v>
      </c>
      <c r="Q995" s="6">
        <v>0</v>
      </c>
      <c r="R995" s="6">
        <v>472.54539999999997</v>
      </c>
      <c r="S995">
        <f>Table_New[[#This Row],[LaborRate]]+Table_New[[#This Row],[LaborCost]]</f>
        <v>120</v>
      </c>
      <c r="T995">
        <f>Table_New[[#This Row],[LaborFee]]+Table_New[[#This Row],[PartsFee]]</f>
        <v>472.54539999999997</v>
      </c>
      <c r="U995" t="str">
        <f>LEFT(TEXT(Table_New[[#This Row],[ReqDate]],"dddd"),3)</f>
        <v>Thu</v>
      </c>
      <c r="V995" t="str">
        <f>LEFT(TEXT(Table_New[[#This Row],[WorkDate]],"mmmm"),3)</f>
        <v>Jul</v>
      </c>
    </row>
    <row r="996" spans="1:22" ht="14.25" customHeight="1" x14ac:dyDescent="0.25">
      <c r="A996" s="6" t="s">
        <v>1076</v>
      </c>
      <c r="B996" s="6" t="s">
        <v>94</v>
      </c>
      <c r="C996" s="6" t="s">
        <v>66</v>
      </c>
      <c r="D996" s="6" t="s">
        <v>58</v>
      </c>
      <c r="E996" t="str">
        <f>IF(Table_New[[#This Row],[Wait]]&lt;=4, "Yes", "No")</f>
        <v>Yes</v>
      </c>
      <c r="F996" s="9">
        <v>44399</v>
      </c>
      <c r="G996" s="9">
        <v>44400</v>
      </c>
      <c r="H996" s="6">
        <v>1</v>
      </c>
      <c r="I996" t="str">
        <f>IF(Table_New[[#This Row],[LaborFee]]=0,"Yes", "No")</f>
        <v>Yes</v>
      </c>
      <c r="J996" t="str">
        <f>IF(Table_New[[#This Row],[PartsFee]]=0,"Yes", "No")</f>
        <v>No</v>
      </c>
      <c r="K996" s="6">
        <v>0.75</v>
      </c>
      <c r="L996" s="6">
        <v>147.69890000000001</v>
      </c>
      <c r="M996" s="6" t="s">
        <v>79</v>
      </c>
      <c r="N996">
        <f>Table_New[[#This Row],[WorkDate]]-Table_New[[#This Row],[ReqDate]]</f>
        <v>1</v>
      </c>
      <c r="O996">
        <f>VLOOKUP(Table_New[[#This Row],[Techs]],$AA$2:$AB$4,2,0)</f>
        <v>80</v>
      </c>
      <c r="P996">
        <f>Table_New[[#This Row],[LaborHours]]*Table_New[[#This Row],[LaborRate]]</f>
        <v>60</v>
      </c>
      <c r="Q996" s="6">
        <v>0</v>
      </c>
      <c r="R996" s="6">
        <v>147.69890000000001</v>
      </c>
      <c r="S996">
        <f>Table_New[[#This Row],[LaborRate]]+Table_New[[#This Row],[LaborCost]]</f>
        <v>140</v>
      </c>
      <c r="T996">
        <f>Table_New[[#This Row],[LaborFee]]+Table_New[[#This Row],[PartsFee]]</f>
        <v>147.69890000000001</v>
      </c>
      <c r="U996" t="str">
        <f>LEFT(TEXT(Table_New[[#This Row],[ReqDate]],"dddd"),3)</f>
        <v>Thu</v>
      </c>
      <c r="V996" t="str">
        <f>LEFT(TEXT(Table_New[[#This Row],[WorkDate]],"mmmm"),3)</f>
        <v>Jul</v>
      </c>
    </row>
    <row r="997" spans="1:22" ht="14.25" customHeight="1" x14ac:dyDescent="0.25">
      <c r="A997" s="6" t="s">
        <v>1077</v>
      </c>
      <c r="B997" s="6" t="s">
        <v>94</v>
      </c>
      <c r="C997" s="6" t="s">
        <v>78</v>
      </c>
      <c r="D997" s="6" t="s">
        <v>58</v>
      </c>
      <c r="E997" t="str">
        <f>IF(Table_New[[#This Row],[Wait]]&lt;=4, "Yes", "No")</f>
        <v>Yes</v>
      </c>
      <c r="F997" s="9">
        <v>44399</v>
      </c>
      <c r="G997" s="9">
        <v>44400</v>
      </c>
      <c r="H997" s="6">
        <v>2</v>
      </c>
      <c r="I997" t="str">
        <f>IF(Table_New[[#This Row],[LaborFee]]=0,"Yes", "No")</f>
        <v>Yes</v>
      </c>
      <c r="J997" t="str">
        <f>IF(Table_New[[#This Row],[PartsFee]]=0,"Yes", "No")</f>
        <v>No</v>
      </c>
      <c r="K997" s="6">
        <v>0.25</v>
      </c>
      <c r="L997" s="6">
        <v>237.21</v>
      </c>
      <c r="M997" s="6" t="s">
        <v>79</v>
      </c>
      <c r="N997">
        <f>Table_New[[#This Row],[WorkDate]]-Table_New[[#This Row],[ReqDate]]</f>
        <v>1</v>
      </c>
      <c r="O997">
        <f>VLOOKUP(Table_New[[#This Row],[Techs]],$AA$2:$AB$4,2,0)</f>
        <v>140</v>
      </c>
      <c r="P997">
        <f>Table_New[[#This Row],[LaborHours]]*Table_New[[#This Row],[LaborRate]]</f>
        <v>35</v>
      </c>
      <c r="Q997" s="6">
        <v>0</v>
      </c>
      <c r="R997" s="6">
        <v>237.21</v>
      </c>
      <c r="S997">
        <f>Table_New[[#This Row],[LaborRate]]+Table_New[[#This Row],[LaborCost]]</f>
        <v>175</v>
      </c>
      <c r="T997">
        <f>Table_New[[#This Row],[LaborFee]]+Table_New[[#This Row],[PartsFee]]</f>
        <v>237.21</v>
      </c>
      <c r="U997" t="str">
        <f>LEFT(TEXT(Table_New[[#This Row],[ReqDate]],"dddd"),3)</f>
        <v>Thu</v>
      </c>
      <c r="V997" t="str">
        <f>LEFT(TEXT(Table_New[[#This Row],[WorkDate]],"mmmm"),3)</f>
        <v>Jul</v>
      </c>
    </row>
    <row r="998" spans="1:22" ht="14.25" customHeight="1" x14ac:dyDescent="0.25">
      <c r="A998" s="6" t="s">
        <v>1078</v>
      </c>
      <c r="B998" s="6" t="s">
        <v>71</v>
      </c>
      <c r="C998" s="6" t="s">
        <v>66</v>
      </c>
      <c r="D998" s="6" t="s">
        <v>81</v>
      </c>
      <c r="E998" t="str">
        <f>IF(Table_New[[#This Row],[Wait]]&lt;=4, "Yes", "No")</f>
        <v>No</v>
      </c>
      <c r="F998" s="9">
        <v>44399</v>
      </c>
      <c r="G998" s="9">
        <v>44406</v>
      </c>
      <c r="H998" s="6">
        <v>1</v>
      </c>
      <c r="I998" t="str">
        <f>IF(Table_New[[#This Row],[LaborFee]]=0,"Yes", "No")</f>
        <v>Yes</v>
      </c>
      <c r="J998" t="str">
        <f>IF(Table_New[[#This Row],[PartsFee]]=0,"Yes", "No")</f>
        <v>No</v>
      </c>
      <c r="K998" s="6">
        <v>0.5</v>
      </c>
      <c r="L998" s="6">
        <v>128.8115</v>
      </c>
      <c r="M998" s="6" t="s">
        <v>79</v>
      </c>
      <c r="N998">
        <f>Table_New[[#This Row],[WorkDate]]-Table_New[[#This Row],[ReqDate]]</f>
        <v>7</v>
      </c>
      <c r="O998">
        <f>VLOOKUP(Table_New[[#This Row],[Techs]],$AA$2:$AB$4,2,0)</f>
        <v>80</v>
      </c>
      <c r="P998">
        <f>Table_New[[#This Row],[LaborHours]]*Table_New[[#This Row],[LaborRate]]</f>
        <v>40</v>
      </c>
      <c r="Q998" s="6">
        <v>0</v>
      </c>
      <c r="R998" s="6">
        <v>128.8115</v>
      </c>
      <c r="S998">
        <f>Table_New[[#This Row],[LaborRate]]+Table_New[[#This Row],[LaborCost]]</f>
        <v>120</v>
      </c>
      <c r="T998">
        <f>Table_New[[#This Row],[LaborFee]]+Table_New[[#This Row],[PartsFee]]</f>
        <v>128.8115</v>
      </c>
      <c r="U998" t="str">
        <f>LEFT(TEXT(Table_New[[#This Row],[ReqDate]],"dddd"),3)</f>
        <v>Thu</v>
      </c>
      <c r="V998" t="str">
        <f>LEFT(TEXT(Table_New[[#This Row],[WorkDate]],"mmmm"),3)</f>
        <v>Jul</v>
      </c>
    </row>
    <row r="999" spans="1:22" ht="14.25" customHeight="1" x14ac:dyDescent="0.25">
      <c r="A999" s="6" t="s">
        <v>1079</v>
      </c>
      <c r="B999" s="6" t="s">
        <v>65</v>
      </c>
      <c r="C999" s="6" t="s">
        <v>66</v>
      </c>
      <c r="D999" s="6" t="s">
        <v>58</v>
      </c>
      <c r="E999" t="str">
        <f>IF(Table_New[[#This Row],[Wait]]&lt;=4, "Yes", "No")</f>
        <v>Yes</v>
      </c>
      <c r="F999" s="9">
        <v>44400</v>
      </c>
      <c r="G999" s="9">
        <v>44403</v>
      </c>
      <c r="H999" s="6">
        <v>1</v>
      </c>
      <c r="I999" t="str">
        <f>IF(Table_New[[#This Row],[LaborFee]]=0,"Yes", "No")</f>
        <v>Yes</v>
      </c>
      <c r="J999" t="str">
        <f>IF(Table_New[[#This Row],[PartsFee]]=0,"Yes", "No")</f>
        <v>No</v>
      </c>
      <c r="K999" s="6">
        <v>0.25</v>
      </c>
      <c r="L999" s="6">
        <v>84.886200000000002</v>
      </c>
      <c r="M999" s="6" t="s">
        <v>79</v>
      </c>
      <c r="N999">
        <f>Table_New[[#This Row],[WorkDate]]-Table_New[[#This Row],[ReqDate]]</f>
        <v>3</v>
      </c>
      <c r="O999">
        <f>VLOOKUP(Table_New[[#This Row],[Techs]],$AA$2:$AB$4,2,0)</f>
        <v>80</v>
      </c>
      <c r="P999">
        <f>Table_New[[#This Row],[LaborHours]]*Table_New[[#This Row],[LaborRate]]</f>
        <v>20</v>
      </c>
      <c r="Q999" s="6">
        <v>0</v>
      </c>
      <c r="R999" s="6">
        <v>84.886200000000002</v>
      </c>
      <c r="S999">
        <f>Table_New[[#This Row],[LaborRate]]+Table_New[[#This Row],[LaborCost]]</f>
        <v>100</v>
      </c>
      <c r="T999">
        <f>Table_New[[#This Row],[LaborFee]]+Table_New[[#This Row],[PartsFee]]</f>
        <v>84.886200000000002</v>
      </c>
      <c r="U999" t="str">
        <f>LEFT(TEXT(Table_New[[#This Row],[ReqDate]],"dddd"),3)</f>
        <v>Fri</v>
      </c>
      <c r="V999" t="str">
        <f>LEFT(TEXT(Table_New[[#This Row],[WorkDate]],"mmmm"),3)</f>
        <v>Jul</v>
      </c>
    </row>
    <row r="1000" spans="1:22" ht="14.25" customHeight="1" x14ac:dyDescent="0.25">
      <c r="A1000" s="6" t="s">
        <v>1080</v>
      </c>
      <c r="B1000" s="6" t="s">
        <v>226</v>
      </c>
      <c r="C1000" s="6" t="s">
        <v>227</v>
      </c>
      <c r="D1000" s="6" t="s">
        <v>67</v>
      </c>
      <c r="E1000" t="str">
        <f>IF(Table_New[[#This Row],[Wait]]&lt;=4, "Yes", "No")</f>
        <v>Yes</v>
      </c>
      <c r="F1000" s="9">
        <v>44401</v>
      </c>
      <c r="G1000" s="9">
        <v>44403</v>
      </c>
      <c r="H1000" s="6">
        <v>1</v>
      </c>
      <c r="I1000" t="str">
        <f>IF(Table_New[[#This Row],[LaborFee]]=0,"Yes", "No")</f>
        <v>Yes</v>
      </c>
      <c r="J1000" t="str">
        <f>IF(Table_New[[#This Row],[PartsFee]]=0,"Yes", "No")</f>
        <v>No</v>
      </c>
      <c r="K1000" s="6">
        <v>0.25</v>
      </c>
      <c r="L1000" s="6">
        <v>122.31950000000001</v>
      </c>
      <c r="M1000" s="6" t="s">
        <v>59</v>
      </c>
      <c r="N1000">
        <f>Table_New[[#This Row],[WorkDate]]-Table_New[[#This Row],[ReqDate]]</f>
        <v>2</v>
      </c>
      <c r="O1000">
        <f>VLOOKUP(Table_New[[#This Row],[Techs]],$AA$2:$AB$4,2,0)</f>
        <v>80</v>
      </c>
      <c r="P1000">
        <f>Table_New[[#This Row],[LaborHours]]*Table_New[[#This Row],[LaborRate]]</f>
        <v>20</v>
      </c>
      <c r="Q1000" s="6">
        <v>0</v>
      </c>
      <c r="R1000" s="6">
        <v>122.31950000000001</v>
      </c>
      <c r="S1000">
        <f>Table_New[[#This Row],[LaborRate]]+Table_New[[#This Row],[LaborCost]]</f>
        <v>100</v>
      </c>
      <c r="T1000">
        <f>Table_New[[#This Row],[LaborFee]]+Table_New[[#This Row],[PartsFee]]</f>
        <v>122.31950000000001</v>
      </c>
      <c r="U1000" t="str">
        <f>LEFT(TEXT(Table_New[[#This Row],[ReqDate]],"dddd"),3)</f>
        <v>Sat</v>
      </c>
      <c r="V1000" t="str">
        <f>LEFT(TEXT(Table_New[[#This Row],[WorkDate]],"mmmm"),3)</f>
        <v>Jul</v>
      </c>
    </row>
    <row r="1001" spans="1:22" ht="14.25" customHeight="1" x14ac:dyDescent="0.25">
      <c r="A1001" s="6" t="s">
        <v>1081</v>
      </c>
      <c r="B1001" s="6" t="s">
        <v>226</v>
      </c>
      <c r="C1001" s="6" t="s">
        <v>227</v>
      </c>
      <c r="D1001" s="6" t="s">
        <v>58</v>
      </c>
      <c r="E1001" t="str">
        <f>IF(Table_New[[#This Row],[Wait]]&lt;=4, "Yes", "No")</f>
        <v>Yes</v>
      </c>
      <c r="F1001" s="9">
        <v>44406</v>
      </c>
      <c r="G1001" s="9">
        <v>44408</v>
      </c>
      <c r="H1001" s="6">
        <v>2</v>
      </c>
      <c r="I1001" t="str">
        <f>IF(Table_New[[#This Row],[LaborFee]]=0,"Yes", "No")</f>
        <v>Yes</v>
      </c>
      <c r="J1001" t="str">
        <f>IF(Table_New[[#This Row],[PartsFee]]=0,"Yes", "No")</f>
        <v>No</v>
      </c>
      <c r="K1001" s="6">
        <v>1.75</v>
      </c>
      <c r="L1001" s="6">
        <v>210.4494</v>
      </c>
      <c r="M1001" s="6" t="s">
        <v>79</v>
      </c>
      <c r="N1001">
        <f>Table_New[[#This Row],[WorkDate]]-Table_New[[#This Row],[ReqDate]]</f>
        <v>2</v>
      </c>
      <c r="O1001">
        <f>VLOOKUP(Table_New[[#This Row],[Techs]],$AA$2:$AB$4,2,0)</f>
        <v>140</v>
      </c>
      <c r="P1001">
        <f>Table_New[[#This Row],[LaborHours]]*Table_New[[#This Row],[LaborRate]]</f>
        <v>245</v>
      </c>
      <c r="Q1001" s="6">
        <v>0</v>
      </c>
      <c r="R1001" s="6">
        <v>210.4494</v>
      </c>
      <c r="S1001">
        <f>Table_New[[#This Row],[LaborRate]]+Table_New[[#This Row],[LaborCost]]</f>
        <v>385</v>
      </c>
      <c r="T1001">
        <f>Table_New[[#This Row],[LaborFee]]+Table_New[[#This Row],[PartsFee]]</f>
        <v>210.4494</v>
      </c>
      <c r="U1001" t="str">
        <f>LEFT(TEXT(Table_New[[#This Row],[ReqDate]],"dddd"),3)</f>
        <v>Thu</v>
      </c>
      <c r="V1001" t="str">
        <f>LEFT(TEXT(Table_New[[#This Row],[WorkDate]],"mmmm"),3)</f>
        <v>Jul</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6406-B8C7-49CB-9D82-A29D04EC3566}">
  <dimension ref="A3:R34"/>
  <sheetViews>
    <sheetView zoomScale="85" zoomScaleNormal="85" workbookViewId="0">
      <selection activeCell="B28" sqref="B28"/>
    </sheetView>
  </sheetViews>
  <sheetFormatPr defaultRowHeight="15" x14ac:dyDescent="0.25"/>
  <cols>
    <col min="1" max="1" width="11.28515625" bestFit="1" customWidth="1"/>
    <col min="2" max="2" width="16.42578125" bestFit="1" customWidth="1"/>
  </cols>
  <sheetData>
    <row r="3" spans="1:18" x14ac:dyDescent="0.25">
      <c r="A3" s="22" t="s">
        <v>36</v>
      </c>
      <c r="B3" t="s">
        <v>1093</v>
      </c>
    </row>
    <row r="4" spans="1:18" x14ac:dyDescent="0.25">
      <c r="A4" s="23" t="s">
        <v>58</v>
      </c>
      <c r="B4" s="19">
        <v>67915</v>
      </c>
    </row>
    <row r="5" spans="1:18" x14ac:dyDescent="0.25">
      <c r="A5" s="23" t="s">
        <v>67</v>
      </c>
      <c r="B5" s="19">
        <v>21785</v>
      </c>
    </row>
    <row r="6" spans="1:18" x14ac:dyDescent="0.25">
      <c r="A6" s="23" t="s">
        <v>194</v>
      </c>
      <c r="B6" s="19">
        <v>23052.5</v>
      </c>
    </row>
    <row r="7" spans="1:18" x14ac:dyDescent="0.25">
      <c r="A7" s="23" t="s">
        <v>81</v>
      </c>
      <c r="B7" s="19">
        <v>28700</v>
      </c>
    </row>
    <row r="8" spans="1:18" x14ac:dyDescent="0.25">
      <c r="A8" s="23" t="s">
        <v>63</v>
      </c>
      <c r="B8" s="19">
        <v>56950</v>
      </c>
    </row>
    <row r="9" spans="1:18" x14ac:dyDescent="0.25">
      <c r="A9" s="23" t="s">
        <v>1092</v>
      </c>
      <c r="B9" s="19">
        <v>198402.5</v>
      </c>
    </row>
    <row r="12" spans="1:18" x14ac:dyDescent="0.25">
      <c r="A12" s="22" t="s">
        <v>34</v>
      </c>
      <c r="B12" t="s">
        <v>1094</v>
      </c>
    </row>
    <row r="13" spans="1:18" x14ac:dyDescent="0.25">
      <c r="A13" s="23" t="s">
        <v>65</v>
      </c>
      <c r="B13" s="19">
        <v>19945</v>
      </c>
      <c r="R13" s="17"/>
    </row>
    <row r="14" spans="1:18" x14ac:dyDescent="0.25">
      <c r="A14" s="23" t="s">
        <v>226</v>
      </c>
      <c r="B14" s="19">
        <v>5865</v>
      </c>
      <c r="R14" s="16"/>
    </row>
    <row r="15" spans="1:18" x14ac:dyDescent="0.25">
      <c r="A15" s="23" t="s">
        <v>56</v>
      </c>
      <c r="B15" s="19">
        <v>13615</v>
      </c>
    </row>
    <row r="16" spans="1:18" x14ac:dyDescent="0.25">
      <c r="A16" s="23" t="s">
        <v>168</v>
      </c>
      <c r="B16" s="19">
        <v>5305</v>
      </c>
      <c r="R16" s="16"/>
    </row>
    <row r="17" spans="1:18" x14ac:dyDescent="0.25">
      <c r="A17" s="23" t="s">
        <v>71</v>
      </c>
      <c r="B17" s="19">
        <v>15790</v>
      </c>
      <c r="R17" s="16"/>
    </row>
    <row r="18" spans="1:18" x14ac:dyDescent="0.25">
      <c r="A18" s="23" t="s">
        <v>61</v>
      </c>
      <c r="B18" s="19">
        <v>12362.5</v>
      </c>
    </row>
    <row r="19" spans="1:18" x14ac:dyDescent="0.25">
      <c r="A19" s="23" t="s">
        <v>94</v>
      </c>
      <c r="B19" s="19">
        <v>9225</v>
      </c>
    </row>
    <row r="20" spans="1:18" x14ac:dyDescent="0.25">
      <c r="A20" s="23" t="s">
        <v>106</v>
      </c>
      <c r="B20" s="19">
        <v>4185</v>
      </c>
    </row>
    <row r="21" spans="1:18" x14ac:dyDescent="0.25">
      <c r="A21" s="23" t="s">
        <v>83</v>
      </c>
      <c r="B21" s="19">
        <v>8485</v>
      </c>
    </row>
    <row r="22" spans="1:18" x14ac:dyDescent="0.25">
      <c r="A22" s="23" t="s">
        <v>1092</v>
      </c>
      <c r="B22" s="19">
        <v>94777.5</v>
      </c>
    </row>
    <row r="25" spans="1:18" x14ac:dyDescent="0.25">
      <c r="A25" s="22" t="s">
        <v>35</v>
      </c>
      <c r="B25" t="s">
        <v>1095</v>
      </c>
    </row>
    <row r="26" spans="1:18" x14ac:dyDescent="0.25">
      <c r="A26" s="23" t="s">
        <v>78</v>
      </c>
      <c r="B26" s="19">
        <v>201</v>
      </c>
    </row>
    <row r="27" spans="1:18" x14ac:dyDescent="0.25">
      <c r="A27" s="23" t="s">
        <v>66</v>
      </c>
      <c r="B27" s="19">
        <v>180</v>
      </c>
    </row>
    <row r="28" spans="1:18" x14ac:dyDescent="0.25">
      <c r="A28" s="23" t="s">
        <v>57</v>
      </c>
      <c r="B28" s="19">
        <v>231</v>
      </c>
    </row>
    <row r="29" spans="1:18" x14ac:dyDescent="0.25">
      <c r="A29" s="23" t="s">
        <v>227</v>
      </c>
      <c r="B29" s="19">
        <v>232</v>
      </c>
    </row>
    <row r="30" spans="1:18" x14ac:dyDescent="0.25">
      <c r="A30" s="23" t="s">
        <v>62</v>
      </c>
      <c r="B30" s="19">
        <v>104</v>
      </c>
    </row>
    <row r="31" spans="1:18" x14ac:dyDescent="0.25">
      <c r="A31" s="23" t="s">
        <v>87</v>
      </c>
      <c r="B31" s="19">
        <v>52</v>
      </c>
    </row>
    <row r="32" spans="1:18" x14ac:dyDescent="0.25">
      <c r="A32" s="23" t="s">
        <v>1092</v>
      </c>
      <c r="B32" s="19">
        <v>1000</v>
      </c>
    </row>
    <row r="34" spans="4:4" x14ac:dyDescent="0.25">
      <c r="D34"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E868-C251-40C0-9E1B-5B87FFD26EB9}">
  <dimension ref="A1"/>
  <sheetViews>
    <sheetView workbookViewId="0">
      <selection activeCell="K15" sqref="K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Data</vt:lpstr>
      <vt:lpstr>Data - New</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modified xsi:type="dcterms:W3CDTF">2023-08-04T20:18:46Z</dcterms:modified>
</cp:coreProperties>
</file>