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1.xml" ContentType="application/vnd.openxmlformats-officedocument.spreadsheetml.chart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5.xml" ContentType="application/vnd.openxmlformats-officedocument.drawingml.chart+xml"/>
  <Override PartName="/xl/drawings/drawing7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wner\GW_ allHomework\Fbullman-kickstarter-analysis\"/>
    </mc:Choice>
  </mc:AlternateContent>
  <xr:revisionPtr revIDLastSave="0" documentId="13_ncr:1_{916DA896-798E-4294-B8F3-8F3B3BA6F228}" xr6:coauthVersionLast="47" xr6:coauthVersionMax="47" xr10:uidLastSave="{00000000-0000-0000-0000-000000000000}"/>
  <bookViews>
    <workbookView xWindow="-28920" yWindow="2535" windowWidth="29040" windowHeight="15840" tabRatio="657" xr2:uid="{00000000-000D-0000-FFFF-FFFF00000000}"/>
  </bookViews>
  <sheets>
    <sheet name="KickStarter" sheetId="1" r:id="rId1"/>
    <sheet name="Outcomes Based on Goals" sheetId="15" r:id="rId2"/>
    <sheet name="Parent category outcome" sheetId="4" r:id="rId3"/>
    <sheet name="Outcomes Based on Launch Date" sheetId="6" r:id="rId4"/>
    <sheet name="Subcategory Statistics" sheetId="5" r:id="rId5"/>
    <sheet name="BoxPlot" sheetId="12" r:id="rId6"/>
    <sheet name="Failed US Kickstarters" sheetId="9" r:id="rId7"/>
    <sheet name="Descriptive Statistics" sheetId="11" r:id="rId8"/>
    <sheet name="Successful US Kickstarters" sheetId="8" r:id="rId9"/>
    <sheet name="Edinburgh Research" sheetId="7" r:id="rId10"/>
    <sheet name="Theater Outcomes by Launch Date" sheetId="14" r:id="rId11"/>
  </sheets>
  <definedNames>
    <definedName name="_xlnm._FilterDatabase" localSheetId="0" hidden="1">KickStarter!$A$1:$V$4118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2"/>
    <pivotCache cacheId="1" r:id="rId13"/>
    <pivotCache cacheId="2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8" i="15" l="1"/>
  <c r="E8" i="15" s="1"/>
  <c r="F3" i="15"/>
  <c r="G3" i="15"/>
  <c r="H3" i="15"/>
  <c r="F4" i="15"/>
  <c r="G4" i="15"/>
  <c r="H4" i="15"/>
  <c r="F5" i="15"/>
  <c r="G5" i="15"/>
  <c r="H5" i="15"/>
  <c r="F6" i="15"/>
  <c r="G6" i="15"/>
  <c r="H6" i="15"/>
  <c r="F7" i="15"/>
  <c r="G7" i="15"/>
  <c r="H7" i="15"/>
  <c r="F9" i="15"/>
  <c r="G9" i="15"/>
  <c r="H9" i="15"/>
  <c r="F10" i="15"/>
  <c r="G10" i="15"/>
  <c r="H10" i="15"/>
  <c r="F11" i="15"/>
  <c r="G11" i="15"/>
  <c r="H11" i="15"/>
  <c r="F12" i="15"/>
  <c r="G12" i="15"/>
  <c r="H12" i="15"/>
  <c r="F13" i="15"/>
  <c r="G13" i="15"/>
  <c r="H13" i="15"/>
  <c r="H2" i="15"/>
  <c r="G2" i="15"/>
  <c r="F2" i="15"/>
  <c r="D2" i="15"/>
  <c r="E3" i="15"/>
  <c r="E4" i="15"/>
  <c r="E5" i="15"/>
  <c r="E6" i="15"/>
  <c r="E7" i="15"/>
  <c r="E9" i="15"/>
  <c r="E10" i="15"/>
  <c r="E11" i="15"/>
  <c r="E12" i="15"/>
  <c r="E13" i="15"/>
  <c r="E2" i="15"/>
  <c r="D13" i="15"/>
  <c r="D12" i="15"/>
  <c r="D11" i="15"/>
  <c r="D10" i="15"/>
  <c r="D9" i="15"/>
  <c r="D7" i="15"/>
  <c r="D6" i="15"/>
  <c r="D5" i="15"/>
  <c r="D4" i="15"/>
  <c r="D3" i="15"/>
  <c r="C13" i="15"/>
  <c r="C12" i="15"/>
  <c r="C11" i="15"/>
  <c r="C10" i="15"/>
  <c r="C9" i="15"/>
  <c r="C8" i="15"/>
  <c r="C7" i="15"/>
  <c r="C6" i="15"/>
  <c r="C5" i="15"/>
  <c r="C4" i="15"/>
  <c r="C3" i="15"/>
  <c r="C2" i="15"/>
  <c r="B13" i="15"/>
  <c r="B12" i="15"/>
  <c r="B11" i="15"/>
  <c r="B10" i="15"/>
  <c r="B9" i="15"/>
  <c r="B8" i="15"/>
  <c r="B7" i="15"/>
  <c r="B6" i="15"/>
  <c r="B5" i="15"/>
  <c r="B4" i="15"/>
  <c r="B3" i="15"/>
  <c r="B2" i="15"/>
  <c r="U4116" i="1"/>
  <c r="U4117" i="1"/>
  <c r="B14" i="11"/>
  <c r="B13" i="11"/>
  <c r="B12" i="11"/>
  <c r="C14" i="11"/>
  <c r="C13" i="11"/>
  <c r="C12" i="11"/>
  <c r="C11" i="11"/>
  <c r="B11" i="11"/>
  <c r="C7" i="11"/>
  <c r="C6" i="11"/>
  <c r="C5" i="11"/>
  <c r="C4" i="11"/>
  <c r="B7" i="11"/>
  <c r="B6" i="11"/>
  <c r="B5" i="11"/>
  <c r="B4" i="11"/>
  <c r="C10" i="11"/>
  <c r="B10" i="11"/>
  <c r="C9" i="11"/>
  <c r="B9" i="11"/>
  <c r="B2" i="11"/>
  <c r="C3" i="11"/>
  <c r="B3" i="11"/>
  <c r="C2" i="11"/>
  <c r="D2" i="7"/>
  <c r="D3" i="7"/>
  <c r="D4" i="7"/>
  <c r="D5" i="7"/>
  <c r="D6" i="7"/>
  <c r="C2" i="7"/>
  <c r="C3" i="7"/>
  <c r="C4" i="7"/>
  <c r="C5" i="7"/>
  <c r="C6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8" i="15" l="1"/>
  <c r="H8" i="15"/>
  <c r="F8" i="15"/>
  <c r="V3791" i="1"/>
  <c r="V3207" i="1"/>
  <c r="V3203" i="1"/>
  <c r="V2939" i="1"/>
  <c r="V3784" i="1"/>
  <c r="V3632" i="1"/>
  <c r="V3882" i="1"/>
  <c r="V3878" i="1"/>
  <c r="V3870" i="1"/>
  <c r="V3754" i="1"/>
  <c r="V3634" i="1"/>
  <c r="V3194" i="1"/>
  <c r="V3190" i="1"/>
  <c r="V3787" i="1"/>
  <c r="V3763" i="1"/>
  <c r="V3195" i="1"/>
  <c r="V3885" i="1"/>
  <c r="V3881" i="1"/>
  <c r="V3797" i="1"/>
  <c r="V3757" i="1"/>
  <c r="V3649" i="1"/>
  <c r="V3796" i="1"/>
  <c r="V3772" i="1"/>
  <c r="V3764" i="1"/>
  <c r="V2932" i="1"/>
  <c r="V2924" i="1"/>
  <c r="V4116" i="1" l="1"/>
  <c r="V4117" i="1"/>
  <c r="V4118" i="1"/>
</calcChain>
</file>

<file path=xl/sharedStrings.xml><?xml version="1.0" encoding="utf-8"?>
<sst xmlns="http://schemas.openxmlformats.org/spreadsheetml/2006/main" count="38381" uniqueCount="8418">
  <si>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</si>
  <si>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</si>
  <si>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</si>
  <si>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</si>
  <si>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</si>
  <si>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</si>
  <si>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</si>
  <si>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</si>
  <si>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</si>
  <si>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</si>
  <si>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</si>
  <si>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</si>
  <si>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</si>
  <si>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</si>
  <si>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</si>
  <si>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</si>
  <si>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</si>
  <si>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</si>
  <si>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</si>
  <si>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</si>
  <si>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</si>
  <si>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</si>
  <si>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</si>
  <si>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</si>
  <si>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</si>
  <si>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</si>
  <si>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</si>
  <si>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</si>
  <si>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</si>
  <si>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</si>
  <si>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</si>
  <si>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</si>
  <si>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</si>
  <si>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</si>
  <si>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</si>
  <si>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</si>
  <si>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</si>
  <si>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</si>
  <si>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</si>
  <si>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</si>
  <si>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</si>
  <si>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</si>
  <si>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</si>
  <si>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</si>
  <si>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</si>
  <si>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</si>
  <si>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</si>
  <si>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</si>
  <si>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</si>
  <si>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</si>
  <si>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</si>
  <si>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</si>
  <si>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</si>
  <si>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</si>
  <si>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</si>
  <si>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</si>
  <si>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</si>
  <si>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</si>
  <si>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</si>
  <si>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</si>
  <si>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</si>
  <si>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</si>
  <si>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</si>
  <si>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</si>
  <si>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</si>
  <si>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</si>
  <si>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</si>
  <si>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</si>
  <si>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</si>
  <si>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</si>
  <si>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</si>
  <si>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</si>
  <si>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</si>
  <si>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</si>
  <si>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</si>
  <si>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</si>
  <si>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</si>
  <si>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</si>
  <si>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</si>
  <si>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</si>
  <si>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</si>
  <si>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</si>
  <si>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</si>
  <si>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</si>
  <si>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</si>
  <si>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</si>
  <si>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</si>
  <si>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</si>
  <si>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</si>
  <si>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</si>
  <si>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</si>
  <si>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</si>
  <si>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</si>
  <si>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</si>
  <si>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</si>
  <si>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</si>
  <si>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</si>
  <si>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</si>
  <si>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</si>
  <si>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</si>
  <si>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</si>
  <si>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</si>
  <si>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</si>
  <si>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</si>
  <si>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</si>
  <si>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</si>
  <si>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</si>
  <si>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</si>
  <si>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</si>
  <si>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</si>
  <si>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</si>
  <si>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</si>
  <si>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</si>
  <si>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</si>
  <si>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</si>
  <si>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</si>
  <si>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</si>
  <si>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</si>
  <si>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</si>
  <si>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</si>
  <si>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</si>
  <si>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</si>
  <si>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</si>
  <si>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</si>
  <si>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</si>
  <si>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</si>
  <si>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</si>
  <si>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</si>
  <si>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</si>
  <si>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</si>
  <si>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</si>
  <si>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</si>
  <si>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</si>
  <si>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</si>
  <si>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</si>
  <si>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</si>
  <si>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</si>
  <si>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</si>
  <si>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</si>
  <si>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</si>
  <si>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</si>
  <si>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</si>
  <si>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</si>
  <si>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</si>
  <si>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</si>
  <si>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</si>
  <si>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</si>
  <si>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</si>
  <si>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</si>
  <si>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</si>
  <si>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</si>
  <si>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</si>
  <si>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</si>
  <si>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</si>
  <si>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</si>
  <si>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</si>
  <si>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</si>
  <si>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</si>
  <si>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</si>
  <si>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</si>
  <si>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</si>
  <si>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</si>
  <si>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</si>
  <si>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</si>
  <si>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</si>
  <si>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</si>
  <si>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</si>
  <si>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</si>
  <si>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</si>
  <si>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</si>
  <si>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</si>
  <si>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</si>
  <si>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</si>
  <si>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</si>
  <si>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</si>
  <si>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</si>
  <si>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</si>
  <si>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</si>
  <si>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</si>
  <si>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</si>
  <si>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</si>
  <si>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</si>
  <si>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</si>
  <si>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</si>
  <si>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</si>
  <si>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</si>
  <si>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</si>
  <si>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</si>
  <si>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</si>
  <si>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</si>
  <si>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</si>
  <si>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</si>
  <si>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</si>
  <si>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</si>
  <si>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</si>
  <si>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</si>
  <si>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</si>
  <si>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</si>
  <si>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</si>
  <si>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</si>
  <si>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</si>
  <si>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</si>
  <si>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</si>
  <si>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</si>
  <si>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</si>
  <si>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</si>
  <si>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</si>
  <si>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</si>
  <si>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</si>
  <si>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</si>
  <si>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</si>
  <si>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</si>
  <si>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</si>
  <si>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</si>
  <si>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</si>
  <si>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</si>
  <si>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</si>
  <si>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</si>
  <si>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</si>
  <si>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</si>
  <si>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</si>
  <si>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</si>
  <si>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</si>
  <si>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</si>
  <si>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</si>
  <si>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</si>
  <si>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</si>
  <si>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</si>
  <si>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</si>
  <si>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</si>
  <si>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</si>
  <si>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</si>
  <si>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</si>
  <si>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</si>
  <si>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</si>
  <si>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</si>
  <si>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</si>
  <si>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</si>
  <si>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</si>
  <si>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</si>
  <si>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</si>
  <si>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</si>
  <si>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</si>
  <si>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</si>
  <si>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</si>
  <si>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</si>
  <si>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</si>
  <si>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</si>
  <si>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</si>
  <si>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</si>
  <si>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</si>
  <si>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</si>
  <si>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</si>
  <si>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</si>
  <si>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</si>
  <si>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</si>
  <si>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</si>
  <si>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</si>
  <si>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</si>
  <si>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</si>
  <si>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</si>
  <si>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</si>
  <si>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</si>
  <si>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</si>
  <si>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</si>
  <si>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</si>
  <si>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</si>
  <si>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</si>
  <si>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</si>
  <si>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</si>
  <si>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</si>
  <si>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</si>
  <si>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</si>
  <si>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</si>
  <si>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</si>
  <si>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</si>
  <si>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</si>
  <si>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</si>
  <si>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</si>
  <si>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</si>
  <si>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</si>
  <si>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</si>
  <si>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</si>
  <si>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</si>
  <si>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</si>
  <si>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</si>
  <si>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</si>
  <si>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</si>
  <si>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</si>
  <si>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</si>
  <si>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</si>
  <si>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</si>
  <si>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</si>
  <si>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</si>
  <si>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</si>
  <si>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</si>
  <si>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</si>
  <si>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</si>
  <si>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</si>
  <si>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</si>
  <si>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</si>
  <si>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</si>
  <si>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</si>
  <si>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</si>
  <si>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</si>
  <si>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</si>
  <si>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</si>
  <si>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</si>
  <si>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</si>
  <si>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</si>
  <si>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</si>
  <si>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</si>
  <si>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</si>
  <si>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</si>
  <si>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</si>
  <si>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</si>
  <si>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</si>
  <si>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</si>
  <si>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</si>
  <si>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</si>
  <si>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</si>
  <si>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</si>
  <si>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</si>
  <si>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</si>
  <si>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</si>
  <si>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</si>
  <si>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</si>
  <si>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</si>
  <si>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</si>
  <si>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</si>
  <si>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</si>
  <si>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</si>
  <si>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</si>
  <si>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</si>
  <si>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</si>
  <si>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</si>
  <si>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</si>
  <si>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</si>
  <si>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</si>
  <si>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</si>
  <si>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</si>
  <si>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</si>
  <si>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</si>
  <si>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</si>
  <si>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</si>
  <si>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</si>
  <si>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</si>
  <si>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</si>
  <si>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</si>
  <si>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</si>
  <si>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</si>
  <si>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</si>
  <si>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</si>
  <si>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</si>
  <si>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</si>
  <si>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</si>
  <si>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</si>
  <si>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</si>
  <si>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</si>
  <si>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</si>
  <si>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</si>
  <si>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</si>
  <si>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</si>
  <si>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</si>
  <si>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</si>
  <si>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</si>
  <si>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</si>
  <si>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</si>
  <si>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</si>
  <si>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</si>
  <si>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</si>
  <si>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</si>
  <si>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</si>
  <si>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</si>
  <si>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</si>
  <si>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</si>
  <si>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</si>
  <si>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</si>
  <si>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</si>
  <si>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</si>
  <si>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</si>
  <si>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</si>
  <si>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</si>
  <si>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</si>
  <si>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</si>
  <si>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</si>
  <si>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</si>
  <si>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</si>
  <si>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</si>
  <si>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</si>
  <si>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</si>
  <si>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</si>
  <si>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</si>
  <si>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</si>
  <si>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</si>
  <si>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</si>
  <si>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</si>
  <si>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</si>
  <si>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</si>
  <si>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</si>
  <si>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</si>
  <si>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</si>
  <si>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</si>
  <si>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</si>
  <si>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</si>
  <si>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</si>
  <si>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</si>
  <si>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</si>
  <si>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</si>
  <si>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</si>
  <si>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</si>
  <si>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</si>
  <si>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</si>
  <si>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</si>
  <si>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</si>
  <si>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</si>
  <si>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</si>
  <si>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</si>
  <si>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</si>
  <si>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</si>
  <si>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</si>
  <si>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</si>
  <si>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</si>
  <si>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</si>
  <si>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</si>
  <si>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</si>
  <si>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</si>
  <si>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</si>
  <si>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</si>
  <si>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</si>
  <si>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</si>
  <si>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</si>
  <si>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</si>
  <si>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</si>
  <si>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</si>
  <si>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</si>
  <si>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</si>
  <si>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</si>
  <si>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</si>
  <si>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</si>
  <si>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</si>
  <si>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</si>
  <si>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</si>
  <si>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</si>
  <si>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</si>
  <si>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</si>
  <si>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</si>
  <si>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</si>
  <si>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</si>
  <si>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</si>
  <si>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</si>
  <si>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</si>
  <si>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</si>
  <si>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</si>
  <si>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</si>
  <si>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</si>
  <si>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</si>
  <si>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</si>
  <si>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</si>
  <si>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</si>
  <si>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</si>
  <si>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</si>
  <si>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</si>
  <si>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</si>
  <si>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</si>
  <si>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</si>
  <si>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</si>
  <si>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</si>
  <si>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</si>
  <si>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</si>
  <si>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</si>
  <si>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</si>
  <si>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</si>
  <si>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</si>
  <si>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</si>
  <si>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</si>
  <si>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</si>
  <si>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</si>
  <si>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</si>
  <si>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</si>
  <si>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</si>
  <si>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</si>
  <si>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</si>
  <si>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</si>
  <si>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</si>
  <si>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</si>
  <si>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</si>
  <si>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</si>
  <si>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</si>
  <si>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</si>
  <si>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</si>
  <si>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</si>
  <si>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</si>
  <si>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</si>
  <si>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</si>
  <si>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</si>
  <si>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</si>
  <si>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</si>
  <si>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</si>
  <si>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</si>
  <si>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</si>
  <si>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</si>
  <si>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</si>
  <si>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</si>
  <si>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</si>
  <si>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</si>
  <si>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</si>
  <si>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</si>
  <si>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</si>
  <si>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</si>
  <si>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</si>
  <si>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</si>
  <si>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</si>
  <si>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</si>
  <si>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</si>
  <si>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</si>
  <si>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</si>
  <si>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</si>
  <si>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</si>
  <si>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</si>
  <si>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</si>
  <si>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</si>
  <si>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</si>
  <si>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</si>
  <si>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</si>
  <si>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</si>
  <si>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</si>
  <si>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</si>
  <si>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</si>
  <si>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</si>
  <si>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</si>
  <si>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</si>
  <si>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</si>
  <si>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</si>
  <si>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</si>
  <si>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</si>
  <si>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</si>
  <si>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</si>
  <si>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</si>
  <si>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</si>
  <si>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</si>
  <si>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</si>
  <si>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</si>
  <si>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</si>
  <si>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</si>
  <si>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</si>
  <si>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</si>
  <si>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</si>
  <si>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</si>
  <si>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</si>
  <si>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</si>
  <si>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</si>
  <si>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</si>
  <si>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</si>
  <si>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</si>
  <si>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</si>
  <si>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</si>
  <si>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</si>
  <si>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</si>
  <si>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</si>
  <si>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</si>
  <si>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</si>
  <si>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</si>
  <si>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</si>
  <si>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</si>
  <si>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</si>
  <si>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</si>
  <si>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</si>
  <si>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</si>
  <si>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</si>
  <si>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</si>
  <si>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</si>
  <si>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</si>
  <si>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</si>
  <si>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</si>
  <si>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</si>
  <si>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</si>
  <si>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</si>
  <si>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</si>
  <si>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</si>
  <si>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</si>
  <si>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</si>
  <si>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</si>
  <si>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</si>
  <si>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</si>
  <si>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</si>
  <si>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</si>
  <si>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</si>
  <si>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</si>
  <si>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</si>
  <si>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</si>
  <si>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</si>
  <si>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</si>
  <si>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</si>
  <si>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</si>
  <si>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</si>
  <si>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</si>
  <si>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</si>
  <si>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</si>
  <si>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</si>
  <si>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</si>
  <si>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</si>
  <si>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</si>
  <si>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</si>
  <si>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</si>
  <si>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</si>
  <si>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</si>
  <si>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</si>
  <si>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</si>
  <si>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</si>
  <si>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</si>
  <si>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</si>
  <si>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</si>
  <si>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</si>
  <si>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</si>
  <si>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</si>
  <si>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</si>
  <si>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</si>
  <si>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</si>
  <si>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</si>
  <si>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</si>
  <si>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</si>
  <si>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</si>
  <si>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</si>
  <si>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</si>
  <si>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</si>
  <si>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</si>
  <si>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</si>
  <si>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</si>
  <si>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</si>
  <si>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</si>
  <si>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</si>
  <si>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</si>
  <si>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</si>
  <si>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</si>
  <si>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</si>
  <si>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</si>
  <si>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</si>
  <si>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</si>
  <si>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</si>
  <si>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</si>
  <si>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</si>
  <si>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</si>
  <si>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</si>
  <si>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</si>
  <si>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</si>
  <si>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</si>
  <si>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</si>
  <si>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</si>
  <si>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</si>
  <si>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</si>
  <si>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</si>
  <si>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</si>
  <si>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</si>
  <si>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</si>
  <si>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</si>
  <si>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</si>
  <si>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</si>
  <si>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</si>
  <si>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</si>
  <si>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</si>
  <si>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</si>
  <si>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</si>
  <si>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</si>
  <si>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</si>
  <si>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</si>
  <si>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</si>
  <si>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</si>
  <si>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</si>
  <si>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</si>
  <si>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</si>
  <si>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</si>
  <si>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</si>
  <si>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</si>
  <si>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</si>
  <si>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</si>
  <si>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</si>
  <si>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</si>
  <si>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</si>
  <si>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</si>
  <si>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</si>
  <si>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</si>
  <si>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</si>
  <si>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</si>
  <si>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</si>
  <si>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</si>
  <si>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</si>
  <si>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</si>
  <si>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</si>
  <si>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</si>
  <si>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</si>
  <si>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</si>
  <si>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</si>
  <si>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</si>
  <si>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</si>
  <si>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</si>
  <si>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</si>
  <si>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</si>
  <si>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</si>
  <si>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</si>
  <si>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</si>
  <si>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</si>
  <si>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</si>
  <si>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</si>
  <si>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</si>
  <si>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</si>
  <si>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</si>
  <si>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</si>
  <si>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</si>
  <si>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</si>
  <si>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</si>
  <si>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</si>
  <si>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</si>
  <si>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</si>
  <si>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</si>
  <si>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</si>
  <si>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</si>
  <si>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</si>
  <si>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</si>
  <si>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</si>
  <si>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</si>
  <si>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</si>
  <si>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</si>
  <si>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</si>
  <si>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</si>
  <si>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</si>
  <si>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</si>
  <si>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</si>
  <si>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</si>
  <si>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</si>
  <si>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</si>
  <si>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</si>
  <si>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</si>
  <si>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</si>
  <si>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</si>
  <si>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</si>
  <si>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</si>
  <si>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</si>
  <si>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</si>
  <si>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</si>
  <si>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</si>
  <si>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</si>
  <si>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</si>
  <si>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</si>
  <si>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</si>
  <si>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</si>
  <si>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</si>
  <si>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</si>
  <si>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</si>
  <si>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</si>
  <si>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</si>
  <si>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</si>
  <si>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</si>
  <si>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</si>
  <si>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</si>
  <si>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</si>
  <si>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</si>
  <si>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</si>
  <si>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</si>
  <si>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</si>
  <si>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</si>
  <si>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</si>
  <si>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</si>
  <si>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</si>
  <si>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</si>
  <si>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</si>
  <si>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</si>
  <si>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</si>
  <si>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</si>
  <si>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</si>
  <si>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</si>
  <si>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</si>
  <si>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</si>
  <si>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</si>
  <si>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</si>
  <si>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</si>
  <si>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</si>
  <si>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</si>
  <si>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</si>
  <si>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</si>
  <si>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</si>
  <si>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</si>
  <si>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</si>
  <si>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</si>
  <si>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</si>
  <si>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</si>
  <si>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</si>
  <si>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</si>
  <si>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</si>
  <si>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</si>
  <si>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</si>
  <si>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</si>
  <si>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</si>
  <si>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</si>
  <si>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</si>
  <si>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</si>
  <si>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</si>
  <si>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</si>
  <si>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</si>
  <si>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</si>
  <si>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</si>
  <si>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</si>
  <si>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</si>
  <si>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</si>
  <si>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</si>
  <si>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</si>
  <si>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</si>
  <si>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</si>
  <si>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</si>
  <si>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</si>
  <si>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</si>
  <si>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</si>
  <si>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</si>
  <si>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</si>
  <si>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</si>
  <si>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</si>
  <si>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</si>
  <si>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</si>
  <si>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</si>
  <si>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</si>
  <si>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</si>
  <si>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</si>
  <si>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</si>
  <si>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</si>
  <si>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</si>
  <si>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</si>
  <si>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</si>
  <si>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</si>
  <si>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</si>
  <si>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</si>
  <si>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</si>
  <si>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</si>
  <si>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</si>
  <si>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</si>
  <si>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</si>
  <si>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</si>
  <si>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</si>
  <si>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</si>
  <si>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</si>
  <si>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</si>
  <si>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</si>
  <si>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</si>
  <si>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</si>
  <si>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</si>
  <si>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</si>
  <si>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</si>
  <si>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</si>
  <si>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</si>
  <si>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</si>
  <si>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</si>
  <si>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</si>
  <si>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</si>
  <si>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</si>
  <si>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</si>
  <si>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</si>
  <si>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</si>
  <si>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</si>
  <si>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</si>
  <si>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</si>
  <si>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</si>
  <si>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</si>
  <si>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</si>
  <si>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</si>
  <si>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</si>
  <si>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</si>
  <si>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</si>
  <si>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</si>
  <si>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</si>
  <si>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</si>
  <si>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</si>
  <si>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</si>
  <si>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</si>
  <si>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</si>
  <si>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</si>
  <si>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</si>
  <si>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</si>
  <si>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</si>
  <si>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</si>
  <si>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</si>
  <si>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</si>
  <si>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</si>
  <si>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</si>
  <si>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</si>
  <si>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</si>
  <si>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</si>
  <si>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</si>
  <si>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</si>
  <si>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</si>
  <si>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</si>
  <si>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</si>
  <si>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</si>
  <si>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</si>
  <si>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</si>
  <si>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</si>
  <si>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</si>
  <si>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</si>
  <si>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</si>
  <si>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</si>
  <si>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</si>
  <si>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</si>
  <si>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</si>
  <si>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</si>
  <si>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</si>
  <si>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</si>
  <si>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</si>
  <si>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</si>
  <si>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</si>
  <si>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</si>
  <si>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</si>
  <si>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</si>
  <si>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</si>
  <si>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</si>
  <si>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</si>
  <si>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</si>
  <si>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</si>
  <si>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</si>
  <si>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</si>
  <si>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</si>
  <si>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</si>
  <si>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</si>
  <si>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</si>
  <si>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</si>
  <si>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</si>
  <si>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</si>
  <si>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</si>
  <si>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</si>
  <si>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</si>
  <si>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</si>
  <si>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</si>
  <si>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</si>
  <si>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</si>
  <si>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</si>
  <si>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</si>
  <si>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</si>
  <si>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</si>
  <si>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</si>
  <si>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</si>
  <si>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</si>
  <si>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</si>
  <si>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</si>
  <si>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</si>
  <si>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</si>
  <si>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</si>
  <si>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</si>
  <si>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</si>
  <si>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</si>
  <si>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</si>
  <si>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</si>
  <si>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</si>
  <si>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</si>
  <si>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</si>
  <si>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</si>
  <si>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</si>
  <si>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</si>
  <si>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</si>
  <si>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</si>
  <si>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</si>
  <si>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</si>
  <si>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</si>
  <si>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</si>
  <si>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</si>
  <si>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</si>
  <si>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</si>
  <si>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</si>
  <si>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</si>
  <si>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</si>
  <si>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</si>
  <si>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</si>
  <si>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</si>
  <si>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</si>
  <si>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</si>
  <si>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</si>
  <si>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</si>
  <si>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</si>
  <si>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</si>
  <si>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</si>
  <si>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</si>
  <si>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</si>
  <si>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</si>
  <si>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</si>
  <si>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</si>
  <si>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</si>
  <si>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</si>
  <si>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</si>
  <si>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</si>
  <si>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</si>
  <si>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</si>
  <si>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</si>
  <si>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</si>
  <si>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</si>
  <si>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</si>
  <si>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</si>
  <si>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</si>
  <si>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</si>
  <si>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</si>
  <si>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</si>
  <si>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</si>
  <si>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</si>
  <si>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</si>
  <si>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</si>
  <si>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</si>
  <si>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</si>
  <si>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</si>
  <si>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</si>
  <si>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</si>
  <si>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</si>
  <si>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</si>
  <si>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</si>
  <si>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</si>
  <si>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</si>
  <si>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</si>
  <si>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</si>
  <si>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</si>
  <si>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</si>
  <si>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</si>
  <si>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</si>
  <si>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</si>
  <si>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</si>
  <si>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</si>
  <si>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</si>
  <si>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</si>
  <si>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</si>
  <si>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</si>
  <si>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</si>
  <si>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</si>
  <si>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</si>
  <si>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</si>
  <si>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</si>
  <si>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</si>
  <si>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</si>
  <si>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</si>
  <si>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</si>
  <si>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</si>
  <si>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</si>
  <si>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</si>
  <si>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</si>
  <si>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</si>
  <si>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</si>
  <si>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</si>
  <si>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</si>
  <si>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</si>
  <si>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</si>
  <si>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</si>
  <si>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</si>
  <si>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</si>
  <si>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</si>
  <si>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</si>
  <si>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</si>
  <si>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</si>
  <si>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</si>
  <si>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</si>
  <si>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</si>
  <si>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</si>
  <si>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</si>
  <si>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</si>
  <si>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</si>
  <si>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</si>
  <si>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</si>
  <si>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</si>
  <si>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</si>
  <si>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</si>
  <si>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</si>
  <si>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</si>
  <si>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</si>
  <si>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</si>
  <si>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</si>
  <si>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</si>
  <si>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</si>
  <si>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</si>
  <si>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</si>
  <si>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</si>
  <si>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</si>
  <si>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</si>
  <si>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</si>
  <si>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</si>
  <si>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</si>
  <si>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</si>
  <si>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</si>
  <si>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</si>
  <si>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</si>
  <si>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</si>
  <si>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</si>
  <si>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</si>
  <si>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</si>
  <si>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</si>
  <si>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</si>
  <si>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</si>
  <si>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</si>
  <si>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</si>
  <si>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</si>
  <si>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</si>
  <si>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</si>
  <si>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</si>
  <si>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</si>
  <si>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</si>
  <si>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</si>
  <si>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</si>
  <si>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</si>
  <si>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</si>
  <si>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</si>
  <si>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</si>
  <si>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</si>
  <si>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</si>
  <si>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</si>
  <si>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</si>
  <si>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</si>
  <si>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</si>
  <si>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</si>
  <si>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</si>
  <si>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</si>
  <si>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</si>
  <si>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</si>
  <si>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</si>
  <si>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</si>
  <si>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</si>
  <si>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</si>
  <si>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</si>
  <si>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</si>
  <si>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</si>
  <si>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</si>
  <si>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</si>
  <si>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</si>
  <si>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</si>
  <si>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</si>
  <si>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</si>
  <si>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</si>
  <si>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</si>
  <si>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</si>
  <si>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</si>
  <si>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</si>
  <si>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</si>
  <si>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</si>
  <si>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</si>
  <si>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</si>
  <si>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</si>
  <si>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</si>
  <si>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</si>
  <si>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</si>
  <si>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</si>
  <si>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</si>
  <si>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</si>
  <si>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</si>
  <si>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</si>
  <si>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</si>
  <si>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</si>
  <si>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</si>
  <si>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</si>
  <si>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</si>
  <si>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</si>
  <si>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</si>
  <si>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</si>
  <si>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</si>
  <si>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</si>
  <si>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</si>
  <si>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</si>
  <si>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</si>
  <si>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</si>
  <si>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</si>
  <si>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</si>
  <si>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</si>
  <si>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</si>
  <si>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</si>
  <si>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</si>
  <si>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</si>
  <si>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</si>
  <si>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</si>
  <si>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</si>
  <si>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</si>
  <si>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</si>
  <si>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</si>
  <si>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</si>
  <si>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</si>
  <si>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</si>
  <si>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</si>
  <si>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</si>
  <si>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</si>
  <si>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</si>
  <si>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</si>
  <si>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</si>
  <si>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</si>
  <si>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</si>
  <si>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</si>
  <si>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</si>
  <si>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</si>
  <si>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</si>
  <si>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</si>
  <si>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</si>
  <si>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</si>
  <si>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</si>
  <si>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</si>
  <si>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</si>
  <si>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</si>
  <si>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</si>
  <si>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</si>
  <si>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</si>
  <si>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</si>
  <si>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</si>
  <si>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</si>
  <si>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</si>
  <si>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</si>
  <si>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</si>
  <si>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</si>
  <si>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</si>
  <si>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</si>
  <si>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</si>
  <si>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</si>
  <si>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</si>
  <si>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</si>
  <si>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</si>
  <si>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</si>
  <si>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</si>
  <si>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</si>
  <si>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</si>
  <si>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</si>
  <si>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</si>
  <si>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</si>
  <si>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</si>
  <si>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</si>
  <si>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</si>
  <si>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</si>
  <si>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</si>
  <si>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</si>
  <si>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</si>
  <si>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</si>
  <si>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</si>
  <si>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</si>
  <si>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</si>
  <si>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</si>
  <si>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</si>
  <si>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</si>
  <si>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</si>
  <si>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</si>
  <si>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</si>
  <si>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</si>
  <si>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</si>
  <si>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</si>
  <si>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</si>
  <si>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</si>
  <si>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</si>
  <si>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</si>
  <si>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</si>
  <si>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</si>
  <si>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</si>
  <si>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</si>
  <si>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</si>
  <si>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</si>
  <si>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</si>
  <si>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</si>
  <si>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</si>
  <si>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</si>
  <si>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</si>
  <si>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</si>
  <si>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</si>
  <si>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</si>
  <si>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</si>
  <si>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</si>
  <si>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</si>
  <si>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</si>
  <si>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</si>
  <si>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</si>
  <si>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</si>
  <si>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</si>
  <si>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</si>
  <si>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</si>
  <si>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</si>
  <si>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</si>
  <si>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</si>
  <si>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</si>
  <si>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</si>
  <si>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</si>
  <si>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</si>
  <si>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</si>
  <si>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</si>
  <si>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</si>
  <si>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</si>
  <si>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</si>
  <si>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</si>
  <si>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</si>
  <si>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</si>
  <si>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</si>
  <si>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</si>
  <si>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</si>
  <si>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</si>
  <si>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</si>
  <si>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</si>
  <si>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</si>
  <si>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</si>
  <si>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</si>
  <si>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</si>
  <si>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</si>
  <si>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</si>
  <si>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</si>
  <si>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</si>
  <si>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</si>
  <si>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</si>
  <si>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</si>
  <si>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</si>
  <si>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</si>
  <si>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</si>
  <si>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</si>
  <si>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</si>
  <si>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</si>
  <si>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</si>
  <si>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</si>
  <si>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</si>
  <si>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</si>
  <si>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</si>
  <si>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</si>
  <si>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</si>
  <si>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</si>
  <si>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</si>
  <si>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</si>
  <si>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</si>
  <si>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</si>
  <si>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</si>
  <si>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</si>
  <si>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</si>
  <si>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</si>
  <si>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</si>
  <si>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</si>
  <si>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</si>
  <si>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</si>
  <si>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</si>
  <si>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</si>
  <si>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</si>
  <si>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</si>
  <si>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</si>
  <si>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</si>
  <si>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</si>
  <si>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</si>
  <si>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</si>
  <si>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</si>
  <si>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</si>
  <si>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</si>
  <si>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</si>
  <si>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</si>
  <si>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</si>
  <si>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</si>
  <si>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</si>
  <si>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</si>
  <si>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</si>
  <si>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</si>
  <si>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</si>
  <si>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</si>
  <si>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</si>
  <si>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</si>
  <si>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</si>
  <si>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</si>
  <si>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</si>
  <si>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</si>
  <si>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</si>
  <si>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</si>
  <si>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</si>
  <si>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</si>
  <si>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</si>
  <si>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</si>
  <si>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</si>
  <si>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</si>
  <si>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</si>
  <si>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</si>
  <si>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</si>
  <si>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</si>
  <si>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</si>
  <si>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</si>
  <si>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</si>
  <si>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</si>
  <si>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</si>
  <si>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</si>
  <si>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</si>
  <si>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</si>
  <si>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</si>
  <si>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</si>
  <si>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</si>
  <si>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</si>
  <si>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</si>
  <si>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</si>
  <si>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</si>
  <si>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</si>
  <si>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</si>
  <si>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</si>
  <si>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</si>
  <si>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</si>
  <si>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</si>
  <si>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</si>
  <si>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</si>
  <si>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</si>
  <si>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</si>
  <si>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</si>
  <si>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</si>
  <si>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</si>
  <si>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</si>
  <si>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</si>
  <si>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</si>
  <si>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</si>
  <si>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</si>
  <si>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</si>
  <si>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</si>
  <si>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</si>
  <si>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</si>
  <si>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</si>
  <si>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</si>
  <si>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</si>
  <si>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</si>
  <si>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</si>
  <si>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</si>
  <si>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</si>
  <si>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</si>
  <si>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</si>
  <si>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</si>
  <si>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</si>
  <si>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</si>
  <si>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</si>
  <si>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</si>
  <si>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</si>
  <si>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</si>
  <si>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</si>
  <si>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</si>
  <si>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</si>
  <si>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</si>
  <si>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</si>
  <si>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</si>
  <si>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</si>
  <si>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</si>
  <si>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</si>
  <si>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</si>
  <si>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</si>
  <si>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</si>
  <si>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</si>
  <si>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</si>
  <si>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</si>
  <si>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</si>
  <si>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</si>
  <si>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</si>
  <si>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</si>
  <si>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</si>
  <si>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</si>
  <si>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</si>
  <si>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</si>
  <si>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</si>
  <si>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</si>
  <si>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</si>
  <si>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</si>
  <si>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</si>
  <si>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</si>
  <si>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</si>
  <si>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</si>
  <si>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</si>
  <si>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</si>
  <si>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</si>
  <si>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</si>
  <si>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</si>
  <si>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</si>
  <si>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</si>
  <si>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</si>
  <si>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</si>
  <si>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</si>
  <si>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</si>
  <si>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</si>
  <si>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</si>
  <si>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</si>
  <si>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</si>
  <si>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</si>
  <si>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</si>
  <si>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</si>
  <si>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</si>
  <si>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</si>
  <si>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</si>
  <si>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</si>
  <si>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</si>
  <si>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</si>
  <si>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</si>
  <si>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</si>
  <si>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</si>
  <si>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</si>
  <si>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</si>
  <si>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</si>
  <si>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</si>
  <si>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</si>
  <si>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</si>
  <si>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</si>
  <si>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</si>
  <si>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</si>
  <si>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</si>
  <si>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</si>
  <si>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</si>
  <si>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</si>
  <si>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</si>
  <si>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</si>
  <si>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</si>
  <si>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</si>
  <si>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</si>
  <si>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</si>
  <si>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</si>
  <si>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</si>
  <si>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</si>
  <si>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</si>
  <si>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</si>
  <si>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</si>
  <si>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</si>
  <si>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</si>
  <si>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</si>
  <si>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</si>
  <si>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</si>
  <si>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</si>
  <si>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</si>
  <si>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</si>
  <si>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</si>
  <si>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</si>
  <si>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</si>
  <si>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</si>
  <si>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</si>
  <si>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</si>
  <si>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</si>
  <si>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</si>
  <si>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</si>
  <si>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</si>
  <si>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</si>
  <si>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</si>
  <si>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</si>
  <si>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</si>
  <si>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</si>
  <si>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</si>
  <si>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</si>
  <si>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</si>
  <si>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</si>
  <si>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</si>
  <si>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</si>
  <si>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</si>
  <si>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</si>
  <si>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</si>
  <si>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</si>
  <si>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</si>
  <si>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</si>
  <si>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</si>
  <si>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</si>
  <si>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</si>
  <si>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</si>
  <si>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</si>
  <si>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</si>
  <si>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</si>
  <si>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</si>
  <si>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</si>
  <si>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</si>
  <si>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</si>
  <si>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</si>
  <si>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</si>
  <si>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</si>
  <si>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</si>
  <si>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</si>
  <si>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</si>
  <si>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</si>
  <si>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</si>
  <si>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</si>
  <si>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</si>
  <si>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</si>
  <si>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</si>
  <si>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</si>
  <si>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</si>
  <si>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</si>
  <si>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</si>
  <si>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</si>
  <si>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</si>
  <si>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</si>
  <si>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</si>
  <si>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</si>
  <si>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</si>
  <si>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</si>
  <si>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</si>
  <si>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</si>
  <si>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</si>
  <si>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</si>
  <si>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</si>
  <si>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</si>
  <si>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</si>
  <si>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</si>
  <si>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</si>
  <si>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</si>
  <si>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</si>
  <si>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</si>
  <si>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</si>
  <si>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</si>
  <si>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</si>
  <si>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</si>
  <si>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</si>
  <si>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</si>
  <si>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</si>
  <si>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</si>
  <si>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</si>
  <si>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</si>
  <si>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</si>
  <si>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</si>
  <si>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</si>
  <si>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</si>
  <si>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</si>
  <si>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</si>
  <si>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</si>
  <si>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</si>
  <si>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</si>
  <si>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</si>
  <si>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</si>
  <si>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</si>
  <si>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</si>
  <si>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</si>
  <si>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</si>
  <si>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</si>
  <si>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</si>
  <si>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</si>
  <si>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</si>
  <si>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</si>
  <si>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</si>
  <si>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</si>
  <si>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</si>
  <si>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</si>
  <si>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</si>
  <si>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</si>
  <si>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</si>
  <si>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</si>
  <si>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</si>
  <si>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</si>
  <si>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</si>
  <si>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</si>
  <si>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</si>
  <si>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</si>
  <si>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</si>
  <si>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</si>
  <si>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</si>
  <si>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</si>
  <si>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</si>
  <si>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</si>
  <si>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</si>
  <si>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</si>
  <si>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</si>
  <si>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</si>
  <si>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</si>
  <si>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</si>
  <si>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</si>
  <si>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</si>
  <si>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</si>
  <si>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</si>
  <si>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</si>
  <si>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</si>
  <si>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</si>
  <si>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</si>
  <si>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</si>
  <si>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</si>
  <si>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</si>
  <si>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</si>
  <si>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</si>
  <si>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</si>
  <si>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</si>
  <si>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</si>
  <si>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</si>
  <si>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</si>
  <si>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</si>
  <si>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</si>
  <si>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</si>
  <si>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</si>
  <si>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</si>
  <si>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</si>
  <si>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</si>
  <si>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</si>
  <si>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</si>
  <si>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</si>
  <si>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</si>
  <si>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</si>
  <si>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</si>
  <si>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</si>
  <si>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</si>
  <si>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</si>
  <si>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</si>
  <si>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</si>
  <si>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</si>
  <si>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</si>
  <si>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</si>
  <si>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</si>
  <si>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</si>
  <si>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</si>
  <si>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</si>
  <si>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</si>
  <si>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</si>
  <si>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</si>
  <si>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</si>
  <si>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</si>
  <si>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</si>
  <si>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</si>
  <si>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</si>
  <si>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</si>
  <si>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</si>
  <si>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</si>
  <si>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</si>
  <si>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</si>
  <si>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</si>
  <si>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</si>
  <si>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</si>
  <si>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</si>
  <si>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</si>
  <si>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</si>
  <si>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</si>
  <si>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</si>
  <si>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</si>
  <si>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</si>
  <si>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</si>
  <si>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</si>
  <si>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</si>
  <si>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</si>
  <si>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</si>
  <si>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</si>
  <si>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</si>
  <si>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</si>
  <si>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</si>
  <si>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</si>
  <si>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</si>
  <si>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</si>
  <si>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</si>
  <si>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</si>
  <si>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</si>
  <si>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</si>
  <si>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</si>
  <si>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</si>
  <si>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</si>
  <si>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</si>
  <si>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</si>
  <si>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</si>
  <si>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</si>
  <si>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</si>
  <si>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</si>
  <si>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</si>
  <si>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</si>
  <si>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</si>
  <si>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</si>
  <si>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</si>
  <si>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</si>
  <si>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</si>
  <si>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</si>
  <si>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</si>
  <si>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</si>
  <si>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</si>
  <si>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</si>
  <si>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</si>
  <si>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</si>
  <si>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</si>
  <si>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</si>
  <si>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</si>
  <si>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</si>
  <si>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</si>
  <si>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</si>
  <si>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</si>
  <si>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</si>
  <si>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</si>
  <si>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</si>
  <si>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</si>
  <si>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</si>
  <si>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</si>
  <si>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</si>
  <si>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</si>
  <si>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</si>
  <si>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</si>
  <si>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</si>
  <si>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</si>
  <si>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</si>
  <si>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</si>
  <si>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</si>
  <si>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</si>
  <si>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</si>
  <si>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</si>
  <si>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</si>
  <si>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</si>
  <si>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</si>
  <si>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</si>
  <si>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</si>
  <si>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</si>
  <si>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</si>
  <si>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</si>
  <si>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</si>
  <si>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</si>
  <si>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</si>
  <si>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</si>
  <si>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</si>
  <si>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</si>
  <si>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</si>
  <si>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</si>
  <si>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</si>
  <si>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</si>
  <si>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</si>
  <si>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</si>
  <si>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</si>
  <si>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</si>
  <si>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</si>
  <si>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</si>
  <si>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</si>
  <si>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</si>
  <si>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</si>
  <si>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</si>
  <si>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</si>
  <si>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</si>
  <si>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</si>
  <si>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</si>
  <si>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</si>
  <si>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</si>
  <si>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</si>
  <si>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</si>
  <si>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</si>
  <si>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</si>
  <si>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</si>
  <si>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</si>
  <si>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</si>
  <si>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</si>
  <si>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</si>
  <si>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</si>
  <si>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</si>
  <si>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</si>
  <si>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</si>
  <si>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</si>
  <si>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</si>
  <si>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</si>
  <si>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</si>
  <si>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</si>
  <si>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</si>
  <si>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</si>
  <si>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</si>
  <si>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</si>
  <si>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</si>
  <si>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</si>
  <si>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</si>
  <si>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</si>
  <si>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</si>
  <si>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</si>
  <si>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</si>
  <si>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</si>
  <si>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</si>
  <si>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</si>
  <si>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</si>
  <si>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</si>
  <si>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</si>
  <si>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</si>
  <si>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</si>
  <si>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</si>
  <si>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</si>
  <si>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</si>
  <si>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</si>
  <si>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</si>
  <si>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</si>
  <si>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</si>
  <si>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</si>
  <si>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</si>
  <si>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</si>
  <si>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</si>
  <si>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</si>
  <si>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</si>
  <si>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</si>
  <si>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</si>
  <si>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</si>
  <si>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</si>
  <si>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</si>
  <si>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</si>
  <si>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</si>
  <si>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</si>
  <si>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</si>
  <si>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</si>
  <si>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</si>
  <si>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</si>
  <si>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</si>
  <si>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</si>
  <si>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</si>
  <si>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</si>
  <si>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</si>
  <si>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</si>
  <si>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</si>
  <si>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</si>
  <si>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</si>
  <si>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</si>
  <si>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</si>
  <si>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</si>
  <si>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</si>
  <si>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</si>
  <si>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</si>
  <si>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</si>
  <si>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</si>
  <si>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</si>
  <si>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</si>
  <si>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</si>
  <si>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</si>
  <si>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</si>
  <si>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</si>
  <si>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</si>
  <si>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</si>
  <si>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</si>
  <si>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</si>
  <si>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</si>
  <si>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</si>
  <si>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</si>
  <si>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</si>
  <si>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</si>
  <si>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</si>
  <si>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</si>
  <si>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</si>
  <si>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</si>
  <si>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</si>
  <si>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</si>
  <si>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</si>
  <si>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</si>
  <si>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</si>
  <si>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</si>
  <si>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</si>
  <si>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</si>
  <si>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</si>
  <si>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</si>
  <si>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</si>
  <si>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</si>
  <si>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</si>
  <si>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</si>
  <si>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</si>
  <si>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</si>
  <si>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</si>
  <si>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</si>
  <si>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</si>
  <si>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</si>
  <si>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</si>
  <si>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</si>
  <si>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</si>
  <si>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</si>
  <si>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</si>
  <si>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</si>
  <si>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</si>
  <si>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</si>
  <si>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</si>
  <si>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</si>
  <si>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</si>
  <si>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</si>
  <si>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</si>
  <si>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</si>
  <si>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</si>
  <si>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</si>
  <si>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</si>
  <si>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</si>
  <si>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</si>
  <si>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</si>
  <si>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</si>
  <si>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</si>
  <si>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</si>
  <si>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</si>
  <si>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</si>
  <si>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</si>
  <si>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</si>
  <si>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</si>
  <si>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</si>
  <si>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</si>
  <si>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</si>
  <si>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</si>
  <si>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</si>
  <si>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</si>
  <si>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</si>
  <si>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</si>
  <si>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</si>
  <si>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</si>
  <si>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</si>
  <si>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</si>
  <si>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</si>
  <si>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</si>
  <si>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</si>
  <si>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</si>
  <si>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</si>
  <si>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</si>
  <si>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</si>
  <si>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</si>
  <si>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</si>
  <si>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</si>
  <si>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</si>
  <si>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</si>
  <si>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</si>
  <si>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</si>
  <si>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</si>
  <si>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</si>
  <si>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</si>
  <si>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</si>
  <si>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</si>
  <si>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</si>
  <si>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</si>
  <si>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</si>
  <si>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</si>
  <si>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</si>
  <si>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</si>
  <si>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</si>
  <si>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</si>
  <si>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</si>
  <si>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</si>
  <si>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</si>
  <si>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</si>
  <si>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</si>
  <si>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</si>
  <si>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</si>
  <si>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</si>
  <si>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</si>
  <si>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</si>
  <si>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</si>
  <si>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</si>
  <si>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</si>
  <si>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</si>
  <si>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</si>
  <si>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</si>
  <si>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</si>
  <si>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</si>
  <si>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</si>
  <si>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</si>
  <si>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</si>
  <si>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</si>
  <si>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</si>
  <si>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</si>
  <si>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</si>
  <si>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</si>
  <si>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</si>
  <si>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</si>
  <si>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</si>
  <si>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</si>
  <si>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</si>
  <si>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</si>
  <si>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</si>
  <si>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</si>
  <si>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</si>
  <si>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</si>
  <si>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</si>
  <si>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</si>
  <si>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</si>
  <si>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</si>
  <si>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</si>
  <si>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</si>
  <si>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</si>
  <si>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</si>
  <si>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</si>
  <si>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</si>
  <si>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</si>
  <si>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</si>
  <si>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</si>
  <si>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</si>
  <si>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</si>
  <si>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</si>
  <si>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</si>
  <si>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</si>
  <si>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</si>
  <si>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</si>
  <si>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</si>
  <si>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</si>
  <si>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</si>
  <si>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</si>
  <si>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</si>
  <si>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</si>
  <si>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</si>
  <si>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</si>
  <si>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</si>
  <si>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</si>
  <si>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</si>
  <si>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</si>
  <si>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</si>
  <si>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</si>
  <si>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</si>
  <si>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</si>
  <si>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</si>
  <si>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</si>
  <si>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</si>
  <si>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</si>
  <si>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</si>
  <si>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</si>
  <si>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</si>
  <si>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</si>
  <si>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</si>
  <si>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</si>
  <si>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</si>
  <si>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</si>
  <si>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</si>
  <si>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</si>
  <si>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</si>
  <si>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</si>
  <si>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</si>
  <si>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</si>
  <si>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</si>
  <si>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</si>
  <si>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</si>
  <si>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</si>
  <si>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</si>
  <si>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</si>
  <si>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</si>
  <si>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</si>
  <si>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</si>
  <si>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</si>
  <si>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</si>
  <si>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</si>
  <si>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</si>
  <si>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</si>
  <si>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</si>
  <si>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</si>
  <si>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</si>
  <si>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</si>
  <si>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</si>
  <si>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</si>
  <si>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</si>
  <si>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</si>
  <si>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</si>
  <si>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</si>
  <si>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</si>
  <si>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</si>
  <si>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</si>
  <si>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</si>
  <si>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</si>
  <si>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</si>
  <si>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</si>
  <si>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</si>
  <si>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</si>
  <si>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</si>
  <si>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</si>
  <si>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</si>
  <si>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</si>
  <si>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</si>
  <si>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</si>
  <si>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</si>
  <si>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</si>
  <si>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</si>
  <si>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</si>
  <si>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</si>
  <si>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</si>
  <si>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</si>
  <si>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</si>
  <si>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</si>
  <si>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</si>
  <si>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</si>
  <si>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</si>
  <si>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</si>
  <si>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</si>
  <si>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</si>
  <si>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</si>
  <si>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</si>
  <si>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</si>
  <si>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</si>
  <si>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</si>
  <si>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</si>
  <si>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</si>
  <si>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</si>
  <si>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</si>
  <si>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</si>
  <si>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</si>
  <si>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</si>
  <si>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</si>
  <si>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</si>
  <si>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</si>
  <si>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</si>
  <si>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</si>
  <si>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</si>
  <si>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</si>
  <si>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</si>
  <si>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</si>
  <si>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</si>
  <si>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</si>
  <si>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</si>
  <si>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</si>
  <si>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</si>
  <si>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</si>
  <si>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</si>
  <si>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</si>
  <si>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</si>
  <si>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</si>
  <si>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</si>
  <si>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</si>
  <si>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</si>
  <si>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</si>
  <si>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</si>
  <si>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</si>
  <si>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</si>
  <si>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</si>
  <si>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</si>
  <si>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</si>
  <si>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</si>
  <si>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</si>
  <si>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</si>
  <si>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</si>
  <si>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</si>
  <si>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</si>
  <si>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</si>
  <si>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</si>
  <si>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</si>
  <si>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</si>
  <si>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</si>
  <si>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</si>
  <si>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</si>
  <si>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</si>
  <si>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</si>
  <si>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</si>
  <si>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</si>
  <si>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</si>
  <si>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</si>
  <si>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</si>
  <si>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</si>
  <si>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</si>
  <si>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</si>
  <si>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</si>
  <si>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</si>
  <si>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</si>
  <si>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</si>
  <si>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</si>
  <si>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</si>
  <si>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</si>
  <si>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</si>
  <si>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</si>
  <si>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</si>
  <si>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</si>
  <si>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</si>
  <si>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</si>
  <si>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</si>
  <si>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</si>
  <si>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</si>
  <si>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</si>
  <si>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</si>
  <si>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</si>
  <si>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</si>
  <si>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</si>
  <si>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</si>
  <si>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</si>
  <si>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</si>
  <si>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</si>
  <si>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</si>
  <si>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</si>
  <si>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</si>
  <si>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</si>
  <si>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</si>
  <si>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</si>
  <si>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</si>
  <si>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</si>
  <si>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</si>
  <si>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</si>
  <si>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</si>
  <si>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</si>
  <si>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</si>
  <si>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</si>
  <si>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</si>
  <si>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</si>
  <si>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</si>
  <si>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</si>
  <si>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</si>
  <si>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</si>
  <si>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</si>
  <si>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</si>
  <si>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</si>
  <si>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</si>
  <si>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</si>
  <si>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</si>
  <si>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</si>
  <si>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</si>
  <si>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</si>
  <si>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</si>
  <si>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</si>
  <si>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</si>
  <si>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</si>
  <si>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</si>
  <si>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</si>
  <si>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</si>
  <si>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</si>
  <si>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</si>
  <si>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</si>
  <si>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</si>
  <si>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</si>
  <si>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</si>
  <si>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</si>
  <si>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</si>
  <si>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</si>
  <si>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</si>
  <si>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</si>
  <si>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</si>
  <si>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</si>
  <si>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</si>
  <si>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</si>
  <si>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</si>
  <si>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</si>
  <si>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</si>
  <si>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</si>
  <si>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</si>
  <si>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</si>
  <si>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</si>
  <si>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</si>
  <si>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</si>
  <si>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</si>
  <si>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</si>
  <si>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</si>
  <si>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</si>
  <si>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</si>
  <si>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</si>
  <si>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</si>
  <si>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</si>
  <si>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</si>
  <si>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</si>
  <si>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</si>
  <si>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</si>
  <si>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</si>
  <si>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</si>
  <si>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</si>
  <si>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</si>
  <si>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</si>
  <si>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</si>
  <si>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</si>
  <si>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</si>
  <si>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</si>
  <si>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</si>
  <si>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</si>
  <si>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</si>
  <si>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</si>
  <si>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</si>
  <si>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</si>
  <si>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</si>
  <si>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</si>
  <si>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</si>
  <si>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</si>
  <si>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</si>
  <si>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</si>
  <si>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</si>
  <si>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</si>
  <si>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</si>
  <si>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</si>
  <si>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</si>
  <si>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</si>
  <si>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</si>
  <si>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</si>
  <si>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</si>
  <si>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</si>
  <si>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</si>
  <si>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</si>
  <si>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</si>
  <si>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</si>
  <si>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</si>
  <si>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</si>
  <si>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</si>
  <si>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</si>
  <si>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</si>
  <si>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</si>
  <si>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</si>
  <si>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</si>
  <si>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</si>
  <si>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</si>
  <si>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</si>
  <si>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</si>
  <si>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</si>
  <si>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</si>
  <si>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</si>
  <si>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</si>
  <si>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</si>
  <si>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</si>
  <si>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</si>
  <si>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</si>
  <si>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</si>
  <si>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</si>
  <si>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</si>
  <si>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</si>
  <si>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</si>
  <si>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</si>
  <si>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</si>
  <si>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</si>
  <si>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</si>
  <si>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</si>
  <si>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</si>
  <si>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</si>
  <si>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</si>
  <si>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</si>
  <si>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</si>
  <si>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</si>
  <si>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</si>
  <si>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</si>
  <si>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</si>
  <si>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</si>
  <si>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</si>
  <si>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</si>
  <si>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</si>
  <si>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</si>
  <si>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</si>
  <si>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</si>
  <si>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</si>
  <si>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</si>
  <si>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</si>
  <si>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</si>
  <si>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</si>
  <si>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</si>
  <si>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</si>
  <si>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</si>
  <si>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</si>
  <si>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</si>
  <si>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</si>
  <si>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</si>
  <si>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</si>
  <si>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</si>
  <si>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</si>
  <si>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</si>
  <si>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</si>
  <si>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</si>
  <si>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</si>
  <si>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</si>
  <si>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</si>
  <si>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</si>
  <si>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</si>
  <si>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</si>
  <si>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</si>
  <si>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</si>
  <si>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</si>
  <si>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</si>
  <si>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</si>
  <si>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</si>
  <si>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</si>
  <si>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</si>
  <si>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</si>
  <si>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</si>
  <si>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</si>
  <si>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</si>
  <si>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</si>
  <si>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</si>
  <si>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</si>
  <si>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</si>
  <si>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</si>
  <si>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</si>
  <si>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</si>
  <si>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</si>
  <si>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</si>
  <si>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</si>
  <si>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</si>
  <si>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</si>
  <si>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</si>
  <si>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</si>
  <si>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</si>
  <si>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</si>
  <si>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</si>
  <si>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</si>
  <si>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</si>
  <si>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</si>
  <si>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</si>
  <si>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</si>
  <si>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</si>
  <si>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</si>
  <si>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</si>
  <si>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</si>
  <si>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</si>
  <si>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</si>
  <si>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</si>
  <si>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</si>
  <si>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</si>
  <si>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</si>
  <si>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</si>
  <si>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</si>
  <si>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</si>
  <si>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</si>
  <si>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</si>
  <si>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</si>
  <si>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</si>
  <si>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</si>
  <si>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</si>
  <si>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</si>
  <si>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</si>
  <si>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</si>
  <si>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</si>
  <si>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</si>
  <si>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</si>
  <si>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</si>
  <si>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</si>
  <si>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</si>
  <si>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</si>
  <si>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</si>
  <si>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</si>
  <si>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</si>
  <si>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</si>
  <si>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</si>
  <si>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</si>
  <si>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</si>
  <si>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</si>
  <si>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</si>
  <si>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</si>
  <si>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</si>
  <si>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</si>
  <si>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</si>
  <si>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</si>
  <si>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</si>
  <si>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</si>
  <si>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</si>
  <si>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</si>
  <si>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</si>
  <si>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</si>
  <si>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</si>
  <si>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</si>
  <si>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</si>
  <si>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</si>
  <si>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</si>
  <si>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</si>
  <si>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</si>
  <si>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</si>
  <si>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</si>
  <si>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</si>
  <si>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</si>
  <si>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</si>
  <si>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</si>
  <si>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</si>
  <si>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</si>
  <si>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</si>
  <si>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</si>
  <si>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</si>
  <si>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</si>
  <si>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</si>
  <si>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</si>
  <si>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</si>
  <si>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</si>
  <si>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</si>
  <si>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</si>
  <si>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</si>
  <si>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</si>
  <si>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</si>
  <si>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</si>
  <si>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</si>
  <si>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</si>
  <si>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</si>
  <si>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</si>
  <si>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</si>
  <si>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</si>
  <si>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</si>
  <si>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</si>
  <si>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</si>
  <si>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</si>
  <si>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</si>
  <si>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</si>
  <si>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</si>
  <si>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</si>
  <si>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</si>
  <si>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</si>
  <si>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</si>
  <si>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</si>
  <si>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</si>
  <si>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</si>
  <si>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</si>
  <si>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</si>
  <si>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</si>
  <si>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</si>
  <si>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</si>
  <si>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</si>
  <si>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</si>
  <si>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</si>
  <si>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</si>
  <si>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</si>
  <si>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</si>
  <si>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</si>
  <si>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</si>
  <si>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</si>
  <si>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</si>
  <si>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</si>
  <si>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</si>
  <si>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</si>
  <si>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</si>
  <si>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</si>
  <si>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</si>
  <si>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</si>
  <si>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</si>
  <si>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</si>
  <si>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</si>
  <si>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</si>
  <si>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</si>
  <si>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</si>
  <si>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</si>
  <si>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</si>
  <si>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</si>
  <si>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</si>
  <si>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</si>
  <si>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</si>
  <si>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</si>
  <si>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</si>
  <si>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</si>
  <si>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</si>
  <si>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</si>
  <si>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</si>
  <si>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</si>
  <si>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</si>
  <si>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</si>
  <si>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</si>
  <si>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</si>
  <si>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</si>
  <si>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</si>
  <si>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</si>
  <si>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</si>
  <si>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</si>
  <si>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</si>
  <si>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</si>
  <si>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</si>
  <si>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</si>
  <si>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</si>
  <si>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</si>
  <si>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</si>
  <si>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</si>
  <si>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</si>
  <si>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</si>
  <si>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</si>
  <si>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</si>
  <si>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</si>
  <si>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</si>
  <si>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</si>
  <si>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</si>
  <si>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</si>
  <si>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</si>
  <si>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</si>
  <si>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</si>
  <si>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</si>
  <si>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</si>
  <si>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</si>
  <si>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</si>
  <si>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</si>
  <si>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</si>
  <si>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</si>
  <si>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</si>
  <si>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</si>
  <si>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</si>
  <si>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</si>
  <si>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</si>
  <si>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</si>
  <si>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</si>
  <si>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</si>
  <si>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</si>
  <si>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</si>
  <si>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</si>
  <si>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</si>
  <si>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</si>
  <si>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</si>
  <si>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</si>
  <si>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</si>
  <si>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</si>
  <si>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</si>
  <si>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</si>
  <si>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</si>
  <si>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</si>
  <si>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</si>
  <si>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</si>
  <si>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</si>
  <si>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</si>
  <si>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</si>
  <si>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</si>
  <si>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</si>
  <si>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</si>
  <si>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</si>
  <si>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</si>
  <si>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</si>
  <si>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</si>
  <si>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</si>
  <si>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</si>
  <si>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</si>
  <si>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</si>
  <si>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</si>
  <si>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</si>
  <si>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</si>
  <si>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</si>
  <si>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</si>
  <si>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</si>
  <si>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</si>
  <si>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</si>
  <si>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</si>
  <si>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</si>
  <si>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</si>
  <si>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</si>
  <si>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</si>
  <si>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</si>
  <si>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</si>
  <si>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</si>
  <si>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</si>
  <si>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</si>
  <si>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</si>
  <si>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</si>
  <si>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</si>
  <si>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</si>
  <si>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</si>
  <si>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</si>
  <si>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</si>
  <si>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</si>
  <si>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</si>
  <si>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</si>
  <si>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</si>
  <si>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</si>
  <si>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</si>
  <si>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</si>
  <si>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</si>
  <si>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</si>
  <si>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</si>
  <si>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</si>
  <si>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</si>
  <si>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</si>
  <si>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</si>
  <si>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</si>
  <si>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</si>
  <si>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</si>
  <si>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</si>
  <si>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</si>
  <si>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</si>
  <si>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</si>
  <si>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</si>
  <si>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</si>
  <si>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</si>
  <si>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</si>
  <si>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</si>
  <si>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</si>
  <si>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</si>
  <si>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</si>
  <si>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</si>
  <si>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</si>
  <si>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</si>
  <si>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</si>
  <si>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</si>
  <si>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</si>
  <si>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</si>
  <si>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</si>
  <si>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</si>
  <si>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</si>
  <si>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</si>
  <si>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</si>
  <si>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</si>
  <si>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</si>
  <si>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</si>
  <si>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</si>
  <si>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</si>
  <si>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</si>
  <si>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</si>
  <si>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</si>
  <si>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</si>
  <si>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</si>
  <si>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</si>
  <si>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</si>
  <si>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</si>
  <si>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</si>
  <si>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</si>
  <si>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</si>
  <si>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</si>
  <si>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</si>
  <si>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</si>
  <si>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</si>
  <si>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</si>
  <si>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</si>
  <si>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</si>
  <si>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</si>
  <si>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</si>
  <si>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</si>
  <si>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</si>
  <si>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</si>
  <si>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</si>
  <si>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</si>
  <si>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</si>
  <si>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</si>
  <si>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</si>
  <si>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</si>
  <si>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</si>
  <si>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</si>
  <si>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</si>
  <si>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</si>
  <si>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</si>
  <si>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</si>
  <si>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</si>
  <si>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</si>
  <si>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</si>
  <si>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</si>
  <si>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</si>
  <si>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</si>
  <si>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</si>
  <si>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</si>
  <si>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</si>
  <si>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</si>
  <si>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</si>
  <si>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</si>
  <si>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</si>
  <si>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</si>
  <si>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</si>
  <si>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</si>
  <si>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</si>
  <si>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</si>
  <si>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</si>
  <si>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</si>
  <si>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</si>
  <si>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</si>
  <si>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</si>
  <si>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</si>
  <si>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</si>
  <si>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</si>
  <si>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</si>
  <si>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</si>
  <si>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</si>
  <si>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</si>
  <si>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</si>
  <si>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</si>
  <si>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</si>
  <si>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</si>
  <si>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</si>
  <si>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</si>
  <si>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</si>
  <si>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</si>
  <si>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</si>
  <si>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</si>
  <si>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</si>
  <si>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</si>
  <si>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</si>
  <si>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</si>
  <si>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</si>
  <si>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</si>
  <si>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</si>
  <si>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</si>
  <si>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</si>
  <si>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</si>
  <si>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</si>
  <si>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</si>
  <si>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</si>
  <si>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</si>
  <si>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</si>
  <si>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</si>
  <si>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</si>
  <si>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</si>
  <si>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</si>
  <si>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</si>
  <si>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</si>
  <si>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</si>
  <si>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</si>
  <si>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</si>
  <si>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</si>
  <si>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</si>
  <si>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</si>
  <si>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</si>
  <si>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</si>
  <si>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</si>
  <si>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</si>
  <si>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</si>
  <si>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</si>
  <si>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</si>
  <si>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</si>
  <si>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</si>
  <si>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</si>
  <si>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</si>
  <si>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</si>
  <si>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</si>
  <si>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</si>
  <si>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</si>
  <si>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</si>
  <si>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</si>
  <si>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</si>
  <si>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</si>
  <si>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</si>
  <si>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</si>
  <si>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</si>
  <si>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</si>
  <si>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</si>
  <si>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</si>
  <si>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</si>
  <si>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</si>
  <si>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</si>
  <si>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</si>
  <si>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</si>
  <si>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</si>
  <si>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</si>
  <si>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</si>
  <si>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</si>
  <si>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</si>
  <si>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</si>
  <si>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</si>
  <si>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</si>
  <si>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</si>
  <si>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</si>
  <si>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</si>
  <si>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</si>
  <si>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</si>
  <si>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</si>
  <si>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</si>
  <si>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</si>
  <si>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</si>
  <si>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</si>
  <si>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</si>
  <si>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</si>
  <si>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</si>
  <si>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</si>
  <si>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</si>
  <si>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</si>
  <si>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</si>
  <si>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</si>
  <si>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</si>
  <si>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</si>
  <si>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</si>
  <si>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</si>
  <si>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</si>
  <si>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</si>
  <si>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</si>
  <si>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</si>
  <si>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</si>
  <si>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</si>
  <si>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</si>
  <si>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</si>
  <si>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</si>
  <si>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</si>
  <si>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</si>
  <si>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</si>
  <si>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</si>
  <si>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</si>
  <si>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</si>
  <si>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</si>
  <si>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</si>
  <si>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</si>
  <si>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</si>
  <si>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</si>
  <si>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</si>
  <si>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</si>
  <si>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</si>
  <si>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</si>
  <si>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</si>
  <si>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</si>
  <si>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</si>
  <si>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</si>
  <si>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</si>
  <si>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</si>
  <si>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</si>
  <si>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</si>
  <si>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</si>
  <si>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</si>
  <si>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</si>
  <si>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</si>
  <si>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</si>
  <si>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</si>
  <si>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</si>
  <si>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</si>
  <si>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</si>
  <si>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</si>
  <si>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</si>
  <si>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</si>
  <si>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</si>
  <si>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</si>
  <si>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</si>
  <si>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</si>
  <si>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</si>
  <si>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</si>
  <si>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</si>
  <si>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</si>
  <si>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</si>
  <si>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</si>
  <si>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</si>
  <si>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</si>
  <si>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</si>
  <si>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</si>
  <si>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</si>
  <si>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</si>
  <si>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</si>
  <si>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</si>
  <si>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</si>
  <si>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</si>
  <si>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</si>
  <si>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</si>
  <si>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</si>
  <si>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</si>
  <si>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</si>
  <si>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</si>
  <si>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</si>
  <si>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</si>
  <si>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</si>
  <si>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</si>
  <si>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</si>
  <si>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</si>
  <si>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</si>
  <si>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</si>
  <si>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</si>
  <si>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</si>
  <si>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</si>
  <si>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</si>
  <si>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</si>
  <si>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</si>
  <si>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</si>
  <si>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</si>
  <si>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</si>
  <si>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</si>
  <si>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</si>
  <si>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</si>
  <si>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</si>
  <si>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</si>
  <si>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</si>
  <si>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</si>
  <si>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</si>
  <si>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</si>
  <si>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</si>
  <si>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</si>
  <si>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</si>
  <si>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</si>
  <si>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</si>
  <si>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</si>
  <si>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</si>
  <si>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</si>
  <si>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</si>
  <si>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</si>
  <si>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</si>
  <si>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</si>
  <si>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</si>
  <si>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</si>
  <si>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</si>
  <si>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</si>
  <si>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</si>
  <si>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</si>
  <si>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</si>
  <si>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</si>
  <si>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</si>
  <si>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</si>
  <si>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</si>
  <si>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</si>
  <si>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</si>
  <si>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</si>
  <si>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</si>
  <si>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</si>
  <si>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</si>
  <si>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</si>
  <si>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</si>
  <si>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</si>
  <si>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</si>
  <si>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</si>
  <si>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</si>
  <si>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</si>
  <si>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</si>
  <si>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</si>
  <si>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</si>
  <si>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</si>
  <si>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</si>
  <si>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</si>
  <si>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</si>
  <si>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</si>
  <si>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</si>
  <si>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</si>
  <si>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</si>
  <si>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</si>
  <si>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</si>
  <si>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</si>
  <si>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</si>
  <si>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</si>
  <si>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</si>
  <si>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</si>
  <si>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</si>
  <si>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</si>
  <si>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</si>
  <si>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</si>
  <si>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</si>
  <si>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</si>
  <si>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</si>
  <si>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</si>
  <si>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</si>
  <si>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</si>
  <si>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</si>
  <si>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</si>
  <si>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</si>
  <si>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</si>
  <si>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</si>
  <si>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</si>
  <si>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</si>
  <si>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</si>
  <si>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</si>
  <si>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</si>
  <si>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</si>
  <si>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</si>
  <si>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</si>
  <si>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</si>
  <si>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</si>
  <si>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</si>
  <si>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</si>
  <si>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</si>
  <si>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</si>
  <si>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</si>
  <si>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</si>
  <si>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</si>
  <si>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</si>
  <si>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</si>
  <si>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</si>
  <si>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</si>
  <si>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</si>
  <si>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</si>
  <si>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</si>
  <si>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</si>
  <si>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</si>
  <si>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</si>
  <si>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</si>
  <si>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</si>
  <si>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</si>
  <si>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</si>
  <si>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</si>
  <si>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</si>
  <si>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</si>
  <si>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</si>
  <si>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</si>
  <si>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</si>
  <si>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</si>
  <si>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</si>
  <si>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</si>
  <si>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</si>
  <si>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</si>
  <si>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</si>
  <si>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</si>
  <si>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</si>
  <si>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</si>
  <si>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</si>
  <si>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</si>
  <si>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</si>
  <si>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</si>
  <si>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</si>
  <si>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</si>
  <si>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</si>
  <si>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</si>
  <si>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</si>
  <si>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</si>
  <si>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</si>
  <si>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</si>
  <si>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</si>
  <si>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</si>
  <si>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</si>
  <si>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</si>
  <si>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</si>
  <si>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</si>
  <si>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</si>
  <si>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</si>
  <si>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</si>
  <si>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</si>
  <si>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</si>
  <si>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</si>
  <si>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</si>
  <si>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</si>
  <si>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</si>
  <si>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</si>
  <si>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</si>
  <si>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</si>
  <si>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</si>
  <si>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</si>
  <si>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</si>
  <si>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</si>
  <si>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</si>
  <si>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</si>
  <si>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</si>
  <si>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</si>
  <si>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</si>
  <si>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</si>
  <si>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</si>
  <si>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</si>
  <si>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</si>
  <si>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</si>
  <si>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</si>
  <si>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</si>
  <si>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</si>
  <si>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</si>
  <si>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</si>
  <si>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</si>
  <si>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</si>
  <si>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</si>
  <si>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</si>
  <si>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</si>
  <si>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</si>
  <si>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</si>
  <si>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</si>
  <si>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</si>
  <si>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</si>
  <si>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</si>
  <si>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</si>
  <si>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</si>
  <si>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</si>
  <si>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</si>
  <si>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</si>
  <si>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</si>
  <si>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</si>
  <si>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</si>
  <si>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</si>
  <si>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</si>
  <si>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</si>
  <si>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</si>
  <si>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</si>
  <si>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</si>
  <si>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</si>
  <si>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</si>
  <si>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</si>
  <si>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</si>
  <si>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</si>
  <si>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</si>
  <si>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</si>
  <si>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</si>
  <si>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</si>
  <si>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</si>
  <si>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</si>
  <si>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</si>
  <si>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</si>
  <si>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</si>
  <si>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</si>
  <si>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</si>
  <si>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</si>
  <si>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</si>
  <si>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</si>
  <si>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</si>
  <si>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</si>
  <si>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</si>
  <si>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</si>
  <si>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</si>
  <si>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</si>
  <si>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</si>
  <si>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</si>
  <si>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</si>
  <si>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</si>
  <si>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</si>
  <si>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</si>
  <si>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</si>
  <si>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</si>
  <si>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</si>
  <si>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</si>
  <si>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</si>
  <si>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</si>
  <si>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</si>
  <si>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</si>
  <si>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</si>
  <si>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</si>
  <si>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</si>
  <si>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</si>
  <si>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</si>
  <si>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</si>
  <si>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</si>
  <si>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</si>
  <si>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</si>
  <si>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</si>
  <si>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</si>
  <si>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</si>
  <si>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</si>
  <si>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</si>
  <si>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</si>
  <si>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</si>
  <si>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</si>
  <si>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</si>
  <si>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</si>
  <si>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</si>
  <si>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</si>
  <si>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</si>
  <si>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</si>
  <si>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</si>
  <si>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</si>
  <si>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</si>
  <si>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</si>
  <si>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</si>
  <si>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</si>
  <si>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</si>
  <si>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</si>
  <si>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</si>
  <si>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</si>
  <si>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</si>
  <si>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</si>
  <si>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</si>
  <si>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</si>
  <si>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</si>
  <si>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</si>
  <si>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</si>
  <si>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</si>
  <si>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</si>
  <si>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</si>
  <si>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</si>
  <si>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</si>
  <si>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</si>
  <si>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</si>
  <si>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</si>
  <si>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</si>
  <si>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</si>
  <si>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</si>
  <si>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</si>
  <si>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</si>
  <si>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</si>
  <si>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</si>
  <si>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</si>
  <si>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</si>
  <si>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</si>
  <si>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</si>
  <si>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</si>
  <si>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</si>
  <si>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</si>
  <si>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</si>
  <si>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</si>
  <si>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</si>
  <si>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</si>
  <si>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</si>
  <si>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</si>
  <si>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</si>
  <si>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</si>
  <si>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</si>
  <si>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</si>
  <si>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</si>
  <si>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</si>
  <si>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</si>
  <si>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</si>
  <si>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</si>
  <si>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</si>
  <si>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</si>
  <si>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</si>
  <si>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</si>
  <si>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</si>
  <si>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</si>
  <si>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</si>
  <si>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</si>
  <si>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</si>
  <si>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</si>
  <si>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</si>
  <si>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</si>
  <si>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</si>
  <si>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</si>
  <si>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</si>
  <si>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</si>
  <si>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</si>
  <si>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</si>
  <si>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</si>
  <si>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</si>
  <si>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</si>
  <si>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</si>
  <si>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</si>
  <si>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</si>
  <si>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</si>
  <si>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</si>
  <si>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</si>
  <si>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</si>
  <si>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</si>
  <si>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</si>
  <si>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</si>
  <si>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</si>
  <si>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</si>
  <si>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</si>
  <si>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</si>
  <si>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</si>
  <si>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</si>
  <si>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</si>
  <si>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</si>
  <si>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</si>
  <si>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</si>
  <si>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</si>
  <si>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</si>
  <si>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</si>
  <si>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</si>
  <si>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</si>
  <si>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</si>
  <si>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</si>
  <si>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</si>
  <si>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</si>
  <si>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</si>
  <si>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</si>
  <si>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</si>
  <si>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</si>
  <si>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</si>
  <si>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</si>
  <si>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</si>
  <si>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</si>
  <si>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</si>
  <si>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</si>
  <si>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</si>
  <si>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</si>
  <si>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</si>
  <si>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</si>
  <si>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</si>
  <si>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</si>
  <si>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</si>
  <si>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</si>
  <si>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</si>
  <si>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</si>
  <si>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</si>
  <si>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</si>
  <si>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</si>
  <si>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</si>
  <si>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</si>
  <si>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</si>
  <si>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</si>
  <si>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</si>
  <si>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</si>
  <si>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</si>
  <si>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</si>
  <si>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</si>
  <si>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</si>
  <si>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</si>
  <si>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</si>
  <si>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</si>
  <si>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</si>
  <si>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</si>
  <si>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</si>
  <si>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</si>
  <si>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</si>
  <si>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</si>
  <si>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</si>
  <si>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</si>
  <si>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</si>
  <si>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</si>
  <si>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</si>
  <si>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</si>
  <si>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</si>
  <si>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</si>
  <si>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</si>
  <si>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</si>
  <si>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</si>
  <si>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</si>
  <si>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</si>
  <si>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</si>
  <si>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</si>
  <si>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</si>
  <si>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</si>
  <si>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</si>
  <si>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</si>
  <si>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</si>
  <si>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</si>
  <si>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</si>
  <si>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</si>
  <si>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</si>
  <si>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</si>
  <si>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</si>
  <si>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</si>
  <si>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</si>
  <si>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</si>
  <si>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</si>
  <si>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</si>
  <si>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</si>
  <si>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</si>
  <si>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</si>
  <si>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</si>
  <si>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</si>
  <si>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</si>
  <si>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</si>
  <si>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</si>
  <si>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</si>
  <si>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</si>
  <si>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</si>
  <si>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</si>
  <si>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</si>
  <si>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</si>
  <si>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</si>
  <si>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</si>
  <si>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</si>
  <si>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</si>
  <si>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</si>
  <si>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</si>
  <si>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</si>
  <si>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</si>
  <si>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</si>
  <si>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</si>
  <si>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</si>
  <si>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</si>
  <si>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</si>
  <si>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</si>
  <si>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</si>
  <si>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</si>
  <si>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</si>
  <si>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</si>
  <si>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</si>
  <si>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</si>
  <si>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</si>
  <si>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</si>
  <si>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</si>
  <si>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</si>
  <si>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</si>
  <si>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</si>
  <si>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</si>
  <si>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</si>
  <si>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</si>
  <si>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</si>
  <si>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</si>
  <si>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</si>
  <si>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</si>
  <si>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</si>
  <si>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</si>
  <si>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</si>
  <si>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</si>
  <si>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</si>
  <si>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</si>
  <si>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</si>
  <si>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</si>
  <si>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</si>
  <si>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</si>
  <si>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</si>
  <si>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</si>
  <si>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</si>
  <si>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</si>
  <si>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</si>
  <si>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</si>
  <si>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</si>
  <si>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</si>
  <si>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</si>
  <si>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</si>
  <si>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</si>
  <si>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</si>
  <si>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</si>
  <si>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</si>
  <si>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</si>
  <si>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</si>
  <si>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</si>
  <si>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</si>
  <si>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</si>
  <si>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</si>
  <si>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</si>
  <si>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</si>
  <si>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</si>
  <si>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</si>
  <si>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</si>
  <si>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</si>
  <si>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</si>
  <si>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</si>
  <si>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</si>
  <si>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</si>
  <si>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</si>
  <si>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</si>
  <si>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</si>
  <si>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</si>
  <si>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</si>
  <si>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</si>
  <si>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</si>
  <si>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</si>
  <si>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</si>
  <si>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</si>
  <si>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</si>
  <si>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</si>
  <si>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</si>
  <si>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</si>
  <si>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</si>
  <si>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</si>
  <si>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</si>
  <si>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</si>
  <si>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</si>
  <si>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</si>
  <si>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</si>
  <si>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</si>
  <si>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</si>
  <si>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</si>
  <si>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</si>
  <si>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</si>
  <si>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</si>
  <si>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</si>
  <si>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</si>
  <si>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</si>
  <si>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</si>
  <si>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</si>
  <si>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</si>
  <si>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</si>
  <si>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</si>
  <si>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</si>
  <si>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</si>
  <si>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</si>
  <si>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</si>
  <si>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</si>
  <si>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</si>
  <si>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</si>
  <si>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</si>
  <si>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</si>
  <si>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</si>
  <si>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</si>
  <si>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</si>
  <si>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</si>
  <si>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</si>
  <si>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</si>
  <si>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</si>
  <si>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</si>
  <si>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</si>
  <si>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</si>
  <si>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</si>
  <si>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</si>
  <si>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</si>
  <si>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</si>
  <si>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</si>
  <si>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</si>
  <si>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</si>
  <si>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</si>
  <si>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</si>
  <si>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</si>
  <si>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</si>
  <si>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</si>
  <si>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</si>
  <si>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</si>
  <si>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</si>
  <si>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</si>
  <si>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</si>
  <si>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</si>
  <si>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</si>
  <si>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</si>
  <si>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</si>
  <si>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</si>
  <si>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</si>
  <si>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</si>
  <si>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</si>
  <si>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</si>
  <si>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</si>
  <si>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</si>
  <si>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</si>
  <si>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</si>
  <si>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</si>
  <si>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</si>
  <si>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</si>
  <si>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</si>
  <si>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</si>
  <si>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</si>
  <si>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</si>
  <si>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</si>
  <si>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</si>
  <si>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</si>
  <si>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</si>
  <si>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</si>
  <si>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</si>
  <si>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</si>
  <si>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</si>
  <si>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</si>
  <si>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</si>
  <si>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</si>
  <si>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</si>
  <si>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</si>
  <si>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</si>
  <si>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</si>
  <si>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</si>
  <si>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</si>
  <si>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</si>
  <si>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</si>
  <si>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</si>
  <si>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</si>
  <si>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</si>
  <si>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</si>
  <si>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</si>
  <si>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</si>
  <si>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</si>
  <si>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</si>
  <si>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</si>
  <si>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</si>
  <si>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</si>
  <si>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</si>
  <si>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</si>
  <si>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</si>
  <si>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</si>
  <si>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</si>
  <si>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</si>
  <si>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</si>
  <si>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</si>
  <si>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</si>
  <si>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</si>
  <si>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</si>
  <si>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</si>
  <si>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</si>
  <si>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</si>
  <si>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</si>
  <si>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</si>
  <si>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</si>
  <si>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</si>
  <si>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</si>
  <si>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</si>
  <si>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</si>
  <si>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</si>
  <si>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</si>
  <si>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</si>
  <si>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</si>
  <si>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</si>
  <si>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</si>
  <si>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</si>
  <si>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</si>
  <si>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</si>
  <si>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</si>
  <si>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</si>
  <si>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</si>
  <si>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</si>
  <si>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</si>
  <si>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</si>
  <si>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</si>
  <si>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</si>
  <si>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</si>
  <si>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</si>
  <si>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</si>
  <si>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</si>
  <si>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</si>
  <si>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</si>
  <si>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</si>
  <si>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</si>
  <si>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</si>
  <si>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</si>
  <si>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</si>
  <si>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</si>
  <si>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</si>
  <si>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</si>
  <si>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</si>
  <si>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</si>
  <si>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</si>
  <si>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</si>
  <si>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</si>
  <si>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</si>
  <si>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</si>
  <si>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</si>
  <si>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</si>
  <si>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</si>
  <si>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</si>
  <si>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</si>
  <si>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</si>
  <si>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</si>
  <si>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</si>
  <si>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</si>
  <si>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</si>
  <si>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</si>
  <si>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</si>
  <si>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</si>
  <si>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</si>
  <si>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</si>
  <si>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</si>
  <si>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</si>
  <si>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</si>
  <si>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</si>
  <si>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</si>
  <si>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</si>
  <si>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</si>
  <si>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</si>
  <si>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</si>
  <si>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</si>
  <si>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</si>
  <si>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</si>
  <si>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</si>
  <si>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</si>
  <si>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</si>
  <si>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</si>
  <si>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</si>
  <si>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</si>
  <si>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</si>
  <si>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</si>
  <si>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</si>
  <si>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</si>
  <si>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</si>
  <si>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</si>
  <si>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</si>
  <si>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</si>
  <si>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</si>
  <si>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</si>
  <si>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</si>
  <si>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</si>
  <si>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</si>
  <si>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</si>
  <si>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</si>
  <si>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</si>
  <si>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</si>
  <si>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</si>
  <si>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</si>
  <si>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</si>
  <si>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</si>
  <si>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</si>
  <si>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</si>
  <si>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</si>
  <si>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</si>
  <si>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</si>
  <si>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</si>
  <si>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</si>
  <si>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</si>
  <si>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</si>
  <si>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</si>
  <si>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</si>
  <si>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</si>
  <si>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</si>
  <si>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</si>
  <si>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</si>
  <si>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</si>
  <si>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</si>
  <si>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</si>
  <si>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</si>
  <si>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</si>
  <si>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</si>
  <si>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</si>
  <si>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</si>
  <si>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</si>
  <si>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</si>
  <si>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</si>
  <si>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</si>
  <si>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</si>
  <si>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</si>
  <si>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</si>
  <si>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</si>
  <si>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</si>
  <si>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</si>
  <si>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</si>
  <si>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</si>
  <si>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</si>
  <si>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</si>
  <si>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</si>
  <si>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</si>
  <si>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</si>
  <si>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</si>
  <si>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</si>
  <si>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</si>
  <si>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</si>
  <si>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</si>
  <si>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</si>
  <si>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</si>
  <si>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</si>
  <si>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</si>
  <si>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</si>
  <si>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</si>
  <si>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</si>
  <si>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</si>
  <si>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</si>
  <si>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</si>
  <si>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</si>
  <si>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</si>
  <si>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</si>
  <si>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</si>
  <si>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</si>
  <si>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</si>
  <si>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</si>
  <si>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</si>
  <si>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</si>
  <si>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</si>
  <si>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</si>
  <si>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</si>
  <si>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</si>
  <si>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</si>
  <si>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</si>
  <si>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</si>
  <si>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</si>
  <si>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</si>
  <si>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</si>
  <si>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</si>
  <si>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</si>
  <si>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</si>
  <si>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</si>
  <si>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</si>
  <si>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</si>
  <si>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</si>
  <si>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</si>
  <si>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</si>
  <si>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</si>
  <si>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</si>
  <si>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</si>
  <si>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</si>
  <si>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</si>
  <si>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</si>
  <si>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</si>
  <si>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</si>
  <si>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</si>
  <si>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</si>
  <si>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</si>
  <si>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</si>
  <si>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</si>
  <si>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</si>
  <si>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</si>
  <si>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</si>
  <si>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</si>
  <si>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</si>
  <si>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</si>
  <si>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</si>
  <si>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</si>
  <si>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</si>
  <si>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</si>
  <si>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</si>
  <si>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</si>
  <si>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</si>
  <si>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</si>
  <si>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</si>
  <si>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</si>
  <si>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</si>
  <si>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</si>
  <si>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</si>
  <si>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</si>
  <si>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</si>
  <si>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</si>
  <si>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</si>
  <si>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</si>
  <si>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</si>
  <si>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</si>
  <si>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</si>
  <si>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</si>
  <si>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</si>
  <si>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</si>
  <si>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</si>
  <si>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</si>
  <si>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</si>
  <si>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</si>
  <si>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</si>
  <si>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</si>
  <si>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</si>
  <si>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</si>
  <si>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</si>
  <si>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</si>
  <si>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</si>
  <si>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</si>
  <si>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</si>
  <si>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</si>
  <si>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</si>
  <si>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</si>
  <si>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</si>
  <si>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</si>
  <si>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</si>
  <si>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</si>
  <si>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</si>
  <si>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</si>
  <si>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</si>
  <si>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</si>
  <si>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</si>
  <si>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</si>
  <si>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</si>
  <si>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</si>
  <si>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</si>
  <si>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</si>
  <si>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</si>
  <si>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</si>
  <si>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</si>
  <si>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</si>
  <si>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</si>
  <si>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</si>
  <si>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</si>
  <si>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</si>
  <si>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</si>
  <si>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</si>
  <si>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</si>
  <si>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</si>
  <si>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</si>
  <si>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</si>
  <si>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</si>
  <si>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</si>
  <si>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</si>
  <si>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</si>
  <si>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</si>
  <si>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</si>
  <si>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</si>
  <si>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</si>
  <si>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</si>
  <si>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</si>
  <si>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</si>
  <si>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</si>
  <si>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</si>
  <si>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</si>
  <si>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</si>
  <si>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</si>
  <si>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</si>
  <si>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</si>
  <si>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</si>
  <si>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</si>
  <si>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</si>
  <si>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</si>
  <si>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</si>
  <si>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</si>
  <si>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</si>
  <si>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</si>
  <si>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</si>
  <si>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</si>
  <si>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</si>
  <si>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</si>
  <si>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</si>
  <si>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</si>
  <si>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</si>
  <si>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</si>
  <si>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</si>
  <si>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</si>
  <si>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</si>
  <si>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</si>
  <si>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</si>
  <si>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</si>
  <si>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</si>
  <si>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</si>
  <si>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</si>
  <si>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</si>
  <si>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</si>
  <si>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</si>
  <si>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</si>
  <si>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</si>
  <si>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</si>
  <si>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</si>
  <si>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</si>
  <si>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</si>
  <si>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</si>
  <si>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</si>
  <si>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</si>
  <si>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</si>
  <si>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</si>
  <si>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</si>
  <si>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</si>
  <si>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</si>
  <si>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</si>
  <si>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</si>
  <si>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</si>
  <si>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</si>
  <si>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</si>
  <si>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</si>
  <si>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</si>
  <si>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</si>
  <si>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</si>
  <si>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</si>
  <si>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</si>
  <si>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</si>
  <si>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</si>
  <si>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</si>
  <si>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</si>
  <si>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</si>
  <si>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</si>
  <si>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</si>
  <si>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</si>
  <si>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</si>
  <si>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</si>
  <si>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</si>
  <si>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</si>
  <si>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</si>
  <si>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</si>
  <si>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</si>
  <si>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</si>
  <si>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</si>
  <si>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</si>
  <si>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</si>
  <si>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</si>
  <si>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</si>
  <si>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</si>
  <si>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</si>
  <si>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</si>
  <si>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</si>
  <si>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</si>
  <si>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</si>
  <si>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</si>
  <si>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</si>
  <si>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</si>
  <si>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</si>
  <si>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</si>
  <si>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</si>
  <si>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</si>
  <si>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</si>
  <si>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</si>
  <si>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</si>
  <si>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</si>
  <si>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</si>
  <si>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</si>
  <si>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</si>
  <si>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</si>
  <si>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</si>
  <si>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</si>
  <si>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</si>
  <si>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</si>
  <si>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</si>
  <si>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</si>
  <si>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</si>
  <si>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</si>
  <si>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</si>
  <si>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</si>
  <si>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</si>
  <si>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</si>
  <si>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</si>
  <si>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</si>
  <si>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</si>
  <si>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</si>
  <si>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</si>
  <si>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</si>
  <si>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</si>
  <si>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</si>
  <si>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</si>
  <si>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</si>
  <si>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</si>
  <si>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</si>
  <si>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</si>
  <si>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</si>
  <si>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</si>
  <si>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</si>
  <si>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</si>
  <si>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</si>
  <si>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</si>
  <si>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</si>
  <si>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</si>
  <si>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</si>
  <si>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</si>
  <si>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</si>
  <si>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</si>
  <si>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</si>
  <si>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</si>
  <si>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</si>
  <si>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</si>
  <si>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</si>
  <si>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</si>
  <si>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</si>
  <si>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</si>
  <si>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</si>
  <si>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</si>
  <si>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</si>
  <si>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</si>
  <si>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</si>
  <si>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</si>
  <si>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</si>
  <si>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</si>
  <si>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</si>
  <si>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</si>
  <si>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</si>
  <si>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</si>
  <si>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</si>
  <si>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</si>
  <si>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</si>
  <si>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</si>
  <si>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</si>
  <si>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</si>
  <si>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</si>
  <si>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</si>
  <si>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</si>
  <si>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</si>
  <si>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</si>
  <si>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</si>
  <si>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</si>
  <si>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</si>
  <si>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</si>
  <si>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</si>
  <si>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</si>
  <si>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</si>
  <si>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</si>
  <si>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</si>
  <si>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</si>
  <si>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</si>
  <si>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</si>
  <si>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</si>
  <si>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</si>
  <si>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</si>
  <si>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</si>
  <si>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</si>
  <si>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</si>
  <si>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</si>
  <si>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</si>
  <si>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</si>
  <si>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</si>
  <si>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</si>
  <si>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</si>
  <si>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</si>
  <si>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</si>
  <si>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</si>
  <si>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</si>
  <si>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</si>
  <si>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</si>
  <si>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</si>
  <si>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</si>
  <si>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</si>
  <si>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</si>
  <si>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</si>
  <si>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</si>
  <si>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</si>
  <si>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</si>
  <si>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</si>
  <si>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</si>
  <si>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</si>
  <si>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</si>
  <si>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</si>
  <si>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</si>
  <si>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</si>
  <si>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</si>
  <si>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</si>
  <si>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</si>
  <si>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</si>
  <si>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</si>
  <si>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</si>
  <si>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</si>
  <si>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</si>
  <si>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</si>
  <si>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</si>
  <si>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</si>
  <si>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</si>
  <si>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</si>
  <si>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</si>
  <si>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</si>
  <si>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</si>
  <si>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</si>
  <si>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</si>
  <si>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</si>
  <si>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</si>
  <si>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</si>
  <si>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</si>
  <si>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</si>
  <si>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</si>
  <si>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</si>
  <si>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</si>
  <si>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</si>
  <si>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</si>
  <si>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</si>
  <si>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</si>
  <si>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</si>
  <si>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</si>
  <si>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</si>
  <si>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</si>
  <si>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</si>
  <si>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</si>
  <si>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</si>
  <si>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</si>
  <si>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</si>
  <si>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</si>
  <si>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</si>
  <si>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</si>
  <si>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</si>
  <si>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</si>
  <si>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</si>
  <si>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</si>
  <si>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</si>
  <si>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</si>
  <si>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</si>
  <si>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</si>
  <si>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</si>
  <si>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</si>
  <si>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</si>
  <si>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</si>
  <si>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</si>
  <si>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</si>
  <si>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</si>
  <si>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</si>
  <si>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</si>
  <si>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</si>
  <si>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</si>
  <si>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</si>
  <si>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</si>
  <si>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</si>
  <si>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</si>
  <si>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</si>
  <si>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</si>
  <si>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</si>
  <si>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</si>
  <si>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</si>
  <si>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</si>
  <si>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</si>
  <si>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</si>
  <si>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</si>
  <si>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</si>
  <si>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</si>
  <si>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</si>
  <si>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</si>
  <si>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</si>
  <si>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</si>
  <si>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</si>
  <si>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</si>
  <si>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</si>
  <si>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</si>
  <si>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</si>
  <si>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</si>
  <si>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</si>
  <si>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</si>
  <si>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</si>
  <si>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</si>
  <si>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</si>
  <si>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</si>
  <si>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</si>
  <si>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</si>
  <si>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</si>
  <si>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</si>
  <si>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</si>
  <si>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</si>
  <si>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</si>
  <si>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</si>
  <si>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</si>
  <si>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</si>
  <si>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</si>
  <si>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</si>
  <si>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</si>
  <si>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</si>
  <si>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</si>
  <si>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</si>
  <si>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</si>
  <si>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</si>
  <si>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</si>
  <si>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</si>
  <si>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</si>
  <si>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</si>
  <si>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</si>
  <si>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</si>
  <si>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</si>
  <si>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</si>
  <si>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</si>
  <si>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</si>
  <si>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</si>
  <si>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</si>
  <si>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</si>
  <si>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</si>
  <si>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</si>
  <si>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</si>
  <si>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</si>
  <si>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</si>
  <si>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</si>
  <si>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</si>
  <si>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</si>
  <si>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</si>
  <si>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</si>
  <si>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</si>
  <si>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</si>
  <si>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</si>
  <si>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</si>
  <si>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</si>
  <si>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</si>
  <si>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</si>
  <si>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</si>
  <si>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</si>
  <si>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</si>
  <si>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</si>
  <si>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</si>
  <si>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</si>
  <si>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</si>
  <si>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</si>
  <si>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</si>
  <si>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</si>
  <si>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</si>
  <si>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</si>
  <si>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</si>
  <si>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</si>
  <si>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</si>
  <si>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</si>
  <si>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</si>
  <si>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</si>
  <si>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</si>
  <si>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</si>
  <si>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</si>
  <si>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</si>
  <si>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</si>
  <si>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</si>
  <si>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</si>
  <si>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</si>
  <si>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</si>
  <si>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</si>
  <si>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</si>
  <si>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</si>
  <si>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</si>
  <si>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</si>
  <si>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</si>
  <si>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</si>
  <si>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</si>
  <si>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</si>
  <si>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</si>
  <si>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</si>
  <si>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</si>
  <si>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</si>
  <si>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</si>
  <si>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</si>
  <si>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</si>
  <si>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</si>
  <si>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</si>
  <si>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</si>
  <si>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</si>
  <si>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</si>
  <si>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</si>
  <si>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</si>
  <si>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</si>
  <si>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</si>
  <si>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</si>
  <si>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</si>
  <si>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</si>
  <si>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</si>
  <si>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</si>
  <si>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</si>
  <si>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</si>
  <si>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</si>
  <si>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</si>
  <si>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</si>
  <si>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</si>
  <si>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</si>
  <si>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</si>
  <si>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</si>
  <si>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</si>
  <si>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</si>
  <si>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</si>
  <si>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</si>
  <si>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</si>
  <si>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</si>
  <si>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</si>
  <si>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</si>
  <si>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</si>
  <si>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</si>
  <si>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</si>
  <si>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</si>
  <si>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</si>
  <si>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</si>
  <si>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</si>
  <si>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</si>
  <si>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</si>
  <si>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</si>
  <si>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</si>
  <si>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</si>
  <si>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</si>
  <si>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</si>
  <si>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</si>
  <si>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</si>
  <si>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</si>
  <si>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</si>
  <si>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</si>
  <si>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</si>
  <si>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</si>
  <si>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</si>
  <si>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</si>
  <si>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</si>
  <si>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</si>
  <si>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</si>
  <si>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</si>
  <si>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</si>
  <si>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</si>
  <si>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</si>
  <si>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</si>
  <si>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</si>
  <si>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</si>
  <si>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</si>
  <si>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</si>
  <si>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</si>
  <si>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</si>
  <si>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</si>
  <si>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</si>
  <si>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</si>
  <si>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</si>
  <si>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</si>
  <si>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</si>
  <si>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</si>
  <si>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</si>
  <si>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</si>
  <si>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</si>
  <si>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</si>
  <si>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</si>
  <si>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</si>
  <si>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</si>
  <si>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</si>
  <si>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</si>
  <si>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</si>
  <si>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</si>
  <si>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</si>
  <si>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</si>
  <si>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</si>
  <si>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</si>
  <si>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</si>
  <si>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</si>
  <si>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</si>
  <si>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</si>
  <si>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</si>
  <si>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</si>
  <si>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</si>
  <si>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</si>
  <si>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</si>
  <si>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</si>
  <si>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</si>
  <si>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</si>
  <si>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</si>
  <si>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</si>
  <si>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</si>
  <si>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</si>
  <si>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</si>
  <si>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</si>
  <si>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</si>
  <si>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</si>
  <si>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</si>
  <si>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</si>
  <si>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</si>
  <si>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</si>
  <si>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</si>
  <si>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</si>
  <si>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</si>
  <si>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</si>
  <si>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</si>
  <si>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</si>
  <si>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</si>
  <si>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</si>
  <si>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</si>
  <si>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</si>
  <si>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</si>
  <si>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</si>
  <si>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</si>
  <si>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</si>
  <si>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</si>
  <si>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</si>
  <si>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</si>
  <si>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</si>
  <si>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</si>
  <si>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</si>
  <si>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</si>
  <si>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</si>
  <si>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</si>
  <si>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</si>
  <si>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</si>
  <si>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</si>
  <si>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</si>
  <si>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</si>
  <si>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</si>
  <si>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</si>
  <si>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</si>
  <si>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</si>
  <si>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</si>
  <si>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</si>
  <si>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</si>
  <si>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</si>
  <si>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</si>
  <si>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</si>
  <si>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</si>
  <si>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</si>
  <si>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</si>
  <si>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</si>
  <si>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</si>
  <si>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</si>
  <si>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</si>
  <si>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</si>
  <si>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</si>
  <si>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</si>
  <si>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</si>
  <si>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</si>
  <si>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</si>
  <si>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</si>
  <si>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</si>
  <si>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</si>
  <si>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</si>
  <si>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</si>
  <si>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</si>
  <si>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</si>
  <si>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</si>
  <si>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</si>
  <si>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</si>
  <si>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</si>
  <si>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</si>
  <si>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</si>
  <si>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</si>
  <si>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</si>
  <si>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</si>
  <si>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</si>
  <si>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</si>
  <si>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</si>
  <si>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</si>
  <si>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</si>
  <si>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</si>
  <si>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</si>
  <si>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</si>
  <si>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</si>
  <si>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</si>
  <si>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</si>
  <si>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</si>
  <si>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</si>
  <si>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</si>
  <si>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</si>
  <si>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</si>
  <si>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</si>
  <si>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</si>
  <si>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</si>
  <si>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</si>
  <si>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</si>
  <si>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</si>
  <si>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</si>
  <si>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</si>
  <si>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</si>
  <si>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</si>
  <si>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</si>
  <si>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</si>
  <si>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</si>
  <si>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</si>
  <si>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</si>
  <si>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</si>
  <si>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</si>
  <si>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</si>
  <si>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</si>
  <si>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</si>
  <si>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</si>
  <si>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</si>
  <si>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</si>
  <si>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</si>
  <si>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</si>
  <si>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</si>
  <si>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</si>
  <si>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</si>
  <si>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</si>
  <si>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</si>
  <si>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</si>
  <si>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</si>
  <si>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</si>
  <si>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</si>
  <si>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</si>
  <si>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</si>
  <si>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</si>
  <si>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</si>
  <si>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</si>
  <si>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</si>
  <si>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</si>
  <si>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</si>
  <si>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</si>
  <si>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</si>
  <si>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</si>
  <si>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</si>
  <si>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</si>
  <si>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</si>
  <si>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</si>
  <si>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</si>
  <si>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</si>
  <si>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</si>
  <si>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</si>
  <si>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</si>
  <si>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</si>
  <si>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</si>
  <si>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</si>
  <si>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</si>
  <si>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</si>
  <si>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</si>
  <si>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</si>
  <si>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</si>
  <si>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</si>
  <si>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</si>
  <si>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</si>
  <si>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</si>
  <si>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</si>
  <si>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</si>
  <si>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</si>
  <si>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</si>
  <si>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</si>
  <si>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</si>
  <si>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</si>
  <si>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</si>
  <si>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</si>
  <si>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</si>
  <si>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</si>
  <si>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</si>
  <si>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</si>
  <si>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</si>
  <si>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</si>
  <si>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</si>
  <si>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</si>
  <si>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</si>
  <si>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</si>
  <si>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</si>
  <si>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</si>
  <si>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</si>
  <si>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</si>
  <si>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</si>
  <si>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</si>
  <si>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</si>
  <si>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</si>
  <si>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</si>
  <si>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</si>
  <si>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</si>
  <si>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</si>
  <si>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</si>
  <si>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</si>
  <si>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</si>
  <si>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</si>
  <si>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</si>
  <si>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</si>
  <si>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</si>
  <si>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</si>
  <si>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</si>
  <si>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</si>
  <si>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</si>
  <si>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</si>
  <si>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</si>
  <si>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</si>
  <si>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</si>
  <si>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</si>
  <si>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</si>
  <si>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</si>
  <si>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</si>
  <si>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</si>
  <si>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</si>
  <si>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</si>
  <si>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</si>
  <si>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</si>
  <si>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</si>
  <si>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</si>
  <si>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</si>
  <si>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</si>
  <si>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</si>
  <si>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</si>
  <si>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</si>
  <si>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</si>
  <si>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</si>
  <si>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</si>
  <si>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</si>
  <si>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</si>
  <si>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</si>
  <si>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</si>
  <si>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</si>
  <si>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</si>
  <si>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</si>
  <si>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</si>
  <si>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</si>
  <si>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</si>
  <si>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</si>
  <si>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</si>
  <si>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</si>
  <si>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</si>
  <si>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</si>
  <si>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</si>
  <si>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</si>
  <si>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</si>
  <si>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</si>
  <si>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</si>
  <si>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</si>
  <si>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</si>
  <si>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</si>
  <si>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</si>
  <si>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</si>
  <si>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</si>
  <si>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</si>
  <si>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</si>
  <si>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</si>
  <si>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</si>
  <si>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</si>
  <si>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</si>
  <si>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</si>
  <si>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</si>
  <si>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</si>
  <si>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</si>
  <si>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</si>
  <si>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</si>
  <si>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</si>
  <si>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</si>
  <si>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</si>
  <si>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</si>
  <si>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</si>
  <si>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</si>
  <si>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</si>
  <si>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</si>
  <si>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</si>
  <si>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</si>
  <si>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</si>
  <si>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</si>
  <si>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</si>
  <si>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</si>
  <si>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</si>
  <si>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</si>
  <si>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</si>
  <si>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</si>
  <si>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</si>
  <si>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</si>
  <si>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</si>
  <si>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</si>
  <si>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</si>
  <si>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</si>
  <si>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</si>
  <si>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</si>
  <si>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</si>
  <si>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</si>
  <si>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</si>
  <si>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</si>
  <si>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</si>
  <si>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</si>
  <si>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</si>
  <si>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</si>
  <si>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</si>
  <si>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</si>
  <si>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</si>
  <si>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</si>
  <si>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</si>
  <si>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</si>
  <si>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</si>
  <si>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</si>
  <si>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</si>
  <si>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</si>
  <si>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</si>
  <si>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</si>
  <si>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</si>
  <si>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</si>
  <si>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</si>
  <si>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</si>
  <si>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</si>
  <si>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</si>
  <si>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</si>
  <si>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</si>
  <si>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</si>
  <si>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</si>
  <si>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</si>
  <si>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</si>
  <si>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</si>
  <si>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</si>
  <si>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</si>
  <si>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</si>
  <si>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</si>
  <si>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</si>
  <si>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</si>
  <si>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</si>
  <si>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</si>
  <si>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</si>
  <si>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</si>
  <si>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</si>
  <si>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</si>
  <si>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</si>
  <si>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</si>
  <si>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</si>
  <si>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</si>
  <si>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</si>
  <si>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</si>
  <si>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</si>
  <si>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</si>
  <si>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</si>
  <si>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</si>
  <si>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</si>
  <si>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</si>
  <si>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</si>
  <si>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</si>
  <si>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</si>
  <si>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</si>
  <si>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</si>
  <si>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</si>
  <si>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</si>
  <si>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</si>
  <si>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</si>
  <si>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</si>
  <si>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</si>
  <si>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</si>
  <si>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</si>
  <si>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</si>
  <si>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</si>
  <si>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</si>
  <si>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</si>
  <si>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</si>
  <si>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</si>
  <si>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</si>
  <si>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</si>
  <si>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</si>
  <si>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</si>
  <si>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</si>
  <si>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</si>
  <si>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</si>
  <si>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</si>
  <si>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</si>
  <si>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</si>
  <si>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</si>
  <si>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</si>
  <si>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</si>
  <si>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</si>
  <si>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</si>
  <si>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</si>
  <si>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</si>
  <si>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</si>
  <si>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</si>
  <si>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</si>
  <si>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</si>
  <si>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</si>
  <si>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</si>
  <si>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</si>
  <si>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</si>
  <si>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</si>
  <si>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</si>
  <si>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</si>
  <si>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</si>
  <si>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</si>
  <si>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</si>
  <si>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</si>
  <si>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</si>
  <si>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</si>
  <si>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</si>
  <si>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</si>
  <si>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</si>
  <si>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</si>
  <si>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</si>
  <si>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</si>
  <si>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</si>
  <si>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</si>
  <si>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</si>
  <si>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</si>
  <si>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</si>
  <si>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</si>
  <si>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</si>
  <si>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</si>
  <si>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</si>
  <si>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</si>
  <si>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</si>
  <si>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</si>
  <si>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</si>
  <si>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</si>
  <si>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</si>
  <si>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</si>
  <si>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</si>
  <si>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</si>
  <si>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</si>
  <si>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</si>
  <si>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</si>
  <si>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</si>
  <si>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</si>
  <si>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</si>
  <si>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</si>
  <si>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</si>
  <si>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</si>
  <si>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</si>
  <si>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</si>
  <si>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</si>
  <si>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</si>
  <si>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</si>
  <si>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</si>
  <si>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</si>
  <si>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</si>
  <si>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</si>
  <si>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</si>
  <si>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</si>
  <si>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</si>
  <si>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</si>
  <si>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</si>
  <si>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</si>
  <si>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</si>
  <si>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</si>
  <si>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</si>
  <si>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</si>
  <si>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</si>
  <si>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</si>
  <si>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</si>
  <si>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</si>
  <si>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</si>
  <si>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</si>
  <si>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</si>
  <si>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</si>
  <si>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</si>
  <si>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</si>
  <si>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</si>
  <si>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</si>
  <si>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</si>
  <si>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</si>
  <si>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</si>
  <si>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</si>
  <si>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</si>
  <si>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</si>
  <si>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</si>
  <si>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</si>
  <si>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</si>
  <si>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</si>
  <si>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</si>
  <si>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</si>
  <si>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</si>
  <si>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</si>
  <si>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</si>
  <si>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</si>
  <si>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</si>
  <si>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</si>
  <si>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</si>
  <si>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</si>
  <si>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</si>
  <si>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</si>
  <si>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</si>
  <si>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</si>
  <si>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</si>
  <si>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</si>
  <si>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</si>
  <si>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</si>
  <si>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</si>
  <si>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</si>
  <si>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</si>
  <si>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</si>
  <si>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</si>
  <si>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</si>
  <si>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</si>
  <si>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</si>
  <si>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</si>
  <si>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</si>
  <si>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</si>
  <si>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</si>
  <si>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</si>
  <si>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</si>
  <si>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</si>
  <si>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</si>
  <si>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</si>
  <si>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</si>
  <si>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</si>
  <si>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</si>
  <si>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</si>
  <si>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</si>
  <si>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</si>
  <si>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</si>
  <si>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</si>
  <si>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</si>
  <si>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</si>
  <si>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</si>
  <si>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</si>
  <si>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</si>
  <si>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</si>
  <si>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</si>
  <si>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</si>
  <si>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</si>
  <si>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</si>
  <si>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</si>
  <si>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</si>
  <si>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</si>
  <si>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</si>
  <si>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</si>
  <si>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</si>
  <si>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</si>
  <si>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</si>
  <si>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</si>
  <si>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</si>
  <si>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</si>
  <si>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</si>
  <si>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</si>
  <si>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</si>
  <si>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</si>
  <si>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</si>
  <si>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</si>
  <si>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</si>
  <si>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</si>
  <si>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</si>
  <si>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</si>
  <si>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</si>
  <si>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</si>
  <si>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</si>
  <si>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</si>
  <si>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</si>
  <si>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</si>
  <si>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</si>
  <si>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</si>
  <si>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</si>
  <si>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</si>
  <si>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</si>
  <si>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</si>
  <si>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</si>
  <si>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</si>
  <si>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</si>
  <si>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</si>
  <si>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</si>
  <si>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</si>
  <si>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</si>
  <si>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</si>
  <si>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</si>
  <si>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</si>
  <si>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</si>
  <si>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</si>
  <si>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</si>
  <si>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</si>
  <si>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</si>
  <si>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</si>
  <si>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</si>
  <si>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</si>
  <si>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</si>
  <si>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</si>
  <si>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</si>
  <si>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</si>
  <si>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</si>
  <si>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</si>
  <si>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</si>
  <si>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</si>
  <si>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</si>
  <si>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</si>
  <si>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</si>
  <si>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</si>
  <si>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</si>
  <si>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</si>
  <si>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</si>
  <si>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</si>
  <si>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</si>
  <si>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</si>
  <si>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</si>
  <si>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</si>
  <si>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</si>
  <si>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</si>
  <si>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</si>
  <si>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</si>
  <si>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</si>
  <si>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</si>
  <si>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</si>
  <si>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</si>
  <si>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</si>
  <si>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</si>
  <si>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</si>
  <si>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</si>
  <si>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</si>
  <si>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</si>
  <si>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</si>
  <si>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</si>
  <si>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</si>
  <si>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</si>
  <si>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</si>
  <si>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</si>
  <si>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</si>
  <si>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</si>
  <si>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</si>
  <si>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</si>
  <si>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</si>
  <si>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</si>
  <si>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</si>
  <si>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</si>
  <si>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</si>
  <si>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</si>
  <si>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</si>
  <si>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</si>
  <si>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</si>
  <si>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</si>
  <si>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</si>
  <si>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</si>
  <si>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</si>
  <si>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</si>
  <si>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</si>
  <si>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</si>
  <si>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</si>
  <si>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</si>
  <si>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</si>
  <si>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</si>
  <si>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</si>
  <si>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</si>
  <si>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</si>
  <si>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</si>
  <si>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</si>
  <si>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</si>
  <si>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</si>
  <si>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</si>
  <si>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</si>
  <si>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</si>
  <si>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</si>
  <si>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</si>
  <si>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</si>
  <si>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</si>
  <si>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</si>
  <si>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</si>
  <si>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</si>
  <si>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</si>
  <si>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</si>
  <si>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</si>
  <si>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</si>
  <si>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</si>
  <si>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</si>
  <si>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</si>
  <si>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</si>
  <si>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</si>
  <si>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</si>
  <si>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</si>
  <si>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</si>
  <si>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</si>
  <si>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</si>
  <si>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</si>
  <si>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</si>
  <si>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</si>
  <si>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</si>
  <si>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</si>
  <si>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</si>
  <si>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</si>
  <si>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</si>
  <si>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</si>
  <si>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</si>
  <si>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</si>
  <si>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</si>
  <si>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</si>
  <si>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</si>
  <si>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</si>
  <si>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</si>
  <si>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</si>
  <si>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</si>
  <si>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</si>
  <si>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</si>
  <si>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</si>
  <si>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</si>
  <si>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</si>
  <si>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</si>
  <si>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</si>
  <si>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</si>
  <si>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</si>
  <si>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</si>
  <si>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</si>
  <si>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</si>
  <si>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</si>
  <si>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</si>
  <si>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</si>
  <si>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</si>
  <si>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</si>
  <si>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</si>
  <si>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</si>
  <si>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</si>
  <si>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</si>
  <si>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</si>
  <si>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</si>
  <si>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</si>
  <si>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</si>
  <si>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</si>
  <si>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</si>
  <si>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</si>
  <si>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</si>
  <si>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</si>
  <si>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</si>
  <si>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</si>
  <si>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</si>
  <si>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</si>
  <si>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</si>
  <si>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</si>
  <si>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</si>
  <si>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</si>
  <si>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</si>
  <si>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</si>
  <si>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</si>
  <si>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</si>
  <si>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</si>
  <si>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</si>
  <si>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</si>
  <si>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</si>
  <si>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</si>
  <si>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</si>
  <si>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</si>
  <si>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</si>
  <si>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</si>
  <si>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</si>
  <si>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</si>
  <si>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</si>
  <si>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</si>
  <si>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</si>
  <si>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</si>
  <si>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</si>
  <si>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</si>
  <si>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</si>
  <si>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</si>
  <si>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</si>
  <si>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</si>
  <si>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</si>
  <si>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</si>
  <si>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</si>
  <si>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</si>
  <si>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</si>
  <si>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</si>
  <si>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</si>
  <si>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</si>
  <si>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</si>
  <si>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</si>
  <si>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</si>
  <si>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</si>
  <si>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</si>
  <si>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</si>
  <si>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</si>
  <si>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</si>
  <si>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</si>
  <si>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</si>
  <si>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</si>
  <si>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</si>
  <si>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</si>
  <si>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</si>
  <si>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</si>
  <si>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</si>
  <si>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</si>
  <si>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</si>
  <si>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</si>
  <si>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</si>
  <si>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</si>
  <si>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</si>
  <si>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</si>
  <si>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</si>
  <si>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</si>
  <si>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</si>
  <si>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</si>
  <si>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</si>
  <si>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</si>
  <si>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</si>
  <si>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</si>
  <si>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</si>
  <si>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</si>
  <si>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</si>
  <si>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</si>
  <si>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</si>
  <si>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</si>
  <si>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</si>
  <si>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</si>
  <si>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</si>
  <si>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</si>
  <si>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</si>
  <si>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</si>
  <si>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</si>
  <si>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</si>
  <si>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</si>
  <si>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</si>
  <si>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</si>
  <si>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</si>
  <si>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</si>
  <si>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</si>
  <si>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</si>
  <si>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</si>
  <si>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</si>
  <si>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</si>
  <si>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</si>
  <si>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</si>
  <si>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</si>
  <si>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</si>
  <si>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</si>
  <si>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</si>
  <si>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</si>
  <si>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</si>
  <si>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</si>
  <si>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</si>
  <si>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</si>
  <si>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</si>
  <si>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</si>
  <si>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</si>
  <si>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</si>
  <si>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</si>
  <si>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</si>
  <si>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</si>
  <si>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</si>
  <si>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</si>
  <si>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</si>
  <si>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</si>
  <si>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</si>
  <si>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</si>
  <si>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</si>
  <si>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</si>
  <si>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</si>
  <si>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</si>
  <si>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</si>
  <si>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</si>
  <si>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</si>
  <si>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</si>
  <si>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</si>
  <si>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</si>
  <si>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</si>
  <si>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</si>
  <si>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</si>
  <si>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</si>
  <si>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</si>
  <si>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</si>
  <si>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</si>
  <si>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</si>
  <si>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</si>
  <si>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</si>
  <si>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</si>
  <si>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</si>
  <si>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</si>
  <si>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</si>
  <si>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</si>
  <si>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</si>
  <si>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</si>
  <si>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</si>
  <si>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</si>
  <si>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</si>
  <si>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</si>
  <si>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</si>
  <si>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</si>
  <si>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</si>
  <si>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</si>
  <si>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</si>
  <si>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</si>
  <si>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</si>
  <si>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</si>
  <si>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</si>
  <si>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</si>
  <si>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</si>
  <si>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</si>
  <si>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</si>
  <si>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</si>
  <si>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</si>
  <si>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</si>
  <si>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</si>
  <si>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</si>
  <si>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</si>
  <si>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</si>
  <si>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</si>
  <si>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</si>
  <si>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</si>
  <si>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</si>
  <si>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</si>
  <si>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</si>
  <si>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</si>
  <si>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</si>
  <si>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</si>
  <si>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</si>
  <si>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</si>
  <si>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</si>
  <si>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</si>
  <si>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</si>
  <si>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</si>
  <si>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</si>
  <si>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</si>
  <si>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</si>
  <si>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</si>
  <si>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</si>
  <si>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</si>
  <si>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</si>
  <si>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</si>
  <si>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</si>
  <si>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</si>
  <si>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</si>
  <si>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</si>
  <si>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</si>
  <si>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</si>
  <si>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</si>
  <si>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</si>
  <si>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</si>
  <si>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</si>
  <si>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</si>
  <si>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</si>
  <si>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</si>
  <si>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</si>
  <si>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</si>
  <si>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</si>
  <si>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</si>
  <si>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</si>
  <si>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</si>
  <si>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</si>
  <si>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</si>
  <si>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</si>
  <si>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</si>
  <si>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</si>
  <si>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</si>
  <si>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</si>
  <si>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</si>
  <si>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</si>
  <si>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</si>
  <si>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</si>
  <si>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</si>
  <si>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</si>
  <si>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</si>
  <si>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</si>
  <si>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</si>
  <si>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</si>
  <si>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</si>
  <si>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</si>
  <si>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</si>
  <si>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</si>
  <si>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</si>
  <si>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</si>
  <si>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</si>
  <si>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</si>
  <si>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</si>
  <si>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</si>
  <si>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</si>
  <si>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</si>
  <si>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</si>
  <si>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</si>
  <si>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</si>
  <si>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</si>
  <si>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</si>
  <si>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</si>
  <si>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</si>
  <si>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</si>
  <si>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</si>
  <si>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</si>
  <si>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</si>
  <si>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</si>
  <si>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</si>
  <si>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</si>
  <si>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</si>
  <si>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</si>
  <si>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</si>
  <si>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</si>
  <si>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</si>
  <si>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</si>
  <si>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</si>
  <si>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</si>
  <si>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</si>
  <si>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</si>
  <si>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</si>
  <si>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</si>
  <si>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</si>
  <si>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</si>
  <si>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</si>
  <si>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</si>
  <si>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</si>
  <si>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</si>
  <si>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</si>
  <si>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</si>
  <si>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</si>
  <si>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</si>
  <si>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</si>
  <si>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</si>
  <si>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</si>
  <si>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</si>
  <si>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</si>
  <si>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</si>
  <si>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</si>
  <si>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</si>
  <si>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</si>
  <si>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</si>
  <si>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</si>
  <si>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</si>
  <si>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</si>
  <si>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</si>
  <si>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</si>
  <si>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</si>
  <si>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</si>
  <si>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</si>
  <si>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</si>
  <si>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</si>
  <si>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</si>
  <si>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</si>
  <si>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</si>
  <si>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</si>
  <si>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</si>
  <si>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</si>
  <si>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</si>
  <si>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</si>
  <si>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</si>
  <si>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</si>
  <si>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</si>
  <si>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</si>
  <si>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</si>
  <si>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</si>
  <si>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</si>
  <si>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</si>
  <si>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</si>
  <si>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</si>
  <si>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</si>
  <si>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</si>
  <si>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</si>
  <si>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</si>
  <si>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</si>
  <si>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</si>
  <si>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</si>
  <si>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</si>
  <si>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</si>
  <si>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</si>
  <si>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</si>
  <si>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</si>
  <si>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</si>
  <si>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</si>
  <si>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</si>
  <si>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</si>
  <si>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</si>
  <si>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</si>
  <si>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</si>
  <si>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</si>
  <si>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</si>
  <si>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</si>
  <si>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</si>
  <si>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</si>
  <si>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</si>
  <si>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</si>
  <si>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</si>
  <si>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</si>
  <si>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</si>
  <si>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</si>
  <si>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</si>
  <si>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</si>
  <si>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</si>
  <si>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</si>
  <si>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</si>
  <si>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</si>
  <si>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</si>
  <si>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</si>
  <si>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</si>
  <si>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</si>
  <si>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</si>
  <si>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</si>
  <si>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</si>
  <si>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</si>
  <si>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</si>
  <si>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</si>
  <si>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</si>
  <si>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</si>
  <si>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</si>
  <si>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</si>
  <si>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</si>
  <si>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</si>
  <si>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</si>
  <si>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</si>
  <si>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</si>
  <si>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</si>
  <si>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</si>
  <si>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</si>
  <si>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</si>
  <si>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</si>
  <si>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</si>
  <si>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</si>
  <si>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</si>
  <si>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</si>
  <si>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</si>
  <si>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</si>
  <si>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</si>
  <si>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</si>
  <si>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</si>
  <si>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</si>
  <si>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</si>
  <si>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</si>
  <si>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</si>
  <si>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</si>
  <si>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</si>
  <si>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</si>
  <si>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</si>
  <si>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</si>
  <si>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</si>
  <si>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</si>
  <si>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</si>
  <si>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</si>
  <si>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</si>
  <si>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</si>
  <si>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</si>
  <si>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</si>
  <si>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</si>
  <si>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</si>
  <si>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</si>
  <si>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</si>
  <si>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</si>
  <si>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</si>
  <si>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</si>
  <si>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</si>
  <si>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</si>
  <si>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</si>
  <si>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</si>
  <si>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</si>
  <si>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</si>
  <si>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</si>
  <si>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</si>
  <si>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</si>
  <si>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</si>
  <si>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</si>
  <si>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</si>
  <si>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</si>
  <si>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</si>
  <si>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</si>
  <si>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</si>
  <si>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</si>
  <si>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</si>
  <si>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</si>
  <si>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</si>
  <si>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</si>
  <si>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</si>
  <si>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</si>
  <si>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</si>
  <si>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</si>
  <si>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</si>
  <si>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</si>
  <si>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</si>
  <si>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</si>
  <si>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</si>
  <si>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</si>
  <si>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</si>
  <si>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</si>
  <si>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</si>
  <si>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</si>
  <si>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</si>
  <si>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</si>
  <si>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</si>
  <si>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</si>
  <si>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</si>
  <si>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</si>
  <si>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</si>
  <si>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</si>
  <si>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</si>
  <si>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</si>
  <si>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</si>
  <si>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</si>
  <si>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</si>
  <si>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</si>
  <si>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</si>
  <si>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</si>
  <si>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</si>
  <si>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</si>
  <si>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</si>
  <si>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</si>
  <si>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</si>
  <si>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</si>
  <si>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</si>
  <si>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</si>
  <si>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</si>
  <si>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</si>
  <si>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</si>
  <si>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</si>
  <si>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</si>
  <si>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</si>
  <si>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</si>
  <si>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</si>
  <si>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</si>
  <si>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</si>
  <si>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</si>
  <si>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</si>
  <si>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</si>
  <si>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</si>
  <si>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</si>
  <si>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</si>
  <si>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</si>
  <si>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</si>
  <si>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</si>
  <si>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</si>
  <si>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</si>
  <si>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</si>
  <si>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</si>
  <si>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</si>
  <si>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</si>
  <si>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</si>
  <si>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</si>
  <si>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</si>
  <si>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</si>
  <si>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</si>
  <si>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</si>
  <si>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</si>
  <si>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</si>
  <si>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</si>
  <si>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</si>
  <si>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</si>
  <si>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</si>
  <si>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</si>
  <si>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</si>
  <si>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</si>
  <si>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</si>
  <si>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</si>
  <si>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</si>
  <si>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</si>
  <si>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</si>
  <si>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</si>
  <si>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</si>
  <si>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</si>
  <si>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</si>
  <si>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</si>
  <si>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</si>
  <si>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</si>
  <si>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</si>
  <si>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</si>
  <si>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</si>
  <si>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</si>
  <si>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</si>
  <si>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</si>
  <si>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</si>
  <si>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</si>
  <si>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</si>
  <si>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</si>
  <si>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</si>
  <si>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</si>
  <si>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</si>
  <si>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</si>
  <si>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</si>
  <si>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</si>
  <si>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</si>
  <si>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</si>
  <si>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</si>
  <si>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</si>
  <si>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</si>
  <si>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</si>
  <si>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</si>
  <si>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</si>
  <si>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</si>
  <si>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</si>
  <si>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</si>
  <si>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</si>
  <si>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</si>
  <si>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</si>
  <si>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</si>
  <si>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</si>
  <si>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</si>
  <si>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</si>
  <si>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</si>
  <si>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</si>
  <si>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</si>
  <si>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</si>
  <si>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</si>
  <si>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</si>
  <si>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</si>
  <si>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</si>
  <si>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</si>
  <si>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</si>
  <si>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</si>
  <si>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</si>
  <si>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</si>
  <si>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</si>
  <si>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</si>
  <si>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</si>
  <si>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</si>
  <si>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</si>
  <si>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</si>
  <si>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</si>
  <si>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</si>
  <si>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</si>
  <si>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</si>
  <si>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</si>
  <si>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</si>
  <si>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</si>
  <si>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</si>
  <si>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</si>
  <si>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</si>
  <si>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</si>
  <si>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</si>
  <si>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</si>
  <si>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</si>
  <si>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</si>
  <si>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</si>
  <si>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</si>
  <si>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</si>
  <si>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</si>
  <si>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</si>
  <si>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</si>
  <si>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</si>
  <si>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</si>
  <si>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</si>
  <si>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</si>
  <si>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</si>
  <si>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</si>
  <si>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</si>
  <si>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</si>
  <si>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</si>
  <si>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</si>
  <si>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</si>
  <si>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</si>
  <si>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</si>
  <si>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</si>
  <si>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</si>
  <si>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</si>
  <si>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</si>
  <si>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</si>
  <si>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</si>
  <si>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</si>
  <si>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</si>
  <si>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</si>
  <si>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</si>
  <si>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</si>
  <si>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</si>
  <si>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</si>
  <si>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</si>
  <si>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</si>
  <si>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</si>
  <si>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</si>
  <si>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</si>
  <si>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</si>
  <si>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</si>
  <si>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</si>
  <si>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</si>
  <si>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</si>
  <si>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</si>
  <si>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</si>
  <si>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</si>
  <si>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</si>
  <si>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</si>
  <si>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</si>
  <si>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</si>
  <si>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</si>
  <si>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</si>
  <si>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</si>
  <si>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</si>
  <si>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</si>
  <si>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</si>
  <si>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</si>
  <si>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</si>
  <si>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</si>
  <si>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</si>
  <si>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</si>
  <si>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</si>
  <si>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</si>
  <si>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</si>
  <si>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</si>
  <si>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</si>
  <si>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</si>
  <si>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</si>
  <si>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</si>
  <si>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</si>
  <si>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</si>
  <si>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</si>
  <si>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</si>
  <si>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</si>
  <si>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</si>
  <si>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</si>
  <si>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</si>
  <si>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</si>
  <si>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</si>
  <si>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</si>
  <si>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</si>
  <si>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</si>
  <si>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</si>
  <si>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</si>
  <si>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</si>
  <si>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</si>
  <si>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</si>
  <si>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</si>
  <si>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</si>
  <si>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</si>
  <si>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</si>
  <si>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</si>
  <si>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</si>
  <si>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</si>
  <si>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</si>
  <si>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</si>
  <si>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</si>
  <si>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</si>
  <si>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</si>
  <si>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</si>
  <si>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</si>
  <si>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</si>
  <si>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</si>
  <si>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</si>
  <si>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</si>
  <si>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</si>
  <si>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</si>
  <si>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</si>
  <si>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</si>
  <si>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</si>
  <si>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</si>
  <si>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</si>
  <si>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</si>
  <si>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</si>
  <si>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</si>
  <si>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</si>
  <si>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</si>
  <si>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</si>
  <si>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</si>
  <si>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</si>
  <si>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</si>
  <si>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</si>
  <si>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</si>
  <si>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</si>
  <si>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</si>
  <si>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</si>
  <si>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</si>
  <si>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</si>
  <si>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</si>
  <si>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</si>
  <si>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</si>
  <si>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</si>
  <si>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</si>
  <si>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</si>
  <si>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</si>
  <si>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</si>
  <si>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</si>
  <si>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</si>
  <si>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</si>
  <si>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</si>
  <si>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</si>
  <si>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</si>
  <si>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</si>
  <si>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</si>
  <si>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</si>
  <si>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</si>
  <si>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</si>
  <si>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</si>
  <si>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</si>
  <si>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</si>
  <si>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</si>
  <si>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</si>
  <si>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</si>
  <si>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</si>
  <si>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</si>
  <si>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</si>
  <si>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</si>
  <si>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</si>
  <si>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</si>
  <si>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</si>
  <si>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</si>
  <si>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</si>
  <si>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</si>
  <si>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</si>
  <si>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</si>
  <si>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</si>
  <si>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</si>
  <si>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</si>
  <si>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</si>
  <si>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</si>
  <si>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</si>
  <si>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</si>
  <si>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</si>
  <si>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</si>
  <si>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</si>
  <si>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</si>
  <si>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</si>
  <si>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</si>
  <si>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</si>
  <si>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</si>
  <si>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</si>
  <si>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</si>
  <si>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</si>
  <si>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</si>
  <si>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</si>
  <si>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</si>
  <si>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</si>
  <si>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</si>
  <si>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</si>
  <si>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</si>
  <si>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</si>
  <si>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</si>
  <si>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</si>
  <si>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</si>
  <si>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</si>
  <si>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</si>
  <si>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</si>
  <si>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</si>
  <si>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</si>
  <si>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</si>
  <si>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</si>
  <si>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</si>
  <si>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</si>
  <si>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</si>
  <si>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</si>
  <si>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</si>
  <si>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</si>
  <si>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</si>
  <si>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</si>
  <si>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</si>
  <si>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</si>
  <si>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</si>
  <si>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</si>
  <si>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</si>
  <si>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</si>
  <si>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</si>
  <si>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</si>
  <si>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</si>
  <si>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</si>
  <si>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</si>
  <si>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</si>
  <si>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</si>
  <si>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</si>
  <si>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</si>
  <si>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</si>
  <si>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</si>
  <si>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</si>
  <si>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</si>
  <si>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</si>
  <si>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</si>
  <si>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</si>
  <si>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</si>
  <si>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</si>
  <si>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</si>
  <si>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</si>
  <si>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</si>
  <si>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</si>
  <si>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</si>
  <si>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</si>
  <si>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</si>
  <si>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</si>
  <si>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</si>
  <si>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</si>
  <si>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</si>
  <si>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</si>
  <si>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</si>
  <si>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</si>
  <si>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</si>
  <si>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</si>
  <si>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</si>
  <si>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</si>
  <si>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</si>
  <si>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</si>
  <si>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</si>
  <si>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</si>
  <si>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</si>
  <si>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</si>
  <si>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</si>
  <si>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</si>
  <si>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</si>
  <si>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</si>
  <si>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</si>
  <si>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</si>
  <si>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</si>
  <si>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</si>
  <si>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</si>
  <si>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</si>
  <si>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</si>
  <si>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</si>
  <si>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</si>
  <si>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</si>
  <si>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</si>
  <si>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</si>
  <si>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</si>
  <si>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</si>
  <si>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</si>
  <si>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</si>
  <si>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</si>
  <si>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</si>
  <si>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</si>
  <si>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</si>
  <si>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</si>
  <si>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</si>
  <si>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</si>
  <si>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</si>
  <si>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</si>
  <si>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</si>
  <si>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</si>
  <si>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</si>
  <si>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</si>
  <si>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</si>
  <si>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</si>
  <si>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</si>
  <si>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</si>
  <si>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</si>
  <si>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</si>
  <si>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</si>
  <si>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</si>
  <si>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</si>
  <si>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</si>
  <si>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</si>
  <si>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</si>
  <si>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</si>
  <si>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</si>
  <si>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</si>
  <si>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</si>
  <si>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</si>
  <si>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</si>
  <si>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</si>
  <si>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</si>
  <si>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</si>
  <si>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</si>
  <si>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</si>
  <si>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</si>
  <si>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</si>
  <si>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</si>
  <si>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</si>
  <si>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</si>
  <si>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</si>
  <si>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</si>
  <si>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</si>
  <si>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</si>
  <si>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</si>
  <si>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</si>
  <si>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</si>
  <si>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</si>
  <si>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</si>
  <si>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</si>
  <si>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</si>
  <si>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</si>
  <si>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</si>
  <si>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</si>
  <si>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</si>
  <si>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</si>
  <si>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</si>
  <si>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</si>
  <si>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</si>
  <si>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</si>
  <si>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</si>
  <si>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</si>
  <si>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</si>
  <si>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</si>
  <si>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</si>
  <si>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</si>
  <si>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</si>
  <si>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</si>
  <si>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</si>
  <si>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</si>
  <si>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</si>
  <si>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</si>
  <si>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</si>
  <si>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</si>
  <si>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</si>
  <si>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</si>
  <si>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</si>
  <si>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</si>
  <si>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</si>
  <si>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</si>
  <si>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</si>
  <si>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</si>
  <si>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</si>
  <si>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</si>
  <si>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</si>
  <si>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</si>
  <si>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</si>
  <si>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</si>
  <si>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</si>
  <si>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</si>
  <si>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</si>
  <si>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</si>
  <si>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</si>
  <si>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</si>
  <si>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</si>
  <si>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</si>
  <si>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</si>
  <si>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</si>
  <si>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</si>
  <si>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</si>
  <si>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</si>
  <si>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</si>
  <si>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</si>
  <si>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</si>
  <si>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</si>
  <si>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</si>
  <si>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</si>
  <si>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</si>
  <si>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</si>
  <si>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</si>
  <si>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</si>
  <si>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</si>
  <si>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</si>
  <si>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</si>
  <si>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</si>
  <si>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</si>
  <si>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</si>
  <si>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</si>
  <si>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</si>
  <si>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</si>
  <si>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</si>
  <si>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</si>
  <si>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</si>
  <si>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</si>
  <si>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</si>
  <si>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</si>
  <si>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</si>
  <si>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</si>
  <si>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</si>
  <si>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</si>
  <si>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</si>
  <si>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</si>
  <si>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</si>
  <si>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</si>
  <si>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</si>
  <si>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</si>
  <si>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</si>
  <si>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</si>
  <si>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</si>
  <si>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</si>
  <si>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</si>
  <si>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</si>
  <si>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</si>
  <si>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</si>
  <si>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</si>
  <si>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</si>
  <si>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</si>
  <si>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</si>
  <si>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</si>
  <si>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</si>
  <si>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</si>
  <si>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</si>
  <si>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</si>
  <si>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</si>
  <si>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</si>
  <si>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</si>
  <si>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</si>
  <si>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</si>
  <si>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</si>
  <si>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</si>
  <si>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</si>
  <si>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</si>
  <si>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</si>
  <si>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</si>
  <si>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</si>
  <si>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</si>
  <si>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</si>
  <si>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</si>
  <si>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</si>
  <si>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</si>
  <si>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</si>
  <si>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</si>
  <si>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</si>
  <si>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</si>
  <si>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</si>
  <si>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</si>
  <si>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</si>
  <si>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</si>
  <si>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</si>
  <si>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</si>
  <si>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</si>
  <si>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</si>
  <si>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</si>
  <si>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</si>
  <si>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</si>
  <si>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</si>
  <si>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</si>
  <si>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</si>
  <si>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</si>
  <si>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</si>
  <si>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</si>
  <si>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</si>
  <si>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</si>
  <si>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</si>
  <si>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</si>
  <si>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</si>
  <si>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</si>
  <si>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</si>
  <si>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</si>
  <si>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</si>
  <si>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</si>
  <si>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</si>
  <si>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</si>
  <si>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</si>
  <si>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</si>
  <si>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</si>
  <si>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</si>
  <si>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</si>
  <si>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</si>
  <si>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</si>
  <si>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</si>
  <si>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</si>
  <si>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</si>
  <si>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</si>
  <si>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</si>
  <si>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</si>
  <si>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</si>
  <si>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</si>
  <si>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</si>
  <si>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</si>
  <si>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</si>
  <si>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</si>
  <si>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</si>
  <si>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</si>
  <si>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</si>
  <si>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</si>
  <si>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</si>
  <si>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</si>
  <si>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</si>
  <si>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</si>
  <si>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</si>
  <si>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</si>
  <si>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</si>
  <si>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</si>
  <si>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</si>
  <si>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</si>
  <si>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</si>
  <si>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</si>
  <si>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</si>
  <si>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</si>
  <si>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</si>
  <si>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</si>
  <si>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</si>
  <si>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</si>
  <si>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</si>
  <si>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</si>
  <si>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</si>
  <si>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</si>
  <si>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</si>
  <si>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</si>
  <si>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</si>
  <si>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</si>
  <si>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</si>
  <si>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</si>
  <si>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</si>
  <si>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</si>
  <si>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</si>
  <si>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</si>
  <si>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</si>
  <si>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</si>
  <si>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</si>
  <si>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</si>
  <si>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</si>
  <si>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</si>
  <si>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</si>
  <si>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</si>
  <si>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</si>
  <si>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</si>
  <si>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</si>
  <si>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</si>
  <si>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</si>
  <si>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</si>
  <si>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</si>
  <si>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</si>
  <si>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</si>
  <si>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</si>
  <si>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</si>
  <si>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</si>
  <si>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</si>
  <si>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</si>
  <si>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</si>
  <si>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</si>
  <si>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</si>
  <si>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</si>
  <si>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</si>
  <si>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</si>
  <si>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</si>
  <si>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</si>
  <si>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</si>
  <si>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</si>
  <si>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</si>
  <si>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</si>
  <si>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</si>
  <si>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</si>
  <si>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</si>
  <si>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</si>
  <si>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</si>
  <si>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</si>
  <si>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</si>
  <si>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</si>
  <si>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</si>
  <si>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</si>
  <si>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</si>
  <si>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</si>
  <si>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</si>
  <si>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</si>
  <si>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</si>
  <si>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</si>
  <si>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</si>
  <si>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</si>
  <si>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</si>
  <si>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</si>
  <si>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</si>
  <si>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</si>
  <si>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</si>
  <si>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</si>
  <si>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</si>
  <si>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</si>
  <si>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</si>
  <si>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</si>
  <si>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</si>
  <si>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</si>
  <si>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</si>
  <si>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</si>
  <si>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</si>
  <si>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</si>
  <si>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</si>
  <si>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</si>
  <si>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</si>
  <si>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</si>
  <si>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</si>
  <si>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</si>
  <si>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</si>
  <si>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</si>
  <si>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</si>
  <si>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</si>
  <si>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</si>
  <si>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</si>
  <si>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</si>
  <si>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</si>
  <si>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</si>
  <si>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</si>
  <si>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</si>
  <si>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</si>
  <si>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</si>
  <si>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</si>
  <si>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</si>
  <si>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</si>
  <si>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</si>
  <si>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</si>
  <si>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</si>
  <si>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</si>
  <si>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</si>
  <si>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</si>
  <si>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</si>
  <si>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</si>
  <si>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</si>
  <si>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</si>
  <si>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</si>
  <si>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</si>
  <si>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</si>
  <si>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</si>
  <si>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</si>
  <si>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</si>
  <si>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</si>
  <si>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</si>
  <si>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</si>
  <si>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</si>
  <si>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</si>
  <si>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</si>
  <si>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</si>
  <si>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</si>
  <si>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</si>
  <si>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</si>
  <si>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</si>
  <si>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</si>
  <si>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</si>
  <si>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</si>
  <si>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</si>
  <si>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</si>
  <si>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</si>
  <si>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</si>
  <si>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</si>
  <si>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</si>
  <si>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</si>
  <si>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</si>
  <si>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</si>
  <si>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</si>
  <si>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</si>
  <si>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</si>
  <si>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</si>
  <si>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</si>
  <si>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</si>
  <si>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</si>
  <si>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</si>
  <si>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</si>
  <si>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</si>
  <si>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</si>
  <si>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</si>
  <si>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</si>
  <si>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</si>
  <si>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</si>
  <si>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</si>
  <si>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</si>
  <si>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</si>
  <si>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</si>
  <si>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</si>
  <si>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</si>
  <si>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</si>
  <si>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</si>
  <si>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</si>
  <si>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</si>
  <si>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</si>
  <si>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</si>
  <si>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</si>
  <si>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</si>
  <si>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</si>
  <si>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</si>
  <si>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</si>
  <si>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</si>
  <si>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</si>
  <si>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</si>
  <si>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</si>
  <si>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</si>
  <si>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</si>
  <si>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</si>
  <si>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</si>
  <si>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</si>
  <si>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</si>
  <si>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</si>
  <si>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</si>
  <si>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</si>
  <si>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</si>
  <si>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</si>
  <si>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</si>
  <si>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</si>
  <si>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</si>
  <si>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</si>
  <si>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</si>
  <si>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</si>
  <si>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</si>
  <si>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</si>
  <si>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</si>
  <si>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</si>
  <si>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</si>
  <si>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</si>
  <si>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</si>
  <si>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</si>
  <si>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</si>
  <si>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</si>
  <si>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</si>
  <si>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</si>
  <si>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</si>
  <si>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</si>
  <si>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</si>
  <si>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</si>
  <si>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</si>
  <si>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</si>
  <si>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</si>
  <si>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</si>
  <si>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</si>
  <si>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</si>
  <si>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</si>
  <si>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</si>
  <si>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</si>
  <si>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</si>
  <si>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</si>
  <si>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</si>
  <si>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</si>
  <si>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</si>
  <si>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</si>
  <si>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</si>
  <si>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</si>
  <si>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</si>
  <si>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</si>
  <si>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</si>
  <si>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</si>
  <si>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</si>
  <si>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</si>
  <si>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</si>
  <si>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</si>
  <si>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</si>
  <si>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</si>
  <si>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</si>
  <si>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</si>
  <si>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</si>
  <si>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</si>
  <si>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</si>
  <si>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</si>
  <si>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</si>
  <si>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</si>
  <si>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</si>
  <si>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</si>
  <si>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</si>
  <si>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</si>
  <si>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</si>
  <si>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</si>
  <si>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</si>
  <si>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</si>
  <si>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</si>
  <si>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</si>
  <si>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</si>
  <si>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</si>
  <si>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</si>
  <si>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</si>
  <si>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</si>
  <si>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</si>
  <si>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</si>
  <si>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</si>
  <si>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</si>
  <si>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</si>
  <si>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</si>
  <si>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</si>
  <si>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</si>
  <si>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</si>
  <si>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</si>
  <si>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</si>
  <si>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</si>
  <si>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</si>
  <si>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</si>
  <si>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</si>
  <si>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</si>
  <si>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</si>
  <si>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</si>
  <si>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</si>
  <si>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</si>
  <si>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</si>
  <si>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</si>
  <si>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</si>
  <si>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</si>
  <si>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</si>
  <si>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</si>
  <si>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</si>
  <si>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</si>
  <si>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</si>
  <si>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</si>
  <si>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</si>
  <si>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</si>
  <si>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</si>
  <si>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</si>
  <si>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</si>
  <si>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</si>
  <si>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</si>
  <si>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</si>
  <si>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</si>
  <si>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</si>
  <si>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</si>
  <si>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</si>
  <si>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</si>
  <si>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</si>
  <si>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</si>
  <si>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</si>
  <si>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</si>
  <si>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</si>
  <si>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</si>
  <si>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</si>
  <si>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</si>
  <si>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</si>
  <si>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</si>
  <si>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</si>
  <si>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</si>
  <si>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</si>
  <si>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</si>
  <si>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</si>
  <si>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</si>
  <si>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</si>
  <si>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</si>
  <si>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</si>
  <si>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</si>
  <si>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</si>
  <si>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</si>
  <si>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</si>
  <si>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</si>
  <si>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</si>
  <si>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</si>
  <si>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</si>
  <si>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</si>
  <si>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</si>
  <si>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</si>
  <si>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</si>
  <si>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</si>
  <si>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</si>
  <si>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</si>
  <si>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</si>
  <si>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</si>
  <si>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</si>
  <si>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</si>
  <si>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</si>
  <si>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</si>
  <si>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</si>
  <si>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</si>
  <si>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</si>
  <si>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</si>
  <si>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</si>
  <si>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</si>
  <si>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</si>
  <si>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</si>
  <si>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</si>
  <si>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</si>
  <si>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</si>
  <si>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</si>
  <si>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</si>
  <si>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</si>
  <si>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</si>
  <si>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</si>
  <si>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</si>
  <si>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</si>
  <si>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</si>
  <si>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</si>
  <si>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</si>
  <si>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</si>
  <si>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</si>
  <si>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</si>
  <si>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</si>
  <si>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</si>
  <si>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</si>
  <si>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</si>
  <si>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</si>
  <si>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</si>
  <si>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</si>
  <si>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</si>
  <si>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</si>
  <si>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</si>
  <si>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</si>
  <si>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</si>
  <si>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</si>
  <si>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</si>
  <si>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</si>
  <si>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</si>
  <si>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</si>
  <si>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</si>
  <si>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</si>
  <si>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</si>
  <si>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</si>
  <si>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</si>
  <si>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</si>
  <si>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</si>
  <si>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</si>
  <si>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</si>
  <si>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</si>
  <si>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</si>
  <si>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</si>
  <si>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</si>
  <si>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</si>
  <si>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</si>
  <si>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</si>
  <si>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</si>
  <si>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</si>
  <si>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</si>
  <si>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</si>
  <si>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</si>
  <si>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</si>
  <si>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</si>
  <si>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</si>
  <si>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</si>
  <si>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</si>
  <si>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</si>
  <si>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</si>
  <si>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</si>
  <si>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</si>
  <si>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</si>
  <si>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</si>
  <si>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</si>
  <si>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</si>
  <si>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</si>
  <si>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</si>
  <si>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</si>
  <si>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</si>
  <si>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</si>
  <si>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</si>
  <si>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</si>
  <si>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</si>
  <si>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</si>
  <si>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</si>
  <si>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</si>
  <si>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</si>
  <si>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</si>
  <si>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</si>
  <si>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</si>
  <si>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</si>
  <si>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</si>
  <si>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</si>
  <si>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</si>
  <si>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</si>
  <si>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</si>
  <si>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</si>
  <si>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</si>
  <si>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</si>
  <si>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</si>
  <si>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</si>
  <si>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</si>
  <si>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</si>
  <si>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</si>
  <si>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</si>
  <si>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</si>
  <si>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</si>
  <si>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</si>
  <si>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</si>
  <si>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</si>
  <si>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</si>
  <si>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</si>
  <si>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</si>
  <si>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</si>
  <si>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</si>
  <si>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</si>
  <si>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</si>
  <si>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</si>
  <si>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</si>
  <si>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</si>
  <si>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</si>
  <si>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</si>
  <si>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</si>
  <si>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</si>
  <si>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</si>
  <si>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</si>
  <si>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</si>
  <si>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</si>
  <si>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</si>
  <si>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</si>
  <si>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</si>
  <si>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</si>
  <si>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</si>
  <si>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</si>
  <si>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</si>
  <si>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</si>
  <si>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</si>
  <si>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</si>
  <si>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</si>
  <si>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</si>
  <si>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</si>
  <si>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</si>
  <si>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</si>
  <si>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</si>
  <si>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</si>
  <si>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</si>
  <si>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</si>
  <si>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</si>
  <si>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</si>
  <si>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</si>
  <si>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</si>
  <si>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</si>
  <si>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</si>
  <si>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</si>
  <si>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</si>
  <si>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</si>
  <si>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</si>
  <si>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</si>
  <si>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</si>
  <si>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</si>
  <si>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</si>
  <si>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</si>
  <si>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</si>
  <si>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</si>
  <si>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</si>
  <si>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</si>
  <si>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</si>
  <si>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</si>
  <si>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</si>
  <si>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</si>
  <si>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</si>
  <si>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</si>
  <si>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</si>
  <si>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</si>
  <si>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</si>
  <si>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</si>
  <si>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</si>
  <si>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</si>
  <si>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</si>
  <si>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</si>
  <si>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</si>
  <si>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</si>
  <si>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</si>
  <si>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</si>
  <si>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</si>
  <si>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</si>
  <si>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</si>
  <si>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</si>
  <si>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</si>
  <si>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</si>
  <si>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</si>
  <si>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</si>
  <si>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</si>
  <si>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</si>
  <si>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</si>
  <si>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</si>
  <si>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</si>
  <si>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</si>
  <si>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</si>
  <si>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</si>
  <si>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</si>
  <si>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</si>
  <si>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</si>
  <si>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</si>
  <si>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</si>
  <si>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</si>
  <si>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</si>
  <si>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</si>
  <si>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</si>
  <si>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</si>
  <si>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</si>
  <si>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</si>
  <si>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</si>
  <si>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</si>
  <si>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</si>
  <si>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</si>
  <si>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</si>
  <si>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</si>
  <si>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</si>
  <si>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</si>
  <si>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</si>
  <si>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</si>
  <si>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</si>
  <si>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</si>
  <si>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</si>
  <si>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</si>
  <si>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</si>
  <si>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</si>
  <si>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</si>
  <si>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</si>
  <si>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</si>
  <si>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</si>
  <si>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</si>
  <si>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</si>
  <si>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</si>
  <si>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</si>
  <si>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</si>
  <si>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</si>
  <si>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</si>
  <si>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</si>
  <si>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</si>
  <si>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</si>
  <si>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</si>
  <si>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</si>
  <si>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</si>
  <si>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</si>
  <si>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</si>
  <si>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</si>
  <si>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</si>
  <si>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</si>
  <si>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</si>
  <si>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</si>
  <si>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</si>
  <si>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</si>
  <si>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</si>
  <si>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</si>
  <si>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</si>
  <si>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</si>
  <si>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</si>
  <si>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</si>
  <si>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</si>
  <si>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</si>
  <si>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</si>
  <si>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</si>
  <si>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</si>
  <si>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</si>
  <si>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</si>
  <si>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</si>
  <si>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</si>
  <si>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</si>
  <si>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</si>
  <si>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</si>
  <si>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</si>
  <si>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</si>
  <si>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</si>
  <si>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</si>
  <si>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</si>
  <si>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</si>
  <si>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</si>
  <si>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</si>
  <si>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</si>
  <si>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</si>
  <si>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</si>
  <si>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</si>
  <si>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</si>
  <si>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</si>
  <si>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</si>
  <si>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</si>
  <si>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</si>
  <si>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</si>
  <si>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</si>
  <si>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</si>
  <si>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</si>
  <si>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</si>
  <si>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</si>
  <si>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</si>
  <si>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</si>
  <si>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</si>
  <si>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</si>
  <si>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</si>
  <si>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</si>
  <si>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</si>
  <si>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</si>
  <si>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</si>
  <si>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</si>
  <si>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</si>
  <si>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</si>
  <si>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</si>
  <si>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</si>
  <si>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</si>
  <si>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</si>
  <si>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</si>
  <si>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</si>
  <si>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</si>
  <si>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</si>
  <si>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</si>
  <si>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</si>
  <si>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</si>
  <si>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</si>
  <si>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</si>
  <si>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</si>
  <si>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</si>
  <si>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</si>
  <si>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</si>
  <si>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</si>
  <si>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</si>
  <si>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</si>
  <si>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</si>
  <si>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</si>
  <si>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</si>
  <si>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</si>
  <si>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</si>
  <si>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</si>
  <si>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</si>
  <si>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</si>
  <si>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</si>
  <si>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</si>
  <si>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</si>
  <si>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</si>
  <si>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</si>
  <si>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</si>
  <si>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</si>
  <si>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</si>
  <si>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</si>
  <si>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</si>
  <si>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</si>
  <si>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</si>
  <si>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</si>
  <si>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</si>
  <si>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</si>
  <si>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</si>
  <si>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</si>
  <si>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</si>
  <si>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</si>
  <si>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</si>
  <si>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</si>
  <si>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</si>
  <si>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</si>
  <si>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</si>
  <si>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</si>
  <si>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</si>
  <si>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</si>
  <si>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</si>
  <si>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</si>
  <si>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</si>
  <si>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</si>
  <si>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</si>
  <si>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</si>
  <si>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</si>
  <si>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</si>
  <si>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</si>
  <si>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</si>
  <si>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</si>
  <si>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</si>
  <si>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</si>
  <si>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</si>
  <si>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</si>
  <si>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</si>
  <si>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</si>
  <si>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</si>
  <si>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</si>
  <si>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</si>
  <si>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</si>
  <si>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</si>
  <si>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</si>
  <si>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</si>
  <si>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</si>
  <si>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</si>
  <si>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</si>
  <si>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</si>
  <si>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</si>
  <si>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</si>
  <si>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</si>
  <si>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</si>
  <si>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</si>
  <si>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</si>
  <si>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</si>
  <si>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</si>
  <si>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</si>
  <si>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</si>
  <si>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</si>
  <si>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</si>
  <si>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</si>
  <si>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</si>
  <si>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</si>
  <si>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</si>
  <si>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</si>
  <si>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</si>
  <si>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</si>
  <si>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</si>
  <si>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</si>
  <si>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</si>
  <si>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</si>
  <si>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</si>
  <si>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</si>
  <si>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</si>
  <si>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</si>
  <si>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</si>
  <si>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</si>
  <si>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</si>
  <si>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</si>
  <si>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</si>
  <si>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</si>
  <si>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</si>
  <si>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</si>
  <si>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</si>
  <si>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</si>
  <si>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</si>
  <si>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</si>
  <si>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</si>
  <si>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</si>
  <si>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</si>
  <si>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</si>
  <si>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</si>
  <si>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</si>
  <si>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</si>
  <si>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</si>
  <si>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</si>
  <si>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</si>
  <si>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</si>
  <si>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</si>
  <si>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</si>
  <si>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</si>
  <si>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</si>
  <si>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</si>
  <si>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</si>
  <si>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</si>
  <si>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</si>
  <si>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</si>
  <si>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</si>
  <si>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</si>
  <si>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</si>
  <si>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</si>
  <si>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</si>
  <si>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</si>
  <si>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</si>
  <si>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</si>
  <si>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</si>
  <si>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</si>
  <si>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</si>
  <si>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</si>
  <si>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</si>
  <si>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</si>
  <si>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</si>
  <si>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</si>
  <si>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</si>
  <si>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</si>
  <si>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</si>
  <si>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</si>
  <si>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</si>
  <si>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</si>
  <si>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</si>
  <si>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</si>
  <si>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</si>
  <si>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</si>
  <si>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</si>
  <si>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</si>
  <si>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</si>
  <si>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</si>
  <si>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</si>
  <si>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</si>
  <si>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</si>
  <si>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</si>
  <si>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</si>
  <si>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</si>
  <si>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</si>
  <si>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</si>
  <si>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</si>
  <si>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</si>
  <si>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</si>
  <si>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</si>
  <si>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</si>
  <si>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</si>
  <si>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</si>
  <si>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</si>
  <si>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</si>
  <si>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</si>
  <si>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</si>
  <si>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</si>
  <si>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</si>
  <si>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</si>
  <si>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</si>
  <si>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</si>
  <si>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</si>
  <si>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</si>
  <si>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</si>
  <si>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</si>
  <si>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</si>
  <si>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</si>
  <si>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</si>
  <si>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</si>
  <si>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</si>
  <si>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</si>
  <si>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</si>
  <si>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</si>
  <si>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</si>
  <si>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</si>
  <si>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</si>
  <si>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</si>
  <si>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</si>
  <si>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</si>
  <si>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</si>
  <si>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</si>
  <si>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</si>
  <si>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</si>
  <si>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</si>
  <si>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</si>
  <si>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</si>
  <si>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</si>
  <si>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</si>
  <si>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</si>
  <si>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</si>
  <si>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</si>
  <si>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</si>
  <si>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</si>
  <si>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</si>
  <si>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</si>
  <si>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</si>
  <si>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</si>
  <si>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</si>
  <si>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</si>
  <si>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</si>
  <si>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</si>
  <si>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</si>
  <si>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</si>
  <si>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</si>
  <si>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</si>
  <si>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</si>
  <si>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</si>
  <si>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</si>
  <si>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</si>
  <si>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</si>
  <si>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</si>
  <si>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</si>
  <si>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</si>
  <si>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</si>
  <si>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</si>
  <si>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</si>
  <si>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</si>
  <si>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</si>
  <si>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</si>
  <si>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</si>
  <si>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</si>
  <si>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</si>
  <si>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</si>
  <si>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</si>
  <si>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</si>
  <si>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</si>
  <si>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</si>
  <si>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</si>
  <si>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</si>
  <si>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</si>
  <si>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</si>
  <si>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</si>
  <si>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</si>
  <si>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</si>
  <si>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</si>
  <si>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</si>
  <si>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</si>
  <si>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</si>
  <si>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</si>
  <si>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</si>
  <si>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</si>
  <si>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</si>
  <si>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</si>
  <si>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</si>
  <si>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</si>
  <si>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</si>
  <si>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</si>
  <si>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</si>
  <si>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</si>
  <si>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</si>
  <si>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</si>
  <si>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</si>
  <si>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</si>
  <si>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</si>
  <si>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</si>
  <si>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</si>
  <si>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</si>
  <si>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</si>
  <si>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</si>
  <si>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</si>
  <si>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</si>
  <si>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</si>
  <si>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</si>
  <si>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</si>
  <si>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</si>
  <si>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</si>
  <si>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</si>
  <si>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</si>
  <si>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</si>
  <si>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</si>
  <si>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</si>
  <si>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</si>
  <si>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</si>
  <si>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</si>
  <si>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</si>
  <si>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</si>
  <si>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</si>
  <si>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</si>
  <si>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</si>
  <si>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</si>
  <si>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</si>
  <si>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</si>
  <si>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</si>
  <si>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</si>
  <si>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</si>
  <si>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</si>
  <si>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</si>
  <si>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</si>
  <si>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</si>
  <si>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</si>
  <si>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</si>
  <si>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</si>
  <si>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</si>
  <si>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</si>
  <si>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</si>
  <si>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</si>
  <si>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</si>
  <si>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</si>
  <si>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</si>
  <si>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</si>
  <si>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</si>
  <si>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</si>
  <si>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</si>
  <si>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</si>
  <si>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</si>
  <si>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</si>
  <si>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</si>
  <si>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</si>
  <si>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</si>
  <si>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</si>
  <si>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</si>
  <si>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</si>
  <si>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</si>
  <si>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</si>
  <si>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</si>
  <si>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</si>
  <si>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</si>
  <si>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</si>
  <si>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</si>
  <si>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</si>
  <si>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</si>
  <si>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</si>
  <si>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</si>
  <si>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</si>
  <si>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</si>
  <si>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</si>
  <si>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</si>
  <si>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</si>
  <si>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</si>
  <si>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</si>
  <si>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</si>
  <si>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</si>
  <si>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</si>
  <si>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</si>
  <si>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</si>
  <si>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</si>
  <si>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</si>
  <si>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</si>
  <si>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</si>
  <si>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</si>
  <si>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</si>
  <si>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</si>
  <si>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</si>
  <si>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</si>
  <si>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</si>
  <si>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</si>
  <si>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</si>
  <si>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</si>
  <si>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</si>
  <si>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</si>
  <si>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</si>
  <si>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</si>
  <si>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</si>
  <si>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</si>
  <si>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</si>
  <si>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</si>
  <si>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</si>
  <si>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</si>
  <si>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</si>
  <si>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</si>
  <si>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</si>
  <si>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</si>
  <si>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</si>
  <si>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</si>
  <si>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</si>
  <si>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</si>
  <si>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</si>
  <si>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</si>
  <si>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</si>
  <si>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</si>
  <si>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</si>
  <si>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</si>
  <si>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</si>
  <si>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</si>
  <si>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</si>
  <si>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</si>
  <si>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</si>
  <si>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</si>
  <si>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</si>
  <si>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</si>
  <si>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</si>
  <si>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</si>
  <si>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</si>
  <si>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</si>
  <si>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</si>
  <si>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</si>
  <si>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</si>
  <si>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</si>
  <si>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</si>
  <si>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</si>
  <si>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</si>
  <si>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</si>
  <si>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</si>
  <si>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</si>
  <si>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</si>
  <si>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</si>
  <si>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</si>
  <si>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</si>
  <si>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</si>
  <si>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</si>
  <si>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</si>
  <si>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</si>
  <si>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</si>
  <si>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</si>
  <si>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</si>
  <si>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</si>
  <si>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</si>
  <si>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</si>
  <si>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</si>
  <si>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</si>
  <si>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</si>
  <si>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</si>
  <si>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</si>
  <si>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</si>
  <si>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</si>
  <si>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</si>
  <si>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</si>
  <si>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</si>
  <si>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</si>
  <si>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</si>
  <si>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</si>
  <si>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</si>
  <si>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</si>
  <si>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</si>
  <si>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</si>
  <si>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</si>
  <si>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</si>
  <si>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</si>
  <si>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</si>
  <si>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</si>
  <si>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</si>
  <si>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</si>
  <si>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</si>
  <si>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</si>
  <si>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</si>
  <si>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</si>
  <si>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</si>
  <si>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</si>
  <si>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</si>
  <si>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</si>
  <si>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</si>
  <si>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</si>
  <si>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</si>
  <si>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</si>
  <si>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</si>
  <si>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</si>
  <si>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</si>
  <si>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</si>
  <si>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</si>
  <si>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</si>
  <si>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</si>
  <si>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</si>
  <si>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</si>
  <si>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</si>
  <si>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</si>
  <si>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</si>
  <si>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</si>
  <si>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</si>
  <si>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</si>
  <si>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</si>
  <si>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</si>
  <si>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</si>
  <si>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</si>
  <si>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</si>
  <si>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</si>
  <si>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</si>
  <si>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</si>
  <si>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</si>
  <si>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</si>
  <si>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</si>
  <si>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</si>
  <si>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</si>
  <si>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</si>
  <si>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</si>
  <si>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</si>
  <si>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</si>
  <si>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</si>
  <si>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</si>
  <si>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</si>
  <si>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</si>
  <si>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</si>
  <si>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</si>
  <si>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</si>
  <si>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</si>
  <si>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</si>
  <si>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</si>
  <si>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</si>
  <si>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</si>
  <si>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</si>
  <si>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</si>
  <si>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</si>
  <si>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</si>
  <si>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</si>
  <si>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</si>
  <si>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</si>
  <si>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</si>
  <si>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</si>
  <si>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</si>
  <si>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</si>
  <si>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</si>
  <si>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</si>
  <si>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</si>
  <si>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</si>
  <si>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</si>
  <si>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</si>
  <si>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</si>
  <si>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</si>
  <si>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</si>
  <si>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</si>
  <si>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</si>
  <si>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</si>
  <si>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</si>
  <si>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</si>
  <si>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</si>
  <si>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</si>
  <si>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</si>
  <si>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</si>
  <si>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</si>
  <si>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</si>
  <si>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</si>
  <si>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</si>
  <si>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</si>
  <si>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</si>
  <si>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</si>
  <si>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</si>
  <si>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</si>
  <si>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</si>
  <si>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</si>
  <si>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</si>
  <si>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</si>
  <si>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</si>
  <si>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</si>
  <si>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</si>
  <si>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</si>
  <si>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</si>
  <si>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</si>
  <si>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</si>
  <si>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</si>
  <si>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</si>
  <si>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</si>
  <si>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</si>
  <si>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</si>
  <si>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</si>
  <si>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</si>
  <si>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</si>
  <si>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</si>
  <si>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</si>
  <si>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</si>
  <si>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</si>
  <si>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</si>
  <si>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</si>
  <si>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</si>
  <si>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</si>
  <si>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</si>
  <si>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</si>
  <si>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</si>
  <si>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</si>
  <si>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</si>
  <si>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</si>
  <si>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</si>
  <si>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</si>
  <si>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</si>
  <si>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</si>
  <si>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</si>
  <si>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</si>
  <si>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</si>
  <si>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</si>
  <si>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</si>
  <si>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</si>
  <si>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</si>
  <si>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</si>
  <si>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</si>
  <si>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</si>
  <si>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</si>
  <si>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</si>
  <si>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</si>
  <si>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</si>
  <si>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</si>
  <si>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</si>
  <si>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</si>
  <si>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</si>
  <si>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</si>
  <si>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</si>
  <si>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</si>
  <si>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</si>
  <si>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</si>
  <si>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</si>
  <si>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</si>
  <si>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</si>
  <si>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</si>
  <si>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</si>
  <si>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</si>
  <si>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</si>
  <si>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</si>
  <si>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</si>
  <si>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</si>
  <si>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</si>
  <si>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</si>
  <si>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</si>
  <si>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</si>
  <si>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</si>
  <si>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</si>
  <si>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</si>
  <si>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</si>
  <si>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</si>
  <si>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</si>
  <si>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</si>
  <si>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</si>
  <si>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</si>
  <si>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</si>
  <si>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</si>
  <si>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</si>
  <si>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</si>
  <si>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</si>
  <si>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</si>
  <si>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</si>
  <si>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</si>
  <si>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</si>
  <si>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</si>
  <si>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</si>
  <si>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</si>
  <si>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</si>
  <si>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</si>
  <si>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</si>
  <si>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</si>
  <si>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</si>
  <si>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</si>
  <si>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</si>
  <si>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</si>
  <si>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</si>
  <si>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</si>
  <si>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</si>
  <si>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</si>
  <si>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</si>
  <si>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</si>
  <si>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</si>
  <si>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</si>
  <si>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</si>
  <si>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</si>
  <si>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</si>
  <si>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</si>
  <si>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</si>
  <si>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</si>
  <si>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</si>
  <si>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</si>
  <si>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</si>
  <si>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</si>
  <si>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</si>
  <si>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</si>
  <si>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</si>
  <si>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</si>
  <si>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</si>
  <si>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</si>
  <si>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</si>
  <si>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</si>
  <si>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</si>
  <si>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</si>
  <si>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</si>
  <si>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</si>
  <si>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</si>
  <si>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</si>
  <si>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</si>
  <si>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</si>
  <si>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</si>
  <si>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</si>
  <si>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</si>
  <si>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</si>
  <si>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</si>
  <si>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</si>
  <si>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</si>
  <si>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</si>
  <si>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</si>
  <si>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</si>
  <si>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</si>
  <si>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</si>
  <si>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</si>
  <si>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</si>
  <si>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</si>
  <si>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</si>
  <si>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</si>
  <si>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</si>
  <si>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</si>
  <si>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</si>
  <si>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</si>
  <si>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</si>
  <si>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</si>
  <si>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</si>
  <si>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</si>
  <si>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</si>
  <si>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</si>
  <si>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</si>
  <si>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</si>
  <si>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</si>
  <si>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</si>
  <si>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</si>
  <si>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</si>
  <si>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</si>
  <si>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</si>
  <si>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</si>
  <si>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</si>
  <si>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</si>
  <si>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</si>
  <si>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</si>
  <si>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</si>
  <si>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</si>
  <si>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</si>
  <si>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</si>
  <si>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</si>
  <si>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</si>
  <si>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</si>
  <si>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</si>
  <si>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</si>
  <si>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</si>
  <si>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</si>
  <si>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</si>
  <si>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</si>
  <si>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</si>
  <si>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</si>
  <si>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</si>
  <si>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</si>
  <si>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</si>
  <si>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</si>
  <si>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</si>
  <si>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</si>
  <si>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</si>
  <si>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</si>
  <si>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</si>
  <si>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</si>
  <si>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</si>
  <si>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</si>
  <si>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</si>
  <si>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</si>
  <si>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</si>
  <si>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</si>
  <si>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</si>
  <si>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</si>
  <si>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</si>
  <si>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</si>
  <si>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</si>
  <si>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</si>
  <si>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</si>
  <si>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</si>
  <si>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</si>
  <si>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</si>
  <si>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</si>
  <si>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</si>
  <si>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</si>
  <si>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</si>
  <si>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</si>
  <si>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</si>
  <si>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</si>
  <si>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</si>
  <si>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</si>
  <si>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</si>
  <si>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</si>
  <si>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</si>
  <si>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</si>
  <si>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</si>
  <si>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</si>
  <si>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</si>
  <si>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</si>
  <si>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</si>
  <si>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</si>
  <si>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</si>
  <si>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</si>
  <si>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</si>
  <si>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</si>
  <si>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</si>
  <si>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</si>
  <si>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</si>
  <si>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</si>
  <si>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</si>
  <si>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</si>
  <si>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</si>
  <si>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</si>
  <si>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</si>
  <si>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</si>
  <si>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</si>
  <si>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</si>
  <si>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</si>
  <si>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</si>
  <si>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</si>
  <si>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</si>
  <si>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</si>
  <si>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</si>
  <si>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</si>
  <si>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</si>
  <si>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</si>
  <si>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</si>
  <si>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</si>
  <si>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</si>
  <si>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</si>
  <si>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</si>
  <si>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</si>
  <si>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</si>
  <si>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</si>
  <si>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</si>
  <si>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</si>
  <si>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</si>
  <si>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</si>
  <si>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</si>
  <si>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</si>
  <si>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</si>
  <si>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</si>
  <si>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</si>
  <si>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</si>
  <si>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</si>
  <si>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</si>
  <si>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</si>
  <si>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</si>
  <si>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</si>
  <si>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</si>
  <si>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</si>
  <si>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</si>
  <si>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</si>
  <si>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</si>
  <si>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</si>
  <si>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</si>
  <si>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</si>
  <si>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</si>
  <si>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</si>
  <si>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</si>
  <si>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</si>
  <si>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</si>
  <si>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</si>
  <si>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</si>
  <si>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</si>
  <si>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</si>
  <si>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</si>
  <si>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</si>
  <si>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</si>
  <si>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</si>
  <si>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</si>
  <si>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</si>
  <si>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</si>
  <si>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</si>
  <si>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</si>
  <si>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</si>
  <si>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</si>
  <si>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</si>
  <si>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</si>
  <si>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</si>
  <si>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</si>
  <si>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</si>
  <si>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</si>
  <si>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</si>
  <si>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</si>
  <si>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</si>
  <si>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</si>
  <si>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</si>
  <si>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</si>
  <si>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</si>
  <si>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</si>
  <si>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</si>
  <si>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</si>
  <si>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</si>
  <si>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</si>
  <si>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</si>
  <si>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</si>
  <si>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</si>
  <si>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</si>
  <si>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</si>
  <si>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</si>
  <si>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</si>
  <si>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</si>
  <si>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</si>
  <si>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</si>
  <si>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</si>
  <si>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</si>
  <si>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</si>
  <si>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</si>
  <si>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</si>
  <si>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</si>
  <si>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</si>
  <si>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</si>
  <si>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</si>
  <si>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</si>
  <si>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</si>
  <si>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</si>
  <si>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</si>
  <si>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</si>
  <si>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</si>
  <si>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</si>
  <si>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</si>
  <si>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</si>
  <si>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</si>
  <si>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</si>
  <si>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</si>
  <si>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</si>
  <si>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</si>
  <si>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</si>
  <si>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</si>
  <si>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</si>
  <si>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</si>
  <si>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</si>
  <si>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</si>
  <si>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</si>
  <si>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</si>
  <si>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</si>
  <si>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</si>
  <si>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</si>
  <si>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</si>
  <si>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</si>
  <si>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</si>
  <si>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</si>
  <si>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</si>
  <si>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</si>
  <si>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</si>
  <si>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</si>
  <si>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</si>
  <si>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</si>
  <si>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</si>
  <si>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</si>
  <si>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</si>
  <si>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</si>
  <si>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</si>
  <si>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</si>
  <si>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</si>
  <si>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</si>
  <si>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</si>
  <si>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</si>
  <si>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</si>
  <si>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</si>
  <si>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</si>
  <si>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</si>
  <si>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</si>
  <si>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</si>
  <si>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</si>
  <si>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</si>
  <si>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</si>
  <si>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</si>
  <si>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</si>
  <si>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</si>
  <si>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</si>
  <si>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</si>
  <si>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</si>
  <si>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</si>
  <si>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</si>
  <si>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</si>
  <si>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</si>
  <si>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</si>
  <si>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</si>
  <si>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</si>
  <si>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</si>
  <si>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</si>
  <si>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</si>
  <si>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</si>
  <si>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</si>
  <si>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</si>
  <si>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</si>
  <si>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</si>
  <si>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</si>
  <si>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</si>
  <si>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</si>
  <si>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</si>
  <si>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</si>
  <si>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</si>
  <si>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</si>
  <si>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</si>
  <si>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</si>
  <si>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</si>
  <si>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</si>
  <si>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</si>
  <si>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</si>
  <si>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</si>
  <si>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</si>
  <si>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</si>
  <si>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</si>
  <si>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</si>
  <si>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</si>
  <si>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</si>
  <si>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</si>
  <si>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</si>
  <si>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</si>
  <si>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</si>
  <si>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</si>
  <si>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</si>
  <si>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</si>
  <si>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</si>
  <si>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</si>
  <si>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</si>
  <si>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</si>
  <si>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</si>
  <si>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</si>
  <si>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</si>
  <si>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</si>
  <si>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</si>
  <si>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</si>
  <si>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</si>
  <si>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</si>
  <si>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</si>
  <si>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</si>
  <si>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</si>
  <si>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</si>
  <si>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</si>
  <si>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</si>
  <si>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</si>
  <si>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</si>
  <si>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</si>
  <si>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</si>
  <si>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</si>
  <si>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</si>
  <si>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</si>
  <si>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</si>
  <si>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</si>
  <si>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</si>
  <si>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</si>
  <si>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</si>
  <si>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</si>
  <si>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</si>
  <si>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</si>
  <si>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</si>
  <si>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</si>
  <si>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</si>
  <si>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</si>
  <si>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</si>
  <si>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</si>
  <si>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</si>
  <si>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</si>
  <si>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</si>
  <si>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</si>
  <si>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</si>
  <si>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</si>
  <si>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</si>
  <si>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</si>
  <si>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</si>
  <si>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</si>
  <si>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</si>
  <si>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</si>
  <si>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</si>
  <si>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</si>
  <si>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</si>
  <si>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</si>
  <si>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</si>
  <si>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</si>
  <si>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</si>
  <si>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</si>
  <si>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</si>
  <si>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</si>
  <si>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</si>
  <si>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</si>
  <si>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</si>
  <si>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</si>
  <si>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</si>
  <si>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</si>
  <si>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</si>
  <si>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</si>
  <si>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</si>
  <si>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</si>
  <si>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</si>
  <si>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</si>
  <si>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</si>
  <si>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</si>
  <si>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</si>
  <si>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</si>
  <si>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</si>
  <si>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</si>
  <si>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</si>
  <si>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</si>
  <si>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</si>
  <si>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</si>
  <si>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</si>
  <si>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</si>
  <si>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</si>
  <si>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</si>
  <si>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</si>
  <si>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</si>
  <si>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</si>
  <si>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</si>
  <si>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</si>
  <si>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</si>
  <si>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</si>
  <si>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</si>
  <si>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</si>
  <si>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</si>
  <si>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</si>
  <si>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</si>
  <si>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</si>
  <si>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</si>
  <si>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</si>
  <si>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</si>
  <si>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</si>
  <si>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</si>
  <si>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</si>
  <si>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</si>
  <si>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</si>
  <si>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</si>
  <si>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</si>
  <si>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</si>
  <si>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</si>
  <si>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</si>
  <si>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</si>
  <si>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</si>
  <si>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</si>
  <si>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</si>
  <si>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</si>
  <si>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</si>
  <si>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</si>
  <si>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</si>
  <si>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</si>
  <si>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</si>
  <si>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</si>
  <si>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</si>
  <si>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</si>
  <si>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</si>
  <si>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</si>
  <si>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</si>
  <si>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</si>
  <si>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</si>
  <si>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</si>
  <si>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</si>
  <si>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</si>
  <si>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</si>
  <si>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</si>
  <si>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</si>
  <si>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</si>
  <si>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</si>
  <si>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</si>
  <si>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</si>
  <si>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</si>
  <si>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</si>
  <si>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</si>
  <si>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</si>
  <si>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</si>
  <si>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</si>
  <si>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</si>
  <si>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</si>
  <si>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</si>
  <si>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</si>
  <si>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</si>
  <si>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</si>
  <si>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</si>
  <si>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</si>
  <si>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</si>
  <si>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</si>
  <si>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</si>
  <si>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</si>
  <si>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</si>
  <si>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</si>
  <si>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</si>
  <si>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</si>
  <si>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</si>
  <si>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</si>
  <si>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</si>
  <si>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</si>
  <si>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</si>
  <si>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</si>
  <si>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</si>
  <si>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</si>
  <si>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</si>
  <si>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</si>
  <si>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</si>
  <si>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</si>
  <si>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</si>
  <si>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</si>
  <si>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</si>
  <si>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</si>
  <si>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</si>
  <si>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</si>
  <si>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</si>
  <si>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</si>
  <si>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</si>
  <si>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</si>
  <si>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</si>
  <si>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</si>
  <si>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</si>
  <si>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</si>
  <si>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</si>
  <si>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</si>
  <si>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</si>
  <si>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</si>
  <si>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</si>
  <si>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</si>
  <si>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</si>
  <si>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</si>
  <si>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</si>
  <si>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</si>
  <si>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</si>
  <si>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</si>
  <si>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</si>
  <si>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</si>
  <si>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</si>
  <si>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</si>
  <si>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</si>
  <si>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</si>
  <si>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</si>
  <si>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</si>
  <si>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</si>
  <si>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</si>
  <si>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</si>
  <si>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</si>
  <si>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</si>
  <si>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</si>
  <si>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</si>
  <si>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</si>
  <si>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</si>
  <si>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</si>
  <si>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</si>
  <si>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</si>
  <si>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</si>
  <si>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</si>
  <si>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</si>
  <si>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</si>
  <si>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</si>
  <si>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</si>
  <si>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</si>
  <si>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</si>
  <si>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</si>
  <si>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</si>
  <si>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</si>
  <si>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</si>
  <si>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</si>
  <si>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</si>
  <si>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</si>
  <si>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</si>
  <si>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</si>
  <si>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</si>
  <si>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</si>
  <si>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</si>
  <si>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</si>
  <si>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</si>
  <si>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</si>
  <si>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</si>
  <si>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</si>
  <si>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</si>
  <si>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</si>
  <si>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</si>
  <si>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</si>
  <si>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</si>
  <si>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</si>
  <si>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</si>
  <si>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</si>
  <si>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</si>
  <si>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</si>
  <si>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</si>
  <si>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</si>
  <si>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</si>
  <si>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</si>
  <si>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</si>
  <si>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</si>
  <si>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</si>
  <si>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</si>
  <si>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</si>
  <si>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</si>
  <si>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</si>
  <si>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</si>
  <si>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</si>
  <si>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</si>
  <si>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</si>
  <si>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</si>
  <si>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</si>
  <si>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</si>
  <si>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</si>
  <si>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</si>
  <si>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</si>
  <si>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</si>
  <si>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</si>
  <si>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</si>
  <si>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</si>
  <si>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</si>
  <si>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</si>
  <si>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</si>
  <si>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</si>
  <si>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</si>
  <si>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</si>
  <si>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</si>
  <si>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</si>
  <si>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</si>
  <si>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</si>
  <si>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</si>
  <si>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</si>
  <si>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</si>
  <si>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</si>
  <si>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</si>
  <si>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</si>
  <si>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</si>
  <si>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</si>
  <si>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</si>
  <si>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</si>
  <si>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</si>
  <si>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</si>
  <si>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</si>
  <si>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</si>
  <si>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</si>
  <si>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</si>
  <si>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</si>
  <si>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</si>
  <si>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</si>
  <si>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</si>
  <si>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</si>
  <si>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</si>
  <si>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</si>
  <si>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</si>
  <si>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</si>
  <si>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</si>
  <si>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</si>
  <si>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</si>
  <si>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</si>
  <si>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</si>
  <si>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</si>
  <si>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</si>
  <si>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</si>
  <si>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</si>
  <si>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</si>
  <si>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</si>
  <si>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</si>
  <si>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</si>
  <si>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</si>
  <si>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</si>
  <si>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</si>
  <si>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</si>
  <si>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</si>
  <si>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</si>
  <si>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</si>
  <si>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</si>
  <si>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</si>
  <si>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</si>
  <si>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</si>
  <si>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</si>
  <si>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</si>
  <si>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</si>
  <si>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</si>
  <si>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</si>
  <si>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</si>
  <si>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</si>
  <si>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</si>
  <si>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</si>
  <si>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</si>
  <si>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</si>
  <si>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</si>
  <si>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</si>
  <si>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</si>
  <si>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</si>
  <si>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</si>
  <si>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</si>
  <si>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</si>
  <si>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</si>
  <si>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</si>
  <si>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</si>
  <si>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</si>
  <si>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</si>
  <si>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</si>
  <si>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</si>
  <si>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</si>
  <si>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</si>
  <si>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</si>
  <si>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</si>
  <si>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</si>
  <si>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</si>
  <si>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</si>
  <si>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</si>
  <si>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</si>
  <si>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</si>
  <si>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</si>
  <si>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</si>
  <si>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</si>
  <si>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</si>
  <si>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</si>
  <si>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</si>
  <si>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</si>
  <si>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</si>
  <si>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</si>
  <si>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</si>
  <si>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</si>
  <si>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</si>
  <si>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</si>
  <si>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</si>
  <si>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</si>
  <si>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</si>
  <si>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</si>
  <si>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</si>
  <si>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</si>
  <si>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</si>
  <si>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</si>
  <si>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</si>
  <si>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</si>
  <si>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</si>
  <si>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</si>
  <si>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</si>
  <si>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</si>
  <si>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</si>
  <si>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</si>
  <si>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</si>
  <si>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</si>
  <si>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</si>
  <si>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</si>
  <si>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</si>
  <si>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</si>
  <si>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</si>
  <si>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</si>
  <si>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Peercentage Funded</t>
  </si>
  <si>
    <t>Avereage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</si>
  <si>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</si>
  <si>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</si>
  <si>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</si>
  <si>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</si>
  <si>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</si>
  <si>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</si>
  <si>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</si>
  <si>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</si>
  <si>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</si>
  <si>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</si>
  <si>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</si>
  <si>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</si>
  <si>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</si>
  <si>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</si>
  <si>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</si>
  <si>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</si>
  <si>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</si>
  <si>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</si>
  <si>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</si>
  <si>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</si>
  <si>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</si>
  <si>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</si>
  <si>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</si>
  <si>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</si>
  <si>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</si>
  <si>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</si>
  <si>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</si>
  <si>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</si>
  <si>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</si>
  <si>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</si>
  <si>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</si>
  <si>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</si>
  <si>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</si>
  <si>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</si>
  <si>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</si>
  <si>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</si>
  <si>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</si>
  <si>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</si>
  <si>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</si>
  <si>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</si>
  <si>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</si>
  <si>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</si>
  <si>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</si>
  <si>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</si>
  <si>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</si>
  <si>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</si>
  <si>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</si>
  <si>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</si>
  <si>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</si>
  <si>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</si>
  <si>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</si>
  <si>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</si>
  <si>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</si>
  <si>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</si>
  <si>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</si>
  <si>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</si>
  <si>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</si>
  <si>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</si>
  <si>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</si>
  <si>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</si>
  <si>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</si>
  <si>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</si>
  <si>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</si>
  <si>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</si>
  <si>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</si>
  <si>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</si>
  <si>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</si>
  <si>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</si>
  <si>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</si>
  <si>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</si>
  <si>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</si>
  <si>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</si>
  <si>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</si>
  <si>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</t>
  </si>
  <si>
    <t>Average Donation</t>
  </si>
  <si>
    <t>Successful</t>
  </si>
  <si>
    <t>Failed</t>
  </si>
  <si>
    <t>Mean Goal</t>
  </si>
  <si>
    <t>Median Goal</t>
  </si>
  <si>
    <t>Mean Pledged</t>
  </si>
  <si>
    <t>Median Pledged</t>
  </si>
  <si>
    <t>Standard Deviation of Pledge</t>
  </si>
  <si>
    <t>Lower Quartile of Pledged</t>
  </si>
  <si>
    <t>Upper Quartile of Pledged</t>
  </si>
  <si>
    <t>Standard Deviation of Goal</t>
  </si>
  <si>
    <t>Upper Quartile of Goal</t>
  </si>
  <si>
    <t>Lower Quartile of Goal</t>
  </si>
  <si>
    <t>IQR of Goal</t>
  </si>
  <si>
    <t>IQR of Pledged</t>
  </si>
  <si>
    <t>Percentage Funded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</si>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</sst>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Roboto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3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/>
    <xf numFmtId="0" fontId="2" fillId="0" borderId="0" xfId="0" applyFont="1" applyAlignment="1"/>
    <xf numFmtId="0" fontId="1" fillId="0" borderId="0" xfId="0" applyFont="1" applyAlignment="1"/>
    <xf numFmtId="0" fontId="0" fillId="0" borderId="0" xfId="0" applyNumberFormat="1" applyAlignment="1">
      <alignment horizontal="center"/>
    </xf>
    <xf numFmtId="0" fontId="1" fillId="0" borderId="0" xfId="0" applyFont="1" applyAlignment="1">
      <alignment wrapText="1"/>
    </xf>
    <xf numFmtId="44" fontId="1" fillId="0" borderId="0" xfId="0" applyNumberFormat="1" applyFont="1" applyAlignment="1"/>
    <xf numFmtId="164" fontId="1" fillId="0" borderId="0" xfId="0" applyNumberFormat="1" applyFont="1" applyAlignment="1"/>
    <xf numFmtId="49" fontId="1" fillId="0" borderId="0" xfId="0" applyNumberFormat="1" applyFont="1" applyAlignment="1"/>
    <xf numFmtId="44" fontId="0" fillId="0" borderId="0" xfId="0" applyNumberFormat="1" applyAlignment="1"/>
    <xf numFmtId="164" fontId="0" fillId="0" borderId="0" xfId="0" applyNumberFormat="1" applyAlignment="1"/>
    <xf numFmtId="49" fontId="0" fillId="0" borderId="0" xfId="0" applyNumberFormat="1" applyAlignment="1"/>
    <xf numFmtId="14" fontId="0" fillId="0" borderId="0" xfId="0" applyNumberFormat="1" applyAlignment="1"/>
    <xf numFmtId="165" fontId="0" fillId="0" borderId="0" xfId="0" applyNumberFormat="1"/>
    <xf numFmtId="165" fontId="0" fillId="0" borderId="0" xfId="1" applyNumberFormat="1" applyFont="1"/>
    <xf numFmtId="0" fontId="0" fillId="2" borderId="0" xfId="0" applyFill="1"/>
    <xf numFmtId="9" fontId="0" fillId="0" borderId="0" xfId="2" applyFont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4"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1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232-4D47-8AAB-C9CCE0E52DF7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232-4D47-8AAB-C9CCE0E52DF7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232-4D47-8AAB-C9CCE0E52D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8148664"/>
        <c:axId val="52814899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232-4D47-8AAB-C9CCE0E52DF7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5232-4D47-8AAB-C9CCE0E52DF7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5232-4D47-8AAB-C9CCE0E52DF7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5232-4D47-8AAB-C9CCE0E52DF7}"/>
                  </c:ext>
                </c:extLst>
              </c15:ser>
            </c15:filteredLineSeries>
          </c:ext>
        </c:extLst>
      </c:lineChart>
      <c:catAx>
        <c:axId val="5281486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148992"/>
        <c:crosses val="autoZero"/>
        <c:auto val="1"/>
        <c:lblAlgn val="ctr"/>
        <c:lblOffset val="100"/>
        <c:noMultiLvlLbl val="0"/>
      </c:catAx>
      <c:valAx>
        <c:axId val="528148992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148664"/>
        <c:crosses val="autoZero"/>
        <c:crossBetween val="between"/>
      </c:valAx>
      <c:spPr>
        <a:solidFill>
          <a:schemeClr val="bg1"/>
        </a:solidFill>
        <a:ln>
          <a:solidFill>
            <a:schemeClr val="bg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outcome!PivotTable3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outcome'!$B$3:$B$4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outcome'!$A$5:$A$6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C3-4B65-B688-02123F08596E}"/>
            </c:ext>
          </c:extLst>
        </c:ser>
        <c:ser>
          <c:idx val="1"/>
          <c:order val="1"/>
          <c:tx>
            <c:strRef>
              <c:f>'Parent category outcome'!$C$3:$C$4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outcome'!$A$5:$A$6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C3-4B65-B688-02123F08596E}"/>
            </c:ext>
          </c:extLst>
        </c:ser>
        <c:ser>
          <c:idx val="2"/>
          <c:order val="2"/>
          <c:tx>
            <c:strRef>
              <c:f>'Parent category outcome'!$D$3:$D$4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outcome'!$A$5:$A$6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9C3-4B65-B688-02123F08596E}"/>
            </c:ext>
          </c:extLst>
        </c:ser>
        <c:ser>
          <c:idx val="3"/>
          <c:order val="3"/>
          <c:tx>
            <c:strRef>
              <c:f>'Parent category outcome'!$E$3:$E$4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outcome'!$A$5:$A$6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9C3-4B65-B688-02123F0859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73591416"/>
        <c:axId val="673593056"/>
      </c:barChart>
      <c:catAx>
        <c:axId val="673591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593056"/>
        <c:crosses val="autoZero"/>
        <c:auto val="1"/>
        <c:lblAlgn val="ctr"/>
        <c:lblOffset val="100"/>
        <c:noMultiLvlLbl val="0"/>
      </c:catAx>
      <c:valAx>
        <c:axId val="67359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591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BF-4768-BEB3-8486686A4E52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BF-4768-BEB3-8486686A4E52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6BF-4768-BEB3-8486686A4E52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6BF-4768-BEB3-8486686A4E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5232112"/>
        <c:axId val="715230472"/>
      </c:lineChart>
      <c:catAx>
        <c:axId val="715232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230472"/>
        <c:crosses val="autoZero"/>
        <c:auto val="1"/>
        <c:lblAlgn val="ctr"/>
        <c:lblOffset val="100"/>
        <c:noMultiLvlLbl val="0"/>
      </c:catAx>
      <c:valAx>
        <c:axId val="715230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232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37-4F82-A303-74641AA81DE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37-4F82-A303-74641AA81DE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937-4F82-A303-74641AA81D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3996488"/>
        <c:axId val="94002720"/>
      </c:barChart>
      <c:catAx>
        <c:axId val="93996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002720"/>
        <c:crosses val="autoZero"/>
        <c:auto val="1"/>
        <c:lblAlgn val="ctr"/>
        <c:lblOffset val="100"/>
        <c:noMultiLvlLbl val="0"/>
      </c:catAx>
      <c:valAx>
        <c:axId val="94002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996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AE-4E99-8F9B-020A6BF31E44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AE-4E99-8F9B-020A6BF31E44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AE-4E99-8F9B-020A6BF31E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8317608"/>
        <c:axId val="548321216"/>
      </c:lineChart>
      <c:catAx>
        <c:axId val="5483176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321216"/>
        <c:crosses val="autoZero"/>
        <c:auto val="1"/>
        <c:lblAlgn val="ctr"/>
        <c:lblOffset val="100"/>
        <c:noMultiLvlLbl val="0"/>
      </c:catAx>
      <c:valAx>
        <c:axId val="548321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31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Musical Plays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Musical Plays</a:t>
          </a:r>
        </a:p>
      </cx:txPr>
    </cx:title>
    <cx:plotArea>
      <cx:plotAreaRegion>
        <cx:series layoutId="boxWhisker" uniqueId="{CB17C0A7-5E7E-4DB8-B1DD-C06B0BE995FC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2F69DB9-78FB-4BC7-9059-20C498860A1D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8C38F46E-61C1-4C00-A48B-491B091EAFB1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AC99031-4326-40ED-8F9D-4579170C7915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1D047DC-5946-4CDE-8A65-8E81BB00E454}">
  <sheetPr/>
  <sheetViews>
    <sheetView zoomScale="7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microsoft.com/office/2014/relationships/chartEx" Target="../charts/chartEx2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15538</xdr:colOff>
      <xdr:row>3194</xdr:row>
      <xdr:rowOff>451183</xdr:rowOff>
    </xdr:from>
    <xdr:to>
      <xdr:col>39</xdr:col>
      <xdr:colOff>313990</xdr:colOff>
      <xdr:row>3771</xdr:row>
      <xdr:rowOff>253832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7C0168B-F11A-4867-A5A7-9917DB5B84F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5997813" y="1790881308"/>
              <a:ext cx="9591677" cy="33163142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18143</xdr:colOff>
      <xdr:row>13</xdr:row>
      <xdr:rowOff>163286</xdr:rowOff>
    </xdr:from>
    <xdr:to>
      <xdr:col>8</xdr:col>
      <xdr:colOff>18143</xdr:colOff>
      <xdr:row>29</xdr:row>
      <xdr:rowOff>18142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F34293C-5371-45EB-8BA0-CE9B90BF1F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</xdr:colOff>
      <xdr:row>1</xdr:row>
      <xdr:rowOff>174625</xdr:rowOff>
    </xdr:from>
    <xdr:to>
      <xdr:col>14</xdr:col>
      <xdr:colOff>311150</xdr:colOff>
      <xdr:row>16</xdr:row>
      <xdr:rowOff>155575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839971-D570-46F3-8487-1425576203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7937</xdr:colOff>
      <xdr:row>2</xdr:row>
      <xdr:rowOff>1587</xdr:rowOff>
    </xdr:from>
    <xdr:to>
      <xdr:col>14</xdr:col>
      <xdr:colOff>312737</xdr:colOff>
      <xdr:row>17</xdr:row>
      <xdr:rowOff>36512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E93A20-D082-46E5-987E-FEBF87ADFD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600075</xdr:colOff>
      <xdr:row>3</xdr:row>
      <xdr:rowOff>12698</xdr:rowOff>
    </xdr:from>
    <xdr:to>
      <xdr:col>14</xdr:col>
      <xdr:colOff>323850</xdr:colOff>
      <xdr:row>22</xdr:row>
      <xdr:rowOff>104774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91050A8-8BD3-47FC-AF83-A4FE2497D3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12986197" cy="941767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49F032A-7338-44D4-ADD2-CF25D1D05AB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5CBB692-08F0-4264-B49F-7ABB7D8CE82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2986197" cy="941767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306387</xdr:colOff>
      <xdr:row>2</xdr:row>
      <xdr:rowOff>53981</xdr:rowOff>
    </xdr:from>
    <xdr:to>
      <xdr:col>14</xdr:col>
      <xdr:colOff>506412</xdr:colOff>
      <xdr:row>17</xdr:row>
      <xdr:rowOff>85731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08B5A5-0503-42F5-A013-8536E4A8DF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biana Ullman" refreshedDate="44431.354971064815" createdVersion="7" refreshedVersion="7" minRefreshableVersion="3" recordCount="4114" xr:uid="{82F22043-DC9C-4087-B04B-2997937BA6F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ercentage Funded" numFmtId="0">
      <sharedItems containsSemiMixedTypes="0" containsString="0" containsNumber="1" containsInteger="1" minValue="0" maxValue="2260300"/>
    </cacheField>
    <cacheField name="Avere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biana Ullman" refreshedDate="44431.457721064813" createdVersion="7" refreshedVersion="7" minRefreshableVersion="3" recordCount="4114" xr:uid="{69AE12E7-72A5-4D7B-A161-A518F29DEC6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ercentage Funded" numFmtId="0">
      <sharedItems containsSemiMixedTypes="0" containsString="0" containsNumber="1" containsInteger="1" minValue="0" maxValue="2260300"/>
    </cacheField>
    <cacheField name="Avereage Donation" numFmtId="0">
      <sharedItems containsSemiMixedTypes="0" containsString="0" containsNumber="1" minValue="0" maxValue="3304"/>
    </cacheField>
    <cacheField name="Parent category" numFmtId="49">
      <sharedItems/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biana Ullman" refreshedDate="44439.798245949074" createdVersion="7" refreshedVersion="7" minRefreshableVersion="3" recordCount="4117" xr:uid="{11656F56-674D-480F-B209-7B348AD67AC2}">
  <cacheSource type="worksheet">
    <worksheetSource ref="A1:U4118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 count="4093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  <m/>
      </sharedItems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e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2" base="19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Years" numFmtId="0">
      <sharedItems containsString="0" containsBlank="1" containsNumber="1" containsInteger="1" minValue="1900" maxValue="2017" count="11">
        <n v="2015"/>
        <n v="2017"/>
        <n v="2016"/>
        <n v="2014"/>
        <n v="2013"/>
        <n v="2012"/>
        <n v="2011"/>
        <n v="2010"/>
        <n v="2009"/>
        <n v="1900"/>
        <m/>
      </sharedItems>
    </cacheField>
    <cacheField name="Quarters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s v="theater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x v="0"/>
    <x v="0"/>
    <b v="0"/>
    <n v="182"/>
    <b v="1"/>
    <s v="film &amp; video/television"/>
    <n v="137"/>
    <n v="63.92"/>
    <x v="0"/>
    <x v="0"/>
    <x v="0"/>
    <x v="0"/>
    <x v="0"/>
  </r>
  <r>
    <n v="1"/>
    <s v="FannibalFest Fan Convention"/>
    <s v="A Hannibal TV Show Fan Convention and Art Collective"/>
    <x v="1"/>
    <n v="14653"/>
    <x v="0"/>
    <s v="US"/>
    <s v="USD"/>
    <x v="1"/>
    <x v="1"/>
    <b v="0"/>
    <n v="79"/>
    <b v="1"/>
    <s v="film &amp; video/television"/>
    <n v="143"/>
    <n v="185.48"/>
    <x v="0"/>
    <x v="0"/>
    <x v="1"/>
    <x v="1"/>
    <x v="1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x v="2"/>
    <x v="2"/>
    <b v="0"/>
    <n v="35"/>
    <b v="1"/>
    <s v="film &amp; video/television"/>
    <n v="105"/>
    <n v="15"/>
    <x v="0"/>
    <x v="0"/>
    <x v="2"/>
    <x v="2"/>
    <x v="2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x v="3"/>
    <x v="3"/>
    <b v="0"/>
    <n v="150"/>
    <b v="1"/>
    <s v="film &amp; video/television"/>
    <n v="104"/>
    <n v="69.27"/>
    <x v="0"/>
    <x v="0"/>
    <x v="3"/>
    <x v="3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x v="4"/>
    <x v="4"/>
    <b v="0"/>
    <n v="284"/>
    <b v="1"/>
    <s v="film &amp; video/television"/>
    <n v="123"/>
    <n v="190.55"/>
    <x v="0"/>
    <x v="0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x v="5"/>
    <x v="5"/>
    <b v="0"/>
    <n v="47"/>
    <b v="1"/>
    <s v="film &amp; video/television"/>
    <n v="110"/>
    <n v="93.4"/>
    <x v="0"/>
    <x v="0"/>
    <x v="5"/>
    <x v="5"/>
    <x v="2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x v="6"/>
    <x v="6"/>
    <b v="0"/>
    <n v="58"/>
    <b v="1"/>
    <s v="film &amp; video/television"/>
    <n v="106"/>
    <n v="146.88"/>
    <x v="0"/>
    <x v="0"/>
    <x v="6"/>
    <x v="6"/>
    <x v="3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x v="7"/>
    <x v="7"/>
    <b v="0"/>
    <n v="57"/>
    <b v="1"/>
    <s v="film &amp; video/television"/>
    <n v="101"/>
    <n v="159.82"/>
    <x v="0"/>
    <x v="0"/>
    <x v="7"/>
    <x v="7"/>
    <x v="2"/>
  </r>
  <r>
    <n v="8"/>
    <s v="Sizzling in the Kitchen Flynn Style"/>
    <s v="Help us raise the funds to film our pilot episode!"/>
    <x v="8"/>
    <n v="3501.52"/>
    <x v="0"/>
    <s v="US"/>
    <s v="USD"/>
    <x v="8"/>
    <x v="8"/>
    <b v="0"/>
    <n v="12"/>
    <b v="1"/>
    <s v="film &amp; video/television"/>
    <n v="100"/>
    <n v="291.79000000000002"/>
    <x v="0"/>
    <x v="0"/>
    <x v="8"/>
    <x v="8"/>
    <x v="2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x v="9"/>
    <x v="9"/>
    <b v="0"/>
    <n v="20"/>
    <b v="1"/>
    <s v="film &amp; video/television"/>
    <n v="126"/>
    <n v="31.5"/>
    <x v="0"/>
    <x v="0"/>
    <x v="9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x v="10"/>
    <x v="10"/>
    <b v="0"/>
    <n v="19"/>
    <b v="1"/>
    <s v="film &amp; video/television"/>
    <n v="101"/>
    <n v="158.68"/>
    <x v="0"/>
    <x v="0"/>
    <x v="10"/>
    <x v="10"/>
    <x v="3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x v="11"/>
    <x v="11"/>
    <b v="0"/>
    <n v="75"/>
    <b v="1"/>
    <s v="film &amp; video/television"/>
    <n v="121"/>
    <n v="80.33"/>
    <x v="0"/>
    <x v="0"/>
    <x v="11"/>
    <x v="11"/>
    <x v="2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x v="12"/>
    <x v="12"/>
    <b v="0"/>
    <n v="827"/>
    <b v="1"/>
    <s v="film &amp; video/television"/>
    <n v="165"/>
    <n v="59.96"/>
    <x v="0"/>
    <x v="0"/>
    <x v="12"/>
    <x v="12"/>
    <x v="3"/>
  </r>
  <r>
    <n v="13"/>
    <s v="Can't Go Home"/>
    <s v="A travel series hosted by touring musicians that profiles a different American city in each episode."/>
    <x v="8"/>
    <n v="5599"/>
    <x v="0"/>
    <s v="US"/>
    <s v="USD"/>
    <x v="13"/>
    <x v="13"/>
    <b v="0"/>
    <n v="51"/>
    <b v="1"/>
    <s v="film &amp; video/television"/>
    <n v="160"/>
    <n v="109.78"/>
    <x v="0"/>
    <x v="0"/>
    <x v="13"/>
    <x v="13"/>
    <x v="2"/>
  </r>
  <r>
    <n v="14"/>
    <s v="3010 | Sci-fi Series"/>
    <s v="A highly charged post apocalyptic sci fi series that pulls no punches!"/>
    <x v="12"/>
    <n v="6056"/>
    <x v="0"/>
    <s v="AU"/>
    <s v="AUD"/>
    <x v="14"/>
    <x v="14"/>
    <b v="0"/>
    <n v="41"/>
    <b v="1"/>
    <s v="film &amp; video/television"/>
    <n v="101"/>
    <n v="147.71"/>
    <x v="0"/>
    <x v="0"/>
    <x v="14"/>
    <x v="14"/>
    <x v="3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x v="15"/>
    <x v="15"/>
    <b v="0"/>
    <n v="98"/>
    <b v="1"/>
    <s v="film &amp; video/television"/>
    <n v="107"/>
    <n v="21.76"/>
    <x v="0"/>
    <x v="0"/>
    <x v="15"/>
    <x v="15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x v="16"/>
    <x v="16"/>
    <b v="0"/>
    <n v="70"/>
    <b v="1"/>
    <s v="film &amp; video/television"/>
    <n v="100"/>
    <n v="171.84"/>
    <x v="0"/>
    <x v="0"/>
    <x v="16"/>
    <x v="16"/>
    <x v="3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x v="17"/>
    <x v="17"/>
    <b v="0"/>
    <n v="36"/>
    <b v="1"/>
    <s v="film &amp; video/television"/>
    <n v="101"/>
    <n v="41.94"/>
    <x v="0"/>
    <x v="0"/>
    <x v="17"/>
    <x v="17"/>
    <x v="3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x v="18"/>
    <x v="18"/>
    <b v="0"/>
    <n v="342"/>
    <b v="1"/>
    <s v="film &amp; video/television"/>
    <n v="106"/>
    <n v="93.26"/>
    <x v="0"/>
    <x v="0"/>
    <x v="18"/>
    <x v="18"/>
    <x v="3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x v="19"/>
    <x v="19"/>
    <b v="0"/>
    <n v="22"/>
    <b v="1"/>
    <s v="film &amp; video/television"/>
    <n v="145"/>
    <n v="56.14"/>
    <x v="0"/>
    <x v="0"/>
    <x v="19"/>
    <x v="19"/>
    <x v="0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x v="20"/>
    <x v="20"/>
    <b v="0"/>
    <n v="25"/>
    <b v="1"/>
    <s v="film &amp; video/television"/>
    <n v="100"/>
    <n v="80.16"/>
    <x v="0"/>
    <x v="0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x v="21"/>
    <x v="21"/>
    <b v="0"/>
    <n v="101"/>
    <b v="1"/>
    <s v="film &amp; video/television"/>
    <n v="109"/>
    <n v="199.9"/>
    <x v="0"/>
    <x v="0"/>
    <x v="21"/>
    <x v="21"/>
    <x v="3"/>
  </r>
  <r>
    <n v="22"/>
    <s v="CREATURES OF HABIT!"/>
    <s v="Meet Gary, and Troy: Two unlikely friends that investigate &quot;strange phenomenon&quot;."/>
    <x v="18"/>
    <n v="410"/>
    <x v="0"/>
    <s v="US"/>
    <s v="USD"/>
    <x v="22"/>
    <x v="22"/>
    <b v="0"/>
    <n v="8"/>
    <b v="1"/>
    <s v="film &amp; video/television"/>
    <n v="117"/>
    <n v="51.25"/>
    <x v="0"/>
    <x v="0"/>
    <x v="22"/>
    <x v="22"/>
    <x v="3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x v="23"/>
    <x v="23"/>
    <b v="0"/>
    <n v="23"/>
    <b v="1"/>
    <s v="film &amp; video/television"/>
    <n v="119"/>
    <n v="103.04"/>
    <x v="0"/>
    <x v="0"/>
    <x v="23"/>
    <x v="23"/>
    <x v="0"/>
  </r>
  <r>
    <n v="24"/>
    <s v="Bring STL Up Late to TV"/>
    <s v="STL Up Late is a weekly late night comedy talk show for St. Louis television."/>
    <x v="19"/>
    <n v="38082.69"/>
    <x v="0"/>
    <s v="US"/>
    <s v="USD"/>
    <x v="24"/>
    <x v="24"/>
    <b v="0"/>
    <n v="574"/>
    <b v="1"/>
    <s v="film &amp; video/television"/>
    <n v="109"/>
    <n v="66.349999999999994"/>
    <x v="0"/>
    <x v="0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x v="25"/>
    <x v="25"/>
    <b v="0"/>
    <n v="14"/>
    <b v="1"/>
    <s v="film &amp; video/television"/>
    <n v="133"/>
    <n v="57.14"/>
    <x v="0"/>
    <x v="0"/>
    <x v="25"/>
    <x v="25"/>
    <x v="0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x v="26"/>
    <x v="26"/>
    <b v="0"/>
    <n v="19"/>
    <b v="1"/>
    <s v="film &amp; video/television"/>
    <n v="155"/>
    <n v="102.11"/>
    <x v="0"/>
    <x v="0"/>
    <x v="26"/>
    <x v="26"/>
    <x v="3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x v="27"/>
    <x v="27"/>
    <b v="0"/>
    <n v="150"/>
    <b v="1"/>
    <s v="film &amp; video/television"/>
    <n v="112"/>
    <n v="148.97"/>
    <x v="0"/>
    <x v="0"/>
    <x v="27"/>
    <x v="27"/>
    <x v="3"/>
  </r>
  <r>
    <n v="28"/>
    <s v="John Earle Dog Training Concept Development Reel"/>
    <s v="John and Brian are on a quest to change people's lives and rehabilitate dogs."/>
    <x v="14"/>
    <n v="12042"/>
    <x v="0"/>
    <s v="US"/>
    <s v="USD"/>
    <x v="28"/>
    <x v="28"/>
    <b v="0"/>
    <n v="71"/>
    <b v="1"/>
    <s v="film &amp; video/television"/>
    <n v="100"/>
    <n v="169.61"/>
    <x v="0"/>
    <x v="0"/>
    <x v="28"/>
    <x v="28"/>
    <x v="0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x v="29"/>
    <x v="29"/>
    <b v="0"/>
    <n v="117"/>
    <b v="1"/>
    <s v="film &amp; video/television"/>
    <n v="123"/>
    <n v="31.62"/>
    <x v="0"/>
    <x v="0"/>
    <x v="29"/>
    <x v="29"/>
    <x v="3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x v="30"/>
    <x v="30"/>
    <b v="0"/>
    <n v="53"/>
    <b v="1"/>
    <s v="film &amp; video/television"/>
    <n v="101"/>
    <n v="76.45"/>
    <x v="0"/>
    <x v="0"/>
    <x v="30"/>
    <x v="30"/>
    <x v="3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x v="31"/>
    <x v="31"/>
    <b v="0"/>
    <n v="1"/>
    <b v="1"/>
    <s v="film &amp; video/television"/>
    <n v="100"/>
    <n v="13"/>
    <x v="0"/>
    <x v="0"/>
    <x v="31"/>
    <x v="31"/>
    <x v="2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x v="32"/>
    <x v="32"/>
    <b v="0"/>
    <n v="89"/>
    <b v="1"/>
    <s v="film &amp; video/television"/>
    <n v="100"/>
    <n v="320.45"/>
    <x v="0"/>
    <x v="0"/>
    <x v="32"/>
    <x v="32"/>
    <x v="2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x v="33"/>
    <x v="33"/>
    <b v="0"/>
    <n v="64"/>
    <b v="1"/>
    <s v="film &amp; video/television"/>
    <n v="102"/>
    <n v="83.75"/>
    <x v="0"/>
    <x v="0"/>
    <x v="33"/>
    <x v="33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x v="34"/>
    <x v="34"/>
    <b v="0"/>
    <n v="68"/>
    <b v="1"/>
    <s v="film &amp; video/television"/>
    <n v="130"/>
    <n v="49.88"/>
    <x v="0"/>
    <x v="0"/>
    <x v="34"/>
    <x v="34"/>
    <x v="3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x v="35"/>
    <x v="35"/>
    <b v="0"/>
    <n v="28"/>
    <b v="1"/>
    <s v="film &amp; video/television"/>
    <n v="167"/>
    <n v="59.46"/>
    <x v="0"/>
    <x v="0"/>
    <x v="35"/>
    <x v="35"/>
    <x v="0"/>
  </r>
  <r>
    <n v="36"/>
    <s v="THE LISTENING BOX"/>
    <s v="A modern day priest makes an unusual discovery, setting off a chain of events."/>
    <x v="12"/>
    <n v="8529"/>
    <x v="0"/>
    <s v="US"/>
    <s v="USD"/>
    <x v="36"/>
    <x v="36"/>
    <b v="0"/>
    <n v="44"/>
    <b v="1"/>
    <s v="film &amp; video/television"/>
    <n v="142"/>
    <n v="193.84"/>
    <x v="0"/>
    <x v="0"/>
    <x v="36"/>
    <x v="36"/>
    <x v="0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x v="37"/>
    <x v="37"/>
    <b v="0"/>
    <n v="253"/>
    <b v="1"/>
    <s v="film &amp; video/television"/>
    <n v="183"/>
    <n v="159.51"/>
    <x v="0"/>
    <x v="0"/>
    <x v="37"/>
    <x v="37"/>
    <x v="0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x v="38"/>
    <x v="38"/>
    <b v="0"/>
    <n v="66"/>
    <b v="1"/>
    <s v="film &amp; video/television"/>
    <n v="110"/>
    <n v="41.68"/>
    <x v="0"/>
    <x v="0"/>
    <x v="38"/>
    <x v="38"/>
    <x v="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x v="39"/>
    <x v="39"/>
    <b v="0"/>
    <n v="217"/>
    <b v="1"/>
    <s v="film &amp; video/television"/>
    <n v="131"/>
    <n v="150.9"/>
    <x v="0"/>
    <x v="0"/>
    <x v="39"/>
    <x v="39"/>
    <x v="3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x v="40"/>
    <x v="40"/>
    <b v="0"/>
    <n v="16"/>
    <b v="1"/>
    <s v="film &amp; video/television"/>
    <n v="101"/>
    <n v="126.69"/>
    <x v="0"/>
    <x v="0"/>
    <x v="40"/>
    <x v="40"/>
    <x v="3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x v="41"/>
    <x v="41"/>
    <b v="0"/>
    <n v="19"/>
    <b v="1"/>
    <s v="film &amp; video/television"/>
    <n v="100"/>
    <n v="105.26"/>
    <x v="0"/>
    <x v="0"/>
    <x v="41"/>
    <x v="41"/>
    <x v="3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x v="42"/>
    <x v="42"/>
    <b v="0"/>
    <n v="169"/>
    <b v="1"/>
    <s v="film &amp; video/television"/>
    <n v="142"/>
    <n v="117.51"/>
    <x v="0"/>
    <x v="0"/>
    <x v="42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x v="43"/>
    <x v="43"/>
    <b v="0"/>
    <n v="263"/>
    <b v="1"/>
    <s v="film &amp; video/television"/>
    <n v="309"/>
    <n v="117.36"/>
    <x v="0"/>
    <x v="0"/>
    <x v="43"/>
    <x v="43"/>
    <x v="3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x v="44"/>
    <x v="44"/>
    <b v="0"/>
    <n v="15"/>
    <b v="1"/>
    <s v="film &amp; video/television"/>
    <n v="100"/>
    <n v="133.33000000000001"/>
    <x v="0"/>
    <x v="0"/>
    <x v="44"/>
    <x v="44"/>
    <x v="3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x v="45"/>
    <x v="45"/>
    <b v="0"/>
    <n v="61"/>
    <b v="1"/>
    <s v="film &amp; video/television"/>
    <n v="120"/>
    <n v="98.36"/>
    <x v="0"/>
    <x v="0"/>
    <x v="45"/>
    <x v="45"/>
    <x v="2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x v="46"/>
    <x v="46"/>
    <b v="0"/>
    <n v="45"/>
    <b v="1"/>
    <s v="film &amp; video/television"/>
    <n v="104"/>
    <n v="194.44"/>
    <x v="0"/>
    <x v="0"/>
    <x v="46"/>
    <x v="46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x v="47"/>
    <x v="47"/>
    <b v="0"/>
    <n v="70"/>
    <b v="1"/>
    <s v="film &amp; video/television"/>
    <n v="108"/>
    <n v="76.87"/>
    <x v="0"/>
    <x v="0"/>
    <x v="47"/>
    <x v="47"/>
    <x v="3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x v="48"/>
    <x v="48"/>
    <b v="0"/>
    <n v="38"/>
    <b v="1"/>
    <s v="film &amp; video/television"/>
    <n v="108"/>
    <n v="56.82"/>
    <x v="0"/>
    <x v="0"/>
    <x v="48"/>
    <x v="48"/>
    <x v="0"/>
  </r>
  <r>
    <n v="49"/>
    <s v="Driving Jersey - Season Five"/>
    <s v="Driving Jersey is real people telling real stories."/>
    <x v="14"/>
    <n v="12000"/>
    <x v="0"/>
    <s v="US"/>
    <s v="USD"/>
    <x v="49"/>
    <x v="49"/>
    <b v="0"/>
    <n v="87"/>
    <b v="1"/>
    <s v="film &amp; video/television"/>
    <n v="100"/>
    <n v="137.93"/>
    <x v="0"/>
    <x v="0"/>
    <x v="49"/>
    <x v="49"/>
    <x v="0"/>
  </r>
  <r>
    <n v="50"/>
    <s v="The Love Lounge"/>
    <s v="A brand new dating show which helps one lucky lady find her Mr Right with difficult decisions to make along the way."/>
    <x v="20"/>
    <n v="600"/>
    <x v="0"/>
    <s v="GB"/>
    <s v="GBP"/>
    <x v="50"/>
    <x v="50"/>
    <b v="0"/>
    <n v="22"/>
    <b v="1"/>
    <s v="film &amp; video/television"/>
    <n v="100"/>
    <n v="27.27"/>
    <x v="0"/>
    <x v="0"/>
    <x v="50"/>
    <x v="50"/>
    <x v="3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x v="51"/>
    <x v="51"/>
    <b v="0"/>
    <n v="119"/>
    <b v="1"/>
    <s v="film &amp; video/television"/>
    <n v="128"/>
    <n v="118.34"/>
    <x v="0"/>
    <x v="0"/>
    <x v="51"/>
    <x v="51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x v="52"/>
    <x v="52"/>
    <b v="0"/>
    <n v="52"/>
    <b v="1"/>
    <s v="film &amp; video/television"/>
    <n v="116"/>
    <n v="223.48"/>
    <x v="0"/>
    <x v="0"/>
    <x v="52"/>
    <x v="52"/>
    <x v="3"/>
  </r>
  <r>
    <n v="53"/>
    <s v="Rolling out Vegan Mashup's Season 2"/>
    <s v="Delicious TV's Vegan Mashup launching season two on public television"/>
    <x v="9"/>
    <n v="3289"/>
    <x v="0"/>
    <s v="US"/>
    <s v="USD"/>
    <x v="53"/>
    <x v="53"/>
    <b v="0"/>
    <n v="117"/>
    <b v="1"/>
    <s v="film &amp; video/television"/>
    <n v="110"/>
    <n v="28.11"/>
    <x v="0"/>
    <x v="0"/>
    <x v="53"/>
    <x v="53"/>
    <x v="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x v="54"/>
    <x v="54"/>
    <b v="0"/>
    <n v="52"/>
    <b v="1"/>
    <s v="film &amp; video/television"/>
    <n v="101"/>
    <n v="194.23"/>
    <x v="0"/>
    <x v="0"/>
    <x v="54"/>
    <x v="54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x v="55"/>
    <x v="55"/>
    <b v="0"/>
    <n v="86"/>
    <b v="1"/>
    <s v="film &amp; video/television"/>
    <n v="129"/>
    <n v="128.94999999999999"/>
    <x v="0"/>
    <x v="0"/>
    <x v="55"/>
    <x v="55"/>
    <x v="2"/>
  </r>
  <r>
    <n v="56"/>
    <s v="Voxwomen Cycling Show"/>
    <s v="We want to see more women's cycling on TV - and we need your help to make it happen!"/>
    <x v="6"/>
    <n v="8581"/>
    <x v="0"/>
    <s v="GB"/>
    <s v="GBP"/>
    <x v="56"/>
    <x v="56"/>
    <b v="0"/>
    <n v="174"/>
    <b v="1"/>
    <s v="film &amp; video/television"/>
    <n v="107"/>
    <n v="49.32"/>
    <x v="0"/>
    <x v="0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x v="57"/>
    <x v="57"/>
    <b v="0"/>
    <n v="69"/>
    <b v="1"/>
    <s v="film &amp; video/television"/>
    <n v="102"/>
    <n v="221.52"/>
    <x v="0"/>
    <x v="0"/>
    <x v="57"/>
    <x v="57"/>
    <x v="0"/>
  </r>
  <r>
    <n v="58"/>
    <s v="Gloaming"/>
    <s v="Alex thought he knew how the world worked. You live, you die and it's over. He was very, very wrong."/>
    <x v="3"/>
    <n v="10291"/>
    <x v="0"/>
    <s v="US"/>
    <s v="USD"/>
    <x v="58"/>
    <x v="58"/>
    <b v="0"/>
    <n v="75"/>
    <b v="1"/>
    <s v="film &amp; video/television"/>
    <n v="103"/>
    <n v="137.21"/>
    <x v="0"/>
    <x v="0"/>
    <x v="58"/>
    <x v="58"/>
    <x v="3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x v="59"/>
    <x v="59"/>
    <b v="0"/>
    <n v="33"/>
    <b v="1"/>
    <s v="film &amp; video/television"/>
    <n v="100"/>
    <n v="606.82000000000005"/>
    <x v="0"/>
    <x v="0"/>
    <x v="59"/>
    <x v="59"/>
    <x v="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x v="60"/>
    <x v="60"/>
    <b v="0"/>
    <n v="108"/>
    <b v="1"/>
    <s v="film &amp; video/shorts"/>
    <n v="103"/>
    <n v="43.04"/>
    <x v="0"/>
    <x v="1"/>
    <x v="60"/>
    <x v="60"/>
    <x v="3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x v="61"/>
    <x v="61"/>
    <b v="0"/>
    <n v="23"/>
    <b v="1"/>
    <s v="film &amp; video/shorts"/>
    <n v="148"/>
    <n v="322.39"/>
    <x v="0"/>
    <x v="1"/>
    <x v="61"/>
    <x v="61"/>
    <x v="4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x v="62"/>
    <x v="62"/>
    <b v="0"/>
    <n v="48"/>
    <b v="1"/>
    <s v="film &amp; video/shorts"/>
    <n v="155"/>
    <n v="96.71"/>
    <x v="0"/>
    <x v="1"/>
    <x v="62"/>
    <x v="62"/>
    <x v="4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x v="63"/>
    <x v="63"/>
    <b v="0"/>
    <n v="64"/>
    <b v="1"/>
    <s v="film &amp; video/shorts"/>
    <n v="114"/>
    <n v="35.47"/>
    <x v="0"/>
    <x v="1"/>
    <x v="63"/>
    <x v="63"/>
    <x v="4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x v="64"/>
    <x v="64"/>
    <b v="0"/>
    <n v="24"/>
    <b v="1"/>
    <s v="film &amp; video/shorts"/>
    <n v="173"/>
    <n v="86.67"/>
    <x v="0"/>
    <x v="1"/>
    <x v="64"/>
    <x v="64"/>
    <x v="4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x v="65"/>
    <x v="65"/>
    <b v="0"/>
    <n v="57"/>
    <b v="1"/>
    <s v="film &amp; video/shorts"/>
    <n v="108"/>
    <n v="132.05000000000001"/>
    <x v="0"/>
    <x v="1"/>
    <x v="65"/>
    <x v="65"/>
    <x v="3"/>
  </r>
  <r>
    <n v="66"/>
    <s v="A Stagnant Fever: Short Film"/>
    <s v="A dark comedy set in the '60s about clinical depression and one night stands."/>
    <x v="13"/>
    <n v="2372"/>
    <x v="0"/>
    <s v="US"/>
    <s v="USD"/>
    <x v="66"/>
    <x v="66"/>
    <b v="0"/>
    <n v="26"/>
    <b v="1"/>
    <s v="film &amp; video/shorts"/>
    <n v="119"/>
    <n v="91.23"/>
    <x v="0"/>
    <x v="1"/>
    <x v="66"/>
    <x v="66"/>
    <x v="2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x v="67"/>
    <x v="67"/>
    <b v="0"/>
    <n v="20"/>
    <b v="1"/>
    <s v="film &amp; video/shorts"/>
    <n v="116"/>
    <n v="116.25"/>
    <x v="0"/>
    <x v="1"/>
    <x v="67"/>
    <x v="67"/>
    <x v="5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x v="68"/>
    <x v="68"/>
    <b v="0"/>
    <n v="36"/>
    <b v="1"/>
    <s v="film &amp; video/shorts"/>
    <n v="127"/>
    <n v="21.19"/>
    <x v="0"/>
    <x v="1"/>
    <x v="68"/>
    <x v="68"/>
    <x v="3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x v="69"/>
    <x v="69"/>
    <b v="0"/>
    <n v="178"/>
    <b v="1"/>
    <s v="film &amp; video/shorts"/>
    <n v="111"/>
    <n v="62.33"/>
    <x v="0"/>
    <x v="1"/>
    <x v="69"/>
    <x v="69"/>
    <x v="6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x v="70"/>
    <x v="70"/>
    <b v="0"/>
    <n v="17"/>
    <b v="1"/>
    <s v="film &amp; video/shorts"/>
    <n v="127"/>
    <n v="37.409999999999997"/>
    <x v="0"/>
    <x v="1"/>
    <x v="70"/>
    <x v="70"/>
    <x v="6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x v="71"/>
    <x v="71"/>
    <b v="0"/>
    <n v="32"/>
    <b v="1"/>
    <s v="film &amp; video/shorts"/>
    <n v="124"/>
    <n v="69.72"/>
    <x v="0"/>
    <x v="1"/>
    <x v="71"/>
    <x v="71"/>
    <x v="5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x v="72"/>
    <x v="72"/>
    <b v="0"/>
    <n v="41"/>
    <b v="1"/>
    <s v="film &amp; video/shorts"/>
    <n v="108"/>
    <n v="58.17"/>
    <x v="0"/>
    <x v="1"/>
    <x v="72"/>
    <x v="72"/>
    <x v="5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x v="73"/>
    <x v="73"/>
    <b v="0"/>
    <n v="18"/>
    <b v="1"/>
    <s v="film &amp; video/shorts"/>
    <n v="100"/>
    <n v="50"/>
    <x v="0"/>
    <x v="1"/>
    <x v="73"/>
    <x v="73"/>
    <x v="6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x v="74"/>
    <x v="74"/>
    <b v="0"/>
    <n v="29"/>
    <b v="1"/>
    <s v="film &amp; video/shorts"/>
    <n v="113"/>
    <n v="19.47"/>
    <x v="0"/>
    <x v="1"/>
    <x v="74"/>
    <x v="74"/>
    <x v="0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x v="75"/>
    <x v="75"/>
    <b v="0"/>
    <n v="47"/>
    <b v="1"/>
    <s v="film &amp; video/shorts"/>
    <n v="115"/>
    <n v="85.96"/>
    <x v="0"/>
    <x v="1"/>
    <x v="75"/>
    <x v="75"/>
    <x v="4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x v="76"/>
    <x v="76"/>
    <b v="0"/>
    <n v="15"/>
    <b v="1"/>
    <s v="film &amp; video/shorts"/>
    <n v="153"/>
    <n v="30.67"/>
    <x v="0"/>
    <x v="1"/>
    <x v="76"/>
    <x v="76"/>
    <x v="6"/>
  </r>
  <r>
    <n v="77"/>
    <s v="Jonah and the Crab"/>
    <s v="A short film about a boy searching for companionship in a hermit crab he finds on the beach."/>
    <x v="44"/>
    <n v="1570"/>
    <x v="0"/>
    <s v="US"/>
    <s v="USD"/>
    <x v="77"/>
    <x v="77"/>
    <b v="0"/>
    <n v="26"/>
    <b v="1"/>
    <s v="film &amp; video/shorts"/>
    <n v="393"/>
    <n v="60.38"/>
    <x v="0"/>
    <x v="1"/>
    <x v="7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x v="78"/>
    <x v="78"/>
    <b v="0"/>
    <n v="35"/>
    <b v="1"/>
    <s v="film &amp; video/shorts"/>
    <n v="2702"/>
    <n v="38.6"/>
    <x v="0"/>
    <x v="1"/>
    <x v="78"/>
    <x v="78"/>
    <x v="2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x v="79"/>
    <x v="79"/>
    <b v="0"/>
    <n v="41"/>
    <b v="1"/>
    <s v="film &amp; video/shorts"/>
    <n v="127"/>
    <n v="40.270000000000003"/>
    <x v="0"/>
    <x v="1"/>
    <x v="79"/>
    <x v="79"/>
    <x v="3"/>
  </r>
  <r>
    <n v="80"/>
    <s v="Swingers Anonymous"/>
    <s v="What would you do if you ended up at a swingers party with two dead bodies and $20,000 in drug money?"/>
    <x v="14"/>
    <n v="12870"/>
    <x v="0"/>
    <s v="US"/>
    <s v="USD"/>
    <x v="80"/>
    <x v="80"/>
    <b v="0"/>
    <n v="47"/>
    <b v="1"/>
    <s v="film &amp; video/shorts"/>
    <n v="107"/>
    <n v="273.83"/>
    <x v="0"/>
    <x v="1"/>
    <x v="80"/>
    <x v="80"/>
    <x v="4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x v="81"/>
    <x v="81"/>
    <b v="0"/>
    <n v="28"/>
    <b v="1"/>
    <s v="film &amp; video/shorts"/>
    <n v="198"/>
    <n v="53.04"/>
    <x v="0"/>
    <x v="1"/>
    <x v="81"/>
    <x v="81"/>
    <x v="5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x v="82"/>
    <x v="82"/>
    <b v="0"/>
    <n v="100"/>
    <b v="1"/>
    <s v="film &amp; video/shorts"/>
    <n v="100"/>
    <n v="40.01"/>
    <x v="0"/>
    <x v="1"/>
    <x v="82"/>
    <x v="82"/>
    <x v="6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x v="83"/>
    <x v="83"/>
    <b v="0"/>
    <n v="13"/>
    <b v="1"/>
    <s v="film &amp; video/shorts"/>
    <n v="103"/>
    <n v="15.77"/>
    <x v="0"/>
    <x v="1"/>
    <x v="83"/>
    <x v="83"/>
    <x v="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x v="84"/>
    <x v="84"/>
    <b v="0"/>
    <n v="7"/>
    <b v="1"/>
    <s v="film &amp; video/shorts"/>
    <n v="100"/>
    <n v="71.430000000000007"/>
    <x v="0"/>
    <x v="1"/>
    <x v="84"/>
    <x v="84"/>
    <x v="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x v="85"/>
    <x v="85"/>
    <b v="0"/>
    <n v="21"/>
    <b v="1"/>
    <s v="film &amp; video/shorts"/>
    <n v="126"/>
    <n v="71.709999999999994"/>
    <x v="0"/>
    <x v="1"/>
    <x v="85"/>
    <x v="85"/>
    <x v="6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x v="86"/>
    <x v="86"/>
    <b v="0"/>
    <n v="17"/>
    <b v="1"/>
    <s v="film &amp; video/shorts"/>
    <n v="106"/>
    <n v="375.76"/>
    <x v="0"/>
    <x v="1"/>
    <x v="86"/>
    <x v="86"/>
    <x v="0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x v="87"/>
    <x v="87"/>
    <b v="0"/>
    <n v="25"/>
    <b v="1"/>
    <s v="film &amp; video/shorts"/>
    <n v="105"/>
    <n v="104.6"/>
    <x v="0"/>
    <x v="1"/>
    <x v="87"/>
    <x v="87"/>
    <x v="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x v="88"/>
    <x v="88"/>
    <b v="0"/>
    <n v="60"/>
    <b v="1"/>
    <s v="film &amp; video/shorts"/>
    <n v="103"/>
    <n v="60"/>
    <x v="0"/>
    <x v="1"/>
    <x v="88"/>
    <x v="88"/>
    <x v="3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x v="89"/>
    <x v="89"/>
    <b v="0"/>
    <n v="56"/>
    <b v="1"/>
    <s v="film &amp; video/shorts"/>
    <n v="115"/>
    <n v="123.29"/>
    <x v="0"/>
    <x v="1"/>
    <x v="89"/>
    <x v="89"/>
    <x v="4"/>
  </r>
  <r>
    <n v="90"/>
    <s v="Help Get the Short Film Interior Design into Film Festivals!"/>
    <s v="We're looking for funding to help submit a short film to film festivals."/>
    <x v="2"/>
    <n v="502"/>
    <x v="0"/>
    <s v="US"/>
    <s v="USD"/>
    <x v="90"/>
    <x v="90"/>
    <b v="0"/>
    <n v="16"/>
    <b v="1"/>
    <s v="film &amp; video/shorts"/>
    <n v="100"/>
    <n v="31.38"/>
    <x v="0"/>
    <x v="1"/>
    <x v="90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x v="91"/>
    <x v="91"/>
    <b v="0"/>
    <n v="46"/>
    <b v="1"/>
    <s v="film &amp; video/shorts"/>
    <n v="120"/>
    <n v="78.260000000000005"/>
    <x v="0"/>
    <x v="1"/>
    <x v="91"/>
    <x v="91"/>
    <x v="6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x v="92"/>
    <x v="92"/>
    <b v="0"/>
    <n v="43"/>
    <b v="1"/>
    <s v="film &amp; video/shorts"/>
    <n v="105"/>
    <n v="122.33"/>
    <x v="0"/>
    <x v="1"/>
    <x v="92"/>
    <x v="92"/>
    <x v="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x v="93"/>
    <x v="93"/>
    <b v="0"/>
    <n v="15"/>
    <b v="1"/>
    <s v="film &amp; video/shorts"/>
    <n v="111"/>
    <n v="73.73"/>
    <x v="0"/>
    <x v="1"/>
    <x v="93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x v="94"/>
    <x v="94"/>
    <b v="0"/>
    <n v="12"/>
    <b v="1"/>
    <s v="film &amp; video/shorts"/>
    <n v="104"/>
    <n v="21.67"/>
    <x v="0"/>
    <x v="1"/>
    <x v="94"/>
    <x v="94"/>
    <x v="3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x v="95"/>
    <x v="95"/>
    <b v="0"/>
    <n v="21"/>
    <b v="1"/>
    <s v="film &amp; video/shorts"/>
    <n v="131"/>
    <n v="21.9"/>
    <x v="0"/>
    <x v="1"/>
    <x v="95"/>
    <x v="95"/>
    <x v="5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x v="96"/>
    <x v="96"/>
    <b v="0"/>
    <n v="34"/>
    <b v="1"/>
    <s v="film &amp; video/shorts"/>
    <n v="115"/>
    <n v="50.59"/>
    <x v="0"/>
    <x v="1"/>
    <x v="96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x v="97"/>
    <x v="97"/>
    <b v="0"/>
    <n v="8"/>
    <b v="1"/>
    <s v="film &amp; video/shorts"/>
    <n v="106"/>
    <n v="53.13"/>
    <x v="0"/>
    <x v="1"/>
    <x v="97"/>
    <x v="97"/>
    <x v="6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x v="98"/>
    <x v="98"/>
    <b v="0"/>
    <n v="60"/>
    <b v="1"/>
    <s v="film &amp; video/shorts"/>
    <n v="106"/>
    <n v="56.67"/>
    <x v="0"/>
    <x v="1"/>
    <x v="98"/>
    <x v="98"/>
    <x v="5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x v="99"/>
    <x v="99"/>
    <b v="0"/>
    <n v="39"/>
    <b v="1"/>
    <s v="film &amp; video/shorts"/>
    <n v="106"/>
    <n v="40.78"/>
    <x v="0"/>
    <x v="1"/>
    <x v="99"/>
    <x v="99"/>
    <x v="4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x v="100"/>
    <x v="100"/>
    <b v="0"/>
    <n v="26"/>
    <b v="1"/>
    <s v="film &amp; video/shorts"/>
    <n v="100"/>
    <n v="192.31"/>
    <x v="0"/>
    <x v="1"/>
    <x v="100"/>
    <x v="100"/>
    <x v="5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x v="101"/>
    <x v="101"/>
    <b v="0"/>
    <n v="35"/>
    <b v="1"/>
    <s v="film &amp; video/shorts"/>
    <n v="100"/>
    <n v="100"/>
    <x v="0"/>
    <x v="1"/>
    <x v="101"/>
    <x v="101"/>
    <x v="5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x v="102"/>
    <x v="102"/>
    <b v="0"/>
    <n v="65"/>
    <b v="1"/>
    <s v="film &amp; video/shorts"/>
    <n v="128"/>
    <n v="117.92"/>
    <x v="0"/>
    <x v="1"/>
    <x v="102"/>
    <x v="102"/>
    <x v="7"/>
  </r>
  <r>
    <n v="103"/>
    <s v="I'M TWENTY SOMETHING"/>
    <s v="Three friends in their twenties are trying to do the impossible - have fun on a casual Friday night."/>
    <x v="46"/>
    <n v="1367"/>
    <x v="0"/>
    <s v="GB"/>
    <s v="GBP"/>
    <x v="103"/>
    <x v="103"/>
    <b v="0"/>
    <n v="49"/>
    <b v="1"/>
    <s v="film &amp; video/shorts"/>
    <n v="105"/>
    <n v="27.9"/>
    <x v="0"/>
    <x v="1"/>
    <x v="103"/>
    <x v="103"/>
    <x v="3"/>
  </r>
  <r>
    <n v="104"/>
    <s v="Good 'Ol Trumpet"/>
    <s v="UCF short film about an old man, his love for music, and his misplaced trumpet.  "/>
    <x v="2"/>
    <n v="600"/>
    <x v="0"/>
    <s v="US"/>
    <s v="USD"/>
    <x v="104"/>
    <x v="104"/>
    <b v="0"/>
    <n v="10"/>
    <b v="1"/>
    <s v="film &amp; video/shorts"/>
    <n v="120"/>
    <n v="60"/>
    <x v="0"/>
    <x v="1"/>
    <x v="104"/>
    <x v="104"/>
    <x v="6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x v="105"/>
    <x v="105"/>
    <b v="0"/>
    <n v="60"/>
    <b v="1"/>
    <s v="film &amp; video/shorts"/>
    <n v="107"/>
    <n v="39.380000000000003"/>
    <x v="0"/>
    <x v="1"/>
    <x v="105"/>
    <x v="105"/>
    <x v="2"/>
  </r>
  <r>
    <n v="106"/>
    <s v="LOST WEEKEND"/>
    <s v="A Boy. A Girl. A Car. A Serial Killer."/>
    <x v="10"/>
    <n v="5025"/>
    <x v="0"/>
    <s v="US"/>
    <s v="USD"/>
    <x v="106"/>
    <x v="106"/>
    <b v="0"/>
    <n v="27"/>
    <b v="1"/>
    <s v="film &amp; video/shorts"/>
    <n v="101"/>
    <n v="186.11"/>
    <x v="0"/>
    <x v="1"/>
    <x v="106"/>
    <x v="106"/>
    <x v="5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x v="107"/>
    <x v="107"/>
    <b v="0"/>
    <n v="69"/>
    <b v="1"/>
    <s v="film &amp; video/shorts"/>
    <n v="102"/>
    <n v="111.38"/>
    <x v="0"/>
    <x v="1"/>
    <x v="107"/>
    <x v="107"/>
    <x v="6"/>
  </r>
  <r>
    <n v="108"/>
    <s v="GLASS: A Love Story"/>
    <s v="When a man can't find love, his Google GLASS does the searching for him. A short film shot with Google Glass."/>
    <x v="15"/>
    <n v="3700"/>
    <x v="0"/>
    <s v="US"/>
    <s v="USD"/>
    <x v="108"/>
    <x v="108"/>
    <b v="0"/>
    <n v="47"/>
    <b v="1"/>
    <s v="film &amp; video/shorts"/>
    <n v="247"/>
    <n v="78.72"/>
    <x v="0"/>
    <x v="1"/>
    <x v="108"/>
    <x v="108"/>
    <x v="4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x v="109"/>
    <x v="109"/>
    <b v="0"/>
    <n v="47"/>
    <b v="1"/>
    <s v="film &amp; video/shorts"/>
    <n v="220"/>
    <n v="46.7"/>
    <x v="0"/>
    <x v="1"/>
    <x v="109"/>
    <x v="109"/>
    <x v="6"/>
  </r>
  <r>
    <n v="110"/>
    <s v="Earlids"/>
    <s v="Lee, an awkward teenager with sound-blocking earlids, must confront his self-isolation after a girl moves in next door."/>
    <x v="46"/>
    <n v="1700"/>
    <x v="0"/>
    <s v="US"/>
    <s v="USD"/>
    <x v="110"/>
    <x v="110"/>
    <b v="0"/>
    <n v="26"/>
    <b v="1"/>
    <s v="film &amp; video/shorts"/>
    <n v="131"/>
    <n v="65.38"/>
    <x v="0"/>
    <x v="1"/>
    <x v="110"/>
    <x v="110"/>
    <x v="4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x v="111"/>
    <x v="111"/>
    <b v="0"/>
    <n v="53"/>
    <b v="1"/>
    <s v="film &amp; video/shorts"/>
    <n v="155"/>
    <n v="102.08"/>
    <x v="0"/>
    <x v="1"/>
    <x v="111"/>
    <x v="111"/>
    <x v="0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x v="112"/>
    <x v="112"/>
    <b v="0"/>
    <n v="81"/>
    <b v="1"/>
    <s v="film &amp; video/shorts"/>
    <n v="104"/>
    <n v="64.2"/>
    <x v="0"/>
    <x v="1"/>
    <x v="112"/>
    <x v="112"/>
    <x v="3"/>
  </r>
  <r>
    <n v="113"/>
    <s v="&quot;The First Day&quot; by Julia Othmer- Music Video"/>
    <s v="A living memorial for all those dealing with trauma, grief and loss."/>
    <x v="10"/>
    <n v="7050"/>
    <x v="0"/>
    <s v="US"/>
    <s v="USD"/>
    <x v="113"/>
    <x v="113"/>
    <b v="0"/>
    <n v="78"/>
    <b v="1"/>
    <s v="film &amp; video/shorts"/>
    <n v="141"/>
    <n v="90.38"/>
    <x v="0"/>
    <x v="1"/>
    <x v="113"/>
    <x v="113"/>
    <x v="6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x v="114"/>
    <x v="114"/>
    <b v="0"/>
    <n v="35"/>
    <b v="1"/>
    <s v="film &amp; video/shorts"/>
    <n v="103"/>
    <n v="88.57"/>
    <x v="0"/>
    <x v="1"/>
    <x v="114"/>
    <x v="114"/>
    <x v="6"/>
  </r>
  <r>
    <n v="115"/>
    <s v="The World's Greatest Lover"/>
    <s v="Never judge a book (or a lover) by their cover."/>
    <x v="52"/>
    <n v="632"/>
    <x v="0"/>
    <s v="US"/>
    <s v="USD"/>
    <x v="115"/>
    <x v="115"/>
    <b v="0"/>
    <n v="22"/>
    <b v="1"/>
    <s v="film &amp; video/shorts"/>
    <n v="140"/>
    <n v="28.73"/>
    <x v="0"/>
    <x v="1"/>
    <x v="115"/>
    <x v="115"/>
    <x v="5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x v="116"/>
    <x v="116"/>
    <b v="0"/>
    <n v="57"/>
    <b v="1"/>
    <s v="film &amp; video/shorts"/>
    <n v="114"/>
    <n v="69.790000000000006"/>
    <x v="0"/>
    <x v="1"/>
    <x v="116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x v="117"/>
    <x v="117"/>
    <b v="0"/>
    <n v="27"/>
    <b v="1"/>
    <s v="film &amp; video/shorts"/>
    <n v="100"/>
    <n v="167.49"/>
    <x v="0"/>
    <x v="1"/>
    <x v="117"/>
    <x v="117"/>
    <x v="7"/>
  </r>
  <r>
    <n v="118"/>
    <s v="DENOUNCED - A Short Film"/>
    <s v="When a ruthless hit-man is 'denounced' from the mafia, his old enemies declare war."/>
    <x v="10"/>
    <n v="5651.58"/>
    <x v="0"/>
    <s v="US"/>
    <s v="USD"/>
    <x v="118"/>
    <x v="118"/>
    <b v="0"/>
    <n v="39"/>
    <b v="1"/>
    <s v="film &amp; video/shorts"/>
    <n v="113"/>
    <n v="144.91"/>
    <x v="0"/>
    <x v="1"/>
    <x v="118"/>
    <x v="118"/>
    <x v="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x v="119"/>
    <x v="119"/>
    <b v="0"/>
    <n v="37"/>
    <b v="1"/>
    <s v="film &amp; video/shorts"/>
    <n v="105"/>
    <n v="91.84"/>
    <x v="0"/>
    <x v="1"/>
    <x v="119"/>
    <x v="119"/>
    <x v="6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x v="120"/>
    <x v="120"/>
    <b v="0"/>
    <n v="1"/>
    <b v="0"/>
    <s v="film &amp; video/science fiction"/>
    <n v="0"/>
    <n v="10"/>
    <x v="0"/>
    <x v="2"/>
    <x v="120"/>
    <x v="120"/>
    <x v="2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x v="121"/>
    <x v="121"/>
    <b v="0"/>
    <n v="1"/>
    <b v="0"/>
    <s v="film &amp; video/science fiction"/>
    <n v="0"/>
    <n v="1"/>
    <x v="0"/>
    <x v="2"/>
    <x v="121"/>
    <x v="121"/>
    <x v="0"/>
  </r>
  <r>
    <n v="122"/>
    <s v="The Time Jumper (Canceled)"/>
    <s v="My ambition for this knows no bounds.  Seeing Sephoria in a live-action is a dream of mine."/>
    <x v="55"/>
    <n v="0"/>
    <x v="1"/>
    <s v="US"/>
    <s v="USD"/>
    <x v="122"/>
    <x v="122"/>
    <b v="0"/>
    <n v="0"/>
    <b v="0"/>
    <s v="film &amp; video/science fiction"/>
    <n v="0"/>
    <n v="0"/>
    <x v="0"/>
    <x v="2"/>
    <x v="122"/>
    <x v="122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x v="123"/>
    <x v="123"/>
    <b v="0"/>
    <n v="6"/>
    <b v="0"/>
    <s v="film &amp; video/science fiction"/>
    <n v="0"/>
    <n v="25.17"/>
    <x v="0"/>
    <x v="2"/>
    <x v="123"/>
    <x v="123"/>
    <x v="3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x v="124"/>
    <x v="124"/>
    <b v="0"/>
    <n v="0"/>
    <b v="0"/>
    <s v="film &amp; video/science fiction"/>
    <n v="0"/>
    <n v="0"/>
    <x v="0"/>
    <x v="2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x v="125"/>
    <x v="125"/>
    <b v="0"/>
    <n v="6"/>
    <b v="0"/>
    <s v="film &amp; video/science fiction"/>
    <n v="14"/>
    <n v="11.67"/>
    <x v="0"/>
    <x v="2"/>
    <x v="125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x v="126"/>
    <x v="126"/>
    <b v="0"/>
    <n v="13"/>
    <b v="0"/>
    <s v="film &amp; video/science fiction"/>
    <n v="6"/>
    <n v="106.69"/>
    <x v="0"/>
    <x v="2"/>
    <x v="126"/>
    <x v="126"/>
    <x v="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x v="127"/>
    <x v="127"/>
    <b v="0"/>
    <n v="4"/>
    <b v="0"/>
    <s v="film &amp; video/science fiction"/>
    <n v="2"/>
    <n v="47.5"/>
    <x v="0"/>
    <x v="2"/>
    <x v="127"/>
    <x v="127"/>
    <x v="0"/>
  </r>
  <r>
    <n v="128"/>
    <s v="Ralphi3 (Canceled)"/>
    <s v="A Science Fiction film filled with entertainment and Excitement"/>
    <x v="57"/>
    <n v="1867"/>
    <x v="1"/>
    <s v="US"/>
    <s v="USD"/>
    <x v="128"/>
    <x v="128"/>
    <b v="0"/>
    <n v="6"/>
    <b v="0"/>
    <s v="film &amp; video/science fiction"/>
    <n v="2"/>
    <n v="311.17"/>
    <x v="0"/>
    <x v="2"/>
    <x v="128"/>
    <x v="128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x v="129"/>
    <x v="129"/>
    <b v="0"/>
    <n v="0"/>
    <b v="0"/>
    <s v="film &amp; video/science fiction"/>
    <n v="0"/>
    <n v="0"/>
    <x v="0"/>
    <x v="2"/>
    <x v="129"/>
    <x v="129"/>
    <x v="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x v="130"/>
    <x v="130"/>
    <b v="0"/>
    <n v="0"/>
    <b v="0"/>
    <s v="film &amp; video/science fiction"/>
    <n v="0"/>
    <n v="0"/>
    <x v="0"/>
    <x v="2"/>
    <x v="130"/>
    <x v="130"/>
    <x v="3"/>
  </r>
  <r>
    <n v="131"/>
    <s v="I (Canceled)"/>
    <s v="I"/>
    <x v="38"/>
    <n v="0"/>
    <x v="1"/>
    <s v="US"/>
    <s v="USD"/>
    <x v="131"/>
    <x v="131"/>
    <b v="0"/>
    <n v="0"/>
    <b v="0"/>
    <s v="film &amp; video/science fiction"/>
    <n v="0"/>
    <n v="0"/>
    <x v="0"/>
    <x v="2"/>
    <x v="131"/>
    <x v="131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x v="132"/>
    <x v="132"/>
    <b v="0"/>
    <n v="81"/>
    <b v="0"/>
    <s v="film &amp; video/science fiction"/>
    <n v="10"/>
    <n v="94.51"/>
    <x v="0"/>
    <x v="2"/>
    <x v="132"/>
    <x v="132"/>
    <x v="3"/>
  </r>
  <r>
    <n v="133"/>
    <s v="Demon Women from outer space (Canceled)"/>
    <s v="Invasion from outer space sights, to weird to imagine destruction too monstrous to escape"/>
    <x v="59"/>
    <n v="0"/>
    <x v="1"/>
    <s v="US"/>
    <s v="USD"/>
    <x v="133"/>
    <x v="133"/>
    <b v="0"/>
    <n v="0"/>
    <b v="0"/>
    <s v="film &amp; video/science fiction"/>
    <n v="0"/>
    <n v="0"/>
    <x v="0"/>
    <x v="2"/>
    <x v="133"/>
    <x v="133"/>
    <x v="2"/>
  </r>
  <r>
    <n v="134"/>
    <s v="MARLEY'S GHOST (AMBASSADORS OF STEAM) (Canceled)"/>
    <s v="steampunk  remake of &quot;a Christmas carol&quot;"/>
    <x v="10"/>
    <n v="0"/>
    <x v="1"/>
    <s v="US"/>
    <s v="USD"/>
    <x v="134"/>
    <x v="134"/>
    <b v="0"/>
    <n v="0"/>
    <b v="0"/>
    <s v="film &amp; video/science fiction"/>
    <n v="0"/>
    <n v="0"/>
    <x v="0"/>
    <x v="2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x v="135"/>
    <x v="135"/>
    <b v="0"/>
    <n v="5"/>
    <b v="0"/>
    <s v="film &amp; video/science fiction"/>
    <n v="13"/>
    <n v="80.599999999999994"/>
    <x v="0"/>
    <x v="2"/>
    <x v="135"/>
    <x v="135"/>
    <x v="3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x v="136"/>
    <x v="136"/>
    <b v="0"/>
    <n v="0"/>
    <b v="0"/>
    <s v="film &amp; video/science fiction"/>
    <n v="0"/>
    <n v="0"/>
    <x v="0"/>
    <x v="2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x v="137"/>
    <x v="137"/>
    <b v="0"/>
    <n v="0"/>
    <b v="0"/>
    <s v="film &amp; video/science fiction"/>
    <n v="0"/>
    <n v="0"/>
    <x v="0"/>
    <x v="2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x v="138"/>
    <x v="138"/>
    <b v="0"/>
    <n v="58"/>
    <b v="0"/>
    <s v="film &amp; video/science fiction"/>
    <n v="3"/>
    <n v="81.239999999999995"/>
    <x v="0"/>
    <x v="2"/>
    <x v="138"/>
    <x v="138"/>
    <x v="0"/>
  </r>
  <r>
    <n v="139"/>
    <s v="Roman Dead (Canceled)"/>
    <s v="When  Rome is infected with a zombie plague, Lucius Agrippa and a small group fights for survival"/>
    <x v="2"/>
    <n v="500"/>
    <x v="1"/>
    <s v="US"/>
    <s v="USD"/>
    <x v="139"/>
    <x v="139"/>
    <b v="0"/>
    <n v="1"/>
    <b v="0"/>
    <s v="film &amp; video/science fiction"/>
    <n v="100"/>
    <n v="500"/>
    <x v="0"/>
    <x v="2"/>
    <x v="139"/>
    <x v="139"/>
    <x v="0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x v="140"/>
    <x v="140"/>
    <b v="0"/>
    <n v="0"/>
    <b v="0"/>
    <s v="film &amp; video/science fiction"/>
    <n v="0"/>
    <n v="0"/>
    <x v="0"/>
    <x v="2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x v="141"/>
    <x v="141"/>
    <b v="0"/>
    <n v="28"/>
    <b v="0"/>
    <s v="film &amp; video/science fiction"/>
    <n v="11"/>
    <n v="46.18"/>
    <x v="0"/>
    <x v="2"/>
    <x v="141"/>
    <x v="141"/>
    <x v="0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x v="142"/>
    <x v="142"/>
    <b v="0"/>
    <n v="1"/>
    <b v="0"/>
    <s v="film &amp; video/science fiction"/>
    <n v="0"/>
    <n v="10"/>
    <x v="0"/>
    <x v="2"/>
    <x v="142"/>
    <x v="142"/>
    <x v="3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x v="143"/>
    <x v="143"/>
    <b v="0"/>
    <n v="0"/>
    <b v="0"/>
    <s v="film &amp; video/science fiction"/>
    <n v="0"/>
    <n v="0"/>
    <x v="0"/>
    <x v="2"/>
    <x v="143"/>
    <x v="143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x v="144"/>
    <x v="144"/>
    <b v="0"/>
    <n v="37"/>
    <b v="0"/>
    <s v="film &amp; video/science fiction"/>
    <n v="28"/>
    <n v="55.95"/>
    <x v="0"/>
    <x v="2"/>
    <x v="144"/>
    <x v="144"/>
    <x v="0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x v="145"/>
    <x v="145"/>
    <b v="0"/>
    <n v="9"/>
    <b v="0"/>
    <s v="film &amp; video/science fiction"/>
    <n v="8"/>
    <n v="37.56"/>
    <x v="0"/>
    <x v="2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x v="146"/>
    <x v="146"/>
    <b v="0"/>
    <n v="3"/>
    <b v="0"/>
    <s v="film &amp; video/science fiction"/>
    <n v="1"/>
    <n v="38.33"/>
    <x v="0"/>
    <x v="2"/>
    <x v="146"/>
    <x v="146"/>
    <x v="2"/>
  </r>
  <r>
    <n v="147"/>
    <s v="Consumed (Static Air) (Canceled)"/>
    <s v="Film makers catch live footage beyond their wildest dreams."/>
    <x v="39"/>
    <n v="0"/>
    <x v="1"/>
    <s v="GB"/>
    <s v="GBP"/>
    <x v="147"/>
    <x v="147"/>
    <b v="0"/>
    <n v="0"/>
    <b v="0"/>
    <s v="film &amp; video/science fiction"/>
    <n v="0"/>
    <n v="0"/>
    <x v="0"/>
    <x v="2"/>
    <x v="147"/>
    <x v="147"/>
    <x v="3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x v="148"/>
    <x v="148"/>
    <b v="0"/>
    <n v="2"/>
    <b v="0"/>
    <s v="film &amp; video/science fiction"/>
    <n v="0"/>
    <n v="20"/>
    <x v="0"/>
    <x v="2"/>
    <x v="148"/>
    <x v="148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x v="149"/>
    <x v="149"/>
    <b v="0"/>
    <n v="6"/>
    <b v="0"/>
    <s v="film &amp; video/science fiction"/>
    <n v="1"/>
    <n v="15.33"/>
    <x v="0"/>
    <x v="2"/>
    <x v="149"/>
    <x v="149"/>
    <x v="3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x v="150"/>
    <x v="150"/>
    <b v="0"/>
    <n v="67"/>
    <b v="0"/>
    <s v="film &amp; video/science fiction"/>
    <n v="23"/>
    <n v="449.43"/>
    <x v="0"/>
    <x v="2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x v="151"/>
    <x v="151"/>
    <b v="0"/>
    <n v="5"/>
    <b v="0"/>
    <s v="film &amp; video/science fiction"/>
    <n v="0"/>
    <n v="28"/>
    <x v="0"/>
    <x v="2"/>
    <x v="151"/>
    <x v="151"/>
    <x v="0"/>
  </r>
  <r>
    <n v="152"/>
    <s v="The Great Dark (Canceled)"/>
    <s v="The Great Dark is a journey through the unimaginable...and un foreseeable..."/>
    <x v="66"/>
    <n v="30"/>
    <x v="1"/>
    <s v="US"/>
    <s v="USD"/>
    <x v="152"/>
    <x v="152"/>
    <b v="0"/>
    <n v="2"/>
    <b v="0"/>
    <s v="film &amp; video/science fiction"/>
    <n v="0"/>
    <n v="15"/>
    <x v="0"/>
    <x v="2"/>
    <x v="152"/>
    <x v="152"/>
    <x v="3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x v="153"/>
    <x v="153"/>
    <b v="0"/>
    <n v="10"/>
    <b v="0"/>
    <s v="film &amp; video/science fiction"/>
    <n v="1"/>
    <n v="35.9"/>
    <x v="0"/>
    <x v="2"/>
    <x v="153"/>
    <x v="153"/>
    <x v="3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x v="154"/>
    <x v="154"/>
    <b v="0"/>
    <n v="3"/>
    <b v="0"/>
    <s v="film &amp; video/science fiction"/>
    <n v="3"/>
    <n v="13.33"/>
    <x v="0"/>
    <x v="2"/>
    <x v="154"/>
    <x v="154"/>
    <x v="0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x v="155"/>
    <x v="155"/>
    <b v="0"/>
    <n v="4"/>
    <b v="0"/>
    <s v="film &amp; video/science fiction"/>
    <n v="0"/>
    <n v="20.25"/>
    <x v="0"/>
    <x v="2"/>
    <x v="155"/>
    <x v="155"/>
    <x v="0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x v="156"/>
    <x v="156"/>
    <b v="0"/>
    <n v="15"/>
    <b v="0"/>
    <s v="film &amp; video/science fiction"/>
    <n v="5"/>
    <n v="119"/>
    <x v="0"/>
    <x v="2"/>
    <x v="156"/>
    <x v="156"/>
    <x v="3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x v="157"/>
    <x v="157"/>
    <b v="0"/>
    <n v="2"/>
    <b v="0"/>
    <s v="film &amp; video/science fiction"/>
    <n v="0"/>
    <n v="4"/>
    <x v="0"/>
    <x v="2"/>
    <x v="157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x v="158"/>
    <x v="158"/>
    <b v="0"/>
    <n v="0"/>
    <b v="0"/>
    <s v="film &amp; video/science fiction"/>
    <n v="0"/>
    <n v="0"/>
    <x v="0"/>
    <x v="2"/>
    <x v="15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x v="159"/>
    <x v="159"/>
    <b v="0"/>
    <n v="1"/>
    <b v="0"/>
    <s v="film &amp; video/science fiction"/>
    <n v="0"/>
    <n v="10"/>
    <x v="0"/>
    <x v="2"/>
    <x v="159"/>
    <x v="159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x v="160"/>
    <x v="160"/>
    <b v="0"/>
    <n v="0"/>
    <b v="0"/>
    <s v="film &amp; video/drama"/>
    <n v="0"/>
    <n v="0"/>
    <x v="0"/>
    <x v="3"/>
    <x v="160"/>
    <x v="160"/>
    <x v="0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x v="161"/>
    <x v="161"/>
    <b v="0"/>
    <n v="1"/>
    <b v="0"/>
    <s v="film &amp; video/drama"/>
    <n v="0"/>
    <n v="5"/>
    <x v="0"/>
    <x v="3"/>
    <x v="161"/>
    <x v="161"/>
    <x v="3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x v="162"/>
    <x v="162"/>
    <b v="0"/>
    <n v="10"/>
    <b v="0"/>
    <s v="film &amp; video/drama"/>
    <n v="16"/>
    <n v="43.5"/>
    <x v="0"/>
    <x v="3"/>
    <x v="162"/>
    <x v="162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x v="163"/>
    <x v="163"/>
    <b v="0"/>
    <n v="0"/>
    <b v="0"/>
    <s v="film &amp; video/drama"/>
    <n v="0"/>
    <n v="0"/>
    <x v="0"/>
    <x v="3"/>
    <x v="163"/>
    <x v="163"/>
    <x v="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x v="164"/>
    <x v="164"/>
    <b v="0"/>
    <n v="7"/>
    <b v="0"/>
    <s v="film &amp; video/drama"/>
    <n v="1"/>
    <n v="91.43"/>
    <x v="0"/>
    <x v="3"/>
    <x v="164"/>
    <x v="164"/>
    <x v="3"/>
  </r>
  <r>
    <n v="165"/>
    <s v="NET"/>
    <s v="A teacher. A boy. The beach and a heatwave that drove them all insane."/>
    <x v="73"/>
    <n v="0"/>
    <x v="2"/>
    <s v="GB"/>
    <s v="GBP"/>
    <x v="165"/>
    <x v="165"/>
    <b v="0"/>
    <n v="0"/>
    <b v="0"/>
    <s v="film &amp; video/drama"/>
    <n v="0"/>
    <n v="0"/>
    <x v="0"/>
    <x v="3"/>
    <x v="165"/>
    <x v="165"/>
    <x v="0"/>
  </r>
  <r>
    <n v="166"/>
    <s v="Pressure"/>
    <s v="A young teen makes a bad decision after joining gang and the film expresses his choices that led him to that point."/>
    <x v="10"/>
    <n v="3000"/>
    <x v="2"/>
    <s v="US"/>
    <s v="USD"/>
    <x v="166"/>
    <x v="166"/>
    <b v="0"/>
    <n v="1"/>
    <b v="0"/>
    <s v="film &amp; video/drama"/>
    <n v="60"/>
    <n v="3000"/>
    <x v="0"/>
    <x v="3"/>
    <x v="166"/>
    <x v="166"/>
    <x v="2"/>
  </r>
  <r>
    <n v="167"/>
    <s v="Past"/>
    <s v="A young man experiences a tragedy and has the opportunity to go back and learn from his mistakes and find out his true self."/>
    <x v="74"/>
    <n v="11"/>
    <x v="2"/>
    <s v="US"/>
    <s v="USD"/>
    <x v="167"/>
    <x v="167"/>
    <b v="0"/>
    <n v="2"/>
    <b v="0"/>
    <s v="film &amp; video/drama"/>
    <n v="0"/>
    <n v="5.5"/>
    <x v="0"/>
    <x v="3"/>
    <x v="167"/>
    <x v="167"/>
    <x v="0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x v="168"/>
    <x v="168"/>
    <b v="0"/>
    <n v="3"/>
    <b v="0"/>
    <s v="film &amp; video/drama"/>
    <n v="4"/>
    <n v="108.33"/>
    <x v="0"/>
    <x v="3"/>
    <x v="168"/>
    <x v="168"/>
    <x v="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x v="169"/>
    <x v="169"/>
    <b v="0"/>
    <n v="10"/>
    <b v="0"/>
    <s v="film &amp; video/drama"/>
    <n v="22"/>
    <n v="56"/>
    <x v="0"/>
    <x v="3"/>
    <x v="169"/>
    <x v="169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x v="170"/>
    <x v="170"/>
    <b v="0"/>
    <n v="10"/>
    <b v="0"/>
    <s v="film &amp; video/drama"/>
    <n v="3"/>
    <n v="32.5"/>
    <x v="0"/>
    <x v="3"/>
    <x v="170"/>
    <x v="170"/>
    <x v="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x v="171"/>
    <x v="171"/>
    <b v="0"/>
    <n v="1"/>
    <b v="0"/>
    <s v="film &amp; video/drama"/>
    <n v="0"/>
    <n v="1"/>
    <x v="0"/>
    <x v="3"/>
    <x v="171"/>
    <x v="171"/>
    <x v="2"/>
  </r>
  <r>
    <n v="172"/>
    <s v="The Blind Dolphin Story"/>
    <s v="A short film on the rarest mammal and the second most endangered freshwater river dolphin, in Pakistan."/>
    <x v="75"/>
    <n v="0"/>
    <x v="2"/>
    <s v="US"/>
    <s v="USD"/>
    <x v="172"/>
    <x v="172"/>
    <b v="0"/>
    <n v="0"/>
    <b v="0"/>
    <s v="film &amp; video/drama"/>
    <n v="0"/>
    <n v="0"/>
    <x v="0"/>
    <x v="3"/>
    <x v="172"/>
    <x v="172"/>
    <x v="0"/>
  </r>
  <r>
    <n v="173"/>
    <s v="7 Sins"/>
    <s v="This is a film inspired by Quentin Tarantino, I want to make a film thats entertaining yet gritty. 7 Sins is in pre-production."/>
    <x v="76"/>
    <n v="0"/>
    <x v="2"/>
    <s v="GB"/>
    <s v="GBP"/>
    <x v="173"/>
    <x v="173"/>
    <b v="0"/>
    <n v="0"/>
    <b v="0"/>
    <s v="film &amp; video/drama"/>
    <n v="0"/>
    <n v="0"/>
    <x v="0"/>
    <x v="3"/>
    <x v="173"/>
    <x v="173"/>
    <x v="0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x v="174"/>
    <x v="174"/>
    <b v="0"/>
    <n v="0"/>
    <b v="0"/>
    <s v="film &amp; video/drama"/>
    <n v="0"/>
    <n v="0"/>
    <x v="0"/>
    <x v="3"/>
    <x v="174"/>
    <x v="174"/>
    <x v="0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x v="175"/>
    <x v="175"/>
    <b v="0"/>
    <n v="26"/>
    <b v="0"/>
    <s v="film &amp; video/drama"/>
    <n v="6"/>
    <n v="49.88"/>
    <x v="0"/>
    <x v="3"/>
    <x v="175"/>
    <x v="175"/>
    <x v="3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x v="176"/>
    <x v="176"/>
    <b v="0"/>
    <n v="0"/>
    <b v="0"/>
    <s v="film &amp; video/drama"/>
    <n v="0"/>
    <n v="0"/>
    <x v="0"/>
    <x v="3"/>
    <x v="176"/>
    <x v="176"/>
    <x v="0"/>
  </r>
  <r>
    <n v="177"/>
    <s v="The Good Samaritan"/>
    <s v="I'm making a modern day version of the bible story &quot; The Good Samaritan&quot;"/>
    <x v="52"/>
    <n v="180"/>
    <x v="2"/>
    <s v="US"/>
    <s v="USD"/>
    <x v="177"/>
    <x v="177"/>
    <b v="0"/>
    <n v="7"/>
    <b v="0"/>
    <s v="film &amp; video/drama"/>
    <n v="40"/>
    <n v="25.71"/>
    <x v="0"/>
    <x v="3"/>
    <x v="177"/>
    <x v="177"/>
    <x v="0"/>
  </r>
  <r>
    <n v="178"/>
    <s v="El viaje de LucÃ­a"/>
    <s v="El viaje de LucÃ­a es un largometraje de ficciÃ³n con temÃ¡tica sobre el cÃ¡ncer infantil."/>
    <x v="69"/>
    <n v="0"/>
    <x v="2"/>
    <s v="ES"/>
    <s v="EUR"/>
    <x v="178"/>
    <x v="178"/>
    <b v="0"/>
    <n v="0"/>
    <b v="0"/>
    <s v="film &amp; video/drama"/>
    <n v="0"/>
    <n v="0"/>
    <x v="0"/>
    <x v="3"/>
    <x v="178"/>
    <x v="178"/>
    <x v="0"/>
  </r>
  <r>
    <n v="179"/>
    <s v="Sustain: A Film About Survival"/>
    <s v="A feature-length film about how three people survive in a diseased world."/>
    <x v="28"/>
    <n v="200"/>
    <x v="2"/>
    <s v="US"/>
    <s v="USD"/>
    <x v="179"/>
    <x v="179"/>
    <b v="0"/>
    <n v="2"/>
    <b v="0"/>
    <s v="film &amp; video/drama"/>
    <n v="20"/>
    <n v="100"/>
    <x v="0"/>
    <x v="3"/>
    <x v="179"/>
    <x v="179"/>
    <x v="2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x v="180"/>
    <x v="180"/>
    <b v="0"/>
    <n v="13"/>
    <b v="0"/>
    <s v="film &amp; video/drama"/>
    <n v="33"/>
    <n v="30.85"/>
    <x v="0"/>
    <x v="3"/>
    <x v="180"/>
    <x v="180"/>
    <x v="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x v="181"/>
    <x v="181"/>
    <b v="0"/>
    <n v="4"/>
    <b v="0"/>
    <s v="film &amp; video/drama"/>
    <n v="21"/>
    <n v="180.5"/>
    <x v="0"/>
    <x v="3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x v="182"/>
    <x v="182"/>
    <b v="0"/>
    <n v="0"/>
    <b v="0"/>
    <s v="film &amp; video/drama"/>
    <n v="0"/>
    <n v="0"/>
    <x v="0"/>
    <x v="3"/>
    <x v="182"/>
    <x v="182"/>
    <x v="2"/>
  </r>
  <r>
    <n v="183"/>
    <s v="Three Little Words"/>
    <s v="Don't kill me until I meet my Dad"/>
    <x v="78"/>
    <n v="4482"/>
    <x v="2"/>
    <s v="GB"/>
    <s v="GBP"/>
    <x v="183"/>
    <x v="183"/>
    <b v="0"/>
    <n v="12"/>
    <b v="0"/>
    <s v="film &amp; video/drama"/>
    <n v="36"/>
    <n v="373.5"/>
    <x v="0"/>
    <x v="3"/>
    <x v="183"/>
    <x v="183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x v="184"/>
    <x v="184"/>
    <b v="0"/>
    <n v="2"/>
    <b v="0"/>
    <s v="film &amp; video/drama"/>
    <n v="3"/>
    <n v="25.5"/>
    <x v="0"/>
    <x v="3"/>
    <x v="184"/>
    <x v="184"/>
    <x v="3"/>
  </r>
  <r>
    <n v="185"/>
    <s v="BLANK Short Movie"/>
    <s v="Love has no boundaries!"/>
    <x v="79"/>
    <n v="2200"/>
    <x v="2"/>
    <s v="NO"/>
    <s v="NOK"/>
    <x v="185"/>
    <x v="185"/>
    <b v="0"/>
    <n v="10"/>
    <b v="0"/>
    <s v="film &amp; video/drama"/>
    <n v="6"/>
    <n v="220"/>
    <x v="0"/>
    <x v="3"/>
    <x v="185"/>
    <x v="185"/>
    <x v="2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x v="186"/>
    <x v="186"/>
    <b v="0"/>
    <n v="0"/>
    <b v="0"/>
    <s v="film &amp; video/drama"/>
    <n v="0"/>
    <n v="0"/>
    <x v="0"/>
    <x v="3"/>
    <x v="186"/>
    <x v="186"/>
    <x v="1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x v="187"/>
    <x v="187"/>
    <b v="0"/>
    <n v="5"/>
    <b v="0"/>
    <s v="film &amp; video/drama"/>
    <n v="16"/>
    <n v="160"/>
    <x v="0"/>
    <x v="3"/>
    <x v="187"/>
    <x v="187"/>
    <x v="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x v="188"/>
    <x v="188"/>
    <b v="0"/>
    <n v="0"/>
    <b v="0"/>
    <s v="film &amp; video/drama"/>
    <n v="0"/>
    <n v="0"/>
    <x v="0"/>
    <x v="3"/>
    <x v="188"/>
    <x v="188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x v="189"/>
    <x v="189"/>
    <b v="0"/>
    <n v="5"/>
    <b v="0"/>
    <s v="film &amp; video/drama"/>
    <n v="0"/>
    <n v="69"/>
    <x v="0"/>
    <x v="3"/>
    <x v="189"/>
    <x v="189"/>
    <x v="2"/>
  </r>
  <r>
    <n v="190"/>
    <s v="REGIONRAT, the movie"/>
    <s v="Because hope can be a 4 letter word"/>
    <x v="14"/>
    <n v="50"/>
    <x v="2"/>
    <s v="US"/>
    <s v="USD"/>
    <x v="190"/>
    <x v="190"/>
    <b v="0"/>
    <n v="1"/>
    <b v="0"/>
    <s v="film &amp; video/drama"/>
    <n v="0"/>
    <n v="50"/>
    <x v="0"/>
    <x v="3"/>
    <x v="190"/>
    <x v="190"/>
    <x v="2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x v="191"/>
    <x v="191"/>
    <b v="0"/>
    <n v="3"/>
    <b v="0"/>
    <s v="film &amp; video/drama"/>
    <n v="5"/>
    <n v="83.33"/>
    <x v="0"/>
    <x v="3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x v="192"/>
    <x v="192"/>
    <b v="0"/>
    <n v="3"/>
    <b v="0"/>
    <s v="film &amp; video/drama"/>
    <n v="0"/>
    <n v="5.67"/>
    <x v="0"/>
    <x v="3"/>
    <x v="19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x v="193"/>
    <x v="193"/>
    <b v="0"/>
    <n v="0"/>
    <b v="0"/>
    <s v="film &amp; video/drama"/>
    <n v="0"/>
    <n v="0"/>
    <x v="0"/>
    <x v="3"/>
    <x v="193"/>
    <x v="193"/>
    <x v="3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x v="194"/>
    <x v="194"/>
    <b v="0"/>
    <n v="3"/>
    <b v="0"/>
    <s v="film &amp; video/drama"/>
    <n v="0"/>
    <n v="1"/>
    <x v="0"/>
    <x v="3"/>
    <x v="194"/>
    <x v="194"/>
    <x v="2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x v="195"/>
    <x v="195"/>
    <b v="0"/>
    <n v="0"/>
    <b v="0"/>
    <s v="film &amp; video/drama"/>
    <n v="0"/>
    <n v="0"/>
    <x v="0"/>
    <x v="3"/>
    <x v="195"/>
    <x v="195"/>
    <x v="0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x v="196"/>
    <x v="196"/>
    <b v="0"/>
    <n v="19"/>
    <b v="0"/>
    <s v="film &amp; video/drama"/>
    <n v="42"/>
    <n v="77.11"/>
    <x v="0"/>
    <x v="3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x v="197"/>
    <x v="197"/>
    <b v="0"/>
    <n v="8"/>
    <b v="0"/>
    <s v="film &amp; video/drama"/>
    <n v="10"/>
    <n v="32.75"/>
    <x v="0"/>
    <x v="3"/>
    <x v="197"/>
    <x v="197"/>
    <x v="1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x v="198"/>
    <x v="198"/>
    <b v="0"/>
    <n v="6"/>
    <b v="0"/>
    <s v="film &amp; video/drama"/>
    <n v="1"/>
    <n v="46.5"/>
    <x v="0"/>
    <x v="3"/>
    <x v="198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x v="199"/>
    <x v="199"/>
    <b v="0"/>
    <n v="0"/>
    <b v="0"/>
    <s v="film &amp; video/drama"/>
    <n v="0"/>
    <n v="0"/>
    <x v="0"/>
    <x v="3"/>
    <x v="199"/>
    <x v="199"/>
    <x v="2"/>
  </r>
  <r>
    <n v="200"/>
    <s v="The Crossing Shore"/>
    <s v="A film dedicated to an AAF Pilot's struggle to survive behind enemy lines during WWII."/>
    <x v="12"/>
    <n v="1571.55"/>
    <x v="2"/>
    <s v="US"/>
    <s v="USD"/>
    <x v="200"/>
    <x v="200"/>
    <b v="0"/>
    <n v="18"/>
    <b v="0"/>
    <s v="film &amp; video/drama"/>
    <n v="26"/>
    <n v="87.31"/>
    <x v="0"/>
    <x v="3"/>
    <x v="200"/>
    <x v="200"/>
    <x v="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x v="201"/>
    <x v="201"/>
    <b v="0"/>
    <n v="7"/>
    <b v="0"/>
    <s v="film &amp; video/drama"/>
    <n v="58"/>
    <n v="54.29"/>
    <x v="0"/>
    <x v="3"/>
    <x v="201"/>
    <x v="201"/>
    <x v="0"/>
  </r>
  <r>
    <n v="202"/>
    <s v="Modern Gangsters"/>
    <s v="new web series created by jonney terry"/>
    <x v="12"/>
    <n v="0"/>
    <x v="2"/>
    <s v="US"/>
    <s v="USD"/>
    <x v="202"/>
    <x v="202"/>
    <b v="0"/>
    <n v="0"/>
    <b v="0"/>
    <s v="film &amp; video/drama"/>
    <n v="0"/>
    <n v="0"/>
    <x v="0"/>
    <x v="3"/>
    <x v="202"/>
    <x v="202"/>
    <x v="0"/>
  </r>
  <r>
    <n v="203"/>
    <s v="TheM"/>
    <s v="We are aiming to make a Web Series based on Youth Culture and the misrepresentation of socially stereotyped people."/>
    <x v="30"/>
    <n v="746"/>
    <x v="2"/>
    <s v="GB"/>
    <s v="GBP"/>
    <x v="203"/>
    <x v="203"/>
    <b v="0"/>
    <n v="8"/>
    <b v="0"/>
    <s v="film &amp; video/drama"/>
    <n v="30"/>
    <n v="93.25"/>
    <x v="0"/>
    <x v="3"/>
    <x v="203"/>
    <x v="203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x v="204"/>
    <x v="204"/>
    <b v="0"/>
    <n v="1293"/>
    <b v="0"/>
    <s v="film &amp; video/drama"/>
    <n v="51"/>
    <n v="117.68"/>
    <x v="0"/>
    <x v="3"/>
    <x v="204"/>
    <x v="204"/>
    <x v="2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x v="205"/>
    <x v="205"/>
    <b v="0"/>
    <n v="17"/>
    <b v="0"/>
    <s v="film &amp; video/drama"/>
    <n v="16"/>
    <n v="76.47"/>
    <x v="0"/>
    <x v="3"/>
    <x v="205"/>
    <x v="205"/>
    <x v="0"/>
  </r>
  <r>
    <n v="206"/>
    <s v="Blood Bond Movie Development"/>
    <s v="A love story featuring adoption,struggle,dysfunction,grace, healing, and restoration."/>
    <x v="83"/>
    <n v="0"/>
    <x v="2"/>
    <s v="US"/>
    <s v="USD"/>
    <x v="206"/>
    <x v="206"/>
    <b v="0"/>
    <n v="0"/>
    <b v="0"/>
    <s v="film &amp; video/drama"/>
    <n v="0"/>
    <n v="0"/>
    <x v="0"/>
    <x v="3"/>
    <x v="206"/>
    <x v="206"/>
    <x v="2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x v="207"/>
    <x v="207"/>
    <b v="0"/>
    <n v="13"/>
    <b v="0"/>
    <s v="film &amp; video/drama"/>
    <n v="15"/>
    <n v="163.85"/>
    <x v="0"/>
    <x v="3"/>
    <x v="207"/>
    <x v="207"/>
    <x v="3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x v="208"/>
    <x v="208"/>
    <b v="0"/>
    <n v="0"/>
    <b v="0"/>
    <s v="film &amp; video/drama"/>
    <n v="0"/>
    <n v="0"/>
    <x v="0"/>
    <x v="3"/>
    <x v="208"/>
    <x v="208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x v="209"/>
    <x v="209"/>
    <b v="0"/>
    <n v="0"/>
    <b v="0"/>
    <s v="film &amp; video/drama"/>
    <n v="0"/>
    <n v="0"/>
    <x v="0"/>
    <x v="3"/>
    <x v="209"/>
    <x v="209"/>
    <x v="0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x v="210"/>
    <x v="210"/>
    <b v="0"/>
    <n v="33"/>
    <b v="0"/>
    <s v="film &amp; video/drama"/>
    <n v="25"/>
    <n v="91.82"/>
    <x v="0"/>
    <x v="3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x v="211"/>
    <x v="211"/>
    <b v="0"/>
    <n v="12"/>
    <b v="0"/>
    <s v="film &amp; video/drama"/>
    <n v="45"/>
    <n v="185.83"/>
    <x v="0"/>
    <x v="3"/>
    <x v="211"/>
    <x v="211"/>
    <x v="0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x v="212"/>
    <x v="212"/>
    <b v="0"/>
    <n v="1"/>
    <b v="0"/>
    <s v="film &amp; video/drama"/>
    <n v="0"/>
    <n v="1"/>
    <x v="0"/>
    <x v="3"/>
    <x v="212"/>
    <x v="212"/>
    <x v="2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x v="213"/>
    <x v="213"/>
    <b v="0"/>
    <n v="1"/>
    <b v="0"/>
    <s v="film &amp; video/drama"/>
    <n v="0"/>
    <n v="20"/>
    <x v="0"/>
    <x v="3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x v="214"/>
    <x v="214"/>
    <b v="0"/>
    <n v="1"/>
    <b v="0"/>
    <s v="film &amp; video/drama"/>
    <n v="0"/>
    <n v="1"/>
    <x v="0"/>
    <x v="3"/>
    <x v="214"/>
    <x v="214"/>
    <x v="0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x v="215"/>
    <x v="215"/>
    <b v="0"/>
    <n v="1"/>
    <b v="0"/>
    <s v="film &amp; video/drama"/>
    <n v="0"/>
    <n v="10"/>
    <x v="0"/>
    <x v="3"/>
    <x v="215"/>
    <x v="215"/>
    <x v="2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x v="216"/>
    <x v="216"/>
    <b v="0"/>
    <n v="84"/>
    <b v="0"/>
    <s v="film &amp; video/drama"/>
    <n v="56"/>
    <n v="331.54"/>
    <x v="0"/>
    <x v="3"/>
    <x v="216"/>
    <x v="216"/>
    <x v="0"/>
  </r>
  <r>
    <n v="217"/>
    <s v="Bitch"/>
    <s v="A roadmovie by paw"/>
    <x v="57"/>
    <n v="11943"/>
    <x v="2"/>
    <s v="SE"/>
    <s v="SEK"/>
    <x v="217"/>
    <x v="217"/>
    <b v="0"/>
    <n v="38"/>
    <b v="0"/>
    <s v="film &amp; video/drama"/>
    <n v="12"/>
    <n v="314.29000000000002"/>
    <x v="0"/>
    <x v="3"/>
    <x v="217"/>
    <x v="217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x v="218"/>
    <x v="218"/>
    <b v="0"/>
    <n v="1"/>
    <b v="0"/>
    <s v="film &amp; video/drama"/>
    <n v="2"/>
    <n v="100"/>
    <x v="0"/>
    <x v="3"/>
    <x v="218"/>
    <x v="218"/>
    <x v="0"/>
  </r>
  <r>
    <n v="219"/>
    <s v="True Colors"/>
    <s v="An hour-long pilot about a group of suburban LGBT teens coming of age in the early 90's."/>
    <x v="63"/>
    <n v="8815"/>
    <x v="2"/>
    <s v="US"/>
    <s v="USD"/>
    <x v="219"/>
    <x v="219"/>
    <b v="0"/>
    <n v="76"/>
    <b v="0"/>
    <s v="film &amp; video/drama"/>
    <n v="18"/>
    <n v="115.99"/>
    <x v="0"/>
    <x v="3"/>
    <x v="219"/>
    <x v="219"/>
    <x v="2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x v="220"/>
    <x v="220"/>
    <b v="0"/>
    <n v="3"/>
    <b v="0"/>
    <s v="film &amp; video/drama"/>
    <n v="1"/>
    <n v="120"/>
    <x v="0"/>
    <x v="3"/>
    <x v="220"/>
    <x v="220"/>
    <x v="0"/>
  </r>
  <r>
    <n v="221"/>
    <s v="Archetypes"/>
    <s v="Film about Schizophrenia with Surreal Twists!"/>
    <x v="63"/>
    <n v="0"/>
    <x v="2"/>
    <s v="US"/>
    <s v="USD"/>
    <x v="221"/>
    <x v="221"/>
    <b v="0"/>
    <n v="0"/>
    <b v="0"/>
    <s v="film &amp; video/drama"/>
    <n v="0"/>
    <n v="0"/>
    <x v="0"/>
    <x v="3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x v="222"/>
    <x v="222"/>
    <b v="0"/>
    <n v="2"/>
    <b v="0"/>
    <s v="film &amp; video/drama"/>
    <n v="13"/>
    <n v="65"/>
    <x v="0"/>
    <x v="3"/>
    <x v="222"/>
    <x v="222"/>
    <x v="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x v="223"/>
    <x v="223"/>
    <b v="0"/>
    <n v="0"/>
    <b v="0"/>
    <s v="film &amp; video/drama"/>
    <n v="0"/>
    <n v="0"/>
    <x v="0"/>
    <x v="3"/>
    <x v="223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x v="224"/>
    <x v="224"/>
    <b v="0"/>
    <n v="0"/>
    <b v="0"/>
    <s v="film &amp; video/drama"/>
    <n v="0"/>
    <n v="0"/>
    <x v="0"/>
    <x v="3"/>
    <x v="224"/>
    <x v="224"/>
    <x v="0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x v="225"/>
    <x v="225"/>
    <b v="0"/>
    <n v="0"/>
    <b v="0"/>
    <s v="film &amp; video/drama"/>
    <n v="0"/>
    <n v="0"/>
    <x v="0"/>
    <x v="3"/>
    <x v="225"/>
    <x v="225"/>
    <x v="2"/>
  </r>
  <r>
    <n v="226"/>
    <s v="MAGGIE Film"/>
    <s v="A TRUE STORY OF DOMESTIC VILOLENCE THAT SEEKS TO OFFER THE VIEWER OUTLEST OF SUPPORT."/>
    <x v="88"/>
    <n v="250"/>
    <x v="2"/>
    <s v="GB"/>
    <s v="GBP"/>
    <x v="226"/>
    <x v="226"/>
    <b v="0"/>
    <n v="2"/>
    <b v="0"/>
    <s v="film &amp; video/drama"/>
    <n v="1"/>
    <n v="125"/>
    <x v="0"/>
    <x v="3"/>
    <x v="226"/>
    <x v="226"/>
    <x v="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x v="227"/>
    <x v="227"/>
    <b v="0"/>
    <n v="0"/>
    <b v="0"/>
    <s v="film &amp; video/drama"/>
    <n v="0"/>
    <n v="0"/>
    <x v="0"/>
    <x v="3"/>
    <x v="227"/>
    <x v="227"/>
    <x v="0"/>
  </r>
  <r>
    <n v="228"/>
    <s v="Facets of a Geek life"/>
    <s v="I am making a film from one one of my books called facets of a Geek life."/>
    <x v="6"/>
    <n v="0"/>
    <x v="2"/>
    <s v="GB"/>
    <s v="GBP"/>
    <x v="228"/>
    <x v="228"/>
    <b v="0"/>
    <n v="0"/>
    <b v="0"/>
    <s v="film &amp; video/drama"/>
    <n v="0"/>
    <n v="0"/>
    <x v="0"/>
    <x v="3"/>
    <x v="228"/>
    <x v="228"/>
    <x v="0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x v="229"/>
    <x v="229"/>
    <b v="0"/>
    <n v="0"/>
    <b v="0"/>
    <s v="film &amp; video/drama"/>
    <n v="0"/>
    <n v="0"/>
    <x v="0"/>
    <x v="3"/>
    <x v="229"/>
    <x v="229"/>
    <x v="2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x v="230"/>
    <x v="230"/>
    <b v="0"/>
    <n v="2"/>
    <b v="0"/>
    <s v="film &amp; video/drama"/>
    <n v="0"/>
    <n v="30"/>
    <x v="0"/>
    <x v="3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x v="231"/>
    <x v="231"/>
    <b v="0"/>
    <n v="0"/>
    <b v="0"/>
    <s v="film &amp; video/drama"/>
    <n v="0"/>
    <n v="0"/>
    <x v="0"/>
    <x v="3"/>
    <x v="231"/>
    <x v="231"/>
    <x v="0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x v="232"/>
    <x v="232"/>
    <b v="0"/>
    <n v="7"/>
    <b v="0"/>
    <s v="film &amp; video/drama"/>
    <n v="3"/>
    <n v="15.71"/>
    <x v="0"/>
    <x v="3"/>
    <x v="232"/>
    <x v="232"/>
    <x v="0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x v="233"/>
    <x v="233"/>
    <b v="0"/>
    <n v="0"/>
    <b v="0"/>
    <s v="film &amp; video/drama"/>
    <n v="0"/>
    <n v="0"/>
    <x v="0"/>
    <x v="3"/>
    <x v="233"/>
    <x v="233"/>
    <x v="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x v="234"/>
    <x v="234"/>
    <b v="0"/>
    <n v="5"/>
    <b v="0"/>
    <s v="film &amp; video/drama"/>
    <n v="40"/>
    <n v="80.2"/>
    <x v="0"/>
    <x v="3"/>
    <x v="234"/>
    <x v="234"/>
    <x v="0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x v="235"/>
    <x v="235"/>
    <b v="0"/>
    <n v="0"/>
    <b v="0"/>
    <s v="film &amp; video/drama"/>
    <n v="0"/>
    <n v="0"/>
    <x v="0"/>
    <x v="3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x v="236"/>
    <x v="236"/>
    <b v="0"/>
    <n v="0"/>
    <b v="0"/>
    <s v="film &amp; video/drama"/>
    <n v="0"/>
    <n v="0"/>
    <x v="0"/>
    <x v="3"/>
    <x v="236"/>
    <x v="236"/>
    <x v="0"/>
  </r>
  <r>
    <n v="237"/>
    <s v="Making The Choice"/>
    <s v="Making The Choice is a christian short film series."/>
    <x v="36"/>
    <n v="50"/>
    <x v="2"/>
    <s v="US"/>
    <s v="USD"/>
    <x v="237"/>
    <x v="237"/>
    <b v="0"/>
    <n v="1"/>
    <b v="0"/>
    <s v="film &amp; video/drama"/>
    <n v="0"/>
    <n v="50"/>
    <x v="0"/>
    <x v="3"/>
    <x v="237"/>
    <x v="237"/>
    <x v="2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x v="238"/>
    <x v="238"/>
    <b v="0"/>
    <n v="0"/>
    <b v="0"/>
    <s v="film &amp; video/drama"/>
    <n v="0"/>
    <n v="0"/>
    <x v="0"/>
    <x v="3"/>
    <x v="238"/>
    <x v="238"/>
    <x v="2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x v="239"/>
    <x v="239"/>
    <b v="0"/>
    <n v="5"/>
    <b v="0"/>
    <s v="film &amp; video/drama"/>
    <n v="25"/>
    <n v="50"/>
    <x v="0"/>
    <x v="3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x v="240"/>
    <x v="240"/>
    <b v="1"/>
    <n v="137"/>
    <b v="1"/>
    <s v="film &amp; video/documentary"/>
    <n v="108"/>
    <n v="117.85"/>
    <x v="0"/>
    <x v="4"/>
    <x v="240"/>
    <x v="240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x v="241"/>
    <x v="241"/>
    <b v="1"/>
    <n v="376"/>
    <b v="1"/>
    <s v="film &amp; video/documentary"/>
    <n v="113"/>
    <n v="109.04"/>
    <x v="0"/>
    <x v="4"/>
    <x v="241"/>
    <x v="241"/>
    <x v="3"/>
  </r>
  <r>
    <n v="242"/>
    <s v="Hardwater"/>
    <s v="An unprecedented feature-length documentary film about Maine's tribal, oft-misunderstood ice fishing sub-culture."/>
    <x v="93"/>
    <n v="14750"/>
    <x v="0"/>
    <s v="US"/>
    <s v="USD"/>
    <x v="242"/>
    <x v="242"/>
    <b v="1"/>
    <n v="202"/>
    <b v="1"/>
    <s v="film &amp; video/documentary"/>
    <n v="113"/>
    <n v="73.02"/>
    <x v="0"/>
    <x v="4"/>
    <x v="242"/>
    <x v="242"/>
    <x v="6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x v="243"/>
    <x v="243"/>
    <b v="1"/>
    <n v="328"/>
    <b v="1"/>
    <s v="film &amp; video/documentary"/>
    <n v="103"/>
    <n v="78.2"/>
    <x v="0"/>
    <x v="4"/>
    <x v="243"/>
    <x v="243"/>
    <x v="3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x v="244"/>
    <x v="244"/>
    <b v="1"/>
    <n v="84"/>
    <b v="1"/>
    <s v="film &amp; video/documentary"/>
    <n v="114"/>
    <n v="47.4"/>
    <x v="0"/>
    <x v="4"/>
    <x v="24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x v="245"/>
    <x v="245"/>
    <b v="1"/>
    <n v="96"/>
    <b v="1"/>
    <s v="film &amp; video/documentary"/>
    <n v="104"/>
    <n v="54.02"/>
    <x v="0"/>
    <x v="4"/>
    <x v="245"/>
    <x v="245"/>
    <x v="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x v="246"/>
    <x v="246"/>
    <b v="1"/>
    <n v="223"/>
    <b v="1"/>
    <s v="film &amp; video/documentary"/>
    <n v="305"/>
    <n v="68.489999999999995"/>
    <x v="0"/>
    <x v="4"/>
    <x v="246"/>
    <x v="246"/>
    <x v="7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x v="247"/>
    <x v="247"/>
    <b v="1"/>
    <n v="62"/>
    <b v="1"/>
    <s v="film &amp; video/documentary"/>
    <n v="134"/>
    <n v="108.15"/>
    <x v="0"/>
    <x v="4"/>
    <x v="247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x v="248"/>
    <x v="248"/>
    <b v="1"/>
    <n v="146"/>
    <b v="1"/>
    <s v="film &amp; video/documentary"/>
    <n v="101"/>
    <n v="589.95000000000005"/>
    <x v="0"/>
    <x v="4"/>
    <x v="248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x v="249"/>
    <x v="249"/>
    <b v="1"/>
    <n v="235"/>
    <b v="1"/>
    <s v="film &amp; video/documentary"/>
    <n v="113"/>
    <n v="48.05"/>
    <x v="0"/>
    <x v="4"/>
    <x v="249"/>
    <x v="249"/>
    <x v="7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x v="250"/>
    <x v="250"/>
    <b v="1"/>
    <n v="437"/>
    <b v="1"/>
    <s v="film &amp; video/documentary"/>
    <n v="106"/>
    <n v="72.48"/>
    <x v="0"/>
    <x v="4"/>
    <x v="250"/>
    <x v="250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x v="251"/>
    <x v="251"/>
    <b v="1"/>
    <n v="77"/>
    <b v="1"/>
    <s v="film &amp; video/documentary"/>
    <n v="126"/>
    <n v="57.08"/>
    <x v="0"/>
    <x v="4"/>
    <x v="251"/>
    <x v="251"/>
    <x v="5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x v="252"/>
    <x v="252"/>
    <b v="1"/>
    <n v="108"/>
    <b v="1"/>
    <s v="film &amp; video/documentary"/>
    <n v="185"/>
    <n v="85.44"/>
    <x v="0"/>
    <x v="4"/>
    <x v="252"/>
    <x v="252"/>
    <x v="7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x v="253"/>
    <x v="253"/>
    <b v="1"/>
    <n v="7"/>
    <b v="1"/>
    <s v="film &amp; video/documentary"/>
    <n v="101"/>
    <n v="215.86"/>
    <x v="0"/>
    <x v="4"/>
    <x v="253"/>
    <x v="253"/>
    <x v="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x v="254"/>
    <x v="254"/>
    <b v="1"/>
    <n v="314"/>
    <b v="1"/>
    <s v="film &amp; video/documentary"/>
    <n v="117"/>
    <n v="89.39"/>
    <x v="0"/>
    <x v="4"/>
    <x v="254"/>
    <x v="254"/>
    <x v="0"/>
  </r>
  <r>
    <n v="255"/>
    <s v="xoxosms: a documentary about love in the 21st century"/>
    <s v="xoxosms is a documentary about first love, long distance and Skype."/>
    <x v="6"/>
    <n v="8538.66"/>
    <x v="0"/>
    <s v="US"/>
    <s v="USD"/>
    <x v="255"/>
    <x v="255"/>
    <b v="1"/>
    <n v="188"/>
    <b v="1"/>
    <s v="film &amp; video/documentary"/>
    <n v="107"/>
    <n v="45.42"/>
    <x v="0"/>
    <x v="4"/>
    <x v="255"/>
    <x v="255"/>
    <x v="6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x v="256"/>
    <x v="256"/>
    <b v="1"/>
    <n v="275"/>
    <b v="1"/>
    <s v="film &amp; video/documentary"/>
    <n v="139"/>
    <n v="65.760000000000005"/>
    <x v="0"/>
    <x v="4"/>
    <x v="256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x v="257"/>
    <x v="257"/>
    <b v="1"/>
    <n v="560"/>
    <b v="1"/>
    <s v="film &amp; video/documentary"/>
    <n v="107"/>
    <n v="66.7"/>
    <x v="0"/>
    <x v="4"/>
    <x v="257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x v="258"/>
    <x v="258"/>
    <b v="1"/>
    <n v="688"/>
    <b v="1"/>
    <s v="film &amp; video/documentary"/>
    <n v="191"/>
    <n v="83.35"/>
    <x v="0"/>
    <x v="4"/>
    <x v="258"/>
    <x v="258"/>
    <x v="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x v="259"/>
    <x v="259"/>
    <b v="1"/>
    <n v="942"/>
    <b v="1"/>
    <s v="film &amp; video/documentary"/>
    <n v="132"/>
    <n v="105.05"/>
    <x v="0"/>
    <x v="4"/>
    <x v="259"/>
    <x v="259"/>
    <x v="0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x v="260"/>
    <x v="260"/>
    <b v="1"/>
    <n v="88"/>
    <b v="1"/>
    <s v="film &amp; video/documentary"/>
    <n v="106"/>
    <n v="120.91"/>
    <x v="0"/>
    <x v="4"/>
    <x v="260"/>
    <x v="260"/>
    <x v="7"/>
  </r>
  <r>
    <n v="261"/>
    <s v="Empires: The Film"/>
    <s v="Empires explores the impact of networks on histories and philosophies of political thought."/>
    <x v="22"/>
    <n v="21480"/>
    <x v="0"/>
    <s v="US"/>
    <s v="USD"/>
    <x v="261"/>
    <x v="261"/>
    <b v="1"/>
    <n v="220"/>
    <b v="1"/>
    <s v="film &amp; video/documentary"/>
    <n v="107"/>
    <n v="97.64"/>
    <x v="0"/>
    <x v="4"/>
    <x v="261"/>
    <x v="261"/>
    <x v="5"/>
  </r>
  <r>
    <n v="262"/>
    <s v="The Last Cosmonaut"/>
    <s v="He can never die. He will live forever. He is the last cosmonaut, and this is his story."/>
    <x v="30"/>
    <n v="6000"/>
    <x v="0"/>
    <s v="US"/>
    <s v="USD"/>
    <x v="262"/>
    <x v="262"/>
    <b v="1"/>
    <n v="145"/>
    <b v="1"/>
    <s v="film &amp; video/documentary"/>
    <n v="240"/>
    <n v="41.38"/>
    <x v="0"/>
    <x v="4"/>
    <x v="262"/>
    <x v="262"/>
    <x v="6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x v="263"/>
    <x v="263"/>
    <b v="1"/>
    <n v="963"/>
    <b v="1"/>
    <s v="film &amp; video/documentary"/>
    <n v="118"/>
    <n v="30.65"/>
    <x v="0"/>
    <x v="4"/>
    <x v="263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x v="264"/>
    <x v="264"/>
    <b v="1"/>
    <n v="91"/>
    <b v="1"/>
    <s v="film &amp; video/documentary"/>
    <n v="118"/>
    <n v="64.95"/>
    <x v="0"/>
    <x v="4"/>
    <x v="264"/>
    <x v="264"/>
    <x v="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x v="265"/>
    <x v="265"/>
    <b v="1"/>
    <n v="58"/>
    <b v="1"/>
    <s v="film &amp; video/documentary"/>
    <n v="111"/>
    <n v="95.78"/>
    <x v="0"/>
    <x v="4"/>
    <x v="265"/>
    <x v="265"/>
    <x v="7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x v="266"/>
    <x v="266"/>
    <b v="1"/>
    <n v="36"/>
    <b v="1"/>
    <s v="film &amp; video/documentary"/>
    <n v="146"/>
    <n v="40.42"/>
    <x v="0"/>
    <x v="4"/>
    <x v="266"/>
    <x v="266"/>
    <x v="7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x v="267"/>
    <x v="267"/>
    <b v="1"/>
    <n v="165"/>
    <b v="1"/>
    <s v="film &amp; video/documentary"/>
    <n v="132"/>
    <n v="78.58"/>
    <x v="0"/>
    <x v="4"/>
    <x v="267"/>
    <x v="267"/>
    <x v="3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x v="268"/>
    <x v="268"/>
    <b v="1"/>
    <n v="111"/>
    <b v="1"/>
    <s v="film &amp; video/documentary"/>
    <n v="111"/>
    <n v="50.18"/>
    <x v="0"/>
    <x v="4"/>
    <x v="268"/>
    <x v="268"/>
    <x v="6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x v="269"/>
    <x v="269"/>
    <b v="1"/>
    <n v="1596"/>
    <b v="1"/>
    <s v="film &amp; video/documentary"/>
    <n v="147"/>
    <n v="92.25"/>
    <x v="0"/>
    <x v="4"/>
    <x v="269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x v="270"/>
    <x v="270"/>
    <b v="1"/>
    <n v="61"/>
    <b v="1"/>
    <s v="film &amp; video/documentary"/>
    <n v="153"/>
    <n v="57.54"/>
    <x v="0"/>
    <x v="4"/>
    <x v="270"/>
    <x v="270"/>
    <x v="6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x v="271"/>
    <x v="271"/>
    <b v="1"/>
    <n v="287"/>
    <b v="1"/>
    <s v="film &amp; video/documentary"/>
    <n v="105"/>
    <n v="109.42"/>
    <x v="0"/>
    <x v="4"/>
    <x v="271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x v="272"/>
    <x v="272"/>
    <b v="1"/>
    <n v="65"/>
    <b v="1"/>
    <s v="film &amp; video/documentary"/>
    <n v="177"/>
    <n v="81.89"/>
    <x v="0"/>
    <x v="4"/>
    <x v="272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x v="273"/>
    <x v="273"/>
    <b v="1"/>
    <n v="118"/>
    <b v="1"/>
    <s v="film &amp; video/documentary"/>
    <n v="108"/>
    <n v="45.67"/>
    <x v="0"/>
    <x v="4"/>
    <x v="273"/>
    <x v="273"/>
    <x v="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x v="274"/>
    <x v="274"/>
    <b v="1"/>
    <n v="113"/>
    <b v="1"/>
    <s v="film &amp; video/documentary"/>
    <n v="156"/>
    <n v="55.22"/>
    <x v="0"/>
    <x v="4"/>
    <x v="274"/>
    <x v="274"/>
    <x v="5"/>
  </r>
  <r>
    <n v="275"/>
    <s v="Finding the Funk"/>
    <s v="A journey through the origins and influence of funk music from James Brown to D'Angelo we are FINDING THE FUNK!"/>
    <x v="22"/>
    <n v="21679"/>
    <x v="0"/>
    <s v="US"/>
    <s v="USD"/>
    <x v="275"/>
    <x v="275"/>
    <b v="1"/>
    <n v="332"/>
    <b v="1"/>
    <s v="film &amp; video/documentary"/>
    <n v="108"/>
    <n v="65.3"/>
    <x v="0"/>
    <x v="4"/>
    <x v="275"/>
    <x v="275"/>
    <x v="5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x v="276"/>
    <x v="276"/>
    <b v="1"/>
    <n v="62"/>
    <b v="1"/>
    <s v="film &amp; video/documentary"/>
    <n v="148"/>
    <n v="95.23"/>
    <x v="0"/>
    <x v="4"/>
    <x v="276"/>
    <x v="276"/>
    <x v="5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x v="277"/>
    <x v="277"/>
    <b v="1"/>
    <n v="951"/>
    <b v="1"/>
    <s v="film &amp; video/documentary"/>
    <n v="110"/>
    <n v="75.44"/>
    <x v="0"/>
    <x v="4"/>
    <x v="277"/>
    <x v="277"/>
    <x v="0"/>
  </r>
  <r>
    <n v="278"/>
    <s v="The Babushkas of Chernobyl"/>
    <s v="An unlikely story of spirit, defiance and beauty from the most contaminated place on Earth"/>
    <x v="100"/>
    <n v="40594"/>
    <x v="0"/>
    <s v="US"/>
    <s v="USD"/>
    <x v="278"/>
    <x v="278"/>
    <b v="1"/>
    <n v="415"/>
    <b v="1"/>
    <s v="film &amp; video/documentary"/>
    <n v="150"/>
    <n v="97.82"/>
    <x v="0"/>
    <x v="4"/>
    <x v="278"/>
    <x v="278"/>
    <x v="5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x v="279"/>
    <x v="279"/>
    <b v="1"/>
    <n v="305"/>
    <b v="1"/>
    <s v="film &amp; video/documentary"/>
    <n v="157"/>
    <n v="87.69"/>
    <x v="0"/>
    <x v="4"/>
    <x v="279"/>
    <x v="279"/>
    <x v="1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x v="280"/>
    <x v="280"/>
    <b v="1"/>
    <n v="2139"/>
    <b v="1"/>
    <s v="film &amp; video/documentary"/>
    <n v="156"/>
    <n v="54.75"/>
    <x v="0"/>
    <x v="4"/>
    <x v="280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x v="281"/>
    <x v="281"/>
    <b v="1"/>
    <n v="79"/>
    <b v="1"/>
    <s v="film &amp; video/documentary"/>
    <n v="121"/>
    <n v="83.95"/>
    <x v="0"/>
    <x v="4"/>
    <x v="281"/>
    <x v="281"/>
    <x v="8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x v="282"/>
    <x v="282"/>
    <b v="1"/>
    <n v="179"/>
    <b v="1"/>
    <s v="film &amp; video/documentary"/>
    <n v="101"/>
    <n v="254.39"/>
    <x v="0"/>
    <x v="4"/>
    <x v="282"/>
    <x v="282"/>
    <x v="7"/>
  </r>
  <r>
    <n v="283"/>
    <s v="SOLE SURVIVOR"/>
    <s v="What is the impact of survivorship on the human condition?"/>
    <x v="102"/>
    <n v="20569.05"/>
    <x v="0"/>
    <s v="US"/>
    <s v="USD"/>
    <x v="283"/>
    <x v="283"/>
    <b v="1"/>
    <n v="202"/>
    <b v="1"/>
    <s v="film &amp; video/documentary"/>
    <n v="114"/>
    <n v="101.83"/>
    <x v="0"/>
    <x v="4"/>
    <x v="283"/>
    <x v="283"/>
    <x v="6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x v="284"/>
    <x v="284"/>
    <b v="1"/>
    <n v="760"/>
    <b v="1"/>
    <s v="film &amp; video/documentary"/>
    <n v="105"/>
    <n v="55.07"/>
    <x v="0"/>
    <x v="4"/>
    <x v="284"/>
    <x v="284"/>
    <x v="6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x v="285"/>
    <x v="285"/>
    <b v="1"/>
    <n v="563"/>
    <b v="1"/>
    <s v="film &amp; video/documentary"/>
    <n v="229"/>
    <n v="56.9"/>
    <x v="0"/>
    <x v="4"/>
    <x v="285"/>
    <x v="285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x v="286"/>
    <x v="286"/>
    <b v="1"/>
    <n v="135"/>
    <b v="1"/>
    <s v="film &amp; video/documentary"/>
    <n v="109"/>
    <n v="121.28"/>
    <x v="0"/>
    <x v="4"/>
    <x v="286"/>
    <x v="286"/>
    <x v="4"/>
  </r>
  <r>
    <n v="287"/>
    <s v="In Country: A Documentary Film (POSTPRODUCTION)"/>
    <s v="War is hell. Why would anyone want to spend their weekends there?"/>
    <x v="36"/>
    <n v="26445"/>
    <x v="0"/>
    <s v="US"/>
    <s v="USD"/>
    <x v="287"/>
    <x v="287"/>
    <b v="1"/>
    <n v="290"/>
    <b v="1"/>
    <s v="film &amp; video/documentary"/>
    <n v="176"/>
    <n v="91.19"/>
    <x v="0"/>
    <x v="4"/>
    <x v="287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x v="288"/>
    <x v="288"/>
    <b v="1"/>
    <n v="447"/>
    <b v="1"/>
    <s v="film &amp; video/documentary"/>
    <n v="103"/>
    <n v="115.45"/>
    <x v="0"/>
    <x v="4"/>
    <x v="288"/>
    <x v="288"/>
    <x v="5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x v="289"/>
    <x v="289"/>
    <b v="1"/>
    <n v="232"/>
    <b v="1"/>
    <s v="film &amp; video/documentary"/>
    <n v="105"/>
    <n v="67.77"/>
    <x v="0"/>
    <x v="4"/>
    <x v="289"/>
    <x v="289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x v="290"/>
    <x v="290"/>
    <b v="1"/>
    <n v="168"/>
    <b v="1"/>
    <s v="film &amp; video/documentary"/>
    <n v="107"/>
    <n v="28.58"/>
    <x v="0"/>
    <x v="4"/>
    <x v="290"/>
    <x v="290"/>
    <x v="7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x v="291"/>
    <x v="291"/>
    <b v="1"/>
    <n v="128"/>
    <b v="1"/>
    <s v="film &amp; video/documentary"/>
    <n v="120"/>
    <n v="46.88"/>
    <x v="0"/>
    <x v="4"/>
    <x v="291"/>
    <x v="291"/>
    <x v="4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x v="292"/>
    <x v="292"/>
    <b v="1"/>
    <n v="493"/>
    <b v="1"/>
    <s v="film &amp; video/documentary"/>
    <n v="102"/>
    <n v="154.41999999999999"/>
    <x v="0"/>
    <x v="4"/>
    <x v="292"/>
    <x v="292"/>
    <x v="6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x v="293"/>
    <x v="293"/>
    <b v="1"/>
    <n v="131"/>
    <b v="1"/>
    <s v="film &amp; video/documentary"/>
    <n v="101"/>
    <n v="201.22"/>
    <x v="0"/>
    <x v="4"/>
    <x v="293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x v="294"/>
    <x v="294"/>
    <b v="1"/>
    <n v="50"/>
    <b v="1"/>
    <s v="film &amp; video/documentary"/>
    <n v="100"/>
    <n v="100"/>
    <x v="0"/>
    <x v="4"/>
    <x v="29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x v="295"/>
    <x v="295"/>
    <b v="1"/>
    <n v="665"/>
    <b v="1"/>
    <s v="film &amp; video/documentary"/>
    <n v="133"/>
    <n v="100.08"/>
    <x v="0"/>
    <x v="4"/>
    <x v="295"/>
    <x v="295"/>
    <x v="4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x v="296"/>
    <x v="296"/>
    <b v="1"/>
    <n v="129"/>
    <b v="1"/>
    <s v="film &amp; video/documentary"/>
    <n v="119"/>
    <n v="230.09"/>
    <x v="0"/>
    <x v="4"/>
    <x v="296"/>
    <x v="296"/>
    <x v="5"/>
  </r>
  <r>
    <n v="297"/>
    <s v="Who Owns Yoga?"/>
    <s v="Who Owns Yoga? is a feature length documentary film that explores the changing nature of yoga in the modern world."/>
    <x v="22"/>
    <n v="20128"/>
    <x v="0"/>
    <s v="US"/>
    <s v="USD"/>
    <x v="297"/>
    <x v="297"/>
    <b v="1"/>
    <n v="142"/>
    <b v="1"/>
    <s v="film &amp; video/documentary"/>
    <n v="101"/>
    <n v="141.75"/>
    <x v="0"/>
    <x v="4"/>
    <x v="297"/>
    <x v="297"/>
    <x v="0"/>
  </r>
  <r>
    <n v="298"/>
    <s v="DisHonesty - A Documentary Feature Film"/>
    <s v="The truth is, we all lie - and by &quot;we,&quot; we mean everyone!"/>
    <x v="103"/>
    <n v="137254.84"/>
    <x v="0"/>
    <s v="US"/>
    <s v="USD"/>
    <x v="298"/>
    <x v="298"/>
    <b v="1"/>
    <n v="2436"/>
    <b v="1"/>
    <s v="film &amp; video/documentary"/>
    <n v="109"/>
    <n v="56.34"/>
    <x v="0"/>
    <x v="4"/>
    <x v="298"/>
    <x v="298"/>
    <x v="3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x v="299"/>
    <x v="299"/>
    <b v="1"/>
    <n v="244"/>
    <b v="1"/>
    <s v="film &amp; video/documentary"/>
    <n v="179"/>
    <n v="73.34"/>
    <x v="0"/>
    <x v="4"/>
    <x v="299"/>
    <x v="299"/>
    <x v="7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x v="300"/>
    <x v="300"/>
    <b v="1"/>
    <n v="298"/>
    <b v="1"/>
    <s v="film &amp; video/documentary"/>
    <n v="102"/>
    <n v="85.34"/>
    <x v="0"/>
    <x v="4"/>
    <x v="300"/>
    <x v="300"/>
    <x v="6"/>
  </r>
  <r>
    <n v="301"/>
    <s v="WORLD FAIR"/>
    <s v="A film about personal memory, amateur cinematography, and visions of the future at the 1939 New York World's Fair."/>
    <x v="93"/>
    <n v="15435.55"/>
    <x v="0"/>
    <s v="US"/>
    <s v="USD"/>
    <x v="301"/>
    <x v="301"/>
    <b v="1"/>
    <n v="251"/>
    <b v="1"/>
    <s v="film &amp; video/documentary"/>
    <n v="119"/>
    <n v="61.5"/>
    <x v="0"/>
    <x v="4"/>
    <x v="301"/>
    <x v="301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x v="302"/>
    <x v="302"/>
    <b v="1"/>
    <n v="108"/>
    <b v="1"/>
    <s v="film &amp; video/documentary"/>
    <n v="100"/>
    <n v="93.02"/>
    <x v="0"/>
    <x v="4"/>
    <x v="302"/>
    <x v="302"/>
    <x v="5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x v="303"/>
    <x v="303"/>
    <b v="1"/>
    <n v="82"/>
    <b v="1"/>
    <s v="film &amp; video/documentary"/>
    <n v="137"/>
    <n v="50.29"/>
    <x v="0"/>
    <x v="4"/>
    <x v="303"/>
    <x v="303"/>
    <x v="5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x v="304"/>
    <x v="304"/>
    <b v="1"/>
    <n v="74"/>
    <b v="1"/>
    <s v="film &amp; video/documentary"/>
    <n v="232"/>
    <n v="106.43"/>
    <x v="0"/>
    <x v="4"/>
    <x v="304"/>
    <x v="304"/>
    <x v="5"/>
  </r>
  <r>
    <n v="305"/>
    <s v="My Friend Mott-ly"/>
    <s v="A documentary that I am making about the difficult, but inspiring, life of a late friend of mine."/>
    <x v="51"/>
    <n v="9775"/>
    <x v="0"/>
    <s v="US"/>
    <s v="USD"/>
    <x v="305"/>
    <x v="305"/>
    <b v="1"/>
    <n v="189"/>
    <b v="1"/>
    <s v="film &amp; video/documentary"/>
    <n v="130"/>
    <n v="51.72"/>
    <x v="0"/>
    <x v="4"/>
    <x v="305"/>
    <x v="305"/>
    <x v="5"/>
  </r>
  <r>
    <n v="306"/>
    <s v="Escape/Artist: The Jason Escape Documentary"/>
    <s v="A feature-length documentary on the life of Boston escape artist Jason Escape."/>
    <x v="28"/>
    <n v="2929"/>
    <x v="0"/>
    <s v="US"/>
    <s v="USD"/>
    <x v="306"/>
    <x v="306"/>
    <b v="1"/>
    <n v="80"/>
    <b v="1"/>
    <s v="film &amp; video/documentary"/>
    <n v="293"/>
    <n v="36.61"/>
    <x v="0"/>
    <x v="4"/>
    <x v="306"/>
    <x v="306"/>
    <x v="4"/>
  </r>
  <r>
    <n v="307"/>
    <s v="Grammar Revolution"/>
    <s v="Why is grammar important?"/>
    <x v="29"/>
    <n v="24490"/>
    <x v="0"/>
    <s v="US"/>
    <s v="USD"/>
    <x v="307"/>
    <x v="307"/>
    <b v="1"/>
    <n v="576"/>
    <b v="1"/>
    <s v="film &amp; video/documentary"/>
    <n v="111"/>
    <n v="42.52"/>
    <x v="0"/>
    <x v="4"/>
    <x v="307"/>
    <x v="307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x v="308"/>
    <x v="308"/>
    <b v="1"/>
    <n v="202"/>
    <b v="1"/>
    <s v="film &amp; video/documentary"/>
    <n v="106"/>
    <n v="62.71"/>
    <x v="0"/>
    <x v="4"/>
    <x v="308"/>
    <x v="308"/>
    <x v="6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x v="309"/>
    <x v="309"/>
    <b v="1"/>
    <n v="238"/>
    <b v="1"/>
    <s v="film &amp; video/documentary"/>
    <n v="119"/>
    <n v="89.96"/>
    <x v="0"/>
    <x v="4"/>
    <x v="309"/>
    <x v="309"/>
    <x v="5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x v="310"/>
    <x v="310"/>
    <b v="1"/>
    <n v="36"/>
    <b v="1"/>
    <s v="film &amp; video/documentary"/>
    <n v="104"/>
    <n v="28.92"/>
    <x v="0"/>
    <x v="4"/>
    <x v="310"/>
    <x v="310"/>
    <x v="6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x v="311"/>
    <x v="311"/>
    <b v="1"/>
    <n v="150"/>
    <b v="1"/>
    <s v="film &amp; video/documentary"/>
    <n v="104"/>
    <n v="138.80000000000001"/>
    <x v="0"/>
    <x v="4"/>
    <x v="311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x v="312"/>
    <x v="312"/>
    <b v="1"/>
    <n v="146"/>
    <b v="1"/>
    <s v="film &amp; video/documentary"/>
    <n v="112"/>
    <n v="61.3"/>
    <x v="0"/>
    <x v="4"/>
    <x v="312"/>
    <x v="312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x v="313"/>
    <x v="313"/>
    <b v="1"/>
    <n v="222"/>
    <b v="1"/>
    <s v="film &amp; video/documentary"/>
    <n v="105"/>
    <n v="80.2"/>
    <x v="0"/>
    <x v="4"/>
    <x v="313"/>
    <x v="313"/>
    <x v="7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x v="314"/>
    <x v="314"/>
    <b v="1"/>
    <n v="120"/>
    <b v="1"/>
    <s v="film &amp; video/documentary"/>
    <n v="385"/>
    <n v="32.1"/>
    <x v="0"/>
    <x v="4"/>
    <x v="314"/>
    <x v="314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x v="315"/>
    <x v="315"/>
    <b v="1"/>
    <n v="126"/>
    <b v="1"/>
    <s v="film &amp; video/documentary"/>
    <n v="101"/>
    <n v="200.89"/>
    <x v="0"/>
    <x v="4"/>
    <x v="315"/>
    <x v="315"/>
    <x v="5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x v="316"/>
    <x v="316"/>
    <b v="1"/>
    <n v="158"/>
    <b v="1"/>
    <s v="film &amp; video/documentary"/>
    <n v="114"/>
    <n v="108.01"/>
    <x v="0"/>
    <x v="4"/>
    <x v="316"/>
    <x v="316"/>
    <x v="3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x v="317"/>
    <x v="317"/>
    <b v="1"/>
    <n v="316"/>
    <b v="1"/>
    <s v="film &amp; video/documentary"/>
    <n v="101"/>
    <n v="95.7"/>
    <x v="0"/>
    <x v="4"/>
    <x v="317"/>
    <x v="317"/>
    <x v="4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x v="318"/>
    <x v="318"/>
    <b v="1"/>
    <n v="284"/>
    <b v="1"/>
    <s v="film &amp; video/documentary"/>
    <n v="283"/>
    <n v="49.88"/>
    <x v="0"/>
    <x v="4"/>
    <x v="318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x v="319"/>
    <x v="319"/>
    <b v="1"/>
    <n v="51"/>
    <b v="1"/>
    <s v="film &amp; video/documentary"/>
    <n v="113"/>
    <n v="110.47"/>
    <x v="0"/>
    <x v="4"/>
    <x v="319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x v="320"/>
    <x v="320"/>
    <b v="1"/>
    <n v="158"/>
    <b v="1"/>
    <s v="film &amp; video/documentary"/>
    <n v="107"/>
    <n v="134.91"/>
    <x v="0"/>
    <x v="4"/>
    <x v="320"/>
    <x v="320"/>
    <x v="0"/>
  </r>
  <r>
    <n v="321"/>
    <s v="An Impossible Project"/>
    <s v="The more digital the world, the more analog our dreams._x000a_A feature documentary shot on 35mm film."/>
    <x v="19"/>
    <n v="35932"/>
    <x v="0"/>
    <s v="DE"/>
    <s v="EUR"/>
    <x v="321"/>
    <x v="321"/>
    <b v="1"/>
    <n v="337"/>
    <b v="1"/>
    <s v="film &amp; video/documentary"/>
    <n v="103"/>
    <n v="106.62"/>
    <x v="0"/>
    <x v="4"/>
    <x v="321"/>
    <x v="321"/>
    <x v="2"/>
  </r>
  <r>
    <n v="322"/>
    <s v="Last of the Big Tuskers"/>
    <s v="A documentary film about the largest elephants on earth and what is being done to ensure their survival."/>
    <x v="31"/>
    <n v="26978"/>
    <x v="0"/>
    <s v="US"/>
    <s v="USD"/>
    <x v="322"/>
    <x v="322"/>
    <b v="1"/>
    <n v="186"/>
    <b v="1"/>
    <s v="film &amp; video/documentary"/>
    <n v="108"/>
    <n v="145.04"/>
    <x v="0"/>
    <x v="4"/>
    <x v="322"/>
    <x v="322"/>
    <x v="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x v="323"/>
    <x v="323"/>
    <b v="1"/>
    <n v="58"/>
    <b v="1"/>
    <s v="film &amp; video/documentary"/>
    <n v="123"/>
    <n v="114.59"/>
    <x v="0"/>
    <x v="4"/>
    <x v="323"/>
    <x v="323"/>
    <x v="2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x v="324"/>
    <x v="324"/>
    <b v="1"/>
    <n v="82"/>
    <b v="1"/>
    <s v="film &amp; video/documentary"/>
    <n v="102"/>
    <n v="105.32"/>
    <x v="0"/>
    <x v="4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x v="325"/>
    <x v="325"/>
    <b v="1"/>
    <n v="736"/>
    <b v="1"/>
    <s v="film &amp; video/documentary"/>
    <n v="104"/>
    <n v="70.92"/>
    <x v="0"/>
    <x v="4"/>
    <x v="325"/>
    <x v="325"/>
    <x v="2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x v="326"/>
    <x v="326"/>
    <b v="1"/>
    <n v="1151"/>
    <b v="1"/>
    <s v="film &amp; video/documentary"/>
    <n v="113"/>
    <n v="147.16999999999999"/>
    <x v="0"/>
    <x v="4"/>
    <x v="326"/>
    <x v="326"/>
    <x v="1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x v="327"/>
    <x v="327"/>
    <b v="1"/>
    <n v="34"/>
    <b v="1"/>
    <s v="film &amp; video/documentary"/>
    <n v="136"/>
    <n v="160.47"/>
    <x v="0"/>
    <x v="4"/>
    <x v="327"/>
    <x v="327"/>
    <x v="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x v="328"/>
    <x v="328"/>
    <b v="1"/>
    <n v="498"/>
    <b v="1"/>
    <s v="film &amp; video/documentary"/>
    <n v="104"/>
    <n v="156.05000000000001"/>
    <x v="0"/>
    <x v="4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x v="329"/>
    <x v="329"/>
    <b v="1"/>
    <n v="167"/>
    <b v="1"/>
    <s v="film &amp; video/documentary"/>
    <n v="106"/>
    <n v="63.17"/>
    <x v="0"/>
    <x v="4"/>
    <x v="329"/>
    <x v="329"/>
    <x v="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x v="330"/>
    <x v="330"/>
    <b v="1"/>
    <n v="340"/>
    <b v="1"/>
    <s v="film &amp; video/documentary"/>
    <n v="102"/>
    <n v="104.82"/>
    <x v="0"/>
    <x v="4"/>
    <x v="330"/>
    <x v="33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x v="331"/>
    <x v="331"/>
    <b v="1"/>
    <n v="438"/>
    <b v="1"/>
    <s v="film &amp; video/documentary"/>
    <n v="107"/>
    <n v="97.36"/>
    <x v="0"/>
    <x v="4"/>
    <x v="331"/>
    <x v="331"/>
    <x v="2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x v="332"/>
    <x v="332"/>
    <b v="1"/>
    <n v="555"/>
    <b v="1"/>
    <s v="film &amp; video/documentary"/>
    <n v="113"/>
    <n v="203.63"/>
    <x v="0"/>
    <x v="4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x v="333"/>
    <x v="333"/>
    <b v="1"/>
    <n v="266"/>
    <b v="1"/>
    <s v="film &amp; video/documentary"/>
    <n v="125"/>
    <n v="188.31"/>
    <x v="0"/>
    <x v="4"/>
    <x v="333"/>
    <x v="333"/>
    <x v="2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x v="334"/>
    <x v="334"/>
    <b v="1"/>
    <n v="69"/>
    <b v="1"/>
    <s v="film &amp; video/documentary"/>
    <n v="101"/>
    <n v="146.65"/>
    <x v="0"/>
    <x v="4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x v="335"/>
    <x v="335"/>
    <b v="1"/>
    <n v="80"/>
    <b v="1"/>
    <s v="film &amp; video/documentary"/>
    <n v="103"/>
    <n v="109.19"/>
    <x v="0"/>
    <x v="4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x v="336"/>
    <x v="336"/>
    <b v="1"/>
    <n v="493"/>
    <b v="1"/>
    <s v="film &amp; video/documentary"/>
    <n v="117"/>
    <n v="59.25"/>
    <x v="0"/>
    <x v="4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x v="337"/>
    <x v="337"/>
    <b v="1"/>
    <n v="31"/>
    <b v="1"/>
    <s v="film &amp; video/documentary"/>
    <n v="101"/>
    <n v="97.9"/>
    <x v="0"/>
    <x v="4"/>
    <x v="337"/>
    <x v="337"/>
    <x v="0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x v="338"/>
    <x v="338"/>
    <b v="1"/>
    <n v="236"/>
    <b v="1"/>
    <s v="film &amp; video/documentary"/>
    <n v="110"/>
    <n v="70"/>
    <x v="0"/>
    <x v="4"/>
    <x v="338"/>
    <x v="338"/>
    <x v="2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x v="339"/>
    <x v="339"/>
    <b v="1"/>
    <n v="89"/>
    <b v="1"/>
    <s v="film &amp; video/documentary"/>
    <n v="108"/>
    <n v="72.87"/>
    <x v="0"/>
    <x v="4"/>
    <x v="339"/>
    <x v="339"/>
    <x v="0"/>
  </r>
  <r>
    <n v="340"/>
    <s v="Somaliland: The Abaarso Story"/>
    <s v="Feature-length documentary about five Somali Muslim students pursuing dreams of education in America"/>
    <x v="19"/>
    <n v="43758"/>
    <x v="0"/>
    <s v="US"/>
    <s v="USD"/>
    <x v="340"/>
    <x v="340"/>
    <b v="1"/>
    <n v="299"/>
    <b v="1"/>
    <s v="film &amp; video/documentary"/>
    <n v="125"/>
    <n v="146.35"/>
    <x v="0"/>
    <x v="4"/>
    <x v="340"/>
    <x v="340"/>
    <x v="1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x v="341"/>
    <x v="341"/>
    <b v="1"/>
    <n v="55"/>
    <b v="1"/>
    <s v="film &amp; video/documentary"/>
    <n v="107"/>
    <n v="67.91"/>
    <x v="0"/>
    <x v="4"/>
    <x v="341"/>
    <x v="341"/>
    <x v="3"/>
  </r>
  <r>
    <n v="342"/>
    <s v="BREAKING A MONSTER a film about the band Unlocking The Truth"/>
    <s v="BREAKING A MONSTER needs your help to play in THEATERS!"/>
    <x v="56"/>
    <n v="55201.52"/>
    <x v="0"/>
    <s v="US"/>
    <s v="USD"/>
    <x v="342"/>
    <x v="342"/>
    <b v="1"/>
    <n v="325"/>
    <b v="1"/>
    <s v="film &amp; video/documentary"/>
    <n v="100"/>
    <n v="169.85"/>
    <x v="0"/>
    <x v="4"/>
    <x v="342"/>
    <x v="342"/>
    <x v="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x v="343"/>
    <x v="343"/>
    <b v="1"/>
    <n v="524"/>
    <b v="1"/>
    <s v="film &amp; video/documentary"/>
    <n v="102"/>
    <n v="58.41"/>
    <x v="0"/>
    <x v="4"/>
    <x v="343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x v="344"/>
    <x v="344"/>
    <b v="1"/>
    <n v="285"/>
    <b v="1"/>
    <s v="film &amp; video/documentary"/>
    <n v="102"/>
    <n v="119.99"/>
    <x v="0"/>
    <x v="4"/>
    <x v="344"/>
    <x v="344"/>
    <x v="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x v="345"/>
    <x v="345"/>
    <b v="1"/>
    <n v="179"/>
    <b v="1"/>
    <s v="film &amp; video/documentary"/>
    <n v="123"/>
    <n v="99.86"/>
    <x v="0"/>
    <x v="4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x v="346"/>
    <x v="346"/>
    <b v="1"/>
    <n v="188"/>
    <b v="1"/>
    <s v="film &amp; video/documentary"/>
    <n v="170"/>
    <n v="90.58"/>
    <x v="0"/>
    <x v="4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x v="347"/>
    <x v="347"/>
    <b v="1"/>
    <n v="379"/>
    <b v="1"/>
    <s v="film &amp; video/documentary"/>
    <n v="112"/>
    <n v="117.77"/>
    <x v="0"/>
    <x v="4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x v="348"/>
    <x v="348"/>
    <b v="1"/>
    <n v="119"/>
    <b v="1"/>
    <s v="film &amp; video/documentary"/>
    <n v="103"/>
    <n v="86.55"/>
    <x v="0"/>
    <x v="4"/>
    <x v="348"/>
    <x v="348"/>
    <x v="0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x v="349"/>
    <x v="349"/>
    <b v="1"/>
    <n v="167"/>
    <b v="1"/>
    <s v="film &amp; video/documentary"/>
    <n v="107"/>
    <n v="71.900000000000006"/>
    <x v="0"/>
    <x v="4"/>
    <x v="349"/>
    <x v="349"/>
    <x v="1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x v="350"/>
    <x v="350"/>
    <b v="1"/>
    <n v="221"/>
    <b v="1"/>
    <s v="film &amp; video/documentary"/>
    <n v="115"/>
    <n v="129.82"/>
    <x v="0"/>
    <x v="4"/>
    <x v="35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x v="351"/>
    <x v="351"/>
    <b v="1"/>
    <n v="964"/>
    <b v="1"/>
    <s v="film &amp; video/documentary"/>
    <n v="127"/>
    <n v="44.91"/>
    <x v="0"/>
    <x v="4"/>
    <x v="351"/>
    <x v="351"/>
    <x v="2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x v="352"/>
    <x v="352"/>
    <b v="1"/>
    <n v="286"/>
    <b v="1"/>
    <s v="film &amp; video/documentary"/>
    <n v="117"/>
    <n v="40.76"/>
    <x v="0"/>
    <x v="4"/>
    <x v="352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x v="353"/>
    <x v="353"/>
    <b v="1"/>
    <n v="613"/>
    <b v="1"/>
    <s v="film &amp; video/documentary"/>
    <n v="109"/>
    <n v="103.52"/>
    <x v="0"/>
    <x v="4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x v="354"/>
    <x v="354"/>
    <b v="1"/>
    <n v="29"/>
    <b v="1"/>
    <s v="film &amp; video/documentary"/>
    <n v="104"/>
    <n v="125.45"/>
    <x v="0"/>
    <x v="4"/>
    <x v="354"/>
    <x v="354"/>
    <x v="2"/>
  </r>
  <r>
    <n v="355"/>
    <s v="REZA ABDOH -Theatre Visionary"/>
    <s v="A documentary film about the late REZA ABDOH and his performance company DAR A LUZ."/>
    <x v="19"/>
    <n v="40690"/>
    <x v="0"/>
    <s v="US"/>
    <s v="USD"/>
    <x v="355"/>
    <x v="355"/>
    <b v="1"/>
    <n v="165"/>
    <b v="1"/>
    <s v="film &amp; video/documentary"/>
    <n v="116"/>
    <n v="246.61"/>
    <x v="0"/>
    <x v="4"/>
    <x v="355"/>
    <x v="355"/>
    <x v="3"/>
  </r>
  <r>
    <n v="356"/>
    <s v="43 and 80"/>
    <s v="A documentary about halibut conservation and how it impacts communities of Southeast Alaska."/>
    <x v="51"/>
    <n v="7701.93"/>
    <x v="0"/>
    <s v="US"/>
    <s v="USD"/>
    <x v="356"/>
    <x v="356"/>
    <b v="1"/>
    <n v="97"/>
    <b v="1"/>
    <s v="film &amp; video/documentary"/>
    <n v="103"/>
    <n v="79.400000000000006"/>
    <x v="0"/>
    <x v="4"/>
    <x v="356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x v="357"/>
    <x v="357"/>
    <b v="1"/>
    <n v="303"/>
    <b v="1"/>
    <s v="film &amp; video/documentary"/>
    <n v="174"/>
    <n v="86.14"/>
    <x v="0"/>
    <x v="4"/>
    <x v="357"/>
    <x v="357"/>
    <x v="0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x v="358"/>
    <x v="358"/>
    <b v="1"/>
    <n v="267"/>
    <b v="1"/>
    <s v="film &amp; video/documentary"/>
    <n v="103"/>
    <n v="193.05"/>
    <x v="0"/>
    <x v="4"/>
    <x v="358"/>
    <x v="358"/>
    <x v="2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x v="359"/>
    <x v="359"/>
    <b v="1"/>
    <n v="302"/>
    <b v="1"/>
    <s v="film &amp; video/documentary"/>
    <n v="105"/>
    <n v="84.02"/>
    <x v="0"/>
    <x v="4"/>
    <x v="359"/>
    <x v="359"/>
    <x v="3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x v="360"/>
    <x v="360"/>
    <b v="0"/>
    <n v="87"/>
    <b v="1"/>
    <s v="film &amp; video/documentary"/>
    <n v="101"/>
    <n v="139.83000000000001"/>
    <x v="0"/>
    <x v="4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x v="361"/>
    <x v="361"/>
    <b v="0"/>
    <n v="354"/>
    <b v="1"/>
    <s v="film &amp; video/documentary"/>
    <n v="111"/>
    <n v="109.82"/>
    <x v="0"/>
    <x v="4"/>
    <x v="361"/>
    <x v="361"/>
    <x v="3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x v="362"/>
    <x v="362"/>
    <b v="0"/>
    <n v="86"/>
    <b v="1"/>
    <s v="film &amp; video/documentary"/>
    <n v="124"/>
    <n v="139.53"/>
    <x v="0"/>
    <x v="4"/>
    <x v="362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x v="363"/>
    <x v="363"/>
    <b v="0"/>
    <n v="26"/>
    <b v="1"/>
    <s v="film &amp; video/documentary"/>
    <n v="101"/>
    <n v="347.85"/>
    <x v="0"/>
    <x v="4"/>
    <x v="363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x v="364"/>
    <x v="364"/>
    <b v="0"/>
    <n v="113"/>
    <b v="1"/>
    <s v="film &amp; video/documentary"/>
    <n v="110"/>
    <n v="68.239999999999995"/>
    <x v="0"/>
    <x v="4"/>
    <x v="364"/>
    <x v="364"/>
    <x v="3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x v="365"/>
    <x v="365"/>
    <b v="0"/>
    <n v="65"/>
    <b v="1"/>
    <s v="film &amp; video/documentary"/>
    <n v="104"/>
    <n v="239.94"/>
    <x v="0"/>
    <x v="4"/>
    <x v="365"/>
    <x v="365"/>
    <x v="3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x v="366"/>
    <x v="366"/>
    <b v="0"/>
    <n v="134"/>
    <b v="1"/>
    <s v="film &amp; video/documentary"/>
    <n v="101"/>
    <n v="287.31"/>
    <x v="0"/>
    <x v="4"/>
    <x v="366"/>
    <x v="366"/>
    <x v="5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x v="367"/>
    <x v="367"/>
    <b v="0"/>
    <n v="119"/>
    <b v="1"/>
    <s v="film &amp; video/documentary"/>
    <n v="103"/>
    <n v="86.85"/>
    <x v="0"/>
    <x v="4"/>
    <x v="367"/>
    <x v="367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x v="368"/>
    <x v="368"/>
    <b v="0"/>
    <n v="159"/>
    <b v="1"/>
    <s v="film &amp; video/documentary"/>
    <n v="104"/>
    <n v="81.849999999999994"/>
    <x v="0"/>
    <x v="4"/>
    <x v="368"/>
    <x v="368"/>
    <x v="0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x v="369"/>
    <x v="369"/>
    <b v="0"/>
    <n v="167"/>
    <b v="1"/>
    <s v="film &amp; video/documentary"/>
    <n v="110"/>
    <n v="42.87"/>
    <x v="0"/>
    <x v="4"/>
    <x v="369"/>
    <x v="369"/>
    <x v="6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x v="370"/>
    <x v="370"/>
    <b v="0"/>
    <n v="43"/>
    <b v="1"/>
    <s v="film &amp; video/documentary"/>
    <n v="122"/>
    <n v="709.42"/>
    <x v="0"/>
    <x v="4"/>
    <x v="370"/>
    <x v="370"/>
    <x v="2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x v="371"/>
    <x v="371"/>
    <b v="0"/>
    <n v="1062"/>
    <b v="1"/>
    <s v="film &amp; video/documentary"/>
    <n v="114"/>
    <n v="161.26"/>
    <x v="0"/>
    <x v="4"/>
    <x v="371"/>
    <x v="371"/>
    <x v="5"/>
  </r>
  <r>
    <n v="372"/>
    <s v="Wild Equus"/>
    <s v="A short documentary exploring the uses of 'Natural Horsemanship' across Europe"/>
    <x v="43"/>
    <n v="376"/>
    <x v="0"/>
    <s v="GB"/>
    <s v="GBP"/>
    <x v="372"/>
    <x v="372"/>
    <b v="0"/>
    <n v="9"/>
    <b v="1"/>
    <s v="film &amp; video/documentary"/>
    <n v="125"/>
    <n v="41.78"/>
    <x v="0"/>
    <x v="4"/>
    <x v="372"/>
    <x v="372"/>
    <x v="2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x v="373"/>
    <x v="373"/>
    <b v="0"/>
    <n v="89"/>
    <b v="1"/>
    <s v="film &amp; video/documentary"/>
    <n v="107"/>
    <n v="89.89"/>
    <x v="0"/>
    <x v="4"/>
    <x v="373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x v="374"/>
    <x v="374"/>
    <b v="0"/>
    <n v="174"/>
    <b v="1"/>
    <s v="film &amp; video/documentary"/>
    <n v="131"/>
    <n v="45.05"/>
    <x v="0"/>
    <x v="4"/>
    <x v="374"/>
    <x v="374"/>
    <x v="6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x v="375"/>
    <x v="375"/>
    <b v="0"/>
    <n v="14"/>
    <b v="1"/>
    <s v="film &amp; video/documentary"/>
    <n v="120"/>
    <n v="42.86"/>
    <x v="0"/>
    <x v="4"/>
    <x v="375"/>
    <x v="375"/>
    <x v="3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x v="376"/>
    <x v="376"/>
    <b v="0"/>
    <n v="48"/>
    <b v="1"/>
    <s v="film &amp; video/documentary"/>
    <n v="106"/>
    <n v="54.08"/>
    <x v="0"/>
    <x v="4"/>
    <x v="376"/>
    <x v="376"/>
    <x v="2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x v="377"/>
    <x v="377"/>
    <b v="0"/>
    <n v="133"/>
    <b v="1"/>
    <s v="film &amp; video/documentary"/>
    <n v="114"/>
    <n v="103.22"/>
    <x v="0"/>
    <x v="4"/>
    <x v="377"/>
    <x v="377"/>
    <x v="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x v="378"/>
    <x v="378"/>
    <b v="0"/>
    <n v="83"/>
    <b v="1"/>
    <s v="film &amp; video/documentary"/>
    <n v="112"/>
    <n v="40.4"/>
    <x v="0"/>
    <x v="4"/>
    <x v="378"/>
    <x v="378"/>
    <x v="2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x v="379"/>
    <x v="379"/>
    <b v="0"/>
    <n v="149"/>
    <b v="1"/>
    <s v="film &amp; video/documentary"/>
    <n v="116"/>
    <n v="116.86"/>
    <x v="0"/>
    <x v="4"/>
    <x v="379"/>
    <x v="379"/>
    <x v="5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x v="380"/>
    <x v="380"/>
    <b v="0"/>
    <n v="49"/>
    <b v="1"/>
    <s v="film &amp; video/documentary"/>
    <n v="142"/>
    <n v="115.51"/>
    <x v="0"/>
    <x v="4"/>
    <x v="380"/>
    <x v="380"/>
    <x v="0"/>
  </r>
  <r>
    <n v="381"/>
    <s v="Clearwater"/>
    <s v="Set in the ancient waters of the Puget Sound, Clearwater is a universal story about the need to adapt to change."/>
    <x v="31"/>
    <n v="26182.5"/>
    <x v="0"/>
    <s v="US"/>
    <s v="USD"/>
    <x v="381"/>
    <x v="381"/>
    <b v="0"/>
    <n v="251"/>
    <b v="1"/>
    <s v="film &amp; video/documentary"/>
    <n v="105"/>
    <n v="104.31"/>
    <x v="0"/>
    <x v="4"/>
    <x v="381"/>
    <x v="381"/>
    <x v="5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x v="382"/>
    <x v="382"/>
    <b v="0"/>
    <n v="22"/>
    <b v="1"/>
    <s v="film &amp; video/documentary"/>
    <n v="256"/>
    <n v="69.77"/>
    <x v="0"/>
    <x v="4"/>
    <x v="382"/>
    <x v="382"/>
    <x v="5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x v="383"/>
    <x v="383"/>
    <b v="0"/>
    <n v="48"/>
    <b v="1"/>
    <s v="film &amp; video/documentary"/>
    <n v="207"/>
    <n v="43.02"/>
    <x v="0"/>
    <x v="4"/>
    <x v="383"/>
    <x v="383"/>
    <x v="3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x v="384"/>
    <x v="384"/>
    <b v="0"/>
    <n v="383"/>
    <b v="1"/>
    <s v="film &amp; video/documentary"/>
    <n v="112"/>
    <n v="58.54"/>
    <x v="0"/>
    <x v="4"/>
    <x v="384"/>
    <x v="384"/>
    <x v="3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x v="385"/>
    <x v="385"/>
    <b v="0"/>
    <n v="237"/>
    <b v="1"/>
    <s v="film &amp; video/documentary"/>
    <n v="106"/>
    <n v="111.8"/>
    <x v="0"/>
    <x v="4"/>
    <x v="385"/>
    <x v="385"/>
    <x v="3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x v="386"/>
    <x v="386"/>
    <b v="0"/>
    <n v="13"/>
    <b v="1"/>
    <s v="film &amp; video/documentary"/>
    <n v="100"/>
    <n v="46.23"/>
    <x v="0"/>
    <x v="4"/>
    <x v="386"/>
    <x v="386"/>
    <x v="0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x v="387"/>
    <x v="387"/>
    <b v="0"/>
    <n v="562"/>
    <b v="1"/>
    <s v="film &amp; video/documentary"/>
    <n v="214"/>
    <n v="144.69"/>
    <x v="0"/>
    <x v="4"/>
    <x v="387"/>
    <x v="387"/>
    <x v="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x v="388"/>
    <x v="388"/>
    <b v="0"/>
    <n v="71"/>
    <b v="1"/>
    <s v="film &amp; video/documentary"/>
    <n v="126"/>
    <n v="88.85"/>
    <x v="0"/>
    <x v="4"/>
    <x v="388"/>
    <x v="388"/>
    <x v="2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x v="389"/>
    <x v="389"/>
    <b v="0"/>
    <n v="1510"/>
    <b v="1"/>
    <s v="film &amp; video/documentary"/>
    <n v="182"/>
    <n v="81.75"/>
    <x v="0"/>
    <x v="4"/>
    <x v="389"/>
    <x v="389"/>
    <x v="3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x v="390"/>
    <x v="390"/>
    <b v="0"/>
    <n v="14"/>
    <b v="1"/>
    <s v="film &amp; video/documentary"/>
    <n v="100"/>
    <n v="71.430000000000007"/>
    <x v="0"/>
    <x v="4"/>
    <x v="390"/>
    <x v="390"/>
    <x v="0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x v="391"/>
    <x v="391"/>
    <b v="0"/>
    <n v="193"/>
    <b v="1"/>
    <s v="film &amp; video/documentary"/>
    <n v="101"/>
    <n v="104.26"/>
    <x v="0"/>
    <x v="4"/>
    <x v="391"/>
    <x v="391"/>
    <x v="6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x v="392"/>
    <x v="392"/>
    <b v="0"/>
    <n v="206"/>
    <b v="1"/>
    <s v="film &amp; video/documentary"/>
    <n v="101"/>
    <n v="90.62"/>
    <x v="0"/>
    <x v="4"/>
    <x v="392"/>
    <x v="392"/>
    <x v="6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x v="393"/>
    <x v="393"/>
    <b v="0"/>
    <n v="351"/>
    <b v="1"/>
    <s v="film &amp; video/documentary"/>
    <n v="110"/>
    <n v="157.33000000000001"/>
    <x v="0"/>
    <x v="4"/>
    <x v="393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x v="394"/>
    <x v="394"/>
    <b v="0"/>
    <n v="50"/>
    <b v="1"/>
    <s v="film &amp; video/documentary"/>
    <n v="112"/>
    <n v="105.18"/>
    <x v="0"/>
    <x v="4"/>
    <x v="394"/>
    <x v="394"/>
    <x v="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x v="395"/>
    <x v="395"/>
    <b v="0"/>
    <n v="184"/>
    <b v="1"/>
    <s v="film &amp; video/documentary"/>
    <n v="108"/>
    <n v="58.72"/>
    <x v="0"/>
    <x v="4"/>
    <x v="395"/>
    <x v="395"/>
    <x v="5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x v="396"/>
    <x v="396"/>
    <b v="0"/>
    <n v="196"/>
    <b v="1"/>
    <s v="film &amp; video/documentary"/>
    <n v="107"/>
    <n v="81.63"/>
    <x v="0"/>
    <x v="4"/>
    <x v="39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x v="397"/>
    <x v="397"/>
    <b v="0"/>
    <n v="229"/>
    <b v="1"/>
    <s v="film &amp; video/documentary"/>
    <n v="104"/>
    <n v="56.46"/>
    <x v="0"/>
    <x v="4"/>
    <x v="397"/>
    <x v="397"/>
    <x v="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x v="398"/>
    <x v="398"/>
    <b v="0"/>
    <n v="67"/>
    <b v="1"/>
    <s v="film &amp; video/documentary"/>
    <n v="125"/>
    <n v="140.1"/>
    <x v="0"/>
    <x v="4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x v="399"/>
    <x v="399"/>
    <b v="0"/>
    <n v="95"/>
    <b v="1"/>
    <s v="film &amp; video/documentary"/>
    <n v="107"/>
    <n v="224.85"/>
    <x v="0"/>
    <x v="4"/>
    <x v="399"/>
    <x v="399"/>
    <x v="2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x v="400"/>
    <x v="400"/>
    <b v="0"/>
    <n v="62"/>
    <b v="1"/>
    <s v="film &amp; video/documentary"/>
    <n v="112"/>
    <n v="181.13"/>
    <x v="0"/>
    <x v="4"/>
    <x v="4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x v="401"/>
    <x v="401"/>
    <b v="0"/>
    <n v="73"/>
    <b v="1"/>
    <s v="film &amp; video/documentary"/>
    <n v="104"/>
    <n v="711.04"/>
    <x v="0"/>
    <x v="4"/>
    <x v="401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x v="402"/>
    <x v="402"/>
    <b v="0"/>
    <n v="43"/>
    <b v="1"/>
    <s v="film &amp; video/documentary"/>
    <n v="142"/>
    <n v="65.88"/>
    <x v="0"/>
    <x v="4"/>
    <x v="402"/>
    <x v="402"/>
    <x v="0"/>
  </r>
  <r>
    <n v="403"/>
    <s v="MONDO BANANA"/>
    <s v="A documentary adventure about bananas - and people. Your round-trip ticket into the heart of banana-cultures!!"/>
    <x v="10"/>
    <n v="5263"/>
    <x v="0"/>
    <s v="US"/>
    <s v="USD"/>
    <x v="403"/>
    <x v="403"/>
    <b v="0"/>
    <n v="70"/>
    <b v="1"/>
    <s v="film &amp; video/documentary"/>
    <n v="105"/>
    <n v="75.19"/>
    <x v="0"/>
    <x v="4"/>
    <x v="403"/>
    <x v="403"/>
    <x v="6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x v="404"/>
    <x v="404"/>
    <b v="0"/>
    <n v="271"/>
    <b v="1"/>
    <s v="film &amp; video/documentary"/>
    <n v="103"/>
    <n v="133.13999999999999"/>
    <x v="0"/>
    <x v="4"/>
    <x v="404"/>
    <x v="404"/>
    <x v="3"/>
  </r>
  <r>
    <n v="405"/>
    <s v="The Healing Effect Movie"/>
    <s v="Come, join our movie movement.  A new documentary about the healing power of food."/>
    <x v="121"/>
    <n v="3036"/>
    <x v="0"/>
    <s v="US"/>
    <s v="USD"/>
    <x v="405"/>
    <x v="405"/>
    <b v="0"/>
    <n v="55"/>
    <b v="1"/>
    <s v="film &amp; video/documentary"/>
    <n v="108"/>
    <n v="55.2"/>
    <x v="0"/>
    <x v="4"/>
    <x v="405"/>
    <x v="405"/>
    <x v="3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x v="406"/>
    <x v="406"/>
    <b v="0"/>
    <n v="35"/>
    <b v="1"/>
    <s v="film &amp; video/documentary"/>
    <n v="108"/>
    <n v="86.16"/>
    <x v="0"/>
    <x v="4"/>
    <x v="406"/>
    <x v="406"/>
    <x v="6"/>
  </r>
  <r>
    <n v="407"/>
    <s v="Haymarket Documentary"/>
    <s v="The story of the 1886 Haymarket Riot explored through the history of the Haymarket Police Memorial Statue."/>
    <x v="13"/>
    <n v="2031"/>
    <x v="0"/>
    <s v="US"/>
    <s v="USD"/>
    <x v="407"/>
    <x v="407"/>
    <b v="0"/>
    <n v="22"/>
    <b v="1"/>
    <s v="film &amp; video/documentary"/>
    <n v="102"/>
    <n v="92.32"/>
    <x v="0"/>
    <x v="4"/>
    <x v="407"/>
    <x v="407"/>
    <x v="6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x v="408"/>
    <x v="408"/>
    <b v="0"/>
    <n v="38"/>
    <b v="1"/>
    <s v="film &amp; video/documentary"/>
    <n v="101"/>
    <n v="160.16"/>
    <x v="0"/>
    <x v="4"/>
    <x v="408"/>
    <x v="408"/>
    <x v="4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x v="409"/>
    <x v="409"/>
    <b v="0"/>
    <n v="15"/>
    <b v="1"/>
    <s v="film &amp; video/documentary"/>
    <n v="137"/>
    <n v="45.6"/>
    <x v="0"/>
    <x v="4"/>
    <x v="409"/>
    <x v="409"/>
    <x v="2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x v="410"/>
    <x v="410"/>
    <b v="0"/>
    <n v="7"/>
    <b v="1"/>
    <s v="film &amp; video/documentary"/>
    <n v="128"/>
    <n v="183.29"/>
    <x v="0"/>
    <x v="4"/>
    <x v="410"/>
    <x v="410"/>
    <x v="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x v="411"/>
    <x v="411"/>
    <b v="0"/>
    <n v="241"/>
    <b v="1"/>
    <s v="film &amp; video/documentary"/>
    <n v="101"/>
    <n v="125.79"/>
    <x v="0"/>
    <x v="4"/>
    <x v="411"/>
    <x v="411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x v="412"/>
    <x v="412"/>
    <b v="0"/>
    <n v="55"/>
    <b v="1"/>
    <s v="film &amp; video/documentary"/>
    <n v="127"/>
    <n v="57.65"/>
    <x v="0"/>
    <x v="4"/>
    <x v="412"/>
    <x v="412"/>
    <x v="5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x v="413"/>
    <x v="413"/>
    <b v="0"/>
    <n v="171"/>
    <b v="1"/>
    <s v="film &amp; video/documentary"/>
    <n v="105"/>
    <n v="78.66"/>
    <x v="0"/>
    <x v="4"/>
    <x v="413"/>
    <x v="413"/>
    <x v="5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x v="414"/>
    <x v="414"/>
    <b v="0"/>
    <n v="208"/>
    <b v="1"/>
    <s v="film &amp; video/documentary"/>
    <n v="103"/>
    <n v="91.48"/>
    <x v="0"/>
    <x v="4"/>
    <x v="414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x v="415"/>
    <x v="415"/>
    <b v="0"/>
    <n v="21"/>
    <b v="1"/>
    <s v="film &amp; video/documentary"/>
    <n v="102"/>
    <n v="68.099999999999994"/>
    <x v="0"/>
    <x v="4"/>
    <x v="415"/>
    <x v="415"/>
    <x v="3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x v="416"/>
    <x v="416"/>
    <b v="0"/>
    <n v="25"/>
    <b v="1"/>
    <s v="film &amp; video/documentary"/>
    <n v="120"/>
    <n v="48.09"/>
    <x v="0"/>
    <x v="4"/>
    <x v="416"/>
    <x v="416"/>
    <x v="3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x v="417"/>
    <x v="417"/>
    <b v="0"/>
    <n v="52"/>
    <b v="1"/>
    <s v="film &amp; video/documentary"/>
    <n v="100"/>
    <n v="202.42"/>
    <x v="0"/>
    <x v="4"/>
    <x v="417"/>
    <x v="417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x v="418"/>
    <x v="418"/>
    <b v="0"/>
    <n v="104"/>
    <b v="1"/>
    <s v="film &amp; video/documentary"/>
    <n v="101"/>
    <n v="216.75"/>
    <x v="0"/>
    <x v="4"/>
    <x v="418"/>
    <x v="418"/>
    <x v="0"/>
  </r>
  <r>
    <n v="419"/>
    <s v="BEYOND LOCAL"/>
    <s v="Beyond Local is a personal journey through an art-centric and musically talented community that fosters creativity."/>
    <x v="6"/>
    <n v="8035"/>
    <x v="0"/>
    <s v="US"/>
    <s v="USD"/>
    <x v="419"/>
    <x v="419"/>
    <b v="0"/>
    <n v="73"/>
    <b v="1"/>
    <s v="film &amp; video/documentary"/>
    <n v="100"/>
    <n v="110.07"/>
    <x v="0"/>
    <x v="4"/>
    <x v="419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x v="420"/>
    <x v="420"/>
    <b v="0"/>
    <n v="3"/>
    <b v="0"/>
    <s v="film &amp; video/animation"/>
    <n v="0"/>
    <n v="4.83"/>
    <x v="0"/>
    <x v="5"/>
    <x v="420"/>
    <x v="420"/>
    <x v="3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x v="421"/>
    <x v="421"/>
    <b v="0"/>
    <n v="6"/>
    <b v="0"/>
    <s v="film &amp; video/animation"/>
    <n v="2"/>
    <n v="50.17"/>
    <x v="0"/>
    <x v="5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x v="422"/>
    <x v="422"/>
    <b v="0"/>
    <n v="12"/>
    <b v="0"/>
    <s v="film &amp; video/animation"/>
    <n v="1"/>
    <n v="35.83"/>
    <x v="0"/>
    <x v="5"/>
    <x v="422"/>
    <x v="422"/>
    <x v="3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x v="423"/>
    <x v="423"/>
    <b v="0"/>
    <n v="13"/>
    <b v="0"/>
    <s v="film &amp; video/animation"/>
    <n v="1"/>
    <n v="11.77"/>
    <x v="0"/>
    <x v="5"/>
    <x v="423"/>
    <x v="423"/>
    <x v="4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x v="424"/>
    <x v="424"/>
    <b v="0"/>
    <n v="5"/>
    <b v="0"/>
    <s v="film &amp; video/animation"/>
    <n v="7"/>
    <n v="40.78"/>
    <x v="0"/>
    <x v="5"/>
    <x v="424"/>
    <x v="424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x v="425"/>
    <x v="425"/>
    <b v="0"/>
    <n v="2"/>
    <b v="0"/>
    <s v="film &amp; video/animation"/>
    <n v="0"/>
    <n v="3"/>
    <x v="0"/>
    <x v="5"/>
    <x v="425"/>
    <x v="425"/>
    <x v="0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x v="426"/>
    <x v="426"/>
    <b v="0"/>
    <n v="8"/>
    <b v="0"/>
    <s v="film &amp; video/animation"/>
    <n v="1"/>
    <n v="16.63"/>
    <x v="0"/>
    <x v="5"/>
    <x v="426"/>
    <x v="426"/>
    <x v="2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x v="427"/>
    <x v="427"/>
    <b v="0"/>
    <n v="0"/>
    <b v="0"/>
    <s v="film &amp; video/animation"/>
    <n v="0"/>
    <n v="0"/>
    <x v="0"/>
    <x v="5"/>
    <x v="427"/>
    <x v="427"/>
    <x v="0"/>
  </r>
  <r>
    <n v="428"/>
    <s v="Little Clay Bible - Zacchaeus"/>
    <s v="Fresh, fun, entertaining Bible stories on YouTube, stop-motion style."/>
    <x v="14"/>
    <n v="676"/>
    <x v="2"/>
    <s v="US"/>
    <s v="USD"/>
    <x v="428"/>
    <x v="428"/>
    <b v="0"/>
    <n v="13"/>
    <b v="0"/>
    <s v="film &amp; video/animation"/>
    <n v="6"/>
    <n v="52"/>
    <x v="0"/>
    <x v="5"/>
    <x v="428"/>
    <x v="428"/>
    <x v="3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x v="429"/>
    <x v="429"/>
    <b v="0"/>
    <n v="0"/>
    <b v="0"/>
    <s v="film &amp; video/animation"/>
    <n v="0"/>
    <n v="0"/>
    <x v="0"/>
    <x v="5"/>
    <x v="429"/>
    <x v="429"/>
    <x v="8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x v="430"/>
    <x v="430"/>
    <b v="0"/>
    <n v="5"/>
    <b v="0"/>
    <s v="film &amp; video/animation"/>
    <n v="2"/>
    <n v="4.8"/>
    <x v="0"/>
    <x v="5"/>
    <x v="430"/>
    <x v="430"/>
    <x v="4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x v="431"/>
    <x v="431"/>
    <b v="0"/>
    <n v="8"/>
    <b v="0"/>
    <s v="film &amp; video/animation"/>
    <n v="14"/>
    <n v="51.88"/>
    <x v="0"/>
    <x v="5"/>
    <x v="431"/>
    <x v="431"/>
    <x v="2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x v="432"/>
    <x v="432"/>
    <b v="0"/>
    <n v="8"/>
    <b v="0"/>
    <s v="film &amp; video/animation"/>
    <n v="10"/>
    <n v="71.25"/>
    <x v="0"/>
    <x v="5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x v="433"/>
    <x v="433"/>
    <b v="0"/>
    <n v="0"/>
    <b v="0"/>
    <s v="film &amp; video/animation"/>
    <n v="0"/>
    <n v="0"/>
    <x v="0"/>
    <x v="5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x v="434"/>
    <x v="434"/>
    <b v="0"/>
    <n v="2"/>
    <b v="0"/>
    <s v="film &amp; video/animation"/>
    <n v="5"/>
    <n v="62.5"/>
    <x v="0"/>
    <x v="5"/>
    <x v="434"/>
    <x v="434"/>
    <x v="4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x v="435"/>
    <x v="435"/>
    <b v="0"/>
    <n v="3"/>
    <b v="0"/>
    <s v="film &amp; video/animation"/>
    <n v="0"/>
    <n v="1"/>
    <x v="0"/>
    <x v="5"/>
    <x v="435"/>
    <x v="435"/>
    <x v="4"/>
  </r>
  <r>
    <n v="436"/>
    <s v="Blinky"/>
    <s v="Blinky is the story of a naÃ¯ve simpleton who suddenly finds himself struggling to adapt to changes within his environment."/>
    <x v="28"/>
    <n v="0"/>
    <x v="2"/>
    <s v="US"/>
    <s v="USD"/>
    <x v="436"/>
    <x v="436"/>
    <b v="0"/>
    <n v="0"/>
    <b v="0"/>
    <s v="film &amp; video/animation"/>
    <n v="0"/>
    <n v="0"/>
    <x v="0"/>
    <x v="5"/>
    <x v="436"/>
    <x v="436"/>
    <x v="4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x v="437"/>
    <x v="437"/>
    <b v="0"/>
    <n v="0"/>
    <b v="0"/>
    <s v="film &amp; video/animation"/>
    <n v="0"/>
    <n v="0"/>
    <x v="0"/>
    <x v="5"/>
    <x v="437"/>
    <x v="437"/>
    <x v="2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x v="438"/>
    <x v="438"/>
    <b v="0"/>
    <n v="11"/>
    <b v="0"/>
    <s v="film &amp; video/animation"/>
    <n v="9"/>
    <n v="170.55"/>
    <x v="0"/>
    <x v="5"/>
    <x v="438"/>
    <x v="438"/>
    <x v="0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x v="439"/>
    <x v="439"/>
    <b v="0"/>
    <n v="0"/>
    <b v="0"/>
    <s v="film &amp; video/animation"/>
    <n v="0"/>
    <n v="0"/>
    <x v="0"/>
    <x v="5"/>
    <x v="439"/>
    <x v="439"/>
    <x v="3"/>
  </r>
  <r>
    <n v="440"/>
    <s v="Consumed"/>
    <s v="A stop-motion animation made by a one girl team, with a camera, creativity, and a lot of determination."/>
    <x v="10"/>
    <n v="5"/>
    <x v="2"/>
    <s v="US"/>
    <s v="USD"/>
    <x v="440"/>
    <x v="440"/>
    <b v="0"/>
    <n v="1"/>
    <b v="0"/>
    <s v="film &amp; video/animation"/>
    <n v="0"/>
    <n v="5"/>
    <x v="0"/>
    <x v="5"/>
    <x v="440"/>
    <x v="440"/>
    <x v="2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x v="441"/>
    <x v="441"/>
    <b v="0"/>
    <n v="0"/>
    <b v="0"/>
    <s v="film &amp; video/animation"/>
    <n v="0"/>
    <n v="0"/>
    <x v="0"/>
    <x v="5"/>
    <x v="441"/>
    <x v="441"/>
    <x v="4"/>
  </r>
  <r>
    <n v="442"/>
    <s v="The Paranormal Idiot"/>
    <s v="Doomsday is here"/>
    <x v="73"/>
    <n v="6691"/>
    <x v="2"/>
    <s v="US"/>
    <s v="USD"/>
    <x v="442"/>
    <x v="442"/>
    <b v="0"/>
    <n v="17"/>
    <b v="0"/>
    <s v="film &amp; video/animation"/>
    <n v="39"/>
    <n v="393.59"/>
    <x v="0"/>
    <x v="5"/>
    <x v="442"/>
    <x v="442"/>
    <x v="0"/>
  </r>
  <r>
    <n v="443"/>
    <s v="Bad Teddy Studios"/>
    <s v="We love cartoons!! We want to make more but it costs money to so. Be apart of your daily dose of WTF!?! Pledge now!!"/>
    <x v="3"/>
    <n v="10"/>
    <x v="2"/>
    <s v="CA"/>
    <s v="CAD"/>
    <x v="443"/>
    <x v="443"/>
    <b v="0"/>
    <n v="2"/>
    <b v="0"/>
    <s v="film &amp; video/animation"/>
    <n v="0"/>
    <n v="5"/>
    <x v="0"/>
    <x v="5"/>
    <x v="443"/>
    <x v="443"/>
    <x v="3"/>
  </r>
  <r>
    <n v="444"/>
    <s v="Discovering the Other Woman"/>
    <s v="An upcoming animated web sitcom series centered around dealing with life, love, and relationships."/>
    <x v="28"/>
    <n v="50"/>
    <x v="2"/>
    <s v="US"/>
    <s v="USD"/>
    <x v="444"/>
    <x v="444"/>
    <b v="0"/>
    <n v="1"/>
    <b v="0"/>
    <s v="film &amp; video/animation"/>
    <n v="5"/>
    <n v="50"/>
    <x v="0"/>
    <x v="5"/>
    <x v="444"/>
    <x v="444"/>
    <x v="6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x v="445"/>
    <x v="445"/>
    <b v="0"/>
    <n v="2"/>
    <b v="0"/>
    <s v="film &amp; video/animation"/>
    <n v="0"/>
    <n v="1"/>
    <x v="0"/>
    <x v="5"/>
    <x v="445"/>
    <x v="445"/>
    <x v="0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x v="446"/>
    <x v="446"/>
    <b v="0"/>
    <n v="16"/>
    <b v="0"/>
    <s v="film &amp; video/animation"/>
    <n v="7"/>
    <n v="47.88"/>
    <x v="0"/>
    <x v="5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x v="447"/>
    <x v="447"/>
    <b v="0"/>
    <n v="1"/>
    <b v="0"/>
    <s v="film &amp; video/animation"/>
    <n v="0"/>
    <n v="5"/>
    <x v="0"/>
    <x v="5"/>
    <x v="447"/>
    <x v="447"/>
    <x v="4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x v="448"/>
    <x v="448"/>
    <b v="0"/>
    <n v="4"/>
    <b v="0"/>
    <s v="film &amp; video/animation"/>
    <n v="3"/>
    <n v="20.5"/>
    <x v="0"/>
    <x v="5"/>
    <x v="448"/>
    <x v="448"/>
    <x v="3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x v="449"/>
    <x v="449"/>
    <b v="0"/>
    <n v="5"/>
    <b v="0"/>
    <s v="film &amp; video/animation"/>
    <n v="2"/>
    <n v="9"/>
    <x v="0"/>
    <x v="5"/>
    <x v="449"/>
    <x v="449"/>
    <x v="4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x v="450"/>
    <x v="450"/>
    <b v="0"/>
    <n v="7"/>
    <b v="0"/>
    <s v="film &amp; video/animation"/>
    <n v="1"/>
    <n v="56.57"/>
    <x v="0"/>
    <x v="5"/>
    <x v="450"/>
    <x v="450"/>
    <x v="3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x v="451"/>
    <x v="451"/>
    <b v="0"/>
    <n v="0"/>
    <b v="0"/>
    <s v="film &amp; video/animation"/>
    <n v="0"/>
    <n v="0"/>
    <x v="0"/>
    <x v="5"/>
    <x v="451"/>
    <x v="451"/>
    <x v="4"/>
  </r>
  <r>
    <n v="452"/>
    <s v="Lost in the Shadows"/>
    <s v="A man must find his way out of the depths of the shadows by using the aid of a little girl."/>
    <x v="47"/>
    <n v="480"/>
    <x v="2"/>
    <s v="US"/>
    <s v="USD"/>
    <x v="452"/>
    <x v="452"/>
    <b v="0"/>
    <n v="12"/>
    <b v="0"/>
    <s v="film &amp; video/animation"/>
    <n v="64"/>
    <n v="40"/>
    <x v="0"/>
    <x v="5"/>
    <x v="452"/>
    <x v="452"/>
    <x v="0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x v="453"/>
    <x v="453"/>
    <b v="0"/>
    <n v="2"/>
    <b v="0"/>
    <s v="film &amp; video/animation"/>
    <n v="0"/>
    <n v="13"/>
    <x v="0"/>
    <x v="5"/>
    <x v="453"/>
    <x v="453"/>
    <x v="0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x v="454"/>
    <x v="454"/>
    <b v="0"/>
    <n v="5"/>
    <b v="0"/>
    <s v="film &amp; video/animation"/>
    <n v="1"/>
    <n v="16.399999999999999"/>
    <x v="0"/>
    <x v="5"/>
    <x v="454"/>
    <x v="454"/>
    <x v="3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x v="455"/>
    <x v="455"/>
    <b v="0"/>
    <n v="2"/>
    <b v="0"/>
    <s v="film &amp; video/animation"/>
    <n v="0"/>
    <n v="22.5"/>
    <x v="0"/>
    <x v="5"/>
    <x v="45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x v="456"/>
    <x v="456"/>
    <b v="0"/>
    <n v="3"/>
    <b v="0"/>
    <s v="film &amp; video/animation"/>
    <n v="1"/>
    <n v="20.329999999999998"/>
    <x v="0"/>
    <x v="5"/>
    <x v="456"/>
    <x v="456"/>
    <x v="4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x v="457"/>
    <x v="457"/>
    <b v="0"/>
    <n v="0"/>
    <b v="0"/>
    <s v="film &amp; video/animation"/>
    <n v="0"/>
    <n v="0"/>
    <x v="0"/>
    <x v="5"/>
    <x v="457"/>
    <x v="457"/>
    <x v="3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x v="458"/>
    <x v="458"/>
    <b v="0"/>
    <n v="49"/>
    <b v="0"/>
    <s v="film &amp; video/animation"/>
    <n v="8"/>
    <n v="16.760000000000002"/>
    <x v="0"/>
    <x v="5"/>
    <x v="458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x v="459"/>
    <x v="459"/>
    <b v="0"/>
    <n v="1"/>
    <b v="0"/>
    <s v="film &amp; video/animation"/>
    <n v="0"/>
    <n v="25"/>
    <x v="0"/>
    <x v="5"/>
    <x v="459"/>
    <x v="459"/>
    <x v="6"/>
  </r>
  <r>
    <n v="460"/>
    <s v="Darwin's Kiss"/>
    <s v="An animated web series about biological evolution gone haywire."/>
    <x v="0"/>
    <n v="25"/>
    <x v="2"/>
    <s v="US"/>
    <s v="USD"/>
    <x v="460"/>
    <x v="460"/>
    <b v="0"/>
    <n v="2"/>
    <b v="0"/>
    <s v="film &amp; video/animation"/>
    <n v="0"/>
    <n v="12.5"/>
    <x v="0"/>
    <x v="5"/>
    <x v="460"/>
    <x v="460"/>
    <x v="3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x v="461"/>
    <x v="461"/>
    <b v="0"/>
    <n v="0"/>
    <b v="0"/>
    <s v="film &amp; video/animation"/>
    <n v="0"/>
    <n v="0"/>
    <x v="0"/>
    <x v="5"/>
    <x v="461"/>
    <x v="461"/>
    <x v="4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x v="462"/>
    <x v="462"/>
    <b v="0"/>
    <n v="0"/>
    <b v="0"/>
    <s v="film &amp; video/animation"/>
    <n v="0"/>
    <n v="0"/>
    <x v="0"/>
    <x v="5"/>
    <x v="462"/>
    <x v="462"/>
    <x v="6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x v="463"/>
    <x v="463"/>
    <b v="0"/>
    <n v="11"/>
    <b v="0"/>
    <s v="film &amp; video/animation"/>
    <n v="2"/>
    <n v="113.64"/>
    <x v="0"/>
    <x v="5"/>
    <x v="463"/>
    <x v="463"/>
    <x v="6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x v="464"/>
    <x v="464"/>
    <b v="0"/>
    <n v="1"/>
    <b v="0"/>
    <s v="film &amp; video/animation"/>
    <n v="0"/>
    <n v="1"/>
    <x v="0"/>
    <x v="5"/>
    <x v="464"/>
    <x v="464"/>
    <x v="2"/>
  </r>
  <r>
    <n v="465"/>
    <s v="&quot;Amp&quot; A Story About a Robot"/>
    <s v="&quot;Amp&quot; is a short film about a robot with needs."/>
    <x v="133"/>
    <n v="138"/>
    <x v="2"/>
    <s v="US"/>
    <s v="USD"/>
    <x v="465"/>
    <x v="465"/>
    <b v="0"/>
    <n v="8"/>
    <b v="0"/>
    <s v="film &amp; video/animation"/>
    <n v="27"/>
    <n v="17.25"/>
    <x v="0"/>
    <x v="5"/>
    <x v="465"/>
    <x v="465"/>
    <x v="3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x v="466"/>
    <x v="466"/>
    <b v="0"/>
    <n v="5"/>
    <b v="0"/>
    <s v="film &amp; video/animation"/>
    <n v="1"/>
    <n v="15.2"/>
    <x v="0"/>
    <x v="5"/>
    <x v="466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x v="467"/>
    <x v="467"/>
    <b v="0"/>
    <n v="39"/>
    <b v="0"/>
    <s v="film &amp; video/animation"/>
    <n v="22"/>
    <n v="110.64"/>
    <x v="0"/>
    <x v="5"/>
    <x v="467"/>
    <x v="467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x v="468"/>
    <x v="468"/>
    <b v="0"/>
    <n v="0"/>
    <b v="0"/>
    <s v="film &amp; video/animation"/>
    <n v="0"/>
    <n v="0"/>
    <x v="0"/>
    <x v="5"/>
    <x v="468"/>
    <x v="468"/>
    <x v="5"/>
  </r>
  <r>
    <n v="469"/>
    <s v="Dreamland PERSONALISED Animated Shorts Film"/>
    <s v="Create a personalised animation film using your child's name and photo."/>
    <x v="12"/>
    <n v="0"/>
    <x v="2"/>
    <s v="GB"/>
    <s v="GBP"/>
    <x v="469"/>
    <x v="469"/>
    <b v="0"/>
    <n v="0"/>
    <b v="0"/>
    <s v="film &amp; video/animation"/>
    <n v="0"/>
    <n v="0"/>
    <x v="0"/>
    <x v="5"/>
    <x v="469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x v="470"/>
    <x v="470"/>
    <b v="0"/>
    <n v="2"/>
    <b v="0"/>
    <s v="film &amp; video/animation"/>
    <n v="1"/>
    <n v="25.5"/>
    <x v="0"/>
    <x v="5"/>
    <x v="470"/>
    <x v="470"/>
    <x v="4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x v="471"/>
    <x v="471"/>
    <b v="0"/>
    <n v="170"/>
    <b v="0"/>
    <s v="film &amp; video/animation"/>
    <n v="12"/>
    <n v="38.479999999999997"/>
    <x v="0"/>
    <x v="5"/>
    <x v="471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x v="472"/>
    <x v="472"/>
    <b v="0"/>
    <n v="5"/>
    <b v="0"/>
    <s v="film &amp; video/animation"/>
    <n v="18"/>
    <n v="28.2"/>
    <x v="0"/>
    <x v="5"/>
    <x v="472"/>
    <x v="472"/>
    <x v="3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x v="473"/>
    <x v="473"/>
    <b v="0"/>
    <n v="14"/>
    <b v="0"/>
    <s v="film &amp; video/animation"/>
    <n v="3"/>
    <n v="61.5"/>
    <x v="0"/>
    <x v="5"/>
    <x v="473"/>
    <x v="473"/>
    <x v="3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x v="474"/>
    <x v="474"/>
    <b v="0"/>
    <n v="1"/>
    <b v="0"/>
    <s v="film &amp; video/animation"/>
    <n v="0"/>
    <n v="1"/>
    <x v="0"/>
    <x v="5"/>
    <x v="474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x v="475"/>
    <x v="475"/>
    <b v="0"/>
    <n v="0"/>
    <b v="0"/>
    <s v="film &amp; video/animation"/>
    <n v="0"/>
    <n v="0"/>
    <x v="0"/>
    <x v="5"/>
    <x v="475"/>
    <x v="475"/>
    <x v="0"/>
  </r>
  <r>
    <n v="476"/>
    <s v="Sight Word Music Videos"/>
    <s v="Animated Music Videos that teach kids how to read."/>
    <x v="135"/>
    <n v="4906.59"/>
    <x v="2"/>
    <s v="US"/>
    <s v="USD"/>
    <x v="476"/>
    <x v="476"/>
    <b v="0"/>
    <n v="124"/>
    <b v="0"/>
    <s v="film &amp; video/animation"/>
    <n v="2"/>
    <n v="39.57"/>
    <x v="0"/>
    <x v="5"/>
    <x v="476"/>
    <x v="476"/>
    <x v="3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x v="477"/>
    <x v="477"/>
    <b v="0"/>
    <n v="0"/>
    <b v="0"/>
    <s v="film &amp; video/animation"/>
    <n v="0"/>
    <n v="0"/>
    <x v="0"/>
    <x v="5"/>
    <x v="477"/>
    <x v="477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x v="478"/>
    <x v="478"/>
    <b v="0"/>
    <n v="0"/>
    <b v="0"/>
    <s v="film &amp; video/animation"/>
    <n v="0"/>
    <n v="0"/>
    <x v="0"/>
    <x v="5"/>
    <x v="478"/>
    <x v="478"/>
    <x v="0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x v="479"/>
    <x v="479"/>
    <b v="0"/>
    <n v="55"/>
    <b v="0"/>
    <s v="film &amp; video/animation"/>
    <n v="33"/>
    <n v="88.8"/>
    <x v="0"/>
    <x v="5"/>
    <x v="479"/>
    <x v="479"/>
    <x v="3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x v="480"/>
    <x v="480"/>
    <b v="0"/>
    <n v="140"/>
    <b v="0"/>
    <s v="film &amp; video/animation"/>
    <n v="19"/>
    <n v="55.46"/>
    <x v="0"/>
    <x v="5"/>
    <x v="480"/>
    <x v="480"/>
    <x v="4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x v="481"/>
    <x v="481"/>
    <b v="0"/>
    <n v="21"/>
    <b v="0"/>
    <s v="film &amp; video/animation"/>
    <n v="6"/>
    <n v="87.14"/>
    <x v="0"/>
    <x v="5"/>
    <x v="481"/>
    <x v="481"/>
    <x v="5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x v="482"/>
    <x v="482"/>
    <b v="0"/>
    <n v="1"/>
    <b v="0"/>
    <s v="film &amp; video/animation"/>
    <n v="0"/>
    <n v="10"/>
    <x v="0"/>
    <x v="5"/>
    <x v="482"/>
    <x v="482"/>
    <x v="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x v="483"/>
    <x v="483"/>
    <b v="0"/>
    <n v="147"/>
    <b v="0"/>
    <s v="film &amp; video/animation"/>
    <n v="50"/>
    <n v="51.22"/>
    <x v="0"/>
    <x v="5"/>
    <x v="483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x v="484"/>
    <x v="484"/>
    <b v="0"/>
    <n v="11"/>
    <b v="0"/>
    <s v="film &amp; video/animation"/>
    <n v="0"/>
    <n v="13.55"/>
    <x v="0"/>
    <x v="5"/>
    <x v="484"/>
    <x v="484"/>
    <x v="0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x v="485"/>
    <x v="485"/>
    <b v="0"/>
    <n v="125"/>
    <b v="0"/>
    <s v="film &amp; video/animation"/>
    <n v="22"/>
    <n v="66.52"/>
    <x v="0"/>
    <x v="5"/>
    <x v="485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x v="486"/>
    <x v="486"/>
    <b v="0"/>
    <n v="1"/>
    <b v="0"/>
    <s v="film &amp; video/animation"/>
    <n v="0"/>
    <n v="50"/>
    <x v="0"/>
    <x v="5"/>
    <x v="486"/>
    <x v="486"/>
    <x v="3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x v="487"/>
    <x v="487"/>
    <b v="0"/>
    <n v="0"/>
    <b v="0"/>
    <s v="film &amp; video/animation"/>
    <n v="0"/>
    <n v="0"/>
    <x v="0"/>
    <x v="5"/>
    <x v="487"/>
    <x v="487"/>
    <x v="2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x v="488"/>
    <x v="488"/>
    <b v="0"/>
    <n v="0"/>
    <b v="0"/>
    <s v="film &amp; video/animation"/>
    <n v="0"/>
    <n v="0"/>
    <x v="0"/>
    <x v="5"/>
    <x v="488"/>
    <x v="488"/>
    <x v="2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x v="489"/>
    <x v="489"/>
    <b v="0"/>
    <n v="3"/>
    <b v="0"/>
    <s v="film &amp; video/animation"/>
    <n v="0"/>
    <n v="71.67"/>
    <x v="0"/>
    <x v="5"/>
    <x v="489"/>
    <x v="489"/>
    <x v="6"/>
  </r>
  <r>
    <n v="490"/>
    <s v="PROJECT IS CANCELLED"/>
    <s v="Cancelled"/>
    <x v="28"/>
    <n v="0"/>
    <x v="2"/>
    <s v="US"/>
    <s v="USD"/>
    <x v="490"/>
    <x v="490"/>
    <b v="0"/>
    <n v="0"/>
    <b v="0"/>
    <s v="film &amp; video/animation"/>
    <n v="0"/>
    <n v="0"/>
    <x v="0"/>
    <x v="5"/>
    <x v="490"/>
    <x v="490"/>
    <x v="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x v="491"/>
    <x v="491"/>
    <b v="0"/>
    <n v="0"/>
    <b v="0"/>
    <s v="film &amp; video/animation"/>
    <n v="0"/>
    <n v="0"/>
    <x v="0"/>
    <x v="5"/>
    <x v="491"/>
    <x v="491"/>
    <x v="0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x v="492"/>
    <x v="492"/>
    <b v="0"/>
    <n v="0"/>
    <b v="0"/>
    <s v="film &amp; video/animation"/>
    <n v="0"/>
    <n v="0"/>
    <x v="0"/>
    <x v="5"/>
    <x v="492"/>
    <x v="492"/>
    <x v="2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x v="493"/>
    <x v="493"/>
    <b v="0"/>
    <n v="0"/>
    <b v="0"/>
    <s v="film &amp; video/animation"/>
    <n v="0"/>
    <n v="0"/>
    <x v="0"/>
    <x v="5"/>
    <x v="493"/>
    <x v="493"/>
    <x v="0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x v="494"/>
    <x v="494"/>
    <b v="0"/>
    <n v="3"/>
    <b v="0"/>
    <s v="film &amp; video/animation"/>
    <n v="0"/>
    <n v="10.33"/>
    <x v="0"/>
    <x v="5"/>
    <x v="494"/>
    <x v="494"/>
    <x v="3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x v="495"/>
    <x v="495"/>
    <b v="0"/>
    <n v="0"/>
    <b v="0"/>
    <s v="film &amp; video/animation"/>
    <n v="0"/>
    <n v="0"/>
    <x v="0"/>
    <x v="5"/>
    <x v="495"/>
    <x v="495"/>
    <x v="0"/>
  </r>
  <r>
    <n v="496"/>
    <s v="Airships and Anatasia: The Movie"/>
    <s v="The movie is about the adventures of Ethan, Danna, The mysterious inventor and more."/>
    <x v="127"/>
    <n v="1"/>
    <x v="2"/>
    <s v="US"/>
    <s v="USD"/>
    <x v="496"/>
    <x v="496"/>
    <b v="0"/>
    <n v="1"/>
    <b v="0"/>
    <s v="film &amp; video/animation"/>
    <n v="0"/>
    <n v="1"/>
    <x v="0"/>
    <x v="5"/>
    <x v="496"/>
    <x v="496"/>
    <x v="4"/>
  </r>
  <r>
    <n v="497"/>
    <s v="Galaxy Probe Kids"/>
    <s v="live-action/animated series pilot."/>
    <x v="140"/>
    <n v="30"/>
    <x v="2"/>
    <s v="US"/>
    <s v="USD"/>
    <x v="497"/>
    <x v="497"/>
    <b v="0"/>
    <n v="3"/>
    <b v="0"/>
    <s v="film &amp; video/animation"/>
    <n v="1"/>
    <n v="10"/>
    <x v="0"/>
    <x v="5"/>
    <x v="497"/>
    <x v="497"/>
    <x v="3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x v="498"/>
    <x v="498"/>
    <b v="0"/>
    <n v="22"/>
    <b v="0"/>
    <s v="film &amp; video/animation"/>
    <n v="5"/>
    <n v="136.09"/>
    <x v="0"/>
    <x v="5"/>
    <x v="498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x v="499"/>
    <x v="499"/>
    <b v="0"/>
    <n v="26"/>
    <b v="0"/>
    <s v="film &amp; video/animation"/>
    <n v="10"/>
    <n v="73.459999999999994"/>
    <x v="0"/>
    <x v="5"/>
    <x v="499"/>
    <x v="499"/>
    <x v="8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x v="500"/>
    <x v="500"/>
    <b v="0"/>
    <n v="4"/>
    <b v="0"/>
    <s v="film &amp; video/animation"/>
    <n v="3"/>
    <n v="53.75"/>
    <x v="0"/>
    <x v="5"/>
    <x v="500"/>
    <x v="500"/>
    <x v="7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x v="501"/>
    <x v="501"/>
    <b v="0"/>
    <n v="0"/>
    <b v="0"/>
    <s v="film &amp; video/animation"/>
    <n v="0"/>
    <n v="0"/>
    <x v="0"/>
    <x v="5"/>
    <x v="501"/>
    <x v="501"/>
    <x v="6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x v="502"/>
    <x v="502"/>
    <b v="0"/>
    <n v="4"/>
    <b v="0"/>
    <s v="film &amp; video/animation"/>
    <n v="1"/>
    <n v="57.5"/>
    <x v="0"/>
    <x v="5"/>
    <x v="502"/>
    <x v="502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x v="503"/>
    <x v="503"/>
    <b v="0"/>
    <n v="9"/>
    <b v="0"/>
    <s v="film &amp; video/animation"/>
    <n v="2"/>
    <n v="12.67"/>
    <x v="0"/>
    <x v="5"/>
    <x v="50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x v="504"/>
    <x v="504"/>
    <b v="0"/>
    <n v="5"/>
    <b v="0"/>
    <s v="film &amp; video/animation"/>
    <n v="1"/>
    <n v="67"/>
    <x v="0"/>
    <x v="5"/>
    <x v="504"/>
    <x v="504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x v="505"/>
    <x v="505"/>
    <b v="0"/>
    <n v="14"/>
    <b v="0"/>
    <s v="film &amp; video/animation"/>
    <n v="0"/>
    <n v="3.71"/>
    <x v="0"/>
    <x v="5"/>
    <x v="505"/>
    <x v="505"/>
    <x v="0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x v="506"/>
    <x v="506"/>
    <b v="0"/>
    <n v="1"/>
    <b v="0"/>
    <s v="film &amp; video/animation"/>
    <n v="0"/>
    <n v="250"/>
    <x v="0"/>
    <x v="5"/>
    <x v="506"/>
    <x v="506"/>
    <x v="4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x v="507"/>
    <x v="507"/>
    <b v="0"/>
    <n v="10"/>
    <b v="0"/>
    <s v="film &amp; video/animation"/>
    <n v="3"/>
    <n v="64"/>
    <x v="0"/>
    <x v="5"/>
    <x v="507"/>
    <x v="507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x v="508"/>
    <x v="508"/>
    <b v="0"/>
    <n v="3"/>
    <b v="0"/>
    <s v="film &amp; video/animation"/>
    <n v="1"/>
    <n v="133.33000000000001"/>
    <x v="0"/>
    <x v="5"/>
    <x v="508"/>
    <x v="508"/>
    <x v="5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x v="509"/>
    <x v="509"/>
    <b v="0"/>
    <n v="1"/>
    <b v="0"/>
    <s v="film &amp; video/animation"/>
    <n v="0"/>
    <n v="10"/>
    <x v="0"/>
    <x v="5"/>
    <x v="509"/>
    <x v="509"/>
    <x v="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x v="510"/>
    <x v="510"/>
    <b v="0"/>
    <n v="0"/>
    <b v="0"/>
    <s v="film &amp; video/animation"/>
    <n v="0"/>
    <n v="0"/>
    <x v="0"/>
    <x v="5"/>
    <x v="510"/>
    <x v="510"/>
    <x v="2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x v="511"/>
    <x v="511"/>
    <b v="0"/>
    <n v="5"/>
    <b v="0"/>
    <s v="film &amp; video/animation"/>
    <n v="3"/>
    <n v="30"/>
    <x v="0"/>
    <x v="5"/>
    <x v="511"/>
    <x v="511"/>
    <x v="4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x v="512"/>
    <x v="512"/>
    <b v="0"/>
    <n v="2"/>
    <b v="0"/>
    <s v="film &amp; video/animation"/>
    <n v="0"/>
    <n v="5.5"/>
    <x v="0"/>
    <x v="5"/>
    <x v="512"/>
    <x v="512"/>
    <x v="2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x v="513"/>
    <x v="513"/>
    <b v="0"/>
    <n v="68"/>
    <b v="0"/>
    <s v="film &amp; video/animation"/>
    <n v="14"/>
    <n v="102.38"/>
    <x v="0"/>
    <x v="5"/>
    <x v="513"/>
    <x v="513"/>
    <x v="2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x v="514"/>
    <x v="514"/>
    <b v="0"/>
    <n v="3"/>
    <b v="0"/>
    <s v="film &amp; video/animation"/>
    <n v="3"/>
    <n v="16.670000000000002"/>
    <x v="0"/>
    <x v="5"/>
    <x v="514"/>
    <x v="514"/>
    <x v="3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x v="515"/>
    <x v="515"/>
    <b v="0"/>
    <n v="34"/>
    <b v="0"/>
    <s v="film &amp; video/animation"/>
    <n v="25"/>
    <n v="725.03"/>
    <x v="0"/>
    <x v="5"/>
    <x v="515"/>
    <x v="515"/>
    <x v="0"/>
  </r>
  <r>
    <n v="516"/>
    <s v="Shipmates"/>
    <s v="A big brother style comedy animation series starring famous seafarers"/>
    <x v="10"/>
    <n v="0"/>
    <x v="2"/>
    <s v="GB"/>
    <s v="GBP"/>
    <x v="516"/>
    <x v="516"/>
    <b v="0"/>
    <n v="0"/>
    <b v="0"/>
    <s v="film &amp; video/animation"/>
    <n v="0"/>
    <n v="0"/>
    <x v="0"/>
    <x v="5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x v="517"/>
    <x v="517"/>
    <b v="0"/>
    <n v="3"/>
    <b v="0"/>
    <s v="film &amp; video/animation"/>
    <n v="1"/>
    <n v="68.33"/>
    <x v="0"/>
    <x v="5"/>
    <x v="517"/>
    <x v="517"/>
    <x v="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x v="518"/>
    <x v="518"/>
    <b v="0"/>
    <n v="0"/>
    <b v="0"/>
    <s v="film &amp; video/animation"/>
    <n v="0"/>
    <n v="0"/>
    <x v="0"/>
    <x v="5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x v="519"/>
    <x v="519"/>
    <b v="0"/>
    <n v="70"/>
    <b v="0"/>
    <s v="film &amp; video/animation"/>
    <n v="23"/>
    <n v="39.229999999999997"/>
    <x v="0"/>
    <x v="5"/>
    <x v="519"/>
    <x v="519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x v="520"/>
    <x v="520"/>
    <b v="0"/>
    <n v="34"/>
    <b v="1"/>
    <s v="theater/plays"/>
    <n v="102"/>
    <n v="150.15"/>
    <x v="1"/>
    <x v="6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x v="521"/>
    <x v="521"/>
    <b v="0"/>
    <n v="56"/>
    <b v="1"/>
    <s v="theater/plays"/>
    <n v="105"/>
    <n v="93.43"/>
    <x v="1"/>
    <x v="6"/>
    <x v="521"/>
    <x v="521"/>
    <x v="2"/>
  </r>
  <r>
    <n v="522"/>
    <s v="COMPASS PLAYERS"/>
    <s v="*** TO MAKE DONATIONS IN THE FUTURE                                   GO TO OUR WEBSITE: www.compassplayers.com ***"/>
    <x v="9"/>
    <n v="3440"/>
    <x v="0"/>
    <s v="US"/>
    <s v="USD"/>
    <x v="522"/>
    <x v="522"/>
    <b v="0"/>
    <n v="31"/>
    <b v="1"/>
    <s v="theater/plays"/>
    <n v="115"/>
    <n v="110.97"/>
    <x v="1"/>
    <x v="6"/>
    <x v="522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x v="523"/>
    <x v="523"/>
    <b v="0"/>
    <n v="84"/>
    <b v="1"/>
    <s v="theater/plays"/>
    <n v="121"/>
    <n v="71.790000000000006"/>
    <x v="1"/>
    <x v="6"/>
    <x v="523"/>
    <x v="523"/>
    <x v="0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x v="524"/>
    <x v="524"/>
    <b v="0"/>
    <n v="130"/>
    <b v="1"/>
    <s v="theater/plays"/>
    <n v="109"/>
    <n v="29.26"/>
    <x v="1"/>
    <x v="6"/>
    <x v="524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x v="525"/>
    <x v="525"/>
    <b v="0"/>
    <n v="12"/>
    <b v="1"/>
    <s v="theater/plays"/>
    <n v="100"/>
    <n v="1000"/>
    <x v="1"/>
    <x v="6"/>
    <x v="525"/>
    <x v="525"/>
    <x v="3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x v="526"/>
    <x v="526"/>
    <b v="0"/>
    <n v="23"/>
    <b v="1"/>
    <s v="theater/plays"/>
    <n v="114"/>
    <n v="74.349999999999994"/>
    <x v="1"/>
    <x v="6"/>
    <x v="526"/>
    <x v="526"/>
    <x v="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x v="527"/>
    <x v="527"/>
    <b v="0"/>
    <n v="158"/>
    <b v="1"/>
    <s v="theater/plays"/>
    <n v="101"/>
    <n v="63.83"/>
    <x v="1"/>
    <x v="6"/>
    <x v="527"/>
    <x v="527"/>
    <x v="1"/>
  </r>
  <r>
    <n v="528"/>
    <s v="Devastated No Matter What"/>
    <s v="A Festival Backed Production of a Full-Length Play."/>
    <x v="146"/>
    <n v="1330"/>
    <x v="0"/>
    <s v="US"/>
    <s v="USD"/>
    <x v="528"/>
    <x v="528"/>
    <b v="0"/>
    <n v="30"/>
    <b v="1"/>
    <s v="theater/plays"/>
    <n v="116"/>
    <n v="44.33"/>
    <x v="1"/>
    <x v="6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x v="529"/>
    <x v="529"/>
    <b v="0"/>
    <n v="18"/>
    <b v="1"/>
    <s v="theater/plays"/>
    <n v="130"/>
    <n v="86.94"/>
    <x v="1"/>
    <x v="6"/>
    <x v="529"/>
    <x v="529"/>
    <x v="2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x v="530"/>
    <x v="530"/>
    <b v="0"/>
    <n v="29"/>
    <b v="1"/>
    <s v="theater/plays"/>
    <n v="108"/>
    <n v="126.55"/>
    <x v="1"/>
    <x v="6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x v="531"/>
    <x v="531"/>
    <b v="0"/>
    <n v="31"/>
    <b v="1"/>
    <s v="theater/plays"/>
    <n v="100"/>
    <n v="129.03"/>
    <x v="1"/>
    <x v="6"/>
    <x v="531"/>
    <x v="531"/>
    <x v="2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x v="532"/>
    <x v="532"/>
    <b v="0"/>
    <n v="173"/>
    <b v="1"/>
    <s v="theater/plays"/>
    <n v="123"/>
    <n v="71.239999999999995"/>
    <x v="1"/>
    <x v="6"/>
    <x v="532"/>
    <x v="532"/>
    <x v="2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x v="533"/>
    <x v="533"/>
    <b v="0"/>
    <n v="17"/>
    <b v="1"/>
    <s v="theater/plays"/>
    <n v="100"/>
    <n v="117.88"/>
    <x v="1"/>
    <x v="6"/>
    <x v="533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x v="534"/>
    <x v="534"/>
    <b v="0"/>
    <n v="48"/>
    <b v="1"/>
    <s v="theater/plays"/>
    <n v="105"/>
    <n v="327.08"/>
    <x v="1"/>
    <x v="6"/>
    <x v="534"/>
    <x v="534"/>
    <x v="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x v="535"/>
    <x v="535"/>
    <b v="0"/>
    <n v="59"/>
    <b v="1"/>
    <s v="theater/plays"/>
    <n v="103"/>
    <n v="34.75"/>
    <x v="1"/>
    <x v="6"/>
    <x v="53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x v="536"/>
    <x v="536"/>
    <b v="0"/>
    <n v="39"/>
    <b v="1"/>
    <s v="theater/plays"/>
    <n v="118"/>
    <n v="100.06"/>
    <x v="1"/>
    <x v="6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x v="537"/>
    <x v="537"/>
    <b v="0"/>
    <n v="59"/>
    <b v="1"/>
    <s v="theater/plays"/>
    <n v="121"/>
    <n v="40.85"/>
    <x v="1"/>
    <x v="6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x v="538"/>
    <x v="538"/>
    <b v="0"/>
    <n v="60"/>
    <b v="1"/>
    <s v="theater/plays"/>
    <n v="302"/>
    <n v="252.02"/>
    <x v="1"/>
    <x v="6"/>
    <x v="538"/>
    <x v="538"/>
    <x v="2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x v="539"/>
    <x v="539"/>
    <b v="0"/>
    <n v="20"/>
    <b v="1"/>
    <s v="theater/plays"/>
    <n v="101"/>
    <n v="25.16"/>
    <x v="1"/>
    <x v="6"/>
    <x v="539"/>
    <x v="539"/>
    <x v="2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x v="540"/>
    <x v="540"/>
    <b v="0"/>
    <n v="1"/>
    <b v="0"/>
    <s v="technology/web"/>
    <n v="0"/>
    <n v="1"/>
    <x v="2"/>
    <x v="7"/>
    <x v="540"/>
    <x v="540"/>
    <x v="0"/>
  </r>
  <r>
    <n v="541"/>
    <s v="Deviations"/>
    <s v="A website dedicated to local Kink Communities; to find others with matching interests and bring them together."/>
    <x v="37"/>
    <n v="25"/>
    <x v="2"/>
    <s v="US"/>
    <s v="USD"/>
    <x v="541"/>
    <x v="541"/>
    <b v="0"/>
    <n v="1"/>
    <b v="0"/>
    <s v="technology/web"/>
    <n v="1"/>
    <n v="25"/>
    <x v="2"/>
    <x v="7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x v="542"/>
    <x v="542"/>
    <b v="0"/>
    <n v="1"/>
    <b v="0"/>
    <s v="technology/web"/>
    <n v="0"/>
    <n v="1"/>
    <x v="2"/>
    <x v="7"/>
    <x v="542"/>
    <x v="542"/>
    <x v="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x v="543"/>
    <x v="543"/>
    <b v="0"/>
    <n v="2"/>
    <b v="0"/>
    <s v="technology/web"/>
    <n v="0"/>
    <n v="35"/>
    <x v="2"/>
    <x v="7"/>
    <x v="543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x v="544"/>
    <x v="544"/>
    <b v="0"/>
    <n v="2"/>
    <b v="0"/>
    <s v="technology/web"/>
    <n v="1"/>
    <n v="3"/>
    <x v="2"/>
    <x v="7"/>
    <x v="544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x v="545"/>
    <x v="545"/>
    <b v="0"/>
    <n v="34"/>
    <b v="0"/>
    <s v="technology/web"/>
    <n v="27"/>
    <n v="402.71"/>
    <x v="2"/>
    <x v="7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x v="546"/>
    <x v="546"/>
    <b v="0"/>
    <n v="2"/>
    <b v="0"/>
    <s v="technology/web"/>
    <n v="0"/>
    <n v="26"/>
    <x v="2"/>
    <x v="7"/>
    <x v="546"/>
    <x v="546"/>
    <x v="0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x v="547"/>
    <x v="547"/>
    <b v="0"/>
    <n v="0"/>
    <b v="0"/>
    <s v="technology/web"/>
    <n v="0"/>
    <n v="0"/>
    <x v="2"/>
    <x v="7"/>
    <x v="547"/>
    <x v="547"/>
    <x v="2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x v="548"/>
    <x v="548"/>
    <b v="0"/>
    <n v="1"/>
    <b v="0"/>
    <s v="technology/web"/>
    <n v="0"/>
    <n v="9"/>
    <x v="2"/>
    <x v="7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x v="549"/>
    <x v="549"/>
    <b v="0"/>
    <n v="8"/>
    <b v="0"/>
    <s v="technology/web"/>
    <n v="3"/>
    <n v="8.5"/>
    <x v="2"/>
    <x v="7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x v="550"/>
    <x v="550"/>
    <b v="0"/>
    <n v="4"/>
    <b v="0"/>
    <s v="technology/web"/>
    <n v="1"/>
    <n v="8.75"/>
    <x v="2"/>
    <x v="7"/>
    <x v="550"/>
    <x v="550"/>
    <x v="1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x v="551"/>
    <x v="551"/>
    <b v="0"/>
    <n v="28"/>
    <b v="0"/>
    <s v="technology/web"/>
    <n v="5"/>
    <n v="135.04"/>
    <x v="2"/>
    <x v="7"/>
    <x v="551"/>
    <x v="551"/>
    <x v="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x v="552"/>
    <x v="552"/>
    <b v="0"/>
    <n v="0"/>
    <b v="0"/>
    <s v="technology/web"/>
    <n v="0"/>
    <n v="0"/>
    <x v="2"/>
    <x v="7"/>
    <x v="552"/>
    <x v="552"/>
    <x v="0"/>
  </r>
  <r>
    <n v="553"/>
    <s v="sellorshopusa.com"/>
    <s v="Groundbreaking New Classifieds Website Grows Into Largest Nationwide Coverage By Turning Users Into Entrepreneurs"/>
    <x v="31"/>
    <n v="123"/>
    <x v="2"/>
    <s v="US"/>
    <s v="USD"/>
    <x v="553"/>
    <x v="553"/>
    <b v="0"/>
    <n v="6"/>
    <b v="0"/>
    <s v="technology/web"/>
    <n v="0"/>
    <n v="20.5"/>
    <x v="2"/>
    <x v="7"/>
    <x v="553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x v="554"/>
    <x v="554"/>
    <b v="0"/>
    <n v="22"/>
    <b v="0"/>
    <s v="technology/web"/>
    <n v="37"/>
    <n v="64.36"/>
    <x v="2"/>
    <x v="7"/>
    <x v="554"/>
    <x v="554"/>
    <x v="3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x v="555"/>
    <x v="555"/>
    <b v="0"/>
    <n v="0"/>
    <b v="0"/>
    <s v="technology/web"/>
    <n v="0"/>
    <n v="0"/>
    <x v="2"/>
    <x v="7"/>
    <x v="555"/>
    <x v="555"/>
    <x v="2"/>
  </r>
  <r>
    <n v="556"/>
    <s v="Braille Academy"/>
    <s v="An educational platform for learning Unified English Braille Code"/>
    <x v="6"/>
    <n v="200"/>
    <x v="2"/>
    <s v="US"/>
    <s v="USD"/>
    <x v="556"/>
    <x v="556"/>
    <b v="0"/>
    <n v="1"/>
    <b v="0"/>
    <s v="technology/web"/>
    <n v="3"/>
    <n v="200"/>
    <x v="2"/>
    <x v="7"/>
    <x v="556"/>
    <x v="556"/>
    <x v="0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x v="557"/>
    <x v="557"/>
    <b v="0"/>
    <n v="20"/>
    <b v="0"/>
    <s v="technology/web"/>
    <n v="1"/>
    <n v="68.3"/>
    <x v="2"/>
    <x v="7"/>
    <x v="557"/>
    <x v="557"/>
    <x v="2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x v="558"/>
    <x v="558"/>
    <b v="0"/>
    <n v="0"/>
    <b v="0"/>
    <s v="technology/web"/>
    <n v="0"/>
    <n v="0"/>
    <x v="2"/>
    <x v="7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x v="559"/>
    <x v="559"/>
    <b v="0"/>
    <n v="1"/>
    <b v="0"/>
    <s v="technology/web"/>
    <n v="0"/>
    <n v="50"/>
    <x v="2"/>
    <x v="7"/>
    <x v="559"/>
    <x v="559"/>
    <x v="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x v="560"/>
    <x v="560"/>
    <b v="0"/>
    <n v="3"/>
    <b v="0"/>
    <s v="technology/web"/>
    <n v="0"/>
    <n v="4"/>
    <x v="2"/>
    <x v="7"/>
    <x v="560"/>
    <x v="560"/>
    <x v="3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x v="561"/>
    <x v="561"/>
    <b v="0"/>
    <n v="2"/>
    <b v="0"/>
    <s v="technology/web"/>
    <n v="0"/>
    <n v="27.5"/>
    <x v="2"/>
    <x v="7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x v="562"/>
    <x v="562"/>
    <b v="0"/>
    <n v="0"/>
    <b v="0"/>
    <s v="technology/web"/>
    <n v="0"/>
    <n v="0"/>
    <x v="2"/>
    <x v="7"/>
    <x v="562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x v="563"/>
    <x v="563"/>
    <b v="0"/>
    <n v="2"/>
    <b v="0"/>
    <s v="technology/web"/>
    <n v="0"/>
    <n v="34"/>
    <x v="2"/>
    <x v="7"/>
    <x v="563"/>
    <x v="563"/>
    <x v="0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x v="564"/>
    <x v="564"/>
    <b v="0"/>
    <n v="1"/>
    <b v="0"/>
    <s v="technology/web"/>
    <n v="0"/>
    <n v="1"/>
    <x v="2"/>
    <x v="7"/>
    <x v="564"/>
    <x v="564"/>
    <x v="2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x v="565"/>
    <x v="565"/>
    <b v="0"/>
    <n v="0"/>
    <b v="0"/>
    <s v="technology/web"/>
    <n v="0"/>
    <n v="0"/>
    <x v="2"/>
    <x v="7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x v="566"/>
    <x v="566"/>
    <b v="0"/>
    <n v="1"/>
    <b v="0"/>
    <s v="technology/web"/>
    <n v="0"/>
    <n v="1"/>
    <x v="2"/>
    <x v="7"/>
    <x v="566"/>
    <x v="566"/>
    <x v="2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x v="567"/>
    <x v="567"/>
    <b v="0"/>
    <n v="0"/>
    <b v="0"/>
    <s v="technology/web"/>
    <n v="0"/>
    <n v="0"/>
    <x v="2"/>
    <x v="7"/>
    <x v="567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x v="568"/>
    <x v="568"/>
    <b v="0"/>
    <n v="5"/>
    <b v="0"/>
    <s v="technology/web"/>
    <n v="1"/>
    <n v="49"/>
    <x v="2"/>
    <x v="7"/>
    <x v="568"/>
    <x v="568"/>
    <x v="0"/>
  </r>
  <r>
    <n v="569"/>
    <s v="Mioti"/>
    <s v="Mioti is an indie game marketplace that doubles as a community for developers to join networks and discuss projects."/>
    <x v="30"/>
    <n v="20"/>
    <x v="2"/>
    <s v="CA"/>
    <s v="CAD"/>
    <x v="569"/>
    <x v="569"/>
    <b v="0"/>
    <n v="1"/>
    <b v="0"/>
    <s v="technology/web"/>
    <n v="1"/>
    <n v="20"/>
    <x v="2"/>
    <x v="7"/>
    <x v="569"/>
    <x v="569"/>
    <x v="0"/>
  </r>
  <r>
    <n v="570"/>
    <s v="Relaunching in May"/>
    <s v="Humans have AM/FM/Satellite radio, kids have radio Disney, pets have DogCatRadio."/>
    <x v="94"/>
    <n v="142"/>
    <x v="2"/>
    <s v="US"/>
    <s v="USD"/>
    <x v="570"/>
    <x v="570"/>
    <b v="0"/>
    <n v="1"/>
    <b v="0"/>
    <s v="technology/web"/>
    <n v="0"/>
    <n v="142"/>
    <x v="2"/>
    <x v="7"/>
    <x v="570"/>
    <x v="570"/>
    <x v="2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x v="571"/>
    <x v="571"/>
    <b v="0"/>
    <n v="2"/>
    <b v="0"/>
    <s v="technology/web"/>
    <n v="0"/>
    <n v="53"/>
    <x v="2"/>
    <x v="7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x v="572"/>
    <x v="572"/>
    <b v="0"/>
    <n v="0"/>
    <b v="0"/>
    <s v="technology/web"/>
    <n v="0"/>
    <n v="0"/>
    <x v="2"/>
    <x v="7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x v="573"/>
    <x v="573"/>
    <b v="0"/>
    <n v="9"/>
    <b v="0"/>
    <s v="technology/web"/>
    <n v="0"/>
    <n v="38.44"/>
    <x v="2"/>
    <x v="7"/>
    <x v="573"/>
    <x v="573"/>
    <x v="3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x v="574"/>
    <x v="574"/>
    <b v="0"/>
    <n v="4"/>
    <b v="0"/>
    <s v="technology/web"/>
    <n v="1"/>
    <n v="20"/>
    <x v="2"/>
    <x v="7"/>
    <x v="574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x v="575"/>
    <x v="575"/>
    <b v="0"/>
    <n v="4"/>
    <b v="0"/>
    <s v="technology/web"/>
    <n v="0"/>
    <n v="64.75"/>
    <x v="2"/>
    <x v="7"/>
    <x v="575"/>
    <x v="575"/>
    <x v="0"/>
  </r>
  <r>
    <n v="576"/>
    <s v="Uthtopia"/>
    <s v="UthTopia Is a social media organization that believes in positive online usage, youth mentorship, and youth empowerment."/>
    <x v="58"/>
    <n v="1"/>
    <x v="2"/>
    <s v="US"/>
    <s v="USD"/>
    <x v="576"/>
    <x v="576"/>
    <b v="0"/>
    <n v="1"/>
    <b v="0"/>
    <s v="technology/web"/>
    <n v="0"/>
    <n v="1"/>
    <x v="2"/>
    <x v="7"/>
    <x v="576"/>
    <x v="576"/>
    <x v="0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x v="577"/>
    <x v="577"/>
    <b v="0"/>
    <n v="1"/>
    <b v="0"/>
    <s v="technology/web"/>
    <n v="0"/>
    <n v="10"/>
    <x v="2"/>
    <x v="7"/>
    <x v="577"/>
    <x v="577"/>
    <x v="2"/>
  </r>
  <r>
    <n v="578"/>
    <s v="weBuy Crowdsourced Shopping"/>
    <s v="weBuy trade built on technology and Crowd Sourced Power"/>
    <x v="152"/>
    <n v="14"/>
    <x v="2"/>
    <s v="GB"/>
    <s v="GBP"/>
    <x v="578"/>
    <x v="578"/>
    <b v="0"/>
    <n v="7"/>
    <b v="0"/>
    <s v="technology/web"/>
    <n v="0"/>
    <n v="2"/>
    <x v="2"/>
    <x v="7"/>
    <x v="578"/>
    <x v="578"/>
    <x v="0"/>
  </r>
  <r>
    <n v="579"/>
    <s v="Course: Learn Cryptography"/>
    <s v="Learn classic and public key cryptography with a full proof-of-concept system in JavaScript."/>
    <x v="14"/>
    <n v="175"/>
    <x v="2"/>
    <s v="US"/>
    <s v="USD"/>
    <x v="579"/>
    <x v="579"/>
    <b v="0"/>
    <n v="5"/>
    <b v="0"/>
    <s v="technology/web"/>
    <n v="1"/>
    <n v="35"/>
    <x v="2"/>
    <x v="7"/>
    <x v="579"/>
    <x v="579"/>
    <x v="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x v="580"/>
    <x v="580"/>
    <b v="0"/>
    <n v="1"/>
    <b v="0"/>
    <s v="technology/web"/>
    <n v="0"/>
    <n v="1"/>
    <x v="2"/>
    <x v="7"/>
    <x v="580"/>
    <x v="580"/>
    <x v="2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x v="581"/>
    <x v="581"/>
    <b v="0"/>
    <n v="0"/>
    <b v="0"/>
    <s v="technology/web"/>
    <n v="0"/>
    <n v="0"/>
    <x v="2"/>
    <x v="7"/>
    <x v="581"/>
    <x v="581"/>
    <x v="0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x v="582"/>
    <x v="582"/>
    <b v="0"/>
    <n v="0"/>
    <b v="0"/>
    <s v="technology/web"/>
    <n v="0"/>
    <n v="0"/>
    <x v="2"/>
    <x v="7"/>
    <x v="582"/>
    <x v="582"/>
    <x v="0"/>
  </r>
  <r>
    <n v="583"/>
    <s v="HackersArchive.com"/>
    <s v="HackersArchive.com will help rid the web of viruses and scams found everywhere else you look!"/>
    <x v="7"/>
    <n v="1"/>
    <x v="2"/>
    <s v="US"/>
    <s v="USD"/>
    <x v="583"/>
    <x v="583"/>
    <b v="0"/>
    <n v="1"/>
    <b v="0"/>
    <s v="technology/web"/>
    <n v="0"/>
    <n v="1"/>
    <x v="2"/>
    <x v="7"/>
    <x v="583"/>
    <x v="583"/>
    <x v="0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x v="584"/>
    <x v="584"/>
    <b v="0"/>
    <n v="2"/>
    <b v="0"/>
    <s v="technology/web"/>
    <n v="1"/>
    <n v="5"/>
    <x v="2"/>
    <x v="7"/>
    <x v="584"/>
    <x v="584"/>
    <x v="0"/>
  </r>
  <r>
    <n v="585"/>
    <s v="Link Card"/>
    <s v="SAVE UP TO 40% WHEN YOU SPEND!_x000a__x000a_PRE-ORDER YOUR LINK CARD TODAY"/>
    <x v="7"/>
    <n v="0"/>
    <x v="2"/>
    <s v="GB"/>
    <s v="GBP"/>
    <x v="585"/>
    <x v="585"/>
    <b v="0"/>
    <n v="0"/>
    <b v="0"/>
    <s v="technology/web"/>
    <n v="0"/>
    <n v="0"/>
    <x v="2"/>
    <x v="7"/>
    <x v="585"/>
    <x v="585"/>
    <x v="0"/>
  </r>
  <r>
    <n v="586"/>
    <s v="Employ College 2K"/>
    <s v="Employ College is a movement for companies to hire college graduates from their respected institutions."/>
    <x v="3"/>
    <n v="56"/>
    <x v="2"/>
    <s v="US"/>
    <s v="USD"/>
    <x v="586"/>
    <x v="586"/>
    <b v="0"/>
    <n v="4"/>
    <b v="0"/>
    <s v="technology/web"/>
    <n v="1"/>
    <n v="14"/>
    <x v="2"/>
    <x v="7"/>
    <x v="586"/>
    <x v="586"/>
    <x v="0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x v="587"/>
    <x v="587"/>
    <b v="0"/>
    <n v="7"/>
    <b v="0"/>
    <s v="technology/web"/>
    <n v="9"/>
    <n v="389.29"/>
    <x v="2"/>
    <x v="7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x v="588"/>
    <x v="588"/>
    <b v="0"/>
    <n v="2"/>
    <b v="0"/>
    <s v="technology/web"/>
    <n v="3"/>
    <n v="150.5"/>
    <x v="2"/>
    <x v="7"/>
    <x v="588"/>
    <x v="588"/>
    <x v="2"/>
  </r>
  <r>
    <n v="589"/>
    <s v="Get Neighborly"/>
    <s v="Services closer than you think..."/>
    <x v="51"/>
    <n v="1"/>
    <x v="2"/>
    <s v="US"/>
    <s v="USD"/>
    <x v="589"/>
    <x v="589"/>
    <b v="0"/>
    <n v="1"/>
    <b v="0"/>
    <s v="technology/web"/>
    <n v="0"/>
    <n v="1"/>
    <x v="2"/>
    <x v="7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x v="590"/>
    <x v="590"/>
    <b v="0"/>
    <n v="9"/>
    <b v="0"/>
    <s v="technology/web"/>
    <n v="4"/>
    <n v="24.78"/>
    <x v="2"/>
    <x v="7"/>
    <x v="59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x v="591"/>
    <x v="591"/>
    <b v="0"/>
    <n v="2"/>
    <b v="0"/>
    <s v="technology/web"/>
    <n v="0"/>
    <n v="30.5"/>
    <x v="2"/>
    <x v="7"/>
    <x v="591"/>
    <x v="591"/>
    <x v="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x v="592"/>
    <x v="592"/>
    <b v="0"/>
    <n v="1"/>
    <b v="0"/>
    <s v="technology/web"/>
    <n v="3"/>
    <n v="250"/>
    <x v="2"/>
    <x v="7"/>
    <x v="592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x v="593"/>
    <x v="593"/>
    <b v="0"/>
    <n v="7"/>
    <b v="0"/>
    <s v="technology/web"/>
    <n v="23"/>
    <n v="16.43"/>
    <x v="2"/>
    <x v="7"/>
    <x v="593"/>
    <x v="593"/>
    <x v="0"/>
  </r>
  <r>
    <n v="594"/>
    <s v="Unleashed Fitness"/>
    <s v="Creating a fitness site that will change the fitness game forever!"/>
    <x v="31"/>
    <n v="26"/>
    <x v="2"/>
    <s v="US"/>
    <s v="USD"/>
    <x v="594"/>
    <x v="594"/>
    <b v="0"/>
    <n v="2"/>
    <b v="0"/>
    <s v="technology/web"/>
    <n v="0"/>
    <n v="13"/>
    <x v="2"/>
    <x v="7"/>
    <x v="594"/>
    <x v="594"/>
    <x v="2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x v="595"/>
    <x v="595"/>
    <b v="0"/>
    <n v="8"/>
    <b v="0"/>
    <s v="technology/web"/>
    <n v="0"/>
    <n v="53.25"/>
    <x v="2"/>
    <x v="7"/>
    <x v="595"/>
    <x v="595"/>
    <x v="0"/>
  </r>
  <r>
    <n v="596"/>
    <s v="DigitaliBook free library"/>
    <s v="We present digitaibook,com site which can become a free electronic library with your help,"/>
    <x v="22"/>
    <n v="6"/>
    <x v="2"/>
    <s v="US"/>
    <s v="USD"/>
    <x v="596"/>
    <x v="596"/>
    <b v="0"/>
    <n v="2"/>
    <b v="0"/>
    <s v="technology/web"/>
    <n v="0"/>
    <n v="3"/>
    <x v="2"/>
    <x v="7"/>
    <x v="596"/>
    <x v="596"/>
    <x v="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x v="597"/>
    <x v="597"/>
    <b v="0"/>
    <n v="2"/>
    <b v="0"/>
    <s v="technology/web"/>
    <n v="0"/>
    <n v="10"/>
    <x v="2"/>
    <x v="7"/>
    <x v="597"/>
    <x v="597"/>
    <x v="2"/>
  </r>
  <r>
    <n v="598"/>
    <s v="Goals not creeds"/>
    <s v="This is a project to create a crowd-funding site for Urantia Book readers worldwide."/>
    <x v="30"/>
    <n v="850"/>
    <x v="2"/>
    <s v="US"/>
    <s v="USD"/>
    <x v="598"/>
    <x v="598"/>
    <b v="0"/>
    <n v="7"/>
    <b v="0"/>
    <s v="technology/web"/>
    <n v="34"/>
    <n v="121.43"/>
    <x v="2"/>
    <x v="7"/>
    <x v="598"/>
    <x v="598"/>
    <x v="3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x v="599"/>
    <x v="599"/>
    <b v="0"/>
    <n v="2"/>
    <b v="0"/>
    <s v="technology/web"/>
    <n v="0"/>
    <n v="15.5"/>
    <x v="2"/>
    <x v="7"/>
    <x v="599"/>
    <x v="599"/>
    <x v="0"/>
  </r>
  <r>
    <n v="600"/>
    <s v="Anaheim California here we come but we need your help."/>
    <s v="Science Technology Engineering and Math + youth = a brighter tomorrow."/>
    <x v="10"/>
    <n v="100"/>
    <x v="1"/>
    <s v="US"/>
    <s v="USD"/>
    <x v="600"/>
    <x v="600"/>
    <b v="0"/>
    <n v="1"/>
    <b v="0"/>
    <s v="technology/web"/>
    <n v="2"/>
    <n v="100"/>
    <x v="2"/>
    <x v="7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x v="601"/>
    <x v="601"/>
    <b v="0"/>
    <n v="6"/>
    <b v="0"/>
    <s v="technology/web"/>
    <n v="1"/>
    <n v="23.33"/>
    <x v="2"/>
    <x v="7"/>
    <x v="601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x v="602"/>
    <x v="602"/>
    <b v="0"/>
    <n v="0"/>
    <b v="0"/>
    <s v="technology/web"/>
    <n v="0"/>
    <n v="0"/>
    <x v="2"/>
    <x v="7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x v="603"/>
    <x v="603"/>
    <b v="0"/>
    <n v="13"/>
    <b v="0"/>
    <s v="technology/web"/>
    <n v="4"/>
    <n v="45.39"/>
    <x v="2"/>
    <x v="7"/>
    <x v="603"/>
    <x v="603"/>
    <x v="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x v="604"/>
    <x v="604"/>
    <b v="0"/>
    <n v="0"/>
    <b v="0"/>
    <s v="technology/web"/>
    <n v="0"/>
    <n v="0"/>
    <x v="2"/>
    <x v="7"/>
    <x v="604"/>
    <x v="604"/>
    <x v="3"/>
  </r>
  <r>
    <n v="605"/>
    <s v="Teach Your Parents iPad (Canceled)"/>
    <s v="An iPad support care package for your parents / seniors."/>
    <x v="10"/>
    <n v="131"/>
    <x v="1"/>
    <s v="US"/>
    <s v="USD"/>
    <x v="605"/>
    <x v="605"/>
    <b v="0"/>
    <n v="8"/>
    <b v="0"/>
    <s v="technology/web"/>
    <n v="3"/>
    <n v="16.38"/>
    <x v="2"/>
    <x v="7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x v="606"/>
    <x v="606"/>
    <b v="0"/>
    <n v="1"/>
    <b v="0"/>
    <s v="technology/web"/>
    <n v="0"/>
    <n v="10"/>
    <x v="2"/>
    <x v="7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x v="607"/>
    <x v="607"/>
    <b v="0"/>
    <n v="0"/>
    <b v="0"/>
    <s v="technology/web"/>
    <n v="0"/>
    <n v="0"/>
    <x v="2"/>
    <x v="7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x v="608"/>
    <x v="608"/>
    <b v="0"/>
    <n v="5"/>
    <b v="0"/>
    <s v="technology/web"/>
    <n v="1"/>
    <n v="292.2"/>
    <x v="2"/>
    <x v="7"/>
    <x v="608"/>
    <x v="608"/>
    <x v="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x v="609"/>
    <x v="609"/>
    <b v="0"/>
    <n v="1"/>
    <b v="0"/>
    <s v="technology/web"/>
    <n v="1"/>
    <n v="5"/>
    <x v="2"/>
    <x v="7"/>
    <x v="609"/>
    <x v="609"/>
    <x v="0"/>
  </r>
  <r>
    <n v="610"/>
    <s v="UniteChrist (Canceled)"/>
    <s v="We are creating a Christian social network to empower, educate, and connect Christians all over the world."/>
    <x v="154"/>
    <n v="0"/>
    <x v="1"/>
    <s v="US"/>
    <s v="USD"/>
    <x v="610"/>
    <x v="610"/>
    <b v="0"/>
    <n v="0"/>
    <b v="0"/>
    <s v="technology/web"/>
    <n v="0"/>
    <n v="0"/>
    <x v="2"/>
    <x v="7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x v="611"/>
    <x v="611"/>
    <b v="0"/>
    <n v="0"/>
    <b v="0"/>
    <s v="technology/web"/>
    <n v="0"/>
    <n v="0"/>
    <x v="2"/>
    <x v="7"/>
    <x v="611"/>
    <x v="611"/>
    <x v="0"/>
  </r>
  <r>
    <n v="612"/>
    <s v="Web Streaming 2.0 (Canceled)"/>
    <s v="A Fast and Reliable new Web platform to stream videos from Internet"/>
    <x v="3"/>
    <n v="0"/>
    <x v="1"/>
    <s v="IT"/>
    <s v="EUR"/>
    <x v="612"/>
    <x v="612"/>
    <b v="0"/>
    <n v="0"/>
    <b v="0"/>
    <s v="technology/web"/>
    <n v="0"/>
    <n v="0"/>
    <x v="2"/>
    <x v="7"/>
    <x v="612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x v="613"/>
    <x v="613"/>
    <b v="0"/>
    <n v="121"/>
    <b v="0"/>
    <s v="technology/web"/>
    <n v="21"/>
    <n v="105.93"/>
    <x v="2"/>
    <x v="7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x v="614"/>
    <x v="614"/>
    <b v="0"/>
    <n v="0"/>
    <b v="0"/>
    <s v="technology/web"/>
    <n v="0"/>
    <n v="0"/>
    <x v="2"/>
    <x v="7"/>
    <x v="614"/>
    <x v="614"/>
    <x v="2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x v="615"/>
    <x v="615"/>
    <b v="0"/>
    <n v="0"/>
    <b v="0"/>
    <s v="technology/web"/>
    <n v="0"/>
    <n v="0"/>
    <x v="2"/>
    <x v="7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x v="616"/>
    <x v="616"/>
    <b v="0"/>
    <n v="0"/>
    <b v="0"/>
    <s v="technology/web"/>
    <n v="0"/>
    <n v="0"/>
    <x v="2"/>
    <x v="7"/>
    <x v="616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x v="617"/>
    <x v="617"/>
    <b v="0"/>
    <n v="3"/>
    <b v="0"/>
    <s v="technology/web"/>
    <n v="3"/>
    <n v="20"/>
    <x v="2"/>
    <x v="7"/>
    <x v="617"/>
    <x v="617"/>
    <x v="0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x v="618"/>
    <x v="618"/>
    <b v="0"/>
    <n v="0"/>
    <b v="0"/>
    <s v="technology/web"/>
    <n v="0"/>
    <n v="0"/>
    <x v="2"/>
    <x v="7"/>
    <x v="618"/>
    <x v="618"/>
    <x v="0"/>
  </r>
  <r>
    <n v="619"/>
    <s v="Big Data (Canceled)"/>
    <s v="Big Data Sets for researchers interested in improving the quality of life."/>
    <x v="156"/>
    <n v="1"/>
    <x v="1"/>
    <s v="US"/>
    <s v="USD"/>
    <x v="619"/>
    <x v="619"/>
    <b v="0"/>
    <n v="1"/>
    <b v="0"/>
    <s v="technology/web"/>
    <n v="0"/>
    <n v="1"/>
    <x v="2"/>
    <x v="7"/>
    <x v="619"/>
    <x v="619"/>
    <x v="3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x v="620"/>
    <x v="620"/>
    <b v="0"/>
    <n v="1"/>
    <b v="0"/>
    <s v="technology/web"/>
    <n v="1"/>
    <n v="300"/>
    <x v="2"/>
    <x v="7"/>
    <x v="620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x v="621"/>
    <x v="621"/>
    <b v="0"/>
    <n v="3"/>
    <b v="0"/>
    <s v="technology/web"/>
    <n v="1"/>
    <n v="87"/>
    <x v="2"/>
    <x v="7"/>
    <x v="621"/>
    <x v="621"/>
    <x v="2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x v="622"/>
    <x v="622"/>
    <b v="0"/>
    <n v="9"/>
    <b v="0"/>
    <s v="technology/web"/>
    <n v="6"/>
    <n v="37.89"/>
    <x v="2"/>
    <x v="7"/>
    <x v="622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x v="623"/>
    <x v="623"/>
    <b v="0"/>
    <n v="0"/>
    <b v="0"/>
    <s v="technology/web"/>
    <n v="0"/>
    <n v="0"/>
    <x v="2"/>
    <x v="7"/>
    <x v="623"/>
    <x v="623"/>
    <x v="0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x v="624"/>
    <x v="624"/>
    <b v="0"/>
    <n v="0"/>
    <b v="0"/>
    <s v="technology/web"/>
    <n v="0"/>
    <n v="0"/>
    <x v="2"/>
    <x v="7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x v="625"/>
    <x v="625"/>
    <b v="0"/>
    <n v="0"/>
    <b v="0"/>
    <s v="technology/web"/>
    <n v="0"/>
    <n v="0"/>
    <x v="2"/>
    <x v="7"/>
    <x v="625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x v="626"/>
    <x v="626"/>
    <b v="0"/>
    <n v="39"/>
    <b v="0"/>
    <s v="technology/web"/>
    <n v="17"/>
    <n v="111.41"/>
    <x v="2"/>
    <x v="7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x v="627"/>
    <x v="627"/>
    <b v="0"/>
    <n v="1"/>
    <b v="0"/>
    <s v="technology/web"/>
    <n v="0"/>
    <n v="90"/>
    <x v="2"/>
    <x v="7"/>
    <x v="627"/>
    <x v="627"/>
    <x v="2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x v="628"/>
    <x v="628"/>
    <b v="0"/>
    <n v="0"/>
    <b v="0"/>
    <s v="technology/web"/>
    <n v="0"/>
    <n v="0"/>
    <x v="2"/>
    <x v="7"/>
    <x v="628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x v="629"/>
    <x v="629"/>
    <b v="0"/>
    <n v="3"/>
    <b v="0"/>
    <s v="technology/web"/>
    <n v="0"/>
    <n v="116.67"/>
    <x v="2"/>
    <x v="7"/>
    <x v="629"/>
    <x v="629"/>
    <x v="2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x v="630"/>
    <x v="630"/>
    <b v="0"/>
    <n v="1"/>
    <b v="0"/>
    <s v="technology/web"/>
    <n v="0"/>
    <n v="10"/>
    <x v="2"/>
    <x v="7"/>
    <x v="630"/>
    <x v="630"/>
    <x v="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x v="631"/>
    <x v="631"/>
    <b v="0"/>
    <n v="9"/>
    <b v="0"/>
    <s v="technology/web"/>
    <n v="1"/>
    <n v="76.67"/>
    <x v="2"/>
    <x v="7"/>
    <x v="631"/>
    <x v="631"/>
    <x v="2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x v="632"/>
    <x v="632"/>
    <b v="0"/>
    <n v="0"/>
    <b v="0"/>
    <s v="technology/web"/>
    <n v="0"/>
    <n v="0"/>
    <x v="2"/>
    <x v="7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x v="633"/>
    <x v="633"/>
    <b v="0"/>
    <n v="25"/>
    <b v="0"/>
    <s v="technology/web"/>
    <n v="12"/>
    <n v="49.8"/>
    <x v="2"/>
    <x v="7"/>
    <x v="633"/>
    <x v="633"/>
    <x v="2"/>
  </r>
  <r>
    <n v="634"/>
    <s v="pitchtograndma (Canceled)"/>
    <s v="We help companies to explain what they do in simple, grandma-would-understand terms."/>
    <x v="10"/>
    <n v="1"/>
    <x v="1"/>
    <s v="US"/>
    <s v="USD"/>
    <x v="634"/>
    <x v="634"/>
    <b v="0"/>
    <n v="1"/>
    <b v="0"/>
    <s v="technology/web"/>
    <n v="0"/>
    <n v="1"/>
    <x v="2"/>
    <x v="7"/>
    <x v="634"/>
    <x v="634"/>
    <x v="0"/>
  </r>
  <r>
    <n v="635"/>
    <s v="Pleero, A Technology Team Building Website (Canceled)"/>
    <s v="Network used for building technology development teams."/>
    <x v="31"/>
    <n v="2"/>
    <x v="1"/>
    <s v="US"/>
    <s v="USD"/>
    <x v="635"/>
    <x v="635"/>
    <b v="0"/>
    <n v="1"/>
    <b v="0"/>
    <s v="technology/web"/>
    <n v="0"/>
    <n v="2"/>
    <x v="2"/>
    <x v="7"/>
    <x v="635"/>
    <x v="635"/>
    <x v="0"/>
  </r>
  <r>
    <n v="636"/>
    <s v="Keto Advice (Canceled)"/>
    <s v="With no central location for keto knowledge, keto advice will be a community run knowledge base."/>
    <x v="13"/>
    <n v="4"/>
    <x v="1"/>
    <s v="GB"/>
    <s v="GBP"/>
    <x v="636"/>
    <x v="636"/>
    <b v="0"/>
    <n v="1"/>
    <b v="0"/>
    <s v="technology/web"/>
    <n v="0"/>
    <n v="4"/>
    <x v="2"/>
    <x v="7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x v="637"/>
    <x v="637"/>
    <b v="0"/>
    <n v="0"/>
    <b v="0"/>
    <s v="technology/web"/>
    <n v="0"/>
    <n v="0"/>
    <x v="2"/>
    <x v="7"/>
    <x v="637"/>
    <x v="637"/>
    <x v="1"/>
  </r>
  <r>
    <n v="638"/>
    <s v="W (Canceled)"/>
    <s v="O0"/>
    <x v="61"/>
    <n v="18"/>
    <x v="1"/>
    <s v="DE"/>
    <s v="EUR"/>
    <x v="638"/>
    <x v="638"/>
    <b v="0"/>
    <n v="6"/>
    <b v="0"/>
    <s v="technology/web"/>
    <n v="0"/>
    <n v="3"/>
    <x v="2"/>
    <x v="7"/>
    <x v="638"/>
    <x v="638"/>
    <x v="1"/>
  </r>
  <r>
    <n v="639"/>
    <s v="Kids Educational Social Media Site (Canceled)"/>
    <s v="Development of a Safe and Educational Social Media site for kids."/>
    <x v="80"/>
    <n v="1"/>
    <x v="1"/>
    <s v="US"/>
    <s v="USD"/>
    <x v="639"/>
    <x v="639"/>
    <b v="0"/>
    <n v="1"/>
    <b v="0"/>
    <s v="technology/web"/>
    <n v="0"/>
    <n v="1"/>
    <x v="2"/>
    <x v="7"/>
    <x v="639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x v="640"/>
    <x v="640"/>
    <b v="0"/>
    <n v="2"/>
    <b v="1"/>
    <s v="technology/wearables"/>
    <n v="144"/>
    <n v="50.5"/>
    <x v="2"/>
    <x v="8"/>
    <x v="640"/>
    <x v="640"/>
    <x v="2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x v="641"/>
    <x v="641"/>
    <b v="0"/>
    <n v="315"/>
    <b v="1"/>
    <s v="technology/wearables"/>
    <n v="119"/>
    <n v="151.32"/>
    <x v="2"/>
    <x v="8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x v="642"/>
    <x v="642"/>
    <b v="0"/>
    <n v="2174"/>
    <b v="1"/>
    <s v="technology/wearables"/>
    <n v="1460"/>
    <n v="134.36000000000001"/>
    <x v="2"/>
    <x v="8"/>
    <x v="642"/>
    <x v="642"/>
    <x v="0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x v="643"/>
    <x v="643"/>
    <b v="0"/>
    <n v="152"/>
    <b v="1"/>
    <s v="technology/wearables"/>
    <n v="106"/>
    <n v="174.03"/>
    <x v="2"/>
    <x v="8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x v="644"/>
    <x v="644"/>
    <b v="0"/>
    <n v="1021"/>
    <b v="1"/>
    <s v="technology/wearables"/>
    <n v="300"/>
    <n v="73.489999999999995"/>
    <x v="2"/>
    <x v="8"/>
    <x v="644"/>
    <x v="644"/>
    <x v="3"/>
  </r>
  <r>
    <n v="645"/>
    <s v="Carbon Fiber Collar Stays"/>
    <s v="Ever wanted to own something made out of carbon fiber? Now you can!"/>
    <x v="13"/>
    <n v="5574"/>
    <x v="0"/>
    <s v="US"/>
    <s v="USD"/>
    <x v="645"/>
    <x v="645"/>
    <b v="0"/>
    <n v="237"/>
    <b v="1"/>
    <s v="technology/wearables"/>
    <n v="279"/>
    <n v="23.52"/>
    <x v="2"/>
    <x v="8"/>
    <x v="645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x v="646"/>
    <x v="646"/>
    <b v="0"/>
    <n v="27"/>
    <b v="1"/>
    <s v="technology/wearables"/>
    <n v="132"/>
    <n v="39.07"/>
    <x v="2"/>
    <x v="8"/>
    <x v="646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x v="647"/>
    <x v="647"/>
    <b v="0"/>
    <n v="17"/>
    <b v="1"/>
    <s v="technology/wearables"/>
    <n v="107"/>
    <n v="125.94"/>
    <x v="2"/>
    <x v="8"/>
    <x v="647"/>
    <x v="647"/>
    <x v="2"/>
  </r>
  <r>
    <n v="648"/>
    <s v="Audio Jacket"/>
    <s v="Get ready for the next product that you canâ€™t live without"/>
    <x v="19"/>
    <n v="44388"/>
    <x v="0"/>
    <s v="US"/>
    <s v="USD"/>
    <x v="648"/>
    <x v="648"/>
    <b v="0"/>
    <n v="27"/>
    <b v="1"/>
    <s v="technology/wearables"/>
    <n v="127"/>
    <n v="1644"/>
    <x v="2"/>
    <x v="8"/>
    <x v="648"/>
    <x v="648"/>
    <x v="3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x v="649"/>
    <x v="649"/>
    <b v="0"/>
    <n v="82"/>
    <b v="1"/>
    <s v="technology/wearables"/>
    <n v="140"/>
    <n v="42.67"/>
    <x v="2"/>
    <x v="8"/>
    <x v="649"/>
    <x v="649"/>
    <x v="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x v="650"/>
    <x v="650"/>
    <b v="0"/>
    <n v="48"/>
    <b v="1"/>
    <s v="technology/wearables"/>
    <n v="112"/>
    <n v="35.130000000000003"/>
    <x v="2"/>
    <x v="8"/>
    <x v="650"/>
    <x v="650"/>
    <x v="3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x v="651"/>
    <x v="651"/>
    <b v="0"/>
    <n v="105"/>
    <b v="1"/>
    <s v="technology/wearables"/>
    <n v="101"/>
    <n v="239.35"/>
    <x v="2"/>
    <x v="8"/>
    <x v="651"/>
    <x v="651"/>
    <x v="3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x v="652"/>
    <x v="652"/>
    <b v="0"/>
    <n v="28"/>
    <b v="1"/>
    <s v="technology/wearables"/>
    <n v="100"/>
    <n v="107.64"/>
    <x v="2"/>
    <x v="8"/>
    <x v="652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x v="653"/>
    <x v="653"/>
    <b v="0"/>
    <n v="1107"/>
    <b v="1"/>
    <s v="technology/wearables"/>
    <n v="141"/>
    <n v="95.83"/>
    <x v="2"/>
    <x v="8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x v="654"/>
    <x v="654"/>
    <b v="0"/>
    <n v="1013"/>
    <b v="1"/>
    <s v="technology/wearables"/>
    <n v="267"/>
    <n v="31.66"/>
    <x v="2"/>
    <x v="8"/>
    <x v="654"/>
    <x v="654"/>
    <x v="0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x v="655"/>
    <x v="655"/>
    <b v="0"/>
    <n v="274"/>
    <b v="1"/>
    <s v="technology/wearables"/>
    <n v="147"/>
    <n v="42.89"/>
    <x v="2"/>
    <x v="8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x v="656"/>
    <x v="656"/>
    <b v="0"/>
    <n v="87"/>
    <b v="1"/>
    <s v="technology/wearables"/>
    <n v="214"/>
    <n v="122.74"/>
    <x v="2"/>
    <x v="8"/>
    <x v="656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x v="657"/>
    <x v="657"/>
    <b v="0"/>
    <n v="99"/>
    <b v="1"/>
    <s v="technology/wearables"/>
    <n v="126"/>
    <n v="190.45"/>
    <x v="2"/>
    <x v="8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x v="658"/>
    <x v="658"/>
    <b v="0"/>
    <n v="276"/>
    <b v="1"/>
    <s v="technology/wearables"/>
    <n v="104"/>
    <n v="109.34"/>
    <x v="2"/>
    <x v="8"/>
    <x v="658"/>
    <x v="658"/>
    <x v="0"/>
  </r>
  <r>
    <n v="659"/>
    <s v="Lulu Watch Designs - Apple Watch"/>
    <s v="Sync up your lifestyle"/>
    <x v="9"/>
    <n v="3017"/>
    <x v="0"/>
    <s v="US"/>
    <s v="USD"/>
    <x v="659"/>
    <x v="659"/>
    <b v="0"/>
    <n v="21"/>
    <b v="1"/>
    <s v="technology/wearables"/>
    <n v="101"/>
    <n v="143.66999999999999"/>
    <x v="2"/>
    <x v="8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x v="660"/>
    <x v="660"/>
    <b v="0"/>
    <n v="18"/>
    <b v="0"/>
    <s v="technology/wearables"/>
    <n v="3"/>
    <n v="84.94"/>
    <x v="2"/>
    <x v="8"/>
    <x v="660"/>
    <x v="660"/>
    <x v="3"/>
  </r>
  <r>
    <n v="661"/>
    <s v="AirString"/>
    <s v="AirString keeps your AirPods from getting lost by keeping the pair together with a  durable and premium quality string."/>
    <x v="3"/>
    <n v="95"/>
    <x v="2"/>
    <s v="US"/>
    <s v="USD"/>
    <x v="661"/>
    <x v="661"/>
    <b v="0"/>
    <n v="9"/>
    <b v="0"/>
    <s v="technology/wearables"/>
    <n v="1"/>
    <n v="10.56"/>
    <x v="2"/>
    <x v="8"/>
    <x v="661"/>
    <x v="661"/>
    <x v="2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x v="662"/>
    <x v="662"/>
    <b v="0"/>
    <n v="4"/>
    <b v="0"/>
    <s v="technology/wearables"/>
    <n v="0"/>
    <n v="39"/>
    <x v="2"/>
    <x v="8"/>
    <x v="662"/>
    <x v="662"/>
    <x v="3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x v="663"/>
    <x v="663"/>
    <b v="0"/>
    <n v="7"/>
    <b v="0"/>
    <s v="technology/wearables"/>
    <n v="0"/>
    <n v="100"/>
    <x v="2"/>
    <x v="8"/>
    <x v="663"/>
    <x v="663"/>
    <x v="0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x v="664"/>
    <x v="664"/>
    <b v="0"/>
    <n v="29"/>
    <b v="0"/>
    <s v="technology/wearables"/>
    <n v="8"/>
    <n v="31.17"/>
    <x v="2"/>
    <x v="8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x v="665"/>
    <x v="665"/>
    <b v="0"/>
    <n v="12"/>
    <b v="0"/>
    <s v="technology/wearables"/>
    <n v="19"/>
    <n v="155.33000000000001"/>
    <x v="2"/>
    <x v="8"/>
    <x v="665"/>
    <x v="665"/>
    <x v="2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x v="666"/>
    <x v="666"/>
    <b v="0"/>
    <n v="4"/>
    <b v="0"/>
    <s v="technology/wearables"/>
    <n v="0"/>
    <n v="2"/>
    <x v="2"/>
    <x v="8"/>
    <x v="666"/>
    <x v="666"/>
    <x v="3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x v="667"/>
    <x v="667"/>
    <b v="0"/>
    <n v="28"/>
    <b v="0"/>
    <s v="technology/wearables"/>
    <n v="10"/>
    <n v="178.93"/>
    <x v="2"/>
    <x v="8"/>
    <x v="667"/>
    <x v="667"/>
    <x v="2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x v="668"/>
    <x v="668"/>
    <b v="0"/>
    <n v="25"/>
    <b v="0"/>
    <s v="technology/wearables"/>
    <n v="5"/>
    <n v="27.36"/>
    <x v="2"/>
    <x v="8"/>
    <x v="668"/>
    <x v="668"/>
    <x v="0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x v="669"/>
    <x v="669"/>
    <b v="0"/>
    <n v="28"/>
    <b v="0"/>
    <s v="technology/wearables"/>
    <n v="22"/>
    <n v="1536.25"/>
    <x v="2"/>
    <x v="8"/>
    <x v="669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x v="670"/>
    <x v="670"/>
    <b v="0"/>
    <n v="310"/>
    <b v="0"/>
    <s v="technology/wearables"/>
    <n v="29"/>
    <n v="85"/>
    <x v="2"/>
    <x v="8"/>
    <x v="67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x v="671"/>
    <x v="671"/>
    <b v="0"/>
    <n v="15"/>
    <b v="0"/>
    <s v="technology/wearables"/>
    <n v="39"/>
    <n v="788.53"/>
    <x v="2"/>
    <x v="8"/>
    <x v="671"/>
    <x v="671"/>
    <x v="3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x v="672"/>
    <x v="672"/>
    <b v="0"/>
    <n v="215"/>
    <b v="0"/>
    <s v="technology/wearables"/>
    <n v="22"/>
    <n v="50.3"/>
    <x v="2"/>
    <x v="8"/>
    <x v="672"/>
    <x v="672"/>
    <x v="3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x v="673"/>
    <x v="673"/>
    <b v="0"/>
    <n v="3"/>
    <b v="0"/>
    <s v="technology/wearables"/>
    <n v="0"/>
    <n v="68.33"/>
    <x v="2"/>
    <x v="8"/>
    <x v="673"/>
    <x v="673"/>
    <x v="3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x v="674"/>
    <x v="674"/>
    <b v="0"/>
    <n v="2"/>
    <b v="0"/>
    <s v="technology/wearables"/>
    <n v="0"/>
    <n v="7.5"/>
    <x v="2"/>
    <x v="8"/>
    <x v="674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x v="675"/>
    <x v="675"/>
    <b v="0"/>
    <n v="26"/>
    <b v="0"/>
    <s v="technology/wearables"/>
    <n v="15"/>
    <n v="34.270000000000003"/>
    <x v="2"/>
    <x v="8"/>
    <x v="675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x v="676"/>
    <x v="676"/>
    <b v="0"/>
    <n v="24"/>
    <b v="0"/>
    <s v="technology/wearables"/>
    <n v="1"/>
    <n v="61.29"/>
    <x v="2"/>
    <x v="8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x v="677"/>
    <x v="677"/>
    <b v="0"/>
    <n v="96"/>
    <b v="0"/>
    <s v="technology/wearables"/>
    <n v="26"/>
    <n v="133.25"/>
    <x v="2"/>
    <x v="8"/>
    <x v="677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x v="678"/>
    <x v="678"/>
    <b v="0"/>
    <n v="17"/>
    <b v="0"/>
    <s v="technology/wearables"/>
    <n v="4"/>
    <n v="65.180000000000007"/>
    <x v="2"/>
    <x v="8"/>
    <x v="678"/>
    <x v="678"/>
    <x v="2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x v="679"/>
    <x v="679"/>
    <b v="0"/>
    <n v="94"/>
    <b v="0"/>
    <s v="technology/wearables"/>
    <n v="15"/>
    <n v="93.9"/>
    <x v="2"/>
    <x v="8"/>
    <x v="67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x v="680"/>
    <x v="680"/>
    <b v="0"/>
    <n v="129"/>
    <b v="0"/>
    <s v="technology/wearables"/>
    <n v="26"/>
    <n v="150.65"/>
    <x v="2"/>
    <x v="8"/>
    <x v="680"/>
    <x v="680"/>
    <x v="3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x v="681"/>
    <x v="681"/>
    <b v="0"/>
    <n v="1"/>
    <b v="0"/>
    <s v="technology/wearables"/>
    <n v="0"/>
    <n v="1"/>
    <x v="2"/>
    <x v="8"/>
    <x v="681"/>
    <x v="681"/>
    <x v="2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x v="682"/>
    <x v="682"/>
    <b v="0"/>
    <n v="4"/>
    <b v="0"/>
    <s v="technology/wearables"/>
    <n v="0"/>
    <n v="13.25"/>
    <x v="2"/>
    <x v="8"/>
    <x v="682"/>
    <x v="682"/>
    <x v="1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x v="683"/>
    <x v="683"/>
    <b v="0"/>
    <n v="3"/>
    <b v="0"/>
    <s v="technology/wearables"/>
    <n v="1"/>
    <n v="99.33"/>
    <x v="2"/>
    <x v="8"/>
    <x v="683"/>
    <x v="683"/>
    <x v="2"/>
  </r>
  <r>
    <n v="684"/>
    <s v="Arcus Motion Analyzer | The Versatile Smart Ring"/>
    <s v="Arcus gives your fingers super powers."/>
    <x v="163"/>
    <n v="23948"/>
    <x v="2"/>
    <s v="US"/>
    <s v="USD"/>
    <x v="684"/>
    <x v="684"/>
    <b v="0"/>
    <n v="135"/>
    <b v="0"/>
    <s v="technology/wearables"/>
    <n v="7"/>
    <n v="177.39"/>
    <x v="2"/>
    <x v="8"/>
    <x v="684"/>
    <x v="684"/>
    <x v="3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x v="685"/>
    <x v="685"/>
    <b v="0"/>
    <n v="10"/>
    <b v="0"/>
    <s v="technology/wearables"/>
    <n v="28"/>
    <n v="55.3"/>
    <x v="2"/>
    <x v="8"/>
    <x v="685"/>
    <x v="685"/>
    <x v="3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x v="686"/>
    <x v="686"/>
    <b v="0"/>
    <n v="0"/>
    <b v="0"/>
    <s v="technology/wearables"/>
    <n v="0"/>
    <n v="0"/>
    <x v="2"/>
    <x v="8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x v="687"/>
    <x v="687"/>
    <b v="0"/>
    <n v="6"/>
    <b v="0"/>
    <s v="technology/wearables"/>
    <n v="4"/>
    <n v="591.66999999999996"/>
    <x v="2"/>
    <x v="8"/>
    <x v="687"/>
    <x v="687"/>
    <x v="2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x v="688"/>
    <x v="688"/>
    <b v="0"/>
    <n v="36"/>
    <b v="0"/>
    <s v="technology/wearables"/>
    <n v="73"/>
    <n v="405.5"/>
    <x v="2"/>
    <x v="8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x v="689"/>
    <x v="689"/>
    <b v="0"/>
    <n v="336"/>
    <b v="0"/>
    <s v="technology/wearables"/>
    <n v="58"/>
    <n v="343.15"/>
    <x v="2"/>
    <x v="8"/>
    <x v="689"/>
    <x v="689"/>
    <x v="2"/>
  </r>
  <r>
    <n v="690"/>
    <s v="BLOXSHIELD"/>
    <s v="A radiation shield for your fitness tracker, smartwatch or other wearable smart device"/>
    <x v="22"/>
    <n v="2468"/>
    <x v="2"/>
    <s v="US"/>
    <s v="USD"/>
    <x v="690"/>
    <x v="690"/>
    <b v="0"/>
    <n v="34"/>
    <b v="0"/>
    <s v="technology/wearables"/>
    <n v="12"/>
    <n v="72.59"/>
    <x v="2"/>
    <x v="8"/>
    <x v="690"/>
    <x v="690"/>
    <x v="2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x v="691"/>
    <x v="691"/>
    <b v="0"/>
    <n v="10"/>
    <b v="0"/>
    <s v="technology/wearables"/>
    <n v="1"/>
    <n v="26"/>
    <x v="2"/>
    <x v="8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x v="692"/>
    <x v="692"/>
    <b v="0"/>
    <n v="201"/>
    <b v="0"/>
    <s v="technology/wearables"/>
    <n v="7"/>
    <n v="6.5"/>
    <x v="2"/>
    <x v="8"/>
    <x v="692"/>
    <x v="692"/>
    <x v="2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x v="693"/>
    <x v="693"/>
    <b v="0"/>
    <n v="296"/>
    <b v="0"/>
    <s v="technology/wearables"/>
    <n v="35"/>
    <n v="119.39"/>
    <x v="2"/>
    <x v="8"/>
    <x v="693"/>
    <x v="693"/>
    <x v="0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x v="694"/>
    <x v="694"/>
    <b v="0"/>
    <n v="7"/>
    <b v="0"/>
    <s v="technology/wearables"/>
    <n v="0"/>
    <n v="84.29"/>
    <x v="2"/>
    <x v="8"/>
    <x v="694"/>
    <x v="694"/>
    <x v="1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x v="695"/>
    <x v="695"/>
    <b v="0"/>
    <n v="7"/>
    <b v="0"/>
    <s v="technology/wearables"/>
    <n v="1"/>
    <n v="90.86"/>
    <x v="2"/>
    <x v="8"/>
    <x v="695"/>
    <x v="695"/>
    <x v="3"/>
  </r>
  <r>
    <n v="696"/>
    <s v="trustee"/>
    <s v="Show your fidelity by wearing the Trustee rings! Show where you are (at)!"/>
    <x v="164"/>
    <n v="1"/>
    <x v="2"/>
    <s v="NL"/>
    <s v="EUR"/>
    <x v="696"/>
    <x v="696"/>
    <b v="0"/>
    <n v="1"/>
    <b v="0"/>
    <s v="technology/wearables"/>
    <n v="0"/>
    <n v="1"/>
    <x v="2"/>
    <x v="8"/>
    <x v="696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x v="697"/>
    <x v="697"/>
    <b v="0"/>
    <n v="114"/>
    <b v="0"/>
    <s v="technology/wearables"/>
    <n v="46"/>
    <n v="20.34"/>
    <x v="2"/>
    <x v="8"/>
    <x v="697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x v="698"/>
    <x v="698"/>
    <b v="0"/>
    <n v="29"/>
    <b v="0"/>
    <s v="technology/wearables"/>
    <n v="15"/>
    <n v="530.69000000000005"/>
    <x v="2"/>
    <x v="8"/>
    <x v="698"/>
    <x v="698"/>
    <x v="3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x v="699"/>
    <x v="699"/>
    <b v="0"/>
    <n v="890"/>
    <b v="0"/>
    <s v="technology/wearables"/>
    <n v="82"/>
    <n v="120.39"/>
    <x v="2"/>
    <x v="8"/>
    <x v="699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x v="700"/>
    <x v="700"/>
    <b v="0"/>
    <n v="31"/>
    <b v="0"/>
    <s v="technology/wearables"/>
    <n v="3"/>
    <n v="13"/>
    <x v="2"/>
    <x v="8"/>
    <x v="700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x v="701"/>
    <x v="701"/>
    <b v="0"/>
    <n v="21"/>
    <b v="0"/>
    <s v="technology/wearables"/>
    <n v="27"/>
    <n v="291.33"/>
    <x v="2"/>
    <x v="8"/>
    <x v="701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x v="702"/>
    <x v="702"/>
    <b v="0"/>
    <n v="37"/>
    <b v="0"/>
    <s v="technology/wearables"/>
    <n v="31"/>
    <n v="124.92"/>
    <x v="2"/>
    <x v="8"/>
    <x v="702"/>
    <x v="702"/>
    <x v="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x v="703"/>
    <x v="703"/>
    <b v="0"/>
    <n v="7"/>
    <b v="0"/>
    <s v="technology/wearables"/>
    <n v="6"/>
    <n v="119.57"/>
    <x v="2"/>
    <x v="8"/>
    <x v="703"/>
    <x v="703"/>
    <x v="2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x v="704"/>
    <x v="704"/>
    <b v="0"/>
    <n v="4"/>
    <b v="0"/>
    <s v="technology/wearables"/>
    <n v="1"/>
    <n v="120.25"/>
    <x v="2"/>
    <x v="8"/>
    <x v="704"/>
    <x v="704"/>
    <x v="2"/>
  </r>
  <r>
    <n v="705"/>
    <s v="SomnoScope"/>
    <s v="The closest thing ever to the Holy Grail of wearables technology"/>
    <x v="57"/>
    <n v="977"/>
    <x v="2"/>
    <s v="NL"/>
    <s v="EUR"/>
    <x v="705"/>
    <x v="705"/>
    <b v="0"/>
    <n v="5"/>
    <b v="0"/>
    <s v="technology/wearables"/>
    <n v="1"/>
    <n v="195.4"/>
    <x v="2"/>
    <x v="8"/>
    <x v="705"/>
    <x v="705"/>
    <x v="2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x v="706"/>
    <x v="706"/>
    <b v="0"/>
    <n v="0"/>
    <b v="0"/>
    <s v="technology/wearables"/>
    <n v="0"/>
    <n v="0"/>
    <x v="2"/>
    <x v="8"/>
    <x v="706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x v="707"/>
    <x v="707"/>
    <b v="0"/>
    <n v="456"/>
    <b v="0"/>
    <s v="technology/wearables"/>
    <n v="79"/>
    <n v="117.7"/>
    <x v="2"/>
    <x v="8"/>
    <x v="70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x v="708"/>
    <x v="708"/>
    <b v="0"/>
    <n v="369"/>
    <b v="0"/>
    <s v="technology/wearables"/>
    <n v="22"/>
    <n v="23.95"/>
    <x v="2"/>
    <x v="8"/>
    <x v="708"/>
    <x v="708"/>
    <x v="3"/>
  </r>
  <r>
    <n v="709"/>
    <s v="lumiglove"/>
    <s v="A &quot;handheld&quot; light, which eases the way you illuminate objects and/or paths."/>
    <x v="36"/>
    <n v="61"/>
    <x v="2"/>
    <s v="US"/>
    <s v="USD"/>
    <x v="709"/>
    <x v="709"/>
    <b v="0"/>
    <n v="2"/>
    <b v="0"/>
    <s v="technology/wearables"/>
    <n v="0"/>
    <n v="30.5"/>
    <x v="2"/>
    <x v="8"/>
    <x v="709"/>
    <x v="709"/>
    <x v="3"/>
  </r>
  <r>
    <n v="710"/>
    <s v="Hate York Shirt 2.0"/>
    <s v="Shirts, so technologically advanced, they connect mentally to their audience upon sight."/>
    <x v="38"/>
    <n v="0"/>
    <x v="2"/>
    <s v="CA"/>
    <s v="CAD"/>
    <x v="710"/>
    <x v="710"/>
    <b v="0"/>
    <n v="0"/>
    <b v="0"/>
    <s v="technology/wearables"/>
    <n v="0"/>
    <n v="0"/>
    <x v="2"/>
    <x v="8"/>
    <x v="710"/>
    <x v="710"/>
    <x v="3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x v="711"/>
    <x v="711"/>
    <b v="0"/>
    <n v="338"/>
    <b v="0"/>
    <s v="technology/wearables"/>
    <n v="34"/>
    <n v="99.97"/>
    <x v="2"/>
    <x v="8"/>
    <x v="711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x v="712"/>
    <x v="712"/>
    <b v="0"/>
    <n v="4"/>
    <b v="0"/>
    <s v="technology/wearables"/>
    <n v="0"/>
    <n v="26.25"/>
    <x v="2"/>
    <x v="8"/>
    <x v="712"/>
    <x v="712"/>
    <x v="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x v="713"/>
    <x v="713"/>
    <b v="0"/>
    <n v="1"/>
    <b v="0"/>
    <s v="technology/wearables"/>
    <n v="1"/>
    <n v="199"/>
    <x v="2"/>
    <x v="8"/>
    <x v="713"/>
    <x v="713"/>
    <x v="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x v="714"/>
    <x v="714"/>
    <b v="0"/>
    <n v="28"/>
    <b v="0"/>
    <s v="technology/wearables"/>
    <n v="15"/>
    <n v="80.319999999999993"/>
    <x v="2"/>
    <x v="8"/>
    <x v="714"/>
    <x v="714"/>
    <x v="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x v="715"/>
    <x v="715"/>
    <b v="0"/>
    <n v="12"/>
    <b v="0"/>
    <s v="technology/wearables"/>
    <n v="5"/>
    <n v="115.75"/>
    <x v="2"/>
    <x v="8"/>
    <x v="715"/>
    <x v="715"/>
    <x v="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x v="716"/>
    <x v="716"/>
    <b v="0"/>
    <n v="16"/>
    <b v="0"/>
    <s v="technology/wearables"/>
    <n v="10"/>
    <n v="44.69"/>
    <x v="2"/>
    <x v="8"/>
    <x v="716"/>
    <x v="716"/>
    <x v="3"/>
  </r>
  <r>
    <n v="717"/>
    <s v="cool air belt"/>
    <s v="Cool air flowing under clothing keeps you cool."/>
    <x v="57"/>
    <n v="305"/>
    <x v="2"/>
    <s v="US"/>
    <s v="USD"/>
    <x v="717"/>
    <x v="717"/>
    <b v="0"/>
    <n v="4"/>
    <b v="0"/>
    <s v="technology/wearables"/>
    <n v="0"/>
    <n v="76.25"/>
    <x v="2"/>
    <x v="8"/>
    <x v="717"/>
    <x v="717"/>
    <x v="3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x v="718"/>
    <x v="718"/>
    <b v="0"/>
    <n v="4"/>
    <b v="0"/>
    <s v="technology/wearables"/>
    <n v="1"/>
    <n v="22.5"/>
    <x v="2"/>
    <x v="8"/>
    <x v="718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x v="719"/>
    <x v="719"/>
    <b v="0"/>
    <n v="10"/>
    <b v="0"/>
    <s v="technology/wearables"/>
    <n v="1"/>
    <n v="19.399999999999999"/>
    <x v="2"/>
    <x v="8"/>
    <x v="719"/>
    <x v="719"/>
    <x v="2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x v="720"/>
    <x v="720"/>
    <b v="0"/>
    <n v="41"/>
    <b v="1"/>
    <s v="publishing/nonfiction"/>
    <n v="144"/>
    <n v="66.709999999999994"/>
    <x v="3"/>
    <x v="9"/>
    <x v="720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x v="721"/>
    <x v="721"/>
    <b v="0"/>
    <n v="119"/>
    <b v="1"/>
    <s v="publishing/nonfiction"/>
    <n v="122"/>
    <n v="84.14"/>
    <x v="3"/>
    <x v="9"/>
    <x v="721"/>
    <x v="721"/>
    <x v="3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x v="722"/>
    <x v="722"/>
    <b v="0"/>
    <n v="153"/>
    <b v="1"/>
    <s v="publishing/nonfiction"/>
    <n v="132"/>
    <n v="215.73"/>
    <x v="3"/>
    <x v="9"/>
    <x v="722"/>
    <x v="722"/>
    <x v="5"/>
  </r>
  <r>
    <n v="723"/>
    <s v="The 2015 Pro Football Beast Book"/>
    <s v="The Definitive (and Slightly Ridiculous) Guide to Enjoying the 2015 Pro Football Season"/>
    <x v="10"/>
    <n v="5469"/>
    <x v="0"/>
    <s v="US"/>
    <s v="USD"/>
    <x v="723"/>
    <x v="723"/>
    <b v="0"/>
    <n v="100"/>
    <b v="1"/>
    <s v="publishing/nonfiction"/>
    <n v="109"/>
    <n v="54.69"/>
    <x v="3"/>
    <x v="9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x v="724"/>
    <x v="724"/>
    <b v="0"/>
    <n v="143"/>
    <b v="1"/>
    <s v="publishing/nonfiction"/>
    <n v="105"/>
    <n v="51.63"/>
    <x v="3"/>
    <x v="9"/>
    <x v="724"/>
    <x v="724"/>
    <x v="6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x v="725"/>
    <x v="725"/>
    <b v="0"/>
    <n v="140"/>
    <b v="1"/>
    <s v="publishing/nonfiction"/>
    <n v="100"/>
    <n v="143.36000000000001"/>
    <x v="3"/>
    <x v="9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x v="726"/>
    <x v="726"/>
    <b v="0"/>
    <n v="35"/>
    <b v="1"/>
    <s v="publishing/nonfiction"/>
    <n v="101"/>
    <n v="72.430000000000007"/>
    <x v="3"/>
    <x v="9"/>
    <x v="726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x v="727"/>
    <x v="727"/>
    <b v="0"/>
    <n v="149"/>
    <b v="1"/>
    <s v="publishing/nonfiction"/>
    <n v="156"/>
    <n v="36.53"/>
    <x v="3"/>
    <x v="9"/>
    <x v="727"/>
    <x v="727"/>
    <x v="5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x v="728"/>
    <x v="728"/>
    <b v="0"/>
    <n v="130"/>
    <b v="1"/>
    <s v="publishing/nonfiction"/>
    <n v="106"/>
    <n v="60.9"/>
    <x v="3"/>
    <x v="9"/>
    <x v="728"/>
    <x v="728"/>
    <x v="6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x v="729"/>
    <x v="729"/>
    <b v="0"/>
    <n v="120"/>
    <b v="1"/>
    <s v="publishing/nonfiction"/>
    <n v="131"/>
    <n v="43.55"/>
    <x v="3"/>
    <x v="9"/>
    <x v="729"/>
    <x v="729"/>
    <x v="5"/>
  </r>
  <r>
    <n v="730"/>
    <s v="Encyclopedia of Surfing"/>
    <s v="A Massive but Cheerful Online Digital Archive of Surfing"/>
    <x v="22"/>
    <n v="26438"/>
    <x v="0"/>
    <s v="US"/>
    <s v="USD"/>
    <x v="730"/>
    <x v="730"/>
    <b v="0"/>
    <n v="265"/>
    <b v="1"/>
    <s v="publishing/nonfiction"/>
    <n v="132"/>
    <n v="99.77"/>
    <x v="3"/>
    <x v="9"/>
    <x v="730"/>
    <x v="730"/>
    <x v="6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x v="731"/>
    <x v="731"/>
    <b v="0"/>
    <n v="71"/>
    <b v="1"/>
    <s v="publishing/nonfiction"/>
    <n v="126"/>
    <n v="88.73"/>
    <x v="3"/>
    <x v="9"/>
    <x v="731"/>
    <x v="731"/>
    <x v="6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x v="732"/>
    <x v="732"/>
    <b v="0"/>
    <n v="13"/>
    <b v="1"/>
    <s v="publishing/nonfiction"/>
    <n v="160"/>
    <n v="4.92"/>
    <x v="3"/>
    <x v="9"/>
    <x v="732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x v="733"/>
    <x v="733"/>
    <b v="0"/>
    <n v="169"/>
    <b v="1"/>
    <s v="publishing/nonfiction"/>
    <n v="120"/>
    <n v="17.82"/>
    <x v="3"/>
    <x v="9"/>
    <x v="733"/>
    <x v="733"/>
    <x v="4"/>
  </r>
  <r>
    <n v="734"/>
    <s v="Sideswiped"/>
    <s v="Sideswiped is my story of growing in and trusting God through the mess and mysteries of life."/>
    <x v="0"/>
    <n v="10670"/>
    <x v="0"/>
    <s v="CA"/>
    <s v="CAD"/>
    <x v="734"/>
    <x v="734"/>
    <b v="0"/>
    <n v="57"/>
    <b v="1"/>
    <s v="publishing/nonfiction"/>
    <n v="126"/>
    <n v="187.19"/>
    <x v="3"/>
    <x v="9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x v="735"/>
    <x v="735"/>
    <b v="0"/>
    <n v="229"/>
    <b v="1"/>
    <s v="publishing/nonfiction"/>
    <n v="114"/>
    <n v="234.81"/>
    <x v="3"/>
    <x v="9"/>
    <x v="735"/>
    <x v="735"/>
    <x v="3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x v="736"/>
    <x v="736"/>
    <b v="0"/>
    <n v="108"/>
    <b v="1"/>
    <s v="publishing/nonfiction"/>
    <n v="315"/>
    <n v="105.05"/>
    <x v="3"/>
    <x v="9"/>
    <x v="736"/>
    <x v="736"/>
    <x v="4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x v="737"/>
    <x v="737"/>
    <b v="0"/>
    <n v="108"/>
    <b v="1"/>
    <s v="publishing/nonfiction"/>
    <n v="122"/>
    <n v="56.67"/>
    <x v="3"/>
    <x v="9"/>
    <x v="737"/>
    <x v="737"/>
    <x v="3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x v="738"/>
    <x v="738"/>
    <b v="0"/>
    <n v="41"/>
    <b v="1"/>
    <s v="publishing/nonfiction"/>
    <n v="107"/>
    <n v="39.049999999999997"/>
    <x v="3"/>
    <x v="9"/>
    <x v="738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x v="739"/>
    <x v="739"/>
    <b v="0"/>
    <n v="139"/>
    <b v="1"/>
    <s v="publishing/nonfiction"/>
    <n v="158"/>
    <n v="68.349999999999994"/>
    <x v="3"/>
    <x v="9"/>
    <x v="73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x v="740"/>
    <x v="740"/>
    <b v="0"/>
    <n v="19"/>
    <b v="1"/>
    <s v="publishing/nonfiction"/>
    <n v="107"/>
    <n v="169.58"/>
    <x v="3"/>
    <x v="9"/>
    <x v="740"/>
    <x v="740"/>
    <x v="0"/>
  </r>
  <r>
    <n v="741"/>
    <s v="reVILNA: the vilna ghetto project"/>
    <s v="A revolutionary digital mapping project of the Vilna Ghetto"/>
    <x v="93"/>
    <n v="13293.8"/>
    <x v="0"/>
    <s v="US"/>
    <s v="USD"/>
    <x v="741"/>
    <x v="741"/>
    <b v="0"/>
    <n v="94"/>
    <b v="1"/>
    <s v="publishing/nonfiction"/>
    <n v="102"/>
    <n v="141.41999999999999"/>
    <x v="3"/>
    <x v="9"/>
    <x v="741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x v="742"/>
    <x v="742"/>
    <b v="0"/>
    <n v="23"/>
    <b v="1"/>
    <s v="publishing/nonfiction"/>
    <n v="111"/>
    <n v="67.39"/>
    <x v="3"/>
    <x v="9"/>
    <x v="74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x v="743"/>
    <x v="743"/>
    <b v="0"/>
    <n v="15"/>
    <b v="1"/>
    <s v="publishing/nonfiction"/>
    <n v="148"/>
    <n v="54.27"/>
    <x v="3"/>
    <x v="9"/>
    <x v="743"/>
    <x v="743"/>
    <x v="5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x v="744"/>
    <x v="744"/>
    <b v="0"/>
    <n v="62"/>
    <b v="1"/>
    <s v="publishing/nonfiction"/>
    <n v="102"/>
    <n v="82.52"/>
    <x v="3"/>
    <x v="9"/>
    <x v="744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x v="745"/>
    <x v="745"/>
    <b v="0"/>
    <n v="74"/>
    <b v="1"/>
    <s v="publishing/nonfiction"/>
    <n v="179"/>
    <n v="53.73"/>
    <x v="3"/>
    <x v="9"/>
    <x v="745"/>
    <x v="745"/>
    <x v="4"/>
  </r>
  <r>
    <n v="746"/>
    <s v="Attention: People With Body Parts"/>
    <s v="This is a book of letters. Letters to our body parts."/>
    <x v="174"/>
    <n v="3318"/>
    <x v="0"/>
    <s v="US"/>
    <s v="USD"/>
    <x v="746"/>
    <x v="746"/>
    <b v="0"/>
    <n v="97"/>
    <b v="1"/>
    <s v="publishing/nonfiction"/>
    <n v="111"/>
    <n v="34.21"/>
    <x v="3"/>
    <x v="9"/>
    <x v="746"/>
    <x v="746"/>
    <x v="5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x v="747"/>
    <x v="747"/>
    <b v="0"/>
    <n v="55"/>
    <b v="1"/>
    <s v="publishing/nonfiction"/>
    <n v="100"/>
    <n v="127.33"/>
    <x v="3"/>
    <x v="9"/>
    <x v="747"/>
    <x v="747"/>
    <x v="3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x v="748"/>
    <x v="748"/>
    <b v="0"/>
    <n v="44"/>
    <b v="1"/>
    <s v="publishing/nonfiction"/>
    <n v="100"/>
    <n v="45.57"/>
    <x v="3"/>
    <x v="9"/>
    <x v="748"/>
    <x v="748"/>
    <x v="3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x v="749"/>
    <x v="749"/>
    <b v="0"/>
    <n v="110"/>
    <b v="1"/>
    <s v="publishing/nonfiction"/>
    <n v="106"/>
    <n v="95.96"/>
    <x v="3"/>
    <x v="9"/>
    <x v="749"/>
    <x v="749"/>
    <x v="2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x v="750"/>
    <x v="750"/>
    <b v="0"/>
    <n v="59"/>
    <b v="1"/>
    <s v="publishing/nonfiction"/>
    <n v="103"/>
    <n v="77.27"/>
    <x v="3"/>
    <x v="9"/>
    <x v="750"/>
    <x v="750"/>
    <x v="4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x v="751"/>
    <x v="751"/>
    <b v="0"/>
    <n v="62"/>
    <b v="1"/>
    <s v="publishing/nonfiction"/>
    <n v="119"/>
    <n v="57.34"/>
    <x v="3"/>
    <x v="9"/>
    <x v="751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x v="752"/>
    <x v="752"/>
    <b v="0"/>
    <n v="105"/>
    <b v="1"/>
    <s v="publishing/nonfiction"/>
    <n v="112"/>
    <n v="53.19"/>
    <x v="3"/>
    <x v="9"/>
    <x v="752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x v="753"/>
    <x v="753"/>
    <b v="0"/>
    <n v="26"/>
    <b v="1"/>
    <s v="publishing/nonfiction"/>
    <n v="128"/>
    <n v="492.31"/>
    <x v="3"/>
    <x v="9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x v="754"/>
    <x v="754"/>
    <b v="0"/>
    <n v="49"/>
    <b v="1"/>
    <s v="publishing/nonfiction"/>
    <n v="104"/>
    <n v="42.35"/>
    <x v="3"/>
    <x v="9"/>
    <x v="754"/>
    <x v="754"/>
    <x v="5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x v="755"/>
    <x v="755"/>
    <b v="0"/>
    <n v="68"/>
    <b v="1"/>
    <s v="publishing/nonfiction"/>
    <n v="102"/>
    <n v="37.47"/>
    <x v="3"/>
    <x v="9"/>
    <x v="755"/>
    <x v="755"/>
    <x v="4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x v="756"/>
    <x v="756"/>
    <b v="0"/>
    <n v="22"/>
    <b v="1"/>
    <s v="publishing/nonfiction"/>
    <n v="118"/>
    <n v="37.450000000000003"/>
    <x v="3"/>
    <x v="9"/>
    <x v="756"/>
    <x v="756"/>
    <x v="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x v="757"/>
    <x v="757"/>
    <b v="0"/>
    <n v="18"/>
    <b v="1"/>
    <s v="publishing/nonfiction"/>
    <n v="238"/>
    <n v="33.06"/>
    <x v="3"/>
    <x v="9"/>
    <x v="757"/>
    <x v="757"/>
    <x v="5"/>
  </r>
  <r>
    <n v="758"/>
    <s v="Publish Waiting On Humanity"/>
    <s v="I am publishing my book, Waiting on Humanity and need some finishing funds to do so."/>
    <x v="30"/>
    <n v="2550"/>
    <x v="0"/>
    <s v="US"/>
    <s v="USD"/>
    <x v="758"/>
    <x v="758"/>
    <b v="0"/>
    <n v="19"/>
    <b v="1"/>
    <s v="publishing/nonfiction"/>
    <n v="102"/>
    <n v="134.21"/>
    <x v="3"/>
    <x v="9"/>
    <x v="758"/>
    <x v="758"/>
    <x v="7"/>
  </r>
  <r>
    <n v="759"/>
    <s v="Wild Ruins"/>
    <s v="Help me search for the lost ruins of the UK. A unique guide to  lesser known and somewhat known ruins of Britain."/>
    <x v="10"/>
    <n v="5096"/>
    <x v="0"/>
    <s v="GB"/>
    <s v="GBP"/>
    <x v="759"/>
    <x v="759"/>
    <b v="0"/>
    <n v="99"/>
    <b v="1"/>
    <s v="publishing/nonfiction"/>
    <n v="102"/>
    <n v="51.47"/>
    <x v="3"/>
    <x v="9"/>
    <x v="759"/>
    <x v="759"/>
    <x v="3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x v="760"/>
    <x v="760"/>
    <b v="0"/>
    <n v="0"/>
    <b v="0"/>
    <s v="publishing/fiction"/>
    <n v="0"/>
    <n v="0"/>
    <x v="3"/>
    <x v="10"/>
    <x v="760"/>
    <x v="760"/>
    <x v="2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x v="761"/>
    <x v="761"/>
    <b v="0"/>
    <n v="6"/>
    <b v="0"/>
    <s v="publishing/fiction"/>
    <n v="5"/>
    <n v="39.17"/>
    <x v="3"/>
    <x v="10"/>
    <x v="761"/>
    <x v="761"/>
    <x v="3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x v="762"/>
    <x v="762"/>
    <b v="0"/>
    <n v="0"/>
    <b v="0"/>
    <s v="publishing/fiction"/>
    <n v="0"/>
    <n v="0"/>
    <x v="3"/>
    <x v="10"/>
    <x v="762"/>
    <x v="762"/>
    <x v="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x v="763"/>
    <x v="763"/>
    <b v="0"/>
    <n v="1"/>
    <b v="0"/>
    <s v="publishing/fiction"/>
    <n v="0"/>
    <n v="5"/>
    <x v="3"/>
    <x v="10"/>
    <x v="763"/>
    <x v="763"/>
    <x v="4"/>
  </r>
  <r>
    <n v="764"/>
    <s v="[JOE]KES"/>
    <s v="[JOE]KES is a book full of over 200 original, sometimes funny, pun-ish Joekes. If you hate the book, use it as a coster!"/>
    <x v="10"/>
    <n v="0"/>
    <x v="2"/>
    <s v="US"/>
    <s v="USD"/>
    <x v="764"/>
    <x v="764"/>
    <b v="0"/>
    <n v="0"/>
    <b v="0"/>
    <s v="publishing/fiction"/>
    <n v="0"/>
    <n v="0"/>
    <x v="3"/>
    <x v="10"/>
    <x v="764"/>
    <x v="764"/>
    <x v="0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x v="765"/>
    <x v="765"/>
    <b v="0"/>
    <n v="44"/>
    <b v="0"/>
    <s v="publishing/fiction"/>
    <n v="36"/>
    <n v="57.3"/>
    <x v="3"/>
    <x v="10"/>
    <x v="765"/>
    <x v="765"/>
    <x v="3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x v="766"/>
    <x v="766"/>
    <b v="0"/>
    <n v="0"/>
    <b v="0"/>
    <s v="publishing/fiction"/>
    <n v="0"/>
    <n v="0"/>
    <x v="3"/>
    <x v="10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x v="767"/>
    <x v="767"/>
    <b v="0"/>
    <n v="3"/>
    <b v="0"/>
    <s v="publishing/fiction"/>
    <n v="4"/>
    <n v="59"/>
    <x v="3"/>
    <x v="10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x v="768"/>
    <x v="768"/>
    <b v="0"/>
    <n v="0"/>
    <b v="0"/>
    <s v="publishing/fiction"/>
    <n v="0"/>
    <n v="0"/>
    <x v="3"/>
    <x v="10"/>
    <x v="768"/>
    <x v="768"/>
    <x v="4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x v="769"/>
    <x v="769"/>
    <b v="0"/>
    <n v="52"/>
    <b v="0"/>
    <s v="publishing/fiction"/>
    <n v="41"/>
    <n v="31.85"/>
    <x v="3"/>
    <x v="10"/>
    <x v="769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x v="770"/>
    <x v="770"/>
    <b v="0"/>
    <n v="0"/>
    <b v="0"/>
    <s v="publishing/fiction"/>
    <n v="0"/>
    <n v="0"/>
    <x v="3"/>
    <x v="10"/>
    <x v="770"/>
    <x v="770"/>
    <x v="4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x v="771"/>
    <x v="771"/>
    <b v="0"/>
    <n v="1"/>
    <b v="0"/>
    <s v="publishing/fiction"/>
    <n v="0"/>
    <n v="10"/>
    <x v="3"/>
    <x v="10"/>
    <x v="771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x v="772"/>
    <x v="772"/>
    <b v="0"/>
    <n v="1"/>
    <b v="0"/>
    <s v="publishing/fiction"/>
    <n v="3"/>
    <n v="50"/>
    <x v="3"/>
    <x v="10"/>
    <x v="772"/>
    <x v="772"/>
    <x v="8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x v="773"/>
    <x v="773"/>
    <b v="0"/>
    <n v="2"/>
    <b v="0"/>
    <s v="publishing/fiction"/>
    <n v="1"/>
    <n v="16"/>
    <x v="3"/>
    <x v="10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x v="774"/>
    <x v="774"/>
    <b v="0"/>
    <n v="9"/>
    <b v="0"/>
    <s v="publishing/fiction"/>
    <n v="70"/>
    <n v="39"/>
    <x v="3"/>
    <x v="10"/>
    <x v="774"/>
    <x v="774"/>
    <x v="3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x v="775"/>
    <x v="775"/>
    <b v="0"/>
    <n v="5"/>
    <b v="0"/>
    <s v="publishing/fiction"/>
    <n v="2"/>
    <n v="34"/>
    <x v="3"/>
    <x v="10"/>
    <x v="775"/>
    <x v="775"/>
    <x v="6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x v="776"/>
    <x v="776"/>
    <b v="0"/>
    <n v="57"/>
    <b v="0"/>
    <s v="publishing/fiction"/>
    <n v="51"/>
    <n v="63.12"/>
    <x v="3"/>
    <x v="10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x v="777"/>
    <x v="777"/>
    <b v="0"/>
    <n v="3"/>
    <b v="0"/>
    <s v="publishing/fiction"/>
    <n v="1"/>
    <n v="7"/>
    <x v="3"/>
    <x v="10"/>
    <x v="777"/>
    <x v="777"/>
    <x v="4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x v="778"/>
    <x v="778"/>
    <b v="0"/>
    <n v="1"/>
    <b v="0"/>
    <s v="publishing/fiction"/>
    <n v="0"/>
    <n v="2"/>
    <x v="3"/>
    <x v="10"/>
    <x v="778"/>
    <x v="778"/>
    <x v="3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x v="779"/>
    <x v="779"/>
    <b v="0"/>
    <n v="6"/>
    <b v="0"/>
    <s v="publishing/fiction"/>
    <n v="3"/>
    <n v="66.67"/>
    <x v="3"/>
    <x v="10"/>
    <x v="779"/>
    <x v="779"/>
    <x v="7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x v="780"/>
    <x v="780"/>
    <b v="0"/>
    <n v="27"/>
    <b v="1"/>
    <s v="music/rock"/>
    <n v="104"/>
    <n v="38.520000000000003"/>
    <x v="4"/>
    <x v="11"/>
    <x v="780"/>
    <x v="780"/>
    <x v="6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x v="781"/>
    <x v="781"/>
    <b v="0"/>
    <n v="25"/>
    <b v="1"/>
    <s v="music/rock"/>
    <n v="133"/>
    <n v="42.61"/>
    <x v="4"/>
    <x v="11"/>
    <x v="781"/>
    <x v="781"/>
    <x v="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x v="782"/>
    <x v="782"/>
    <b v="0"/>
    <n v="14"/>
    <b v="1"/>
    <s v="music/rock"/>
    <n v="100"/>
    <n v="50"/>
    <x v="4"/>
    <x v="11"/>
    <x v="78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x v="783"/>
    <x v="783"/>
    <b v="0"/>
    <n v="35"/>
    <b v="1"/>
    <s v="music/rock"/>
    <n v="148"/>
    <n v="63.49"/>
    <x v="4"/>
    <x v="11"/>
    <x v="783"/>
    <x v="783"/>
    <x v="5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x v="784"/>
    <x v="784"/>
    <b v="0"/>
    <n v="10"/>
    <b v="1"/>
    <s v="music/rock"/>
    <n v="103"/>
    <n v="102.5"/>
    <x v="4"/>
    <x v="11"/>
    <x v="784"/>
    <x v="784"/>
    <x v="3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x v="785"/>
    <x v="785"/>
    <b v="0"/>
    <n v="29"/>
    <b v="1"/>
    <s v="music/rock"/>
    <n v="181"/>
    <n v="31.14"/>
    <x v="4"/>
    <x v="11"/>
    <x v="785"/>
    <x v="785"/>
    <x v="4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x v="786"/>
    <x v="786"/>
    <b v="0"/>
    <n v="44"/>
    <b v="1"/>
    <s v="music/rock"/>
    <n v="143"/>
    <n v="162.27000000000001"/>
    <x v="4"/>
    <x v="11"/>
    <x v="786"/>
    <x v="786"/>
    <x v="5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x v="787"/>
    <x v="787"/>
    <b v="0"/>
    <n v="17"/>
    <b v="1"/>
    <s v="music/rock"/>
    <n v="114"/>
    <n v="80.59"/>
    <x v="4"/>
    <x v="11"/>
    <x v="787"/>
    <x v="787"/>
    <x v="4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x v="788"/>
    <x v="788"/>
    <b v="0"/>
    <n v="34"/>
    <b v="1"/>
    <s v="music/rock"/>
    <n v="204"/>
    <n v="59.85"/>
    <x v="4"/>
    <x v="11"/>
    <x v="788"/>
    <x v="788"/>
    <x v="5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x v="789"/>
    <x v="789"/>
    <b v="0"/>
    <n v="14"/>
    <b v="1"/>
    <s v="music/rock"/>
    <n v="109"/>
    <n v="132.86000000000001"/>
    <x v="4"/>
    <x v="11"/>
    <x v="789"/>
    <x v="789"/>
    <x v="4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x v="790"/>
    <x v="790"/>
    <b v="0"/>
    <n v="156"/>
    <b v="1"/>
    <s v="music/rock"/>
    <n v="144"/>
    <n v="92.55"/>
    <x v="4"/>
    <x v="11"/>
    <x v="790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x v="791"/>
    <x v="791"/>
    <b v="0"/>
    <n v="128"/>
    <b v="1"/>
    <s v="music/rock"/>
    <n v="104"/>
    <n v="60.86"/>
    <x v="4"/>
    <x v="11"/>
    <x v="791"/>
    <x v="791"/>
    <x v="4"/>
  </r>
  <r>
    <n v="792"/>
    <s v="&quot;Believable Lies&quot; - The Album"/>
    <s v="Rock n' Roll about the intersection of lies and belief: the Believable Lie."/>
    <x v="30"/>
    <n v="2511.11"/>
    <x v="0"/>
    <s v="US"/>
    <s v="USD"/>
    <x v="792"/>
    <x v="792"/>
    <b v="0"/>
    <n v="60"/>
    <b v="1"/>
    <s v="music/rock"/>
    <n v="100"/>
    <n v="41.85"/>
    <x v="4"/>
    <x v="11"/>
    <x v="792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x v="793"/>
    <x v="793"/>
    <b v="0"/>
    <n v="32"/>
    <b v="1"/>
    <s v="music/rock"/>
    <n v="103"/>
    <n v="88.33"/>
    <x v="4"/>
    <x v="11"/>
    <x v="793"/>
    <x v="793"/>
    <x v="4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x v="794"/>
    <x v="794"/>
    <b v="0"/>
    <n v="53"/>
    <b v="1"/>
    <s v="music/rock"/>
    <n v="105"/>
    <n v="158.96"/>
    <x v="4"/>
    <x v="11"/>
    <x v="794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x v="795"/>
    <x v="795"/>
    <b v="0"/>
    <n v="184"/>
    <b v="1"/>
    <s v="music/rock"/>
    <n v="112"/>
    <n v="85.05"/>
    <x v="4"/>
    <x v="11"/>
    <x v="795"/>
    <x v="795"/>
    <x v="5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x v="796"/>
    <x v="796"/>
    <b v="0"/>
    <n v="90"/>
    <b v="1"/>
    <s v="music/rock"/>
    <n v="101"/>
    <n v="112.61"/>
    <x v="4"/>
    <x v="11"/>
    <x v="796"/>
    <x v="796"/>
    <x v="4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x v="797"/>
    <x v="797"/>
    <b v="0"/>
    <n v="71"/>
    <b v="1"/>
    <s v="music/rock"/>
    <n v="108"/>
    <n v="45.44"/>
    <x v="4"/>
    <x v="11"/>
    <x v="797"/>
    <x v="797"/>
    <x v="5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x v="798"/>
    <x v="798"/>
    <b v="0"/>
    <n v="87"/>
    <b v="1"/>
    <s v="music/rock"/>
    <n v="115"/>
    <n v="46.22"/>
    <x v="4"/>
    <x v="11"/>
    <x v="798"/>
    <x v="798"/>
    <x v="3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x v="799"/>
    <x v="799"/>
    <b v="0"/>
    <n v="28"/>
    <b v="1"/>
    <s v="music/rock"/>
    <n v="100"/>
    <n v="178.61"/>
    <x v="4"/>
    <x v="11"/>
    <x v="799"/>
    <x v="799"/>
    <x v="5"/>
  </r>
  <r>
    <n v="800"/>
    <s v="LF4 WildFire"/>
    <s v="Scotland's premier classic rock and metal festival, 3 days, 3-4 stages, family friendly,  for people of all ages"/>
    <x v="15"/>
    <n v="2282"/>
    <x v="0"/>
    <s v="GB"/>
    <s v="GBP"/>
    <x v="800"/>
    <x v="800"/>
    <b v="0"/>
    <n v="56"/>
    <b v="1"/>
    <s v="music/rock"/>
    <n v="152"/>
    <n v="40.75"/>
    <x v="4"/>
    <x v="11"/>
    <x v="800"/>
    <x v="800"/>
    <x v="3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x v="801"/>
    <x v="801"/>
    <b v="0"/>
    <n v="51"/>
    <b v="1"/>
    <s v="music/rock"/>
    <n v="112"/>
    <n v="43.73"/>
    <x v="4"/>
    <x v="11"/>
    <x v="801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x v="802"/>
    <x v="802"/>
    <b v="0"/>
    <n v="75"/>
    <b v="1"/>
    <s v="music/rock"/>
    <n v="101"/>
    <n v="81.069999999999993"/>
    <x v="4"/>
    <x v="11"/>
    <x v="802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x v="803"/>
    <x v="803"/>
    <b v="0"/>
    <n v="38"/>
    <b v="1"/>
    <s v="music/rock"/>
    <n v="123"/>
    <n v="74.61"/>
    <x v="4"/>
    <x v="11"/>
    <x v="803"/>
    <x v="803"/>
    <x v="6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x v="804"/>
    <x v="804"/>
    <b v="0"/>
    <n v="18"/>
    <b v="1"/>
    <s v="music/rock"/>
    <n v="100"/>
    <n v="305.56"/>
    <x v="4"/>
    <x v="11"/>
    <x v="804"/>
    <x v="804"/>
    <x v="6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x v="805"/>
    <x v="805"/>
    <b v="0"/>
    <n v="54"/>
    <b v="1"/>
    <s v="music/rock"/>
    <n v="105"/>
    <n v="58.33"/>
    <x v="4"/>
    <x v="11"/>
    <x v="805"/>
    <x v="805"/>
    <x v="6"/>
  </r>
  <r>
    <n v="806"/>
    <s v="Golden Animals NEW Album!"/>
    <s v="Help Golden Animals finish their NEW Album!"/>
    <x v="6"/>
    <n v="8355"/>
    <x v="0"/>
    <s v="US"/>
    <s v="USD"/>
    <x v="806"/>
    <x v="806"/>
    <b v="0"/>
    <n v="71"/>
    <b v="1"/>
    <s v="music/rock"/>
    <n v="104"/>
    <n v="117.68"/>
    <x v="4"/>
    <x v="11"/>
    <x v="806"/>
    <x v="806"/>
    <x v="6"/>
  </r>
  <r>
    <n v="807"/>
    <s v="Sic Vita - New EP Release - 2017"/>
    <s v="Join the Sic Vita family and lend a hand as we create a new album!"/>
    <x v="23"/>
    <n v="4205"/>
    <x v="0"/>
    <s v="US"/>
    <s v="USD"/>
    <x v="807"/>
    <x v="807"/>
    <b v="0"/>
    <n v="57"/>
    <b v="1"/>
    <s v="music/rock"/>
    <n v="105"/>
    <n v="73.77"/>
    <x v="4"/>
    <x v="11"/>
    <x v="807"/>
    <x v="807"/>
    <x v="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x v="808"/>
    <x v="808"/>
    <b v="0"/>
    <n v="43"/>
    <b v="1"/>
    <s v="music/rock"/>
    <n v="100"/>
    <n v="104.65"/>
    <x v="4"/>
    <x v="11"/>
    <x v="808"/>
    <x v="808"/>
    <x v="3"/>
  </r>
  <r>
    <n v="809"/>
    <s v="Peter's New Album!!"/>
    <s v="Acknowledged songwriter looking to record album of new songs to secure a Publishing Contract"/>
    <x v="23"/>
    <n v="4151"/>
    <x v="0"/>
    <s v="US"/>
    <s v="USD"/>
    <x v="809"/>
    <x v="809"/>
    <b v="0"/>
    <n v="52"/>
    <b v="1"/>
    <s v="music/rock"/>
    <n v="104"/>
    <n v="79.83"/>
    <x v="4"/>
    <x v="11"/>
    <x v="809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x v="810"/>
    <x v="810"/>
    <b v="0"/>
    <n v="27"/>
    <b v="1"/>
    <s v="music/rock"/>
    <n v="105"/>
    <n v="58.33"/>
    <x v="4"/>
    <x v="11"/>
    <x v="810"/>
    <x v="810"/>
    <x v="5"/>
  </r>
  <r>
    <n v="811"/>
    <s v="Love Water Tour"/>
    <s v="We need your financial support to cover the tour costs!  (Sound, lights, travel, stage design)"/>
    <x v="28"/>
    <n v="1040"/>
    <x v="0"/>
    <s v="US"/>
    <s v="USD"/>
    <x v="811"/>
    <x v="811"/>
    <b v="0"/>
    <n v="12"/>
    <b v="1"/>
    <s v="music/rock"/>
    <n v="104"/>
    <n v="86.67"/>
    <x v="4"/>
    <x v="11"/>
    <x v="811"/>
    <x v="811"/>
    <x v="4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x v="812"/>
    <x v="812"/>
    <b v="0"/>
    <n v="33"/>
    <b v="1"/>
    <s v="music/rock"/>
    <n v="152"/>
    <n v="27.61"/>
    <x v="4"/>
    <x v="11"/>
    <x v="812"/>
    <x v="812"/>
    <x v="4"/>
  </r>
  <r>
    <n v="813"/>
    <s v="Rules of Civility and Decent Behavior"/>
    <s v="A pre order campaign to fund the pressing of our second full length vinyl LP"/>
    <x v="15"/>
    <n v="2399.94"/>
    <x v="0"/>
    <s v="US"/>
    <s v="USD"/>
    <x v="813"/>
    <x v="813"/>
    <b v="0"/>
    <n v="96"/>
    <b v="1"/>
    <s v="music/rock"/>
    <n v="160"/>
    <n v="25"/>
    <x v="4"/>
    <x v="11"/>
    <x v="813"/>
    <x v="813"/>
    <x v="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x v="814"/>
    <x v="814"/>
    <b v="0"/>
    <n v="28"/>
    <b v="1"/>
    <s v="music/rock"/>
    <n v="127"/>
    <n v="45.46"/>
    <x v="4"/>
    <x v="11"/>
    <x v="814"/>
    <x v="814"/>
    <x v="6"/>
  </r>
  <r>
    <n v="815"/>
    <s v="Some Late Help for The Early Reset"/>
    <s v="Be a part of helping The Early Reset finish their new 7 song EP."/>
    <x v="23"/>
    <n v="4280"/>
    <x v="0"/>
    <s v="US"/>
    <s v="USD"/>
    <x v="815"/>
    <x v="815"/>
    <b v="0"/>
    <n v="43"/>
    <b v="1"/>
    <s v="music/rock"/>
    <n v="107"/>
    <n v="99.53"/>
    <x v="4"/>
    <x v="11"/>
    <x v="815"/>
    <x v="815"/>
    <x v="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x v="816"/>
    <x v="816"/>
    <b v="0"/>
    <n v="205"/>
    <b v="1"/>
    <s v="music/rock"/>
    <n v="115"/>
    <n v="39.31"/>
    <x v="4"/>
    <x v="11"/>
    <x v="816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x v="817"/>
    <x v="817"/>
    <b v="0"/>
    <n v="23"/>
    <b v="1"/>
    <s v="music/rock"/>
    <n v="137"/>
    <n v="89.42"/>
    <x v="4"/>
    <x v="11"/>
    <x v="817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x v="818"/>
    <x v="818"/>
    <b v="0"/>
    <n v="19"/>
    <b v="1"/>
    <s v="music/rock"/>
    <n v="156"/>
    <n v="28.68"/>
    <x v="4"/>
    <x v="11"/>
    <x v="818"/>
    <x v="818"/>
    <x v="5"/>
  </r>
  <r>
    <n v="819"/>
    <s v="Winter Tour"/>
    <s v="We are touring the Southeast in support of our new EP"/>
    <x v="44"/>
    <n v="435"/>
    <x v="0"/>
    <s v="US"/>
    <s v="USD"/>
    <x v="819"/>
    <x v="819"/>
    <b v="0"/>
    <n v="14"/>
    <b v="1"/>
    <s v="music/rock"/>
    <n v="109"/>
    <n v="31.07"/>
    <x v="4"/>
    <x v="11"/>
    <x v="819"/>
    <x v="819"/>
    <x v="4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x v="820"/>
    <x v="820"/>
    <b v="0"/>
    <n v="38"/>
    <b v="1"/>
    <s v="music/rock"/>
    <n v="134"/>
    <n v="70.55"/>
    <x v="4"/>
    <x v="11"/>
    <x v="82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x v="821"/>
    <x v="821"/>
    <b v="0"/>
    <n v="78"/>
    <b v="1"/>
    <s v="music/rock"/>
    <n v="100"/>
    <n v="224.13"/>
    <x v="4"/>
    <x v="11"/>
    <x v="821"/>
    <x v="821"/>
    <x v="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x v="822"/>
    <x v="822"/>
    <b v="0"/>
    <n v="69"/>
    <b v="1"/>
    <s v="music/rock"/>
    <n v="119"/>
    <n v="51.81"/>
    <x v="4"/>
    <x v="11"/>
    <x v="822"/>
    <x v="822"/>
    <x v="5"/>
  </r>
  <r>
    <n v="823"/>
    <s v="Debut Album"/>
    <s v="Eyes For Fire is finally ready to release their Debut Album but we need YOU to help us put the final touches on it."/>
    <x v="134"/>
    <n v="1436"/>
    <x v="0"/>
    <s v="US"/>
    <s v="USD"/>
    <x v="823"/>
    <x v="823"/>
    <b v="0"/>
    <n v="33"/>
    <b v="1"/>
    <s v="music/rock"/>
    <n v="180"/>
    <n v="43.52"/>
    <x v="4"/>
    <x v="11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x v="824"/>
    <x v="824"/>
    <b v="0"/>
    <n v="54"/>
    <b v="1"/>
    <s v="music/rock"/>
    <n v="134"/>
    <n v="39.82"/>
    <x v="4"/>
    <x v="11"/>
    <x v="824"/>
    <x v="824"/>
    <x v="7"/>
  </r>
  <r>
    <n v="825"/>
    <s v="KILL FREEMAN"/>
    <s v="Kickstarting Kill Freeman independently. Help fund the New Record, Video and Live Shows."/>
    <x v="78"/>
    <n v="12554"/>
    <x v="0"/>
    <s v="US"/>
    <s v="USD"/>
    <x v="825"/>
    <x v="825"/>
    <b v="0"/>
    <n v="99"/>
    <b v="1"/>
    <s v="music/rock"/>
    <n v="100"/>
    <n v="126.81"/>
    <x v="4"/>
    <x v="11"/>
    <x v="825"/>
    <x v="825"/>
    <x v="5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x v="826"/>
    <x v="826"/>
    <b v="0"/>
    <n v="49"/>
    <b v="1"/>
    <s v="music/rock"/>
    <n v="101"/>
    <n v="113.88"/>
    <x v="4"/>
    <x v="11"/>
    <x v="826"/>
    <x v="826"/>
    <x v="5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x v="827"/>
    <x v="827"/>
    <b v="0"/>
    <n v="11"/>
    <b v="1"/>
    <s v="music/rock"/>
    <n v="103"/>
    <n v="28.18"/>
    <x v="4"/>
    <x v="11"/>
    <x v="827"/>
    <x v="827"/>
    <x v="5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x v="828"/>
    <x v="828"/>
    <b v="0"/>
    <n v="38"/>
    <b v="1"/>
    <s v="music/rock"/>
    <n v="107"/>
    <n v="36.61"/>
    <x v="4"/>
    <x v="11"/>
    <x v="828"/>
    <x v="828"/>
    <x v="5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x v="829"/>
    <x v="829"/>
    <b v="0"/>
    <n v="16"/>
    <b v="1"/>
    <s v="music/rock"/>
    <n v="104"/>
    <n v="32.5"/>
    <x v="4"/>
    <x v="11"/>
    <x v="829"/>
    <x v="829"/>
    <x v="2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x v="830"/>
    <x v="830"/>
    <b v="0"/>
    <n v="32"/>
    <b v="1"/>
    <s v="music/rock"/>
    <n v="108"/>
    <n v="60.66"/>
    <x v="4"/>
    <x v="11"/>
    <x v="830"/>
    <x v="830"/>
    <x v="4"/>
  </r>
  <r>
    <n v="831"/>
    <s v="Let The 7Horse Run!"/>
    <s v="7Horse is a new band with a self-funded album and a show they want to rock in your town!"/>
    <x v="15"/>
    <n v="3500"/>
    <x v="0"/>
    <s v="US"/>
    <s v="USD"/>
    <x v="831"/>
    <x v="831"/>
    <b v="0"/>
    <n v="20"/>
    <b v="1"/>
    <s v="music/rock"/>
    <n v="233"/>
    <n v="175"/>
    <x v="4"/>
    <x v="11"/>
    <x v="831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x v="832"/>
    <x v="832"/>
    <b v="0"/>
    <n v="154"/>
    <b v="1"/>
    <s v="music/rock"/>
    <n v="101"/>
    <n v="97.99"/>
    <x v="4"/>
    <x v="11"/>
    <x v="832"/>
    <x v="832"/>
    <x v="6"/>
  </r>
  <r>
    <n v="833"/>
    <s v="Ragman Rolls"/>
    <s v="This is an American rock album."/>
    <x v="12"/>
    <n v="6100"/>
    <x v="0"/>
    <s v="US"/>
    <s v="USD"/>
    <x v="833"/>
    <x v="833"/>
    <b v="0"/>
    <n v="41"/>
    <b v="1"/>
    <s v="music/rock"/>
    <n v="102"/>
    <n v="148.78"/>
    <x v="4"/>
    <x v="11"/>
    <x v="833"/>
    <x v="833"/>
    <x v="3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x v="834"/>
    <x v="834"/>
    <b v="0"/>
    <n v="75"/>
    <b v="1"/>
    <s v="music/rock"/>
    <n v="131"/>
    <n v="96.08"/>
    <x v="4"/>
    <x v="11"/>
    <x v="834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x v="835"/>
    <x v="835"/>
    <b v="0"/>
    <n v="40"/>
    <b v="1"/>
    <s v="music/rock"/>
    <n v="117"/>
    <n v="58.63"/>
    <x v="4"/>
    <x v="11"/>
    <x v="835"/>
    <x v="835"/>
    <x v="5"/>
  </r>
  <r>
    <n v="836"/>
    <s v="DESMADRE Full Album + Press Kit"/>
    <s v="An album you can bring home to mom."/>
    <x v="10"/>
    <n v="5046.5200000000004"/>
    <x v="0"/>
    <s v="US"/>
    <s v="USD"/>
    <x v="836"/>
    <x v="836"/>
    <b v="0"/>
    <n v="46"/>
    <b v="1"/>
    <s v="music/rock"/>
    <n v="101"/>
    <n v="109.71"/>
    <x v="4"/>
    <x v="11"/>
    <x v="836"/>
    <x v="836"/>
    <x v="4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x v="837"/>
    <x v="837"/>
    <b v="0"/>
    <n v="62"/>
    <b v="1"/>
    <s v="music/rock"/>
    <n v="122"/>
    <n v="49.11"/>
    <x v="4"/>
    <x v="11"/>
    <x v="837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x v="838"/>
    <x v="838"/>
    <b v="0"/>
    <n v="61"/>
    <b v="1"/>
    <s v="music/rock"/>
    <n v="145"/>
    <n v="47.67"/>
    <x v="4"/>
    <x v="11"/>
    <x v="838"/>
    <x v="838"/>
    <x v="6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x v="839"/>
    <x v="839"/>
    <b v="0"/>
    <n v="96"/>
    <b v="1"/>
    <s v="music/rock"/>
    <n v="117"/>
    <n v="60.74"/>
    <x v="4"/>
    <x v="11"/>
    <x v="839"/>
    <x v="839"/>
    <x v="5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x v="840"/>
    <x v="840"/>
    <b v="0"/>
    <n v="190"/>
    <b v="1"/>
    <s v="music/metal"/>
    <n v="120"/>
    <n v="63.38"/>
    <x v="4"/>
    <x v="12"/>
    <x v="840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x v="841"/>
    <x v="841"/>
    <b v="1"/>
    <n v="94"/>
    <b v="1"/>
    <s v="music/metal"/>
    <n v="101"/>
    <n v="53.89"/>
    <x v="4"/>
    <x v="12"/>
    <x v="841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x v="842"/>
    <x v="842"/>
    <b v="1"/>
    <n v="39"/>
    <b v="1"/>
    <s v="music/metal"/>
    <n v="104"/>
    <n v="66.87"/>
    <x v="4"/>
    <x v="12"/>
    <x v="842"/>
    <x v="842"/>
    <x v="4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x v="843"/>
    <x v="843"/>
    <b v="0"/>
    <n v="127"/>
    <b v="1"/>
    <s v="music/metal"/>
    <n v="267"/>
    <n v="63.1"/>
    <x v="4"/>
    <x v="12"/>
    <x v="843"/>
    <x v="843"/>
    <x v="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x v="844"/>
    <x v="844"/>
    <b v="1"/>
    <n v="159"/>
    <b v="1"/>
    <s v="music/metal"/>
    <n v="194"/>
    <n v="36.630000000000003"/>
    <x v="4"/>
    <x v="12"/>
    <x v="844"/>
    <x v="844"/>
    <x v="3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x v="845"/>
    <x v="845"/>
    <b v="0"/>
    <n v="177"/>
    <b v="1"/>
    <s v="music/metal"/>
    <n v="120"/>
    <n v="34.01"/>
    <x v="4"/>
    <x v="12"/>
    <x v="845"/>
    <x v="845"/>
    <x v="2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x v="846"/>
    <x v="846"/>
    <b v="0"/>
    <n v="47"/>
    <b v="1"/>
    <s v="music/metal"/>
    <n v="122"/>
    <n v="28.55"/>
    <x v="4"/>
    <x v="12"/>
    <x v="846"/>
    <x v="846"/>
    <x v="3"/>
  </r>
  <r>
    <n v="847"/>
    <s v="CENTROPYMUSIC"/>
    <s v="MUSIC WITH MEANING!  MUSIC THAT MATTERS!!!"/>
    <x v="185"/>
    <n v="10"/>
    <x v="0"/>
    <s v="US"/>
    <s v="USD"/>
    <x v="847"/>
    <x v="847"/>
    <b v="0"/>
    <n v="1"/>
    <b v="1"/>
    <s v="music/metal"/>
    <n v="100"/>
    <n v="10"/>
    <x v="4"/>
    <x v="12"/>
    <x v="847"/>
    <x v="847"/>
    <x v="0"/>
  </r>
  <r>
    <n v="848"/>
    <s v="God Am"/>
    <s v="God Am, a Grunge/Doom metal band, who have been trying to fund the production of our EP to bring you a unique aural assault."/>
    <x v="43"/>
    <n v="300"/>
    <x v="0"/>
    <s v="US"/>
    <s v="USD"/>
    <x v="848"/>
    <x v="848"/>
    <b v="0"/>
    <n v="16"/>
    <b v="1"/>
    <s v="music/metal"/>
    <n v="100"/>
    <n v="18.75"/>
    <x v="4"/>
    <x v="12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x v="849"/>
    <x v="849"/>
    <b v="0"/>
    <n v="115"/>
    <b v="1"/>
    <s v="music/metal"/>
    <n v="120"/>
    <n v="41.7"/>
    <x v="4"/>
    <x v="12"/>
    <x v="849"/>
    <x v="849"/>
    <x v="0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x v="850"/>
    <x v="850"/>
    <b v="0"/>
    <n v="133"/>
    <b v="1"/>
    <s v="music/metal"/>
    <n v="155"/>
    <n v="46.67"/>
    <x v="4"/>
    <x v="12"/>
    <x v="850"/>
    <x v="850"/>
    <x v="2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x v="851"/>
    <x v="851"/>
    <b v="0"/>
    <n v="70"/>
    <b v="1"/>
    <s v="music/metal"/>
    <n v="130"/>
    <n v="37.270000000000003"/>
    <x v="4"/>
    <x v="12"/>
    <x v="851"/>
    <x v="851"/>
    <x v="2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x v="852"/>
    <x v="852"/>
    <b v="0"/>
    <n v="62"/>
    <b v="1"/>
    <s v="music/metal"/>
    <n v="105"/>
    <n v="59.26"/>
    <x v="4"/>
    <x v="12"/>
    <x v="852"/>
    <x v="852"/>
    <x v="2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x v="853"/>
    <x v="853"/>
    <b v="0"/>
    <n v="10"/>
    <b v="1"/>
    <s v="music/metal"/>
    <n v="100"/>
    <n v="30"/>
    <x v="4"/>
    <x v="12"/>
    <x v="853"/>
    <x v="853"/>
    <x v="0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x v="854"/>
    <x v="854"/>
    <b v="0"/>
    <n v="499"/>
    <b v="1"/>
    <s v="music/metal"/>
    <n v="118"/>
    <n v="65.86"/>
    <x v="4"/>
    <x v="12"/>
    <x v="854"/>
    <x v="854"/>
    <x v="2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x v="855"/>
    <x v="855"/>
    <b v="0"/>
    <n v="47"/>
    <b v="1"/>
    <s v="music/metal"/>
    <n v="103"/>
    <n v="31.91"/>
    <x v="4"/>
    <x v="12"/>
    <x v="855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x v="856"/>
    <x v="856"/>
    <b v="0"/>
    <n v="28"/>
    <b v="1"/>
    <s v="music/metal"/>
    <n v="218"/>
    <n v="19.46"/>
    <x v="4"/>
    <x v="12"/>
    <x v="856"/>
    <x v="856"/>
    <x v="2"/>
  </r>
  <r>
    <n v="857"/>
    <s v="A Reason To Breathe - DEBUT ALBUM"/>
    <s v="Modern Post-Hardcore/Electro music (Hardstyle, EDM, Trap, Dubstep, Dembow, House)."/>
    <x v="38"/>
    <n v="1200"/>
    <x v="0"/>
    <s v="ES"/>
    <s v="EUR"/>
    <x v="857"/>
    <x v="857"/>
    <b v="0"/>
    <n v="24"/>
    <b v="1"/>
    <s v="music/metal"/>
    <n v="100"/>
    <n v="50"/>
    <x v="4"/>
    <x v="12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x v="858"/>
    <x v="858"/>
    <b v="0"/>
    <n v="76"/>
    <b v="1"/>
    <s v="music/metal"/>
    <n v="144"/>
    <n v="22.74"/>
    <x v="4"/>
    <x v="12"/>
    <x v="858"/>
    <x v="858"/>
    <x v="0"/>
  </r>
  <r>
    <n v="859"/>
    <s v="Rise With Us Campaign"/>
    <s v="We are heading to the studio to create our second album and we want you to be right there with us!"/>
    <x v="23"/>
    <n v="4187"/>
    <x v="0"/>
    <s v="US"/>
    <s v="USD"/>
    <x v="859"/>
    <x v="859"/>
    <b v="0"/>
    <n v="98"/>
    <b v="1"/>
    <s v="music/metal"/>
    <n v="105"/>
    <n v="42.72"/>
    <x v="4"/>
    <x v="12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x v="860"/>
    <x v="860"/>
    <b v="0"/>
    <n v="48"/>
    <b v="0"/>
    <s v="music/jazz"/>
    <n v="18"/>
    <n v="52.92"/>
    <x v="4"/>
    <x v="13"/>
    <x v="860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x v="861"/>
    <x v="861"/>
    <b v="0"/>
    <n v="2"/>
    <b v="0"/>
    <s v="music/jazz"/>
    <n v="2"/>
    <n v="50.5"/>
    <x v="4"/>
    <x v="13"/>
    <x v="861"/>
    <x v="861"/>
    <x v="2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x v="862"/>
    <x v="862"/>
    <b v="0"/>
    <n v="4"/>
    <b v="0"/>
    <s v="music/jazz"/>
    <n v="0"/>
    <n v="42.5"/>
    <x v="4"/>
    <x v="13"/>
    <x v="862"/>
    <x v="862"/>
    <x v="4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x v="863"/>
    <x v="863"/>
    <b v="0"/>
    <n v="5"/>
    <b v="0"/>
    <s v="music/jazz"/>
    <n v="5"/>
    <n v="18"/>
    <x v="4"/>
    <x v="13"/>
    <x v="863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x v="864"/>
    <x v="864"/>
    <b v="0"/>
    <n v="79"/>
    <b v="0"/>
    <s v="music/jazz"/>
    <n v="42"/>
    <n v="34.18"/>
    <x v="4"/>
    <x v="13"/>
    <x v="864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x v="865"/>
    <x v="865"/>
    <b v="0"/>
    <n v="2"/>
    <b v="0"/>
    <s v="music/jazz"/>
    <n v="2"/>
    <n v="22.5"/>
    <x v="4"/>
    <x v="13"/>
    <x v="865"/>
    <x v="865"/>
    <x v="5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x v="866"/>
    <x v="866"/>
    <b v="0"/>
    <n v="11"/>
    <b v="0"/>
    <s v="music/jazz"/>
    <n v="18"/>
    <n v="58.18"/>
    <x v="4"/>
    <x v="13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x v="867"/>
    <x v="867"/>
    <b v="0"/>
    <n v="11"/>
    <b v="0"/>
    <s v="music/jazz"/>
    <n v="24"/>
    <n v="109.18"/>
    <x v="4"/>
    <x v="13"/>
    <x v="867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x v="868"/>
    <x v="868"/>
    <b v="0"/>
    <n v="1"/>
    <b v="0"/>
    <s v="music/jazz"/>
    <n v="0"/>
    <n v="50"/>
    <x v="4"/>
    <x v="13"/>
    <x v="868"/>
    <x v="868"/>
    <x v="4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x v="869"/>
    <x v="869"/>
    <b v="0"/>
    <n v="3"/>
    <b v="0"/>
    <s v="music/jazz"/>
    <n v="12"/>
    <n v="346.67"/>
    <x v="4"/>
    <x v="13"/>
    <x v="869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x v="870"/>
    <x v="870"/>
    <b v="0"/>
    <n v="5"/>
    <b v="0"/>
    <s v="music/jazz"/>
    <n v="0"/>
    <n v="12.4"/>
    <x v="4"/>
    <x v="13"/>
    <x v="870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x v="871"/>
    <x v="871"/>
    <b v="0"/>
    <n v="12"/>
    <b v="0"/>
    <s v="music/jazz"/>
    <n v="5"/>
    <n v="27.08"/>
    <x v="4"/>
    <x v="13"/>
    <x v="871"/>
    <x v="871"/>
    <x v="4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x v="872"/>
    <x v="872"/>
    <b v="0"/>
    <n v="2"/>
    <b v="0"/>
    <s v="music/jazz"/>
    <n v="1"/>
    <n v="32.5"/>
    <x v="4"/>
    <x v="13"/>
    <x v="872"/>
    <x v="872"/>
    <x v="6"/>
  </r>
  <r>
    <n v="873"/>
    <s v="The Dreamer-An Original Jazz CD"/>
    <s v="Fall in love with &quot;The Dreamer&quot;, new original music from trumpeter Freddie Dunn!"/>
    <x v="8"/>
    <n v="45"/>
    <x v="2"/>
    <s v="US"/>
    <s v="USD"/>
    <x v="873"/>
    <x v="873"/>
    <b v="0"/>
    <n v="5"/>
    <b v="0"/>
    <s v="music/jazz"/>
    <n v="1"/>
    <n v="9"/>
    <x v="4"/>
    <x v="13"/>
    <x v="873"/>
    <x v="873"/>
    <x v="5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x v="874"/>
    <x v="874"/>
    <b v="0"/>
    <n v="21"/>
    <b v="0"/>
    <s v="music/jazz"/>
    <n v="24"/>
    <n v="34.76"/>
    <x v="4"/>
    <x v="13"/>
    <x v="87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x v="875"/>
    <x v="875"/>
    <b v="0"/>
    <n v="0"/>
    <b v="0"/>
    <s v="music/jazz"/>
    <n v="0"/>
    <n v="0"/>
    <x v="4"/>
    <x v="13"/>
    <x v="875"/>
    <x v="875"/>
    <x v="0"/>
  </r>
  <r>
    <n v="876"/>
    <s v="Sound Of Dobells"/>
    <s v="What was the greatest record shop ever?  DOBELLS!"/>
    <x v="189"/>
    <n v="1286"/>
    <x v="2"/>
    <s v="GB"/>
    <s v="GBP"/>
    <x v="876"/>
    <x v="876"/>
    <b v="0"/>
    <n v="45"/>
    <b v="0"/>
    <s v="music/jazz"/>
    <n v="41"/>
    <n v="28.58"/>
    <x v="4"/>
    <x v="13"/>
    <x v="876"/>
    <x v="876"/>
    <x v="4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x v="877"/>
    <x v="877"/>
    <b v="0"/>
    <n v="29"/>
    <b v="0"/>
    <s v="music/jazz"/>
    <n v="68"/>
    <n v="46.59"/>
    <x v="4"/>
    <x v="13"/>
    <x v="877"/>
    <x v="877"/>
    <x v="4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x v="878"/>
    <x v="878"/>
    <b v="0"/>
    <n v="2"/>
    <b v="0"/>
    <s v="music/jazz"/>
    <n v="1"/>
    <n v="32.5"/>
    <x v="4"/>
    <x v="13"/>
    <x v="878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x v="879"/>
    <x v="879"/>
    <b v="0"/>
    <n v="30"/>
    <b v="0"/>
    <s v="music/jazz"/>
    <n v="31"/>
    <n v="21.47"/>
    <x v="4"/>
    <x v="13"/>
    <x v="879"/>
    <x v="879"/>
    <x v="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x v="880"/>
    <x v="880"/>
    <b v="0"/>
    <n v="8"/>
    <b v="0"/>
    <s v="music/indie rock"/>
    <n v="3"/>
    <n v="14.13"/>
    <x v="4"/>
    <x v="14"/>
    <x v="880"/>
    <x v="880"/>
    <x v="5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x v="881"/>
    <x v="881"/>
    <b v="0"/>
    <n v="1"/>
    <b v="0"/>
    <s v="music/indie rock"/>
    <n v="1"/>
    <n v="30"/>
    <x v="4"/>
    <x v="14"/>
    <x v="881"/>
    <x v="881"/>
    <x v="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x v="882"/>
    <x v="882"/>
    <b v="0"/>
    <n v="14"/>
    <b v="0"/>
    <s v="music/indie rock"/>
    <n v="20"/>
    <n v="21.57"/>
    <x v="4"/>
    <x v="14"/>
    <x v="882"/>
    <x v="882"/>
    <x v="6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x v="883"/>
    <x v="883"/>
    <b v="0"/>
    <n v="24"/>
    <b v="0"/>
    <s v="music/indie rock"/>
    <n v="40"/>
    <n v="83.38"/>
    <x v="4"/>
    <x v="14"/>
    <x v="883"/>
    <x v="883"/>
    <x v="2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x v="884"/>
    <x v="884"/>
    <b v="0"/>
    <n v="2"/>
    <b v="0"/>
    <s v="music/indie rock"/>
    <n v="1"/>
    <n v="10"/>
    <x v="4"/>
    <x v="14"/>
    <x v="884"/>
    <x v="884"/>
    <x v="5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x v="885"/>
    <x v="885"/>
    <b v="0"/>
    <n v="21"/>
    <b v="0"/>
    <s v="music/indie rock"/>
    <n v="75"/>
    <n v="35.71"/>
    <x v="4"/>
    <x v="14"/>
    <x v="885"/>
    <x v="885"/>
    <x v="2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x v="886"/>
    <x v="886"/>
    <b v="0"/>
    <n v="7"/>
    <b v="0"/>
    <s v="music/indie rock"/>
    <n v="41"/>
    <n v="29.29"/>
    <x v="4"/>
    <x v="14"/>
    <x v="886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x v="887"/>
    <x v="887"/>
    <b v="0"/>
    <n v="0"/>
    <b v="0"/>
    <s v="music/indie rock"/>
    <n v="0"/>
    <n v="0"/>
    <x v="4"/>
    <x v="14"/>
    <x v="887"/>
    <x v="887"/>
    <x v="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x v="888"/>
    <x v="888"/>
    <b v="0"/>
    <n v="4"/>
    <b v="0"/>
    <s v="music/indie rock"/>
    <n v="7"/>
    <n v="18"/>
    <x v="4"/>
    <x v="14"/>
    <x v="888"/>
    <x v="888"/>
    <x v="6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x v="889"/>
    <x v="889"/>
    <b v="0"/>
    <n v="32"/>
    <b v="0"/>
    <s v="music/indie rock"/>
    <n v="9"/>
    <n v="73.760000000000005"/>
    <x v="4"/>
    <x v="14"/>
    <x v="889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x v="890"/>
    <x v="890"/>
    <b v="0"/>
    <n v="4"/>
    <b v="0"/>
    <s v="music/indie rock"/>
    <n v="4"/>
    <n v="31.25"/>
    <x v="4"/>
    <x v="14"/>
    <x v="890"/>
    <x v="890"/>
    <x v="4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x v="891"/>
    <x v="891"/>
    <b v="0"/>
    <n v="9"/>
    <b v="0"/>
    <s v="music/indie rock"/>
    <n v="3"/>
    <n v="28.89"/>
    <x v="4"/>
    <x v="14"/>
    <x v="891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x v="892"/>
    <x v="892"/>
    <b v="0"/>
    <n v="17"/>
    <b v="0"/>
    <s v="music/indie rock"/>
    <n v="41"/>
    <n v="143.82"/>
    <x v="4"/>
    <x v="14"/>
    <x v="892"/>
    <x v="892"/>
    <x v="7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x v="893"/>
    <x v="893"/>
    <b v="0"/>
    <n v="5"/>
    <b v="0"/>
    <s v="music/indie rock"/>
    <n v="10"/>
    <n v="40"/>
    <x v="4"/>
    <x v="14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x v="894"/>
    <x v="894"/>
    <b v="0"/>
    <n v="53"/>
    <b v="0"/>
    <s v="music/indie rock"/>
    <n v="39"/>
    <n v="147.81"/>
    <x v="4"/>
    <x v="14"/>
    <x v="89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x v="895"/>
    <x v="895"/>
    <b v="0"/>
    <n v="7"/>
    <b v="0"/>
    <s v="music/indie rock"/>
    <n v="2"/>
    <n v="27.86"/>
    <x v="4"/>
    <x v="14"/>
    <x v="895"/>
    <x v="895"/>
    <x v="7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x v="896"/>
    <x v="896"/>
    <b v="0"/>
    <n v="72"/>
    <b v="0"/>
    <s v="music/indie rock"/>
    <n v="40"/>
    <n v="44.44"/>
    <x v="4"/>
    <x v="14"/>
    <x v="896"/>
    <x v="896"/>
    <x v="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x v="897"/>
    <x v="897"/>
    <b v="0"/>
    <n v="0"/>
    <b v="0"/>
    <s v="music/indie rock"/>
    <n v="0"/>
    <n v="0"/>
    <x v="4"/>
    <x v="14"/>
    <x v="897"/>
    <x v="897"/>
    <x v="5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x v="898"/>
    <x v="898"/>
    <b v="0"/>
    <n v="2"/>
    <b v="0"/>
    <s v="music/indie rock"/>
    <n v="3"/>
    <n v="35"/>
    <x v="4"/>
    <x v="14"/>
    <x v="898"/>
    <x v="898"/>
    <x v="6"/>
  </r>
  <r>
    <n v="899"/>
    <s v="Lets get 48/14 pressed!!!"/>
    <s v="Lets get 48/14 pressed and in your cd players,ipods,blogs, and facebook status'. Lets get it everywhere!"/>
    <x v="47"/>
    <n v="280"/>
    <x v="2"/>
    <s v="US"/>
    <s v="USD"/>
    <x v="899"/>
    <x v="899"/>
    <b v="0"/>
    <n v="8"/>
    <b v="0"/>
    <s v="music/indie rock"/>
    <n v="37"/>
    <n v="35"/>
    <x v="4"/>
    <x v="14"/>
    <x v="899"/>
    <x v="899"/>
    <x v="6"/>
  </r>
  <r>
    <n v="900"/>
    <s v="Project Revive: Protecting the Creative Impulse"/>
    <s v="With Project Revive, I aim to protect and nurture the creative impulse through music."/>
    <x v="10"/>
    <n v="21"/>
    <x v="2"/>
    <s v="US"/>
    <s v="USD"/>
    <x v="900"/>
    <x v="900"/>
    <b v="0"/>
    <n v="2"/>
    <b v="0"/>
    <s v="music/jazz"/>
    <n v="0"/>
    <n v="10.5"/>
    <x v="4"/>
    <x v="13"/>
    <x v="900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x v="901"/>
    <x v="901"/>
    <b v="0"/>
    <n v="0"/>
    <b v="0"/>
    <s v="music/jazz"/>
    <n v="0"/>
    <n v="0"/>
    <x v="4"/>
    <x v="13"/>
    <x v="901"/>
    <x v="901"/>
    <x v="7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x v="902"/>
    <x v="902"/>
    <b v="0"/>
    <n v="3"/>
    <b v="0"/>
    <s v="music/jazz"/>
    <n v="0"/>
    <n v="30"/>
    <x v="4"/>
    <x v="13"/>
    <x v="902"/>
    <x v="902"/>
    <x v="3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x v="903"/>
    <x v="903"/>
    <b v="0"/>
    <n v="4"/>
    <b v="0"/>
    <s v="music/jazz"/>
    <n v="3"/>
    <n v="40"/>
    <x v="4"/>
    <x v="13"/>
    <x v="903"/>
    <x v="903"/>
    <x v="5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x v="904"/>
    <x v="904"/>
    <b v="0"/>
    <n v="3"/>
    <b v="0"/>
    <s v="music/jazz"/>
    <n v="0"/>
    <n v="50.33"/>
    <x v="4"/>
    <x v="13"/>
    <x v="904"/>
    <x v="904"/>
    <x v="0"/>
  </r>
  <r>
    <n v="905"/>
    <s v="Jazz For Everyone!"/>
    <s v="Working hard to get into the studio to record, produce, and edit my break out CD. I hope to realize my vision!"/>
    <x v="115"/>
    <n v="196"/>
    <x v="2"/>
    <s v="US"/>
    <s v="USD"/>
    <x v="905"/>
    <x v="905"/>
    <b v="0"/>
    <n v="6"/>
    <b v="0"/>
    <s v="music/jazz"/>
    <n v="3"/>
    <n v="32.67"/>
    <x v="4"/>
    <x v="13"/>
    <x v="905"/>
    <x v="905"/>
    <x v="7"/>
  </r>
  <r>
    <n v="906"/>
    <s v="24th Music Presents Channeling Motown (Live)"/>
    <s v="The DMV's most respected saxophonist pay tribute to Motown."/>
    <x v="36"/>
    <n v="0"/>
    <x v="2"/>
    <s v="US"/>
    <s v="USD"/>
    <x v="906"/>
    <x v="906"/>
    <b v="0"/>
    <n v="0"/>
    <b v="0"/>
    <s v="music/jazz"/>
    <n v="0"/>
    <n v="0"/>
    <x v="4"/>
    <x v="13"/>
    <x v="906"/>
    <x v="906"/>
    <x v="3"/>
  </r>
  <r>
    <n v="907"/>
    <s v="Greg Chambers Saxophone CD"/>
    <s v="Greg Chambers' self-titled CD needs support for post production, replication, and promotion."/>
    <x v="193"/>
    <n v="0"/>
    <x v="2"/>
    <s v="US"/>
    <s v="USD"/>
    <x v="907"/>
    <x v="907"/>
    <b v="0"/>
    <n v="0"/>
    <b v="0"/>
    <s v="music/jazz"/>
    <n v="0"/>
    <n v="0"/>
    <x v="4"/>
    <x v="13"/>
    <x v="907"/>
    <x v="907"/>
    <x v="6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x v="908"/>
    <x v="908"/>
    <b v="0"/>
    <n v="0"/>
    <b v="0"/>
    <s v="music/jazz"/>
    <n v="0"/>
    <n v="0"/>
    <x v="4"/>
    <x v="13"/>
    <x v="908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x v="909"/>
    <x v="909"/>
    <b v="0"/>
    <n v="8"/>
    <b v="0"/>
    <s v="music/jazz"/>
    <n v="3"/>
    <n v="65"/>
    <x v="4"/>
    <x v="13"/>
    <x v="909"/>
    <x v="909"/>
    <x v="5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x v="910"/>
    <x v="910"/>
    <b v="0"/>
    <n v="5"/>
    <b v="0"/>
    <s v="music/jazz"/>
    <n v="22"/>
    <n v="24.6"/>
    <x v="4"/>
    <x v="13"/>
    <x v="910"/>
    <x v="910"/>
    <x v="1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x v="911"/>
    <x v="911"/>
    <b v="0"/>
    <n v="0"/>
    <b v="0"/>
    <s v="music/jazz"/>
    <n v="0"/>
    <n v="0"/>
    <x v="4"/>
    <x v="13"/>
    <x v="911"/>
    <x v="911"/>
    <x v="3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x v="912"/>
    <x v="912"/>
    <b v="0"/>
    <n v="2"/>
    <b v="0"/>
    <s v="music/jazz"/>
    <n v="1"/>
    <n v="15"/>
    <x v="4"/>
    <x v="13"/>
    <x v="912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x v="913"/>
    <x v="913"/>
    <b v="0"/>
    <n v="24"/>
    <b v="0"/>
    <s v="music/jazz"/>
    <n v="7"/>
    <n v="82.58"/>
    <x v="4"/>
    <x v="13"/>
    <x v="913"/>
    <x v="913"/>
    <x v="5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x v="914"/>
    <x v="914"/>
    <b v="0"/>
    <n v="0"/>
    <b v="0"/>
    <s v="music/jazz"/>
    <n v="0"/>
    <n v="0"/>
    <x v="4"/>
    <x v="13"/>
    <x v="914"/>
    <x v="914"/>
    <x v="5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x v="915"/>
    <x v="915"/>
    <b v="0"/>
    <n v="9"/>
    <b v="0"/>
    <s v="music/jazz"/>
    <n v="6"/>
    <n v="41.67"/>
    <x v="4"/>
    <x v="13"/>
    <x v="915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x v="916"/>
    <x v="916"/>
    <b v="0"/>
    <n v="0"/>
    <b v="0"/>
    <s v="music/jazz"/>
    <n v="0"/>
    <n v="0"/>
    <x v="4"/>
    <x v="13"/>
    <x v="916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x v="917"/>
    <x v="917"/>
    <b v="0"/>
    <n v="1"/>
    <b v="0"/>
    <s v="music/jazz"/>
    <n v="1"/>
    <n v="30"/>
    <x v="4"/>
    <x v="13"/>
    <x v="917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x v="918"/>
    <x v="918"/>
    <b v="0"/>
    <n v="10"/>
    <b v="0"/>
    <s v="music/jazz"/>
    <n v="5"/>
    <n v="19.600000000000001"/>
    <x v="4"/>
    <x v="13"/>
    <x v="918"/>
    <x v="918"/>
    <x v="3"/>
  </r>
  <r>
    <n v="919"/>
    <s v="Jazz CD:  Out of The Blue"/>
    <s v="Cool jazz with a New Orleans flavor."/>
    <x v="22"/>
    <n v="100"/>
    <x v="2"/>
    <s v="US"/>
    <s v="USD"/>
    <x v="919"/>
    <x v="919"/>
    <b v="0"/>
    <n v="1"/>
    <b v="0"/>
    <s v="music/jazz"/>
    <n v="1"/>
    <n v="100"/>
    <x v="4"/>
    <x v="13"/>
    <x v="919"/>
    <x v="919"/>
    <x v="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x v="920"/>
    <x v="920"/>
    <b v="0"/>
    <n v="0"/>
    <b v="0"/>
    <s v="music/jazz"/>
    <n v="0"/>
    <n v="0"/>
    <x v="4"/>
    <x v="13"/>
    <x v="920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x v="921"/>
    <x v="921"/>
    <b v="0"/>
    <n v="20"/>
    <b v="0"/>
    <s v="music/jazz"/>
    <n v="31"/>
    <n v="231.75"/>
    <x v="4"/>
    <x v="13"/>
    <x v="921"/>
    <x v="921"/>
    <x v="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x v="922"/>
    <x v="922"/>
    <b v="0"/>
    <n v="30"/>
    <b v="0"/>
    <s v="music/jazz"/>
    <n v="21"/>
    <n v="189.33"/>
    <x v="4"/>
    <x v="13"/>
    <x v="922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x v="923"/>
    <x v="923"/>
    <b v="0"/>
    <n v="6"/>
    <b v="0"/>
    <s v="music/jazz"/>
    <n v="2"/>
    <n v="55"/>
    <x v="4"/>
    <x v="13"/>
    <x v="923"/>
    <x v="923"/>
    <x v="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x v="924"/>
    <x v="924"/>
    <b v="0"/>
    <n v="15"/>
    <b v="0"/>
    <s v="music/jazz"/>
    <n v="11"/>
    <n v="21.8"/>
    <x v="4"/>
    <x v="13"/>
    <x v="924"/>
    <x v="924"/>
    <x v="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x v="925"/>
    <x v="925"/>
    <b v="0"/>
    <n v="5"/>
    <b v="0"/>
    <s v="music/jazz"/>
    <n v="3"/>
    <n v="32"/>
    <x v="4"/>
    <x v="13"/>
    <x v="925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x v="926"/>
    <x v="926"/>
    <b v="0"/>
    <n v="0"/>
    <b v="0"/>
    <s v="music/jazz"/>
    <n v="0"/>
    <n v="0"/>
    <x v="4"/>
    <x v="13"/>
    <x v="926"/>
    <x v="926"/>
    <x v="7"/>
  </r>
  <r>
    <n v="927"/>
    <s v="JETRO DA SILVA FUNK PROJECT"/>
    <s v="Studio CD/DVD Solo project of Pianist &amp; Keyboardist Jetro da Silva"/>
    <x v="22"/>
    <n v="0"/>
    <x v="2"/>
    <s v="US"/>
    <s v="USD"/>
    <x v="927"/>
    <x v="927"/>
    <b v="0"/>
    <n v="0"/>
    <b v="0"/>
    <s v="music/jazz"/>
    <n v="0"/>
    <n v="0"/>
    <x v="4"/>
    <x v="13"/>
    <x v="927"/>
    <x v="927"/>
    <x v="5"/>
  </r>
  <r>
    <n v="928"/>
    <s v="In a Jazzy Motown"/>
    <s v="A real Motown Backup singer on 22 gold and platinum albums headlines her own Jazz CD of Motown songs."/>
    <x v="107"/>
    <n v="1575"/>
    <x v="2"/>
    <s v="US"/>
    <s v="USD"/>
    <x v="928"/>
    <x v="928"/>
    <b v="0"/>
    <n v="28"/>
    <b v="0"/>
    <s v="music/jazz"/>
    <n v="11"/>
    <n v="56.25"/>
    <x v="4"/>
    <x v="13"/>
    <x v="928"/>
    <x v="928"/>
    <x v="5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x v="929"/>
    <x v="929"/>
    <b v="0"/>
    <n v="0"/>
    <b v="0"/>
    <s v="music/jazz"/>
    <n v="0"/>
    <n v="0"/>
    <x v="4"/>
    <x v="13"/>
    <x v="92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x v="930"/>
    <x v="930"/>
    <b v="0"/>
    <n v="5"/>
    <b v="0"/>
    <s v="music/jazz"/>
    <n v="38"/>
    <n v="69"/>
    <x v="4"/>
    <x v="13"/>
    <x v="930"/>
    <x v="930"/>
    <x v="7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x v="931"/>
    <x v="931"/>
    <b v="0"/>
    <n v="7"/>
    <b v="0"/>
    <s v="music/jazz"/>
    <n v="7"/>
    <n v="18.71"/>
    <x v="4"/>
    <x v="13"/>
    <x v="931"/>
    <x v="931"/>
    <x v="3"/>
  </r>
  <r>
    <n v="932"/>
    <s v="Mandy Harvey Christmas Album"/>
    <s v="Help me to create my 3rd album, a Christmas CD with 16 Holiday/Original favorites!"/>
    <x v="196"/>
    <n v="1381"/>
    <x v="2"/>
    <s v="US"/>
    <s v="USD"/>
    <x v="932"/>
    <x v="932"/>
    <b v="0"/>
    <n v="30"/>
    <b v="0"/>
    <s v="music/jazz"/>
    <n v="15"/>
    <n v="46.03"/>
    <x v="4"/>
    <x v="13"/>
    <x v="932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x v="933"/>
    <x v="933"/>
    <b v="0"/>
    <n v="2"/>
    <b v="0"/>
    <s v="music/jazz"/>
    <n v="6"/>
    <n v="60"/>
    <x v="4"/>
    <x v="13"/>
    <x v="933"/>
    <x v="933"/>
    <x v="3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x v="934"/>
    <x v="934"/>
    <b v="0"/>
    <n v="30"/>
    <b v="0"/>
    <s v="music/jazz"/>
    <n v="30"/>
    <n v="50.67"/>
    <x v="4"/>
    <x v="13"/>
    <x v="934"/>
    <x v="934"/>
    <x v="3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x v="935"/>
    <x v="935"/>
    <b v="0"/>
    <n v="2"/>
    <b v="0"/>
    <s v="music/jazz"/>
    <n v="1"/>
    <n v="25"/>
    <x v="4"/>
    <x v="13"/>
    <x v="935"/>
    <x v="935"/>
    <x v="0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x v="936"/>
    <x v="936"/>
    <b v="0"/>
    <n v="0"/>
    <b v="0"/>
    <s v="music/jazz"/>
    <n v="0"/>
    <n v="0"/>
    <x v="4"/>
    <x v="13"/>
    <x v="936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x v="937"/>
    <x v="937"/>
    <b v="0"/>
    <n v="2"/>
    <b v="0"/>
    <s v="music/jazz"/>
    <n v="1"/>
    <n v="20"/>
    <x v="4"/>
    <x v="13"/>
    <x v="937"/>
    <x v="937"/>
    <x v="4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x v="938"/>
    <x v="938"/>
    <b v="0"/>
    <n v="1"/>
    <b v="0"/>
    <s v="music/jazz"/>
    <n v="0"/>
    <n v="25"/>
    <x v="4"/>
    <x v="13"/>
    <x v="93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x v="939"/>
    <x v="939"/>
    <b v="0"/>
    <n v="2"/>
    <b v="0"/>
    <s v="music/jazz"/>
    <n v="1"/>
    <n v="20"/>
    <x v="4"/>
    <x v="13"/>
    <x v="939"/>
    <x v="939"/>
    <x v="4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x v="940"/>
    <x v="940"/>
    <b v="0"/>
    <n v="14"/>
    <b v="0"/>
    <s v="technology/wearables"/>
    <n v="17"/>
    <n v="110.29"/>
    <x v="2"/>
    <x v="8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x v="941"/>
    <x v="941"/>
    <b v="0"/>
    <n v="31"/>
    <b v="0"/>
    <s v="technology/wearables"/>
    <n v="2"/>
    <n v="37.450000000000003"/>
    <x v="2"/>
    <x v="8"/>
    <x v="941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x v="942"/>
    <x v="942"/>
    <b v="0"/>
    <n v="16"/>
    <b v="0"/>
    <s v="technology/wearables"/>
    <n v="9"/>
    <n v="41.75"/>
    <x v="2"/>
    <x v="8"/>
    <x v="942"/>
    <x v="942"/>
    <x v="2"/>
  </r>
  <r>
    <n v="943"/>
    <s v="SleepMode"/>
    <s v="A mask for home or travel that will give you the best, undisturbed sleep of your life."/>
    <x v="9"/>
    <n v="289"/>
    <x v="2"/>
    <s v="US"/>
    <s v="USD"/>
    <x v="943"/>
    <x v="943"/>
    <b v="0"/>
    <n v="12"/>
    <b v="0"/>
    <s v="technology/wearables"/>
    <n v="10"/>
    <n v="24.08"/>
    <x v="2"/>
    <x v="8"/>
    <x v="943"/>
    <x v="943"/>
    <x v="2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x v="944"/>
    <x v="944"/>
    <b v="0"/>
    <n v="96"/>
    <b v="0"/>
    <s v="technology/wearables"/>
    <n v="13"/>
    <n v="69.41"/>
    <x v="2"/>
    <x v="8"/>
    <x v="944"/>
    <x v="944"/>
    <x v="2"/>
  </r>
  <r>
    <n v="945"/>
    <s v="CT BAND"/>
    <s v="Make your watch Smart ! CT Band is an ultra-thin, high-tech smart watch-strap awarded twice at CES 2017 las vegas"/>
    <x v="57"/>
    <n v="2484"/>
    <x v="2"/>
    <s v="FR"/>
    <s v="EUR"/>
    <x v="945"/>
    <x v="945"/>
    <b v="0"/>
    <n v="16"/>
    <b v="0"/>
    <s v="technology/wearables"/>
    <n v="2"/>
    <n v="155.25"/>
    <x v="2"/>
    <x v="8"/>
    <x v="945"/>
    <x v="945"/>
    <x v="2"/>
  </r>
  <r>
    <n v="946"/>
    <s v="OmniTrade Apron"/>
    <s v="Soft edged-Hard working. The perfect wearable organization for the home and professional shop."/>
    <x v="36"/>
    <n v="286"/>
    <x v="2"/>
    <s v="US"/>
    <s v="USD"/>
    <x v="946"/>
    <x v="946"/>
    <b v="0"/>
    <n v="5"/>
    <b v="0"/>
    <s v="technology/wearables"/>
    <n v="2"/>
    <n v="57.2"/>
    <x v="2"/>
    <x v="8"/>
    <x v="946"/>
    <x v="946"/>
    <x v="2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x v="947"/>
    <x v="947"/>
    <b v="0"/>
    <n v="0"/>
    <b v="0"/>
    <s v="technology/wearables"/>
    <n v="0"/>
    <n v="0"/>
    <x v="2"/>
    <x v="8"/>
    <x v="947"/>
    <x v="947"/>
    <x v="2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x v="948"/>
    <x v="948"/>
    <b v="0"/>
    <n v="8"/>
    <b v="0"/>
    <s v="technology/wearables"/>
    <n v="12"/>
    <n v="60"/>
    <x v="2"/>
    <x v="8"/>
    <x v="948"/>
    <x v="948"/>
    <x v="2"/>
  </r>
  <r>
    <n v="949"/>
    <s v="INBED"/>
    <s v="Der INBED ist ein innovatives Multisensor-Wearable fÃ¼r die SturzprÃ¤vention motorisch eingeschrÃ¤nkter Personen."/>
    <x v="22"/>
    <n v="273"/>
    <x v="2"/>
    <s v="DE"/>
    <s v="EUR"/>
    <x v="949"/>
    <x v="949"/>
    <b v="0"/>
    <n v="7"/>
    <b v="0"/>
    <s v="technology/wearables"/>
    <n v="1"/>
    <n v="39"/>
    <x v="2"/>
    <x v="8"/>
    <x v="949"/>
    <x v="949"/>
    <x v="0"/>
  </r>
  <r>
    <n v="950"/>
    <s v="EZC Smartlight"/>
    <s v="Rider worn tail light brake light. Adheres to virtually any coat, jacket or vest. Stays on even when you get off."/>
    <x v="10"/>
    <n v="1402"/>
    <x v="2"/>
    <s v="CA"/>
    <s v="CAD"/>
    <x v="950"/>
    <x v="950"/>
    <b v="0"/>
    <n v="24"/>
    <b v="0"/>
    <s v="technology/wearables"/>
    <n v="28"/>
    <n v="58.42"/>
    <x v="2"/>
    <x v="8"/>
    <x v="950"/>
    <x v="950"/>
    <x v="0"/>
  </r>
  <r>
    <n v="951"/>
    <s v="Smart Harness"/>
    <s v="Revolutionizing the way we walk our dogs!"/>
    <x v="63"/>
    <n v="19195"/>
    <x v="2"/>
    <s v="US"/>
    <s v="USD"/>
    <x v="951"/>
    <x v="951"/>
    <b v="0"/>
    <n v="121"/>
    <b v="0"/>
    <s v="technology/wearables"/>
    <n v="38"/>
    <n v="158.63999999999999"/>
    <x v="2"/>
    <x v="8"/>
    <x v="951"/>
    <x v="951"/>
    <x v="2"/>
  </r>
  <r>
    <n v="952"/>
    <s v="Audionoggin - Join the Earvolution"/>
    <s v="Audionoggin: Wireless personal surround sound for the athlete in everyone."/>
    <x v="197"/>
    <n v="19572"/>
    <x v="2"/>
    <s v="US"/>
    <s v="USD"/>
    <x v="952"/>
    <x v="952"/>
    <b v="0"/>
    <n v="196"/>
    <b v="0"/>
    <s v="technology/wearables"/>
    <n v="40"/>
    <n v="99.86"/>
    <x v="2"/>
    <x v="8"/>
    <x v="95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x v="953"/>
    <x v="953"/>
    <b v="0"/>
    <n v="5"/>
    <b v="0"/>
    <s v="technology/wearables"/>
    <n v="1"/>
    <n v="25.2"/>
    <x v="2"/>
    <x v="8"/>
    <x v="953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x v="954"/>
    <x v="954"/>
    <b v="0"/>
    <n v="73"/>
    <b v="0"/>
    <s v="technology/wearables"/>
    <n v="43"/>
    <n v="89.19"/>
    <x v="2"/>
    <x v="8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x v="955"/>
    <x v="955"/>
    <b v="0"/>
    <n v="93"/>
    <b v="0"/>
    <s v="technology/wearables"/>
    <n v="6"/>
    <n v="182.62"/>
    <x v="2"/>
    <x v="8"/>
    <x v="955"/>
    <x v="955"/>
    <x v="2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x v="956"/>
    <x v="956"/>
    <b v="0"/>
    <n v="17"/>
    <b v="0"/>
    <s v="technology/wearables"/>
    <n v="2"/>
    <n v="50.65"/>
    <x v="2"/>
    <x v="8"/>
    <x v="956"/>
    <x v="956"/>
    <x v="0"/>
  </r>
  <r>
    <n v="957"/>
    <s v="DUALBAND, the Leather NFC Smart Watch Band"/>
    <s v="A Leather Smart watch Band, that NEVER needs to be charged for only $37!"/>
    <x v="14"/>
    <n v="233"/>
    <x v="2"/>
    <s v="US"/>
    <s v="USD"/>
    <x v="957"/>
    <x v="957"/>
    <b v="0"/>
    <n v="7"/>
    <b v="0"/>
    <s v="technology/wearables"/>
    <n v="2"/>
    <n v="33.29"/>
    <x v="2"/>
    <x v="8"/>
    <x v="957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x v="958"/>
    <x v="958"/>
    <b v="0"/>
    <n v="17"/>
    <b v="0"/>
    <s v="technology/wearables"/>
    <n v="11"/>
    <n v="51.82"/>
    <x v="2"/>
    <x v="8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x v="959"/>
    <x v="959"/>
    <b v="0"/>
    <n v="171"/>
    <b v="0"/>
    <s v="technology/wearables"/>
    <n v="39"/>
    <n v="113.63"/>
    <x v="2"/>
    <x v="8"/>
    <x v="959"/>
    <x v="959"/>
    <x v="3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x v="960"/>
    <x v="960"/>
    <b v="0"/>
    <n v="188"/>
    <b v="0"/>
    <s v="technology/wearables"/>
    <n v="46"/>
    <n v="136.46"/>
    <x v="2"/>
    <x v="8"/>
    <x v="960"/>
    <x v="960"/>
    <x v="1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x v="961"/>
    <x v="961"/>
    <b v="0"/>
    <n v="110"/>
    <b v="0"/>
    <s v="technology/wearables"/>
    <n v="42"/>
    <n v="364.35"/>
    <x v="2"/>
    <x v="8"/>
    <x v="961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x v="962"/>
    <x v="962"/>
    <b v="0"/>
    <n v="37"/>
    <b v="0"/>
    <s v="technology/wearables"/>
    <n v="28"/>
    <n v="19.239999999999998"/>
    <x v="2"/>
    <x v="8"/>
    <x v="962"/>
    <x v="962"/>
    <x v="2"/>
  </r>
  <r>
    <n v="963"/>
    <s v="The Ultimate Learning Center"/>
    <s v="WE are molding an educated, motivated, non violent GENERATION!"/>
    <x v="19"/>
    <n v="377"/>
    <x v="2"/>
    <s v="US"/>
    <s v="USD"/>
    <x v="963"/>
    <x v="963"/>
    <b v="0"/>
    <n v="9"/>
    <b v="0"/>
    <s v="technology/wearables"/>
    <n v="1"/>
    <n v="41.89"/>
    <x v="2"/>
    <x v="8"/>
    <x v="963"/>
    <x v="963"/>
    <x v="2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x v="964"/>
    <x v="964"/>
    <b v="0"/>
    <n v="29"/>
    <b v="0"/>
    <s v="technology/wearables"/>
    <n v="1"/>
    <n v="30.31"/>
    <x v="2"/>
    <x v="8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x v="965"/>
    <x v="965"/>
    <b v="0"/>
    <n v="6"/>
    <b v="0"/>
    <s v="technology/wearables"/>
    <n v="1"/>
    <n v="49.67"/>
    <x v="2"/>
    <x v="8"/>
    <x v="965"/>
    <x v="965"/>
    <x v="2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x v="966"/>
    <x v="966"/>
    <b v="0"/>
    <n v="30"/>
    <b v="0"/>
    <s v="technology/wearables"/>
    <n v="15"/>
    <n v="59.2"/>
    <x v="2"/>
    <x v="8"/>
    <x v="966"/>
    <x v="966"/>
    <x v="2"/>
  </r>
  <r>
    <n v="967"/>
    <s v="Better Beanie"/>
    <s v="Better Beanie is the new therapeutic wearable designed to assist you while keeping your hands free."/>
    <x v="22"/>
    <n v="3562"/>
    <x v="2"/>
    <s v="US"/>
    <s v="USD"/>
    <x v="967"/>
    <x v="967"/>
    <b v="0"/>
    <n v="81"/>
    <b v="0"/>
    <s v="technology/wearables"/>
    <n v="18"/>
    <n v="43.98"/>
    <x v="2"/>
    <x v="8"/>
    <x v="967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x v="968"/>
    <x v="968"/>
    <b v="0"/>
    <n v="4"/>
    <b v="0"/>
    <s v="technology/wearables"/>
    <n v="1"/>
    <n v="26.5"/>
    <x v="2"/>
    <x v="8"/>
    <x v="968"/>
    <x v="968"/>
    <x v="3"/>
  </r>
  <r>
    <n v="969"/>
    <s v="Make 100 | Geek &amp; Chic: Smart Safety Jewelry."/>
    <s v="Geek &amp; Chic Smart Jewelry Collection, Wearables Meet Style!"/>
    <x v="11"/>
    <n v="14000"/>
    <x v="2"/>
    <s v="MX"/>
    <s v="MXN"/>
    <x v="969"/>
    <x v="969"/>
    <b v="0"/>
    <n v="11"/>
    <b v="0"/>
    <s v="technology/wearables"/>
    <n v="47"/>
    <n v="1272.73"/>
    <x v="2"/>
    <x v="8"/>
    <x v="969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x v="970"/>
    <x v="970"/>
    <b v="0"/>
    <n v="14"/>
    <b v="0"/>
    <s v="technology/wearables"/>
    <n v="46"/>
    <n v="164"/>
    <x v="2"/>
    <x v="8"/>
    <x v="97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x v="971"/>
    <x v="971"/>
    <b v="0"/>
    <n v="5"/>
    <b v="0"/>
    <s v="technology/wearables"/>
    <n v="0"/>
    <n v="45.2"/>
    <x v="2"/>
    <x v="8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x v="972"/>
    <x v="972"/>
    <b v="0"/>
    <n v="45"/>
    <b v="0"/>
    <s v="technology/wearables"/>
    <n v="35"/>
    <n v="153.88999999999999"/>
    <x v="2"/>
    <x v="8"/>
    <x v="972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x v="973"/>
    <x v="973"/>
    <b v="0"/>
    <n v="8"/>
    <b v="0"/>
    <s v="technology/wearables"/>
    <n v="2"/>
    <n v="51.38"/>
    <x v="2"/>
    <x v="8"/>
    <x v="973"/>
    <x v="973"/>
    <x v="0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x v="974"/>
    <x v="974"/>
    <b v="0"/>
    <n v="3"/>
    <b v="0"/>
    <s v="technology/wearables"/>
    <n v="1"/>
    <n v="93.33"/>
    <x v="2"/>
    <x v="8"/>
    <x v="974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x v="975"/>
    <x v="975"/>
    <b v="0"/>
    <n v="24"/>
    <b v="0"/>
    <s v="technology/wearables"/>
    <n v="3"/>
    <n v="108.63"/>
    <x v="2"/>
    <x v="8"/>
    <x v="975"/>
    <x v="975"/>
    <x v="2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x v="976"/>
    <x v="976"/>
    <b v="0"/>
    <n v="18"/>
    <b v="0"/>
    <s v="technology/wearables"/>
    <n v="2"/>
    <n v="160.5"/>
    <x v="2"/>
    <x v="8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x v="977"/>
    <x v="977"/>
    <b v="0"/>
    <n v="12"/>
    <b v="0"/>
    <s v="technology/wearables"/>
    <n v="34"/>
    <n v="75.75"/>
    <x v="2"/>
    <x v="8"/>
    <x v="977"/>
    <x v="977"/>
    <x v="2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x v="978"/>
    <x v="978"/>
    <b v="0"/>
    <n v="123"/>
    <b v="0"/>
    <s v="technology/wearables"/>
    <n v="56"/>
    <n v="790.84"/>
    <x v="2"/>
    <x v="8"/>
    <x v="978"/>
    <x v="978"/>
    <x v="2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x v="979"/>
    <x v="979"/>
    <b v="0"/>
    <n v="96"/>
    <b v="0"/>
    <s v="technology/wearables"/>
    <n v="83"/>
    <n v="301.94"/>
    <x v="2"/>
    <x v="8"/>
    <x v="979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x v="980"/>
    <x v="980"/>
    <b v="0"/>
    <n v="31"/>
    <b v="0"/>
    <s v="technology/wearables"/>
    <n v="15"/>
    <n v="47.94"/>
    <x v="2"/>
    <x v="8"/>
    <x v="980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x v="981"/>
    <x v="981"/>
    <b v="0"/>
    <n v="4"/>
    <b v="0"/>
    <s v="technology/wearables"/>
    <n v="0"/>
    <n v="2.75"/>
    <x v="2"/>
    <x v="8"/>
    <x v="981"/>
    <x v="981"/>
    <x v="3"/>
  </r>
  <r>
    <n v="982"/>
    <s v="Smart 2-in-1 I-PHONE HANDLE/WALLETtm"/>
    <s v="revolutonary ultra-slim 2-in-1 Smart  2-in-1 I-PHONE handle/WALLETtm with 360 rotatiion"/>
    <x v="178"/>
    <n v="3"/>
    <x v="2"/>
    <s v="US"/>
    <s v="USD"/>
    <x v="982"/>
    <x v="982"/>
    <b v="0"/>
    <n v="3"/>
    <b v="0"/>
    <s v="technology/wearables"/>
    <n v="0"/>
    <n v="1"/>
    <x v="2"/>
    <x v="8"/>
    <x v="982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x v="983"/>
    <x v="983"/>
    <b v="0"/>
    <n v="179"/>
    <b v="0"/>
    <s v="technology/wearables"/>
    <n v="30"/>
    <n v="171.79"/>
    <x v="2"/>
    <x v="8"/>
    <x v="983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x v="984"/>
    <x v="984"/>
    <b v="0"/>
    <n v="3"/>
    <b v="0"/>
    <s v="technology/wearables"/>
    <n v="1"/>
    <n v="35.33"/>
    <x v="2"/>
    <x v="8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x v="985"/>
    <x v="985"/>
    <b v="0"/>
    <n v="23"/>
    <b v="0"/>
    <s v="technology/wearables"/>
    <n v="6"/>
    <n v="82.09"/>
    <x v="2"/>
    <x v="8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x v="986"/>
    <x v="986"/>
    <b v="0"/>
    <n v="23"/>
    <b v="0"/>
    <s v="technology/wearables"/>
    <n v="13"/>
    <n v="110.87"/>
    <x v="2"/>
    <x v="8"/>
    <x v="986"/>
    <x v="986"/>
    <x v="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x v="987"/>
    <x v="987"/>
    <b v="0"/>
    <n v="41"/>
    <b v="0"/>
    <s v="technology/wearables"/>
    <n v="13"/>
    <n v="161.22"/>
    <x v="2"/>
    <x v="8"/>
    <x v="987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x v="988"/>
    <x v="988"/>
    <b v="0"/>
    <n v="0"/>
    <b v="0"/>
    <s v="technology/wearables"/>
    <n v="0"/>
    <n v="0"/>
    <x v="2"/>
    <x v="8"/>
    <x v="988"/>
    <x v="988"/>
    <x v="2"/>
  </r>
  <r>
    <n v="989"/>
    <s v="Power Rope"/>
    <s v="The most useful phone charger you will ever buy"/>
    <x v="3"/>
    <n v="1677"/>
    <x v="2"/>
    <s v="US"/>
    <s v="USD"/>
    <x v="989"/>
    <x v="989"/>
    <b v="0"/>
    <n v="32"/>
    <b v="0"/>
    <s v="technology/wearables"/>
    <n v="17"/>
    <n v="52.41"/>
    <x v="2"/>
    <x v="8"/>
    <x v="989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x v="990"/>
    <x v="990"/>
    <b v="0"/>
    <n v="2"/>
    <b v="0"/>
    <s v="technology/wearables"/>
    <n v="0"/>
    <n v="13"/>
    <x v="2"/>
    <x v="8"/>
    <x v="990"/>
    <x v="990"/>
    <x v="3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x v="991"/>
    <x v="991"/>
    <b v="0"/>
    <n v="7"/>
    <b v="0"/>
    <s v="technology/wearables"/>
    <n v="4"/>
    <n v="30.29"/>
    <x v="2"/>
    <x v="8"/>
    <x v="991"/>
    <x v="991"/>
    <x v="2"/>
  </r>
  <r>
    <n v="992"/>
    <s v="WairConditioning"/>
    <s v="The HOTTEST and COOLEST thing yet! WairConditioning... an entirely new level of comfortability!"/>
    <x v="57"/>
    <n v="467"/>
    <x v="2"/>
    <s v="US"/>
    <s v="USD"/>
    <x v="992"/>
    <x v="992"/>
    <b v="0"/>
    <n v="4"/>
    <b v="0"/>
    <s v="technology/wearables"/>
    <n v="0"/>
    <n v="116.75"/>
    <x v="2"/>
    <x v="8"/>
    <x v="992"/>
    <x v="992"/>
    <x v="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x v="993"/>
    <x v="993"/>
    <b v="0"/>
    <n v="196"/>
    <b v="0"/>
    <s v="technology/wearables"/>
    <n v="25"/>
    <n v="89.6"/>
    <x v="2"/>
    <x v="8"/>
    <x v="993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x v="994"/>
    <x v="994"/>
    <b v="0"/>
    <n v="11"/>
    <b v="0"/>
    <s v="technology/wearables"/>
    <n v="2"/>
    <n v="424.45"/>
    <x v="2"/>
    <x v="8"/>
    <x v="994"/>
    <x v="994"/>
    <x v="3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x v="995"/>
    <x v="995"/>
    <b v="0"/>
    <n v="9"/>
    <b v="0"/>
    <s v="technology/wearables"/>
    <n v="7"/>
    <n v="80.67"/>
    <x v="2"/>
    <x v="8"/>
    <x v="995"/>
    <x v="995"/>
    <x v="3"/>
  </r>
  <r>
    <n v="996"/>
    <s v="Social behavior in technical communities"/>
    <s v="Study the behaviour of technical communities by tracking their movement  through wearables"/>
    <x v="23"/>
    <n v="65"/>
    <x v="2"/>
    <s v="US"/>
    <s v="USD"/>
    <x v="996"/>
    <x v="996"/>
    <b v="0"/>
    <n v="5"/>
    <b v="0"/>
    <s v="technology/wearables"/>
    <n v="2"/>
    <n v="13"/>
    <x v="2"/>
    <x v="8"/>
    <x v="996"/>
    <x v="996"/>
    <x v="3"/>
  </r>
  <r>
    <n v="997"/>
    <s v="iPhanny"/>
    <s v="The iPhanny keeps your iPhone 6 safe from bending in those dangerous pants pockets."/>
    <x v="10"/>
    <n v="65"/>
    <x v="2"/>
    <s v="US"/>
    <s v="USD"/>
    <x v="997"/>
    <x v="997"/>
    <b v="0"/>
    <n v="8"/>
    <b v="0"/>
    <s v="technology/wearables"/>
    <n v="1"/>
    <n v="8.1300000000000008"/>
    <x v="2"/>
    <x v="8"/>
    <x v="997"/>
    <x v="997"/>
    <x v="3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x v="998"/>
    <x v="998"/>
    <b v="0"/>
    <n v="229"/>
    <b v="0"/>
    <s v="technology/wearables"/>
    <n v="59"/>
    <n v="153.43"/>
    <x v="2"/>
    <x v="8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x v="999"/>
    <x v="999"/>
    <b v="0"/>
    <n v="40"/>
    <b v="0"/>
    <s v="technology/wearables"/>
    <n v="8"/>
    <n v="292.08"/>
    <x v="2"/>
    <x v="8"/>
    <x v="999"/>
    <x v="999"/>
    <x v="3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x v="1000"/>
    <x v="1000"/>
    <b v="0"/>
    <n v="6"/>
    <b v="0"/>
    <s v="technology/wearables"/>
    <n v="2"/>
    <n v="3304"/>
    <x v="2"/>
    <x v="8"/>
    <x v="10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x v="1001"/>
    <x v="1001"/>
    <b v="0"/>
    <n v="4"/>
    <b v="0"/>
    <s v="technology/wearables"/>
    <n v="104"/>
    <n v="1300"/>
    <x v="2"/>
    <x v="8"/>
    <x v="1001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x v="1002"/>
    <x v="1002"/>
    <b v="0"/>
    <n v="22"/>
    <b v="0"/>
    <s v="technology/wearables"/>
    <n v="30"/>
    <n v="134.55000000000001"/>
    <x v="2"/>
    <x v="8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x v="1003"/>
    <x v="1003"/>
    <b v="0"/>
    <n v="15"/>
    <b v="0"/>
    <s v="technology/wearables"/>
    <n v="16"/>
    <n v="214.07"/>
    <x v="2"/>
    <x v="8"/>
    <x v="1003"/>
    <x v="1003"/>
    <x v="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x v="1004"/>
    <x v="1004"/>
    <b v="0"/>
    <n v="95"/>
    <b v="0"/>
    <s v="technology/wearables"/>
    <n v="82"/>
    <n v="216.34"/>
    <x v="2"/>
    <x v="8"/>
    <x v="1004"/>
    <x v="1004"/>
    <x v="2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x v="1005"/>
    <x v="1005"/>
    <b v="0"/>
    <n v="161"/>
    <b v="0"/>
    <s v="technology/wearables"/>
    <n v="75"/>
    <n v="932.31"/>
    <x v="2"/>
    <x v="8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x v="1006"/>
    <x v="1006"/>
    <b v="0"/>
    <n v="8"/>
    <b v="0"/>
    <s v="technology/wearables"/>
    <n v="6"/>
    <n v="29.25"/>
    <x v="2"/>
    <x v="8"/>
    <x v="1006"/>
    <x v="1006"/>
    <x v="3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x v="1007"/>
    <x v="1007"/>
    <b v="0"/>
    <n v="76"/>
    <b v="0"/>
    <s v="technology/wearables"/>
    <n v="44"/>
    <n v="174.95"/>
    <x v="2"/>
    <x v="8"/>
    <x v="1007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x v="1008"/>
    <x v="1008"/>
    <b v="0"/>
    <n v="1"/>
    <b v="0"/>
    <s v="technology/wearables"/>
    <n v="0"/>
    <n v="250"/>
    <x v="2"/>
    <x v="8"/>
    <x v="1008"/>
    <x v="1008"/>
    <x v="2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x v="1009"/>
    <x v="1009"/>
    <b v="0"/>
    <n v="101"/>
    <b v="0"/>
    <s v="technology/wearables"/>
    <n v="13"/>
    <n v="65"/>
    <x v="2"/>
    <x v="8"/>
    <x v="1009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x v="1010"/>
    <x v="1010"/>
    <b v="0"/>
    <n v="4"/>
    <b v="0"/>
    <s v="technology/wearables"/>
    <n v="0"/>
    <n v="55"/>
    <x v="2"/>
    <x v="8"/>
    <x v="101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x v="1011"/>
    <x v="1011"/>
    <b v="0"/>
    <n v="1"/>
    <b v="0"/>
    <s v="technology/wearables"/>
    <n v="0"/>
    <n v="75"/>
    <x v="2"/>
    <x v="8"/>
    <x v="1011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x v="1012"/>
    <x v="1012"/>
    <b v="0"/>
    <n v="775"/>
    <b v="0"/>
    <s v="technology/wearables"/>
    <n v="21535"/>
    <n v="1389.36"/>
    <x v="2"/>
    <x v="8"/>
    <x v="10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x v="1013"/>
    <x v="1013"/>
    <b v="0"/>
    <n v="90"/>
    <b v="0"/>
    <s v="technology/wearables"/>
    <n v="35"/>
    <n v="95.91"/>
    <x v="2"/>
    <x v="8"/>
    <x v="1013"/>
    <x v="1013"/>
    <x v="0"/>
  </r>
  <r>
    <n v="1014"/>
    <s v="CHEMION: The World's First Smart Glasses (Canceled)"/>
    <s v="CHEMION is an eyewear device that lets you show your creativity to the world."/>
    <x v="3"/>
    <n v="3060"/>
    <x v="1"/>
    <s v="US"/>
    <s v="USD"/>
    <x v="1014"/>
    <x v="1014"/>
    <b v="0"/>
    <n v="16"/>
    <b v="0"/>
    <s v="technology/wearables"/>
    <n v="31"/>
    <n v="191.25"/>
    <x v="2"/>
    <x v="8"/>
    <x v="1014"/>
    <x v="1014"/>
    <x v="3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x v="1015"/>
    <x v="1015"/>
    <b v="0"/>
    <n v="6"/>
    <b v="0"/>
    <s v="technology/wearables"/>
    <n v="3"/>
    <n v="40"/>
    <x v="2"/>
    <x v="8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x v="1016"/>
    <x v="1016"/>
    <b v="0"/>
    <n v="38"/>
    <b v="0"/>
    <s v="technology/wearables"/>
    <n v="3"/>
    <n v="74.790000000000006"/>
    <x v="2"/>
    <x v="8"/>
    <x v="10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x v="1017"/>
    <x v="1017"/>
    <b v="0"/>
    <n v="355"/>
    <b v="0"/>
    <s v="technology/wearables"/>
    <n v="23"/>
    <n v="161.12"/>
    <x v="2"/>
    <x v="8"/>
    <x v="1017"/>
    <x v="1017"/>
    <x v="0"/>
  </r>
  <r>
    <n v="1018"/>
    <s v="Owl (Canceled)"/>
    <s v="Owl is a fitness tracker along with an accompanying iOS app, that is both fun and interactive for children."/>
    <x v="22"/>
    <n v="621"/>
    <x v="1"/>
    <s v="US"/>
    <s v="USD"/>
    <x v="1018"/>
    <x v="1018"/>
    <b v="0"/>
    <n v="7"/>
    <b v="0"/>
    <s v="technology/wearables"/>
    <n v="3"/>
    <n v="88.71"/>
    <x v="2"/>
    <x v="8"/>
    <x v="1018"/>
    <x v="1018"/>
    <x v="2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x v="1019"/>
    <x v="1019"/>
    <b v="0"/>
    <n v="400"/>
    <b v="0"/>
    <s v="technology/wearables"/>
    <n v="47"/>
    <n v="53.25"/>
    <x v="2"/>
    <x v="8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x v="1020"/>
    <x v="1020"/>
    <b v="0"/>
    <n v="30"/>
    <b v="1"/>
    <s v="music/electronic music"/>
    <n v="206"/>
    <n v="106.2"/>
    <x v="4"/>
    <x v="15"/>
    <x v="1020"/>
    <x v="1020"/>
    <x v="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x v="1021"/>
    <x v="1021"/>
    <b v="1"/>
    <n v="478"/>
    <b v="1"/>
    <s v="music/electronic music"/>
    <n v="352"/>
    <n v="22.08"/>
    <x v="4"/>
    <x v="15"/>
    <x v="1021"/>
    <x v="1021"/>
    <x v="0"/>
  </r>
  <r>
    <n v="1022"/>
    <s v="Sammy Bananas - Bootlegs Vol. 2!!"/>
    <s v="Help get four new bootlegs onto vinyl in the second installment of my series!"/>
    <x v="13"/>
    <n v="2298"/>
    <x v="0"/>
    <s v="US"/>
    <s v="USD"/>
    <x v="1022"/>
    <x v="1022"/>
    <b v="1"/>
    <n v="74"/>
    <b v="1"/>
    <s v="music/electronic music"/>
    <n v="115"/>
    <n v="31.05"/>
    <x v="4"/>
    <x v="15"/>
    <x v="1022"/>
    <x v="1022"/>
    <x v="0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x v="1023"/>
    <x v="1023"/>
    <b v="0"/>
    <n v="131"/>
    <b v="1"/>
    <s v="music/electronic music"/>
    <n v="237"/>
    <n v="36.21"/>
    <x v="4"/>
    <x v="15"/>
    <x v="1023"/>
    <x v="1023"/>
    <x v="0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x v="1024"/>
    <x v="1024"/>
    <b v="1"/>
    <n v="61"/>
    <b v="1"/>
    <s v="music/electronic music"/>
    <n v="119"/>
    <n v="388.98"/>
    <x v="4"/>
    <x v="15"/>
    <x v="1024"/>
    <x v="1024"/>
    <x v="2"/>
  </r>
  <r>
    <n v="1025"/>
    <s v="[NUREN] The New Renaissance"/>
    <s v="Jake Kaufman and Jessie Seely present THE WORLD'S FIRST VIRTUAL REALITY ROCK OPERA."/>
    <x v="54"/>
    <n v="76949.820000000007"/>
    <x v="0"/>
    <s v="US"/>
    <s v="USD"/>
    <x v="1025"/>
    <x v="1025"/>
    <b v="1"/>
    <n v="1071"/>
    <b v="1"/>
    <s v="music/electronic music"/>
    <n v="110"/>
    <n v="71.849999999999994"/>
    <x v="4"/>
    <x v="15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x v="1026"/>
    <x v="1026"/>
    <b v="1"/>
    <n v="122"/>
    <b v="1"/>
    <s v="music/electronic music"/>
    <n v="100"/>
    <n v="57.38"/>
    <x v="4"/>
    <x v="15"/>
    <x v="102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x v="1027"/>
    <x v="1027"/>
    <b v="1"/>
    <n v="111"/>
    <b v="1"/>
    <s v="music/electronic music"/>
    <n v="103"/>
    <n v="69.67"/>
    <x v="4"/>
    <x v="15"/>
    <x v="102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x v="1028"/>
    <x v="1028"/>
    <b v="1"/>
    <n v="255"/>
    <b v="1"/>
    <s v="music/electronic music"/>
    <n v="117"/>
    <n v="45.99"/>
    <x v="4"/>
    <x v="15"/>
    <x v="1028"/>
    <x v="1028"/>
    <x v="1"/>
  </r>
  <r>
    <n v="1029"/>
    <s v="StrobeHouse presents Valborg 2015"/>
    <s v="We want to recreate last years massive Valborgparty in Lund but this time even bigger!"/>
    <x v="3"/>
    <n v="11176"/>
    <x v="0"/>
    <s v="SE"/>
    <s v="SEK"/>
    <x v="1029"/>
    <x v="1029"/>
    <b v="0"/>
    <n v="141"/>
    <b v="1"/>
    <s v="music/electronic music"/>
    <n v="112"/>
    <n v="79.260000000000005"/>
    <x v="4"/>
    <x v="15"/>
    <x v="1029"/>
    <x v="1029"/>
    <x v="0"/>
  </r>
  <r>
    <n v="1030"/>
    <s v="The Gothsicles - I FEEL SICLE"/>
    <s v="Help fund the latest Gothsicles mega-album, I FEEL SICLE!"/>
    <x v="13"/>
    <n v="6842"/>
    <x v="0"/>
    <s v="US"/>
    <s v="USD"/>
    <x v="1030"/>
    <x v="1030"/>
    <b v="0"/>
    <n v="159"/>
    <b v="1"/>
    <s v="music/electronic music"/>
    <n v="342"/>
    <n v="43.03"/>
    <x v="4"/>
    <x v="15"/>
    <x v="1030"/>
    <x v="1030"/>
    <x v="2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x v="1031"/>
    <x v="1031"/>
    <b v="0"/>
    <n v="99"/>
    <b v="1"/>
    <s v="music/electronic music"/>
    <n v="107"/>
    <n v="108.48"/>
    <x v="4"/>
    <x v="15"/>
    <x v="1031"/>
    <x v="1031"/>
    <x v="0"/>
  </r>
  <r>
    <n v="1032"/>
    <s v="Phantom Ship / Coastal (Album Preorder)"/>
    <s v="Ideal for living rooms and open spaces."/>
    <x v="105"/>
    <n v="5858.84"/>
    <x v="0"/>
    <s v="US"/>
    <s v="USD"/>
    <x v="1032"/>
    <x v="1032"/>
    <b v="0"/>
    <n v="96"/>
    <b v="1"/>
    <s v="music/electronic music"/>
    <n v="108"/>
    <n v="61.03"/>
    <x v="4"/>
    <x v="15"/>
    <x v="1032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x v="1033"/>
    <x v="1033"/>
    <b v="0"/>
    <n v="27"/>
    <b v="1"/>
    <s v="music/electronic music"/>
    <n v="103"/>
    <n v="50.59"/>
    <x v="4"/>
    <x v="15"/>
    <x v="1033"/>
    <x v="1033"/>
    <x v="2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x v="1034"/>
    <x v="1034"/>
    <b v="0"/>
    <n v="166"/>
    <b v="1"/>
    <s v="music/electronic music"/>
    <n v="130"/>
    <n v="39.159999999999997"/>
    <x v="4"/>
    <x v="15"/>
    <x v="103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x v="1035"/>
    <x v="1035"/>
    <b v="0"/>
    <n v="76"/>
    <b v="1"/>
    <s v="music/electronic music"/>
    <n v="108"/>
    <n v="65.16"/>
    <x v="4"/>
    <x v="15"/>
    <x v="1035"/>
    <x v="1035"/>
    <x v="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x v="1036"/>
    <x v="1036"/>
    <b v="0"/>
    <n v="211"/>
    <b v="1"/>
    <s v="music/electronic music"/>
    <n v="112"/>
    <n v="23.96"/>
    <x v="4"/>
    <x v="15"/>
    <x v="1036"/>
    <x v="1036"/>
    <x v="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x v="1037"/>
    <x v="1037"/>
    <b v="0"/>
    <n v="21"/>
    <b v="1"/>
    <s v="music/electronic music"/>
    <n v="102"/>
    <n v="48.62"/>
    <x v="4"/>
    <x v="15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x v="1038"/>
    <x v="1038"/>
    <b v="0"/>
    <n v="61"/>
    <b v="1"/>
    <s v="music/electronic music"/>
    <n v="145"/>
    <n v="35.74"/>
    <x v="4"/>
    <x v="15"/>
    <x v="1038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x v="1039"/>
    <x v="1039"/>
    <b v="0"/>
    <n v="30"/>
    <b v="1"/>
    <s v="music/electronic music"/>
    <n v="128"/>
    <n v="21.37"/>
    <x v="4"/>
    <x v="15"/>
    <x v="1039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x v="1040"/>
    <x v="1040"/>
    <b v="0"/>
    <n v="1"/>
    <b v="0"/>
    <s v="journalism/audio"/>
    <n v="0"/>
    <n v="250"/>
    <x v="5"/>
    <x v="16"/>
    <x v="1040"/>
    <x v="1040"/>
    <x v="2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x v="1041"/>
    <x v="1041"/>
    <b v="0"/>
    <n v="0"/>
    <b v="0"/>
    <s v="journalism/audio"/>
    <n v="0"/>
    <n v="0"/>
    <x v="5"/>
    <x v="16"/>
    <x v="1041"/>
    <x v="1041"/>
    <x v="3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x v="1042"/>
    <x v="1042"/>
    <b v="0"/>
    <n v="1"/>
    <b v="0"/>
    <s v="journalism/audio"/>
    <n v="2"/>
    <n v="10"/>
    <x v="5"/>
    <x v="16"/>
    <x v="1042"/>
    <x v="1042"/>
    <x v="3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x v="1043"/>
    <x v="1043"/>
    <b v="0"/>
    <n v="292"/>
    <b v="0"/>
    <s v="journalism/audio"/>
    <n v="9"/>
    <n v="29.24"/>
    <x v="5"/>
    <x v="16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x v="1044"/>
    <x v="1044"/>
    <b v="0"/>
    <n v="2"/>
    <b v="0"/>
    <s v="journalism/audio"/>
    <n v="0"/>
    <n v="3"/>
    <x v="5"/>
    <x v="16"/>
    <x v="1044"/>
    <x v="1044"/>
    <x v="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x v="1045"/>
    <x v="1045"/>
    <b v="0"/>
    <n v="8"/>
    <b v="0"/>
    <s v="journalism/audio"/>
    <n v="3"/>
    <n v="33.25"/>
    <x v="5"/>
    <x v="16"/>
    <x v="1045"/>
    <x v="1045"/>
    <x v="3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x v="1046"/>
    <x v="1046"/>
    <b v="0"/>
    <n v="0"/>
    <b v="0"/>
    <s v="journalism/audio"/>
    <n v="0"/>
    <n v="0"/>
    <x v="5"/>
    <x v="16"/>
    <x v="1046"/>
    <x v="1046"/>
    <x v="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x v="1047"/>
    <x v="1047"/>
    <b v="0"/>
    <n v="1"/>
    <b v="0"/>
    <s v="journalism/audio"/>
    <n v="0"/>
    <n v="1"/>
    <x v="5"/>
    <x v="16"/>
    <x v="1047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x v="1048"/>
    <x v="1048"/>
    <b v="0"/>
    <n v="4"/>
    <b v="0"/>
    <s v="journalism/audio"/>
    <n v="1"/>
    <n v="53"/>
    <x v="5"/>
    <x v="16"/>
    <x v="1048"/>
    <x v="1048"/>
    <x v="2"/>
  </r>
  <r>
    <n v="1049"/>
    <s v="J1 (Canceled)"/>
    <s v="------"/>
    <x v="14"/>
    <n v="0"/>
    <x v="1"/>
    <s v="US"/>
    <s v="USD"/>
    <x v="1049"/>
    <x v="1049"/>
    <b v="0"/>
    <n v="0"/>
    <b v="0"/>
    <s v="journalism/audio"/>
    <n v="0"/>
    <n v="0"/>
    <x v="5"/>
    <x v="16"/>
    <x v="1049"/>
    <x v="1049"/>
    <x v="2"/>
  </r>
  <r>
    <n v="1050"/>
    <s v="The (Secular) Barbershop Podcast (Canceled)"/>
    <s v="Secularism is on the rise and I hear you.Talk to me."/>
    <x v="30"/>
    <n v="0"/>
    <x v="1"/>
    <s v="US"/>
    <s v="USD"/>
    <x v="1050"/>
    <x v="1050"/>
    <b v="0"/>
    <n v="0"/>
    <b v="0"/>
    <s v="journalism/audio"/>
    <n v="0"/>
    <n v="0"/>
    <x v="5"/>
    <x v="16"/>
    <x v="1050"/>
    <x v="1050"/>
    <x v="0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x v="1051"/>
    <x v="1051"/>
    <b v="0"/>
    <n v="0"/>
    <b v="0"/>
    <s v="journalism/audio"/>
    <n v="0"/>
    <n v="0"/>
    <x v="5"/>
    <x v="16"/>
    <x v="1051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x v="1052"/>
    <x v="1052"/>
    <b v="0"/>
    <n v="0"/>
    <b v="0"/>
    <s v="journalism/audio"/>
    <n v="0"/>
    <n v="0"/>
    <x v="5"/>
    <x v="16"/>
    <x v="1052"/>
    <x v="1052"/>
    <x v="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x v="1053"/>
    <x v="1053"/>
    <b v="0"/>
    <n v="1"/>
    <b v="0"/>
    <s v="journalism/audio"/>
    <n v="1"/>
    <n v="15"/>
    <x v="5"/>
    <x v="16"/>
    <x v="1053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x v="1054"/>
    <x v="1054"/>
    <b v="0"/>
    <n v="0"/>
    <b v="0"/>
    <s v="journalism/audio"/>
    <n v="0"/>
    <n v="0"/>
    <x v="5"/>
    <x v="16"/>
    <x v="1054"/>
    <x v="1054"/>
    <x v="3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x v="1055"/>
    <x v="1055"/>
    <b v="0"/>
    <n v="0"/>
    <b v="0"/>
    <s v="journalism/audio"/>
    <n v="0"/>
    <n v="0"/>
    <x v="5"/>
    <x v="16"/>
    <x v="1055"/>
    <x v="1055"/>
    <x v="2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x v="1056"/>
    <x v="1056"/>
    <b v="0"/>
    <n v="0"/>
    <b v="0"/>
    <s v="journalism/audio"/>
    <n v="0"/>
    <n v="0"/>
    <x v="5"/>
    <x v="16"/>
    <x v="1056"/>
    <x v="1056"/>
    <x v="0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x v="1057"/>
    <x v="1057"/>
    <b v="0"/>
    <n v="0"/>
    <b v="0"/>
    <s v="journalism/audio"/>
    <n v="0"/>
    <n v="0"/>
    <x v="5"/>
    <x v="16"/>
    <x v="1057"/>
    <x v="1057"/>
    <x v="2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x v="1058"/>
    <x v="1058"/>
    <b v="0"/>
    <n v="0"/>
    <b v="0"/>
    <s v="journalism/audio"/>
    <n v="0"/>
    <n v="0"/>
    <x v="5"/>
    <x v="16"/>
    <x v="1058"/>
    <x v="1058"/>
    <x v="0"/>
  </r>
  <r>
    <n v="1059"/>
    <s v="Voice Over Artist (Canceled)"/>
    <s v="Turning myself into a vocal artist."/>
    <x v="184"/>
    <n v="0"/>
    <x v="1"/>
    <s v="US"/>
    <s v="USD"/>
    <x v="1059"/>
    <x v="1059"/>
    <b v="0"/>
    <n v="0"/>
    <b v="0"/>
    <s v="journalism/audio"/>
    <n v="0"/>
    <n v="0"/>
    <x v="5"/>
    <x v="16"/>
    <x v="1059"/>
    <x v="1059"/>
    <x v="0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x v="1060"/>
    <x v="1060"/>
    <b v="0"/>
    <n v="1"/>
    <b v="0"/>
    <s v="journalism/audio"/>
    <n v="1"/>
    <n v="50"/>
    <x v="5"/>
    <x v="16"/>
    <x v="1060"/>
    <x v="1060"/>
    <x v="0"/>
  </r>
  <r>
    <n v="1061"/>
    <s v="Chat Box 23 (Canceled)"/>
    <s v="T.O., Adi &amp; Mercedes discuss their point of views, women's issues &amp; Hollywood Hotties."/>
    <x v="23"/>
    <n v="0"/>
    <x v="1"/>
    <s v="US"/>
    <s v="USD"/>
    <x v="1061"/>
    <x v="1061"/>
    <b v="0"/>
    <n v="0"/>
    <b v="0"/>
    <s v="journalism/audio"/>
    <n v="0"/>
    <n v="0"/>
    <x v="5"/>
    <x v="16"/>
    <x v="1061"/>
    <x v="1061"/>
    <x v="2"/>
  </r>
  <r>
    <n v="1062"/>
    <s v="RETURNING AT A LATER DATE"/>
    <s v="SEE US ON PATREON www.badgirlartwork.com"/>
    <x v="212"/>
    <n v="190"/>
    <x v="1"/>
    <s v="US"/>
    <s v="USD"/>
    <x v="1062"/>
    <x v="1062"/>
    <b v="0"/>
    <n v="4"/>
    <b v="0"/>
    <s v="journalism/audio"/>
    <n v="95"/>
    <n v="47.5"/>
    <x v="5"/>
    <x v="16"/>
    <x v="1062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x v="1063"/>
    <x v="1063"/>
    <b v="0"/>
    <n v="0"/>
    <b v="0"/>
    <s v="journalism/audio"/>
    <n v="0"/>
    <n v="0"/>
    <x v="5"/>
    <x v="16"/>
    <x v="1063"/>
    <x v="1063"/>
    <x v="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x v="1064"/>
    <x v="1064"/>
    <b v="0"/>
    <n v="123"/>
    <b v="0"/>
    <s v="games/video games"/>
    <n v="9"/>
    <n v="65.67"/>
    <x v="6"/>
    <x v="17"/>
    <x v="1064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x v="1065"/>
    <x v="1065"/>
    <b v="0"/>
    <n v="5"/>
    <b v="0"/>
    <s v="games/video games"/>
    <n v="3"/>
    <n v="16.2"/>
    <x v="6"/>
    <x v="17"/>
    <x v="1065"/>
    <x v="1065"/>
    <x v="3"/>
  </r>
  <r>
    <n v="1066"/>
    <s v="So I'm A Dark Lord"/>
    <s v="A parody of old school RPGs where you are a new Dark Lord on a quest to amass monsters and allies on your side."/>
    <x v="60"/>
    <n v="5051"/>
    <x v="2"/>
    <s v="US"/>
    <s v="USD"/>
    <x v="1066"/>
    <x v="1066"/>
    <b v="0"/>
    <n v="148"/>
    <b v="0"/>
    <s v="games/video games"/>
    <n v="3"/>
    <n v="34.130000000000003"/>
    <x v="6"/>
    <x v="17"/>
    <x v="1066"/>
    <x v="1066"/>
    <x v="4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x v="1067"/>
    <x v="1067"/>
    <b v="0"/>
    <n v="10"/>
    <b v="0"/>
    <s v="games/video games"/>
    <n v="26"/>
    <n v="13"/>
    <x v="6"/>
    <x v="17"/>
    <x v="1067"/>
    <x v="1067"/>
    <x v="4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x v="1068"/>
    <x v="1068"/>
    <b v="0"/>
    <n v="4"/>
    <b v="0"/>
    <s v="games/video games"/>
    <n v="0"/>
    <n v="11.25"/>
    <x v="6"/>
    <x v="17"/>
    <x v="1068"/>
    <x v="1068"/>
    <x v="2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x v="1069"/>
    <x v="1069"/>
    <b v="0"/>
    <n v="21"/>
    <b v="0"/>
    <s v="games/video games"/>
    <n v="39"/>
    <n v="40.479999999999997"/>
    <x v="6"/>
    <x v="17"/>
    <x v="106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x v="1070"/>
    <x v="1070"/>
    <b v="0"/>
    <n v="2"/>
    <b v="0"/>
    <s v="games/video games"/>
    <n v="1"/>
    <n v="35"/>
    <x v="6"/>
    <x v="17"/>
    <x v="1070"/>
    <x v="1070"/>
    <x v="5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x v="1071"/>
    <x v="1071"/>
    <b v="0"/>
    <n v="0"/>
    <b v="0"/>
    <s v="games/video games"/>
    <n v="0"/>
    <n v="0"/>
    <x v="6"/>
    <x v="17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x v="1072"/>
    <x v="1072"/>
    <b v="0"/>
    <n v="4"/>
    <b v="0"/>
    <s v="games/video games"/>
    <n v="0"/>
    <n v="12.75"/>
    <x v="6"/>
    <x v="17"/>
    <x v="1072"/>
    <x v="1072"/>
    <x v="3"/>
  </r>
  <r>
    <n v="1073"/>
    <s v="Rainbow Ball to the Iphone"/>
    <s v="We want to bring our Game Rainbow Ball to the iphone and to do that we need a little help"/>
    <x v="47"/>
    <n v="10"/>
    <x v="2"/>
    <s v="US"/>
    <s v="USD"/>
    <x v="1073"/>
    <x v="1073"/>
    <b v="0"/>
    <n v="1"/>
    <b v="0"/>
    <s v="games/video games"/>
    <n v="1"/>
    <n v="10"/>
    <x v="6"/>
    <x v="17"/>
    <x v="1073"/>
    <x v="1073"/>
    <x v="6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x v="1074"/>
    <x v="1074"/>
    <b v="0"/>
    <n v="30"/>
    <b v="0"/>
    <s v="games/video games"/>
    <n v="6"/>
    <n v="113.57"/>
    <x v="6"/>
    <x v="17"/>
    <x v="1074"/>
    <x v="1074"/>
    <x v="4"/>
  </r>
  <r>
    <n v="1075"/>
    <s v="Towers Of The Apocalypse"/>
    <s v="Fully 3D, post Apocalyptic themed tower defense video game. New take on the genre."/>
    <x v="28"/>
    <n v="45"/>
    <x v="2"/>
    <s v="US"/>
    <s v="USD"/>
    <x v="1075"/>
    <x v="1075"/>
    <b v="0"/>
    <n v="3"/>
    <b v="0"/>
    <s v="games/video games"/>
    <n v="5"/>
    <n v="15"/>
    <x v="6"/>
    <x v="17"/>
    <x v="1075"/>
    <x v="1075"/>
    <x v="5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x v="1076"/>
    <x v="1076"/>
    <b v="0"/>
    <n v="975"/>
    <b v="0"/>
    <s v="games/video games"/>
    <n v="63"/>
    <n v="48.28"/>
    <x v="6"/>
    <x v="17"/>
    <x v="1076"/>
    <x v="1076"/>
    <x v="3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x v="1077"/>
    <x v="1077"/>
    <b v="0"/>
    <n v="167"/>
    <b v="0"/>
    <s v="games/video games"/>
    <n v="29"/>
    <n v="43.98"/>
    <x v="6"/>
    <x v="17"/>
    <x v="1077"/>
    <x v="1077"/>
    <x v="0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x v="1078"/>
    <x v="1078"/>
    <b v="0"/>
    <n v="5"/>
    <b v="0"/>
    <s v="games/video games"/>
    <n v="8"/>
    <n v="9"/>
    <x v="6"/>
    <x v="17"/>
    <x v="1078"/>
    <x v="1078"/>
    <x v="6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x v="1079"/>
    <x v="1079"/>
    <b v="0"/>
    <n v="18"/>
    <b v="0"/>
    <s v="games/video games"/>
    <n v="3"/>
    <n v="37.67"/>
    <x v="6"/>
    <x v="17"/>
    <x v="1079"/>
    <x v="1079"/>
    <x v="2"/>
  </r>
  <r>
    <n v="1080"/>
    <s v="Skullforge: The Hunt"/>
    <s v="A fantasy action RPG which follows an elven ex-slave on a journey of magic, revenge, intrigue, and deceit."/>
    <x v="22"/>
    <n v="1821"/>
    <x v="2"/>
    <s v="US"/>
    <s v="USD"/>
    <x v="1080"/>
    <x v="1080"/>
    <b v="0"/>
    <n v="98"/>
    <b v="0"/>
    <s v="games/video games"/>
    <n v="9"/>
    <n v="18.579999999999998"/>
    <x v="6"/>
    <x v="17"/>
    <x v="1080"/>
    <x v="1080"/>
    <x v="3"/>
  </r>
  <r>
    <n v="1081"/>
    <s v="The Creature"/>
    <s v="Finishing your last job before you retire until a disaster strikes the cargo ship can you survive The Creature?"/>
    <x v="118"/>
    <n v="12"/>
    <x v="2"/>
    <s v="US"/>
    <s v="USD"/>
    <x v="1081"/>
    <x v="1081"/>
    <b v="0"/>
    <n v="4"/>
    <b v="0"/>
    <s v="games/video games"/>
    <n v="0"/>
    <n v="3"/>
    <x v="6"/>
    <x v="17"/>
    <x v="1081"/>
    <x v="1081"/>
    <x v="3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x v="1082"/>
    <x v="1082"/>
    <b v="0"/>
    <n v="3"/>
    <b v="0"/>
    <s v="games/video games"/>
    <n v="1"/>
    <n v="18.670000000000002"/>
    <x v="6"/>
    <x v="17"/>
    <x v="1082"/>
    <x v="1082"/>
    <x v="5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x v="1083"/>
    <x v="1083"/>
    <b v="0"/>
    <n v="1"/>
    <b v="0"/>
    <s v="games/video games"/>
    <n v="1"/>
    <n v="410"/>
    <x v="6"/>
    <x v="17"/>
    <x v="1083"/>
    <x v="1083"/>
    <x v="3"/>
  </r>
  <r>
    <n v="1084"/>
    <s v="My own channel"/>
    <s v="I want to start my own channel for gaming"/>
    <x v="131"/>
    <n v="0"/>
    <x v="2"/>
    <s v="US"/>
    <s v="USD"/>
    <x v="1084"/>
    <x v="1084"/>
    <b v="0"/>
    <n v="0"/>
    <b v="0"/>
    <s v="games/video games"/>
    <n v="0"/>
    <n v="0"/>
    <x v="6"/>
    <x v="17"/>
    <x v="1084"/>
    <x v="1084"/>
    <x v="3"/>
  </r>
  <r>
    <n v="1085"/>
    <s v="Sun Dryd Studios"/>
    <s v="The new kid on the block. Re-imagining old games and creating new ones. Ship, Lazer, Rock is first."/>
    <x v="11"/>
    <n v="1026"/>
    <x v="2"/>
    <s v="CA"/>
    <s v="CAD"/>
    <x v="1085"/>
    <x v="1085"/>
    <b v="0"/>
    <n v="9"/>
    <b v="0"/>
    <s v="games/video games"/>
    <n v="3"/>
    <n v="114"/>
    <x v="6"/>
    <x v="17"/>
    <x v="1085"/>
    <x v="1085"/>
    <x v="2"/>
  </r>
  <r>
    <n v="1086"/>
    <s v="Cyber Universe Online"/>
    <s v="Humanity's future in the Galaxy"/>
    <x v="102"/>
    <n v="15"/>
    <x v="2"/>
    <s v="US"/>
    <s v="USD"/>
    <x v="1086"/>
    <x v="1086"/>
    <b v="0"/>
    <n v="2"/>
    <b v="0"/>
    <s v="games/video games"/>
    <n v="0"/>
    <n v="7.5"/>
    <x v="6"/>
    <x v="17"/>
    <x v="1086"/>
    <x v="1086"/>
    <x v="3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x v="1087"/>
    <x v="1087"/>
    <b v="0"/>
    <n v="0"/>
    <b v="0"/>
    <s v="games/video games"/>
    <n v="0"/>
    <n v="0"/>
    <x v="6"/>
    <x v="17"/>
    <x v="1087"/>
    <x v="1087"/>
    <x v="3"/>
  </r>
  <r>
    <n v="1088"/>
    <s v="Still Alive"/>
    <s v="A fresh twist on survival games. Intense, high-stakes 30 minute rounds for up to 10 players."/>
    <x v="101"/>
    <n v="6382.34"/>
    <x v="2"/>
    <s v="US"/>
    <s v="USD"/>
    <x v="1088"/>
    <x v="1088"/>
    <b v="0"/>
    <n v="147"/>
    <b v="0"/>
    <s v="games/video games"/>
    <n v="14"/>
    <n v="43.42"/>
    <x v="6"/>
    <x v="17"/>
    <x v="1088"/>
    <x v="1088"/>
    <x v="3"/>
  </r>
  <r>
    <n v="1089"/>
    <s v="Farabel"/>
    <s v="Farabel is a single player turn-based fantasy strategy game for Mac/PC/Linux"/>
    <x v="36"/>
    <n v="1174"/>
    <x v="2"/>
    <s v="FR"/>
    <s v="EUR"/>
    <x v="1089"/>
    <x v="1089"/>
    <b v="0"/>
    <n v="49"/>
    <b v="0"/>
    <s v="games/video games"/>
    <n v="8"/>
    <n v="23.96"/>
    <x v="6"/>
    <x v="17"/>
    <x v="1089"/>
    <x v="1089"/>
    <x v="0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x v="1090"/>
    <x v="1090"/>
    <b v="0"/>
    <n v="1"/>
    <b v="0"/>
    <s v="games/video games"/>
    <n v="0"/>
    <n v="5"/>
    <x v="6"/>
    <x v="17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x v="1091"/>
    <x v="1091"/>
    <b v="0"/>
    <n v="2"/>
    <b v="0"/>
    <s v="games/video games"/>
    <n v="13"/>
    <n v="12.5"/>
    <x v="6"/>
    <x v="17"/>
    <x v="1091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x v="1092"/>
    <x v="1092"/>
    <b v="0"/>
    <n v="7"/>
    <b v="0"/>
    <s v="games/video games"/>
    <n v="1"/>
    <n v="3"/>
    <x v="6"/>
    <x v="17"/>
    <x v="1092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x v="1093"/>
    <x v="1093"/>
    <b v="0"/>
    <n v="4"/>
    <b v="0"/>
    <s v="games/video games"/>
    <n v="14"/>
    <n v="10.56"/>
    <x v="6"/>
    <x v="17"/>
    <x v="1093"/>
    <x v="1093"/>
    <x v="2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x v="1094"/>
    <x v="1094"/>
    <b v="0"/>
    <n v="27"/>
    <b v="0"/>
    <s v="games/video games"/>
    <n v="18"/>
    <n v="122"/>
    <x v="6"/>
    <x v="17"/>
    <x v="1094"/>
    <x v="1094"/>
    <x v="6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x v="1095"/>
    <x v="1095"/>
    <b v="0"/>
    <n v="94"/>
    <b v="0"/>
    <s v="games/video games"/>
    <n v="5"/>
    <n v="267.81"/>
    <x v="6"/>
    <x v="17"/>
    <x v="1095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x v="1096"/>
    <x v="1096"/>
    <b v="0"/>
    <n v="29"/>
    <b v="0"/>
    <s v="games/video games"/>
    <n v="18"/>
    <n v="74.209999999999994"/>
    <x v="6"/>
    <x v="17"/>
    <x v="1096"/>
    <x v="1096"/>
    <x v="3"/>
  </r>
  <r>
    <n v="1097"/>
    <s v="Rabbly"/>
    <s v="Rabbly is action-adventure game. Is about a scientist going on an adventure, to find rare materials in another galaxy."/>
    <x v="57"/>
    <n v="47"/>
    <x v="2"/>
    <s v="US"/>
    <s v="USD"/>
    <x v="1097"/>
    <x v="1097"/>
    <b v="0"/>
    <n v="7"/>
    <b v="0"/>
    <s v="games/video games"/>
    <n v="0"/>
    <n v="6.71"/>
    <x v="6"/>
    <x v="17"/>
    <x v="1097"/>
    <x v="1097"/>
    <x v="3"/>
  </r>
  <r>
    <n v="1098"/>
    <s v="Kick, Punch... Fireball"/>
    <s v="Kick, Punch... Fireball is an FPS type arena game set inside the fantasy world."/>
    <x v="31"/>
    <n v="1803"/>
    <x v="2"/>
    <s v="US"/>
    <s v="USD"/>
    <x v="1098"/>
    <x v="1098"/>
    <b v="0"/>
    <n v="22"/>
    <b v="0"/>
    <s v="games/video games"/>
    <n v="7"/>
    <n v="81.95"/>
    <x v="6"/>
    <x v="17"/>
    <x v="1098"/>
    <x v="1098"/>
    <x v="3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x v="1099"/>
    <x v="1099"/>
    <b v="0"/>
    <n v="1"/>
    <b v="0"/>
    <s v="games/video games"/>
    <n v="1"/>
    <n v="25"/>
    <x v="6"/>
    <x v="17"/>
    <x v="1099"/>
    <x v="1099"/>
    <x v="0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x v="1100"/>
    <x v="1100"/>
    <b v="0"/>
    <n v="10"/>
    <b v="0"/>
    <s v="games/video games"/>
    <n v="3"/>
    <n v="10"/>
    <x v="6"/>
    <x v="17"/>
    <x v="1100"/>
    <x v="1100"/>
    <x v="2"/>
  </r>
  <r>
    <n v="1101"/>
    <s v="Strain Wars"/>
    <s v="Different strains of marijuana leafs battling to the death to see which one is the top strain."/>
    <x v="57"/>
    <n v="41"/>
    <x v="2"/>
    <s v="US"/>
    <s v="USD"/>
    <x v="1101"/>
    <x v="1101"/>
    <b v="0"/>
    <n v="6"/>
    <b v="0"/>
    <s v="games/video games"/>
    <n v="0"/>
    <n v="6.83"/>
    <x v="6"/>
    <x v="17"/>
    <x v="1101"/>
    <x v="1101"/>
    <x v="2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x v="1102"/>
    <x v="1102"/>
    <b v="0"/>
    <n v="24"/>
    <b v="0"/>
    <s v="games/video games"/>
    <n v="5"/>
    <n v="17.71"/>
    <x v="6"/>
    <x v="17"/>
    <x v="1102"/>
    <x v="1102"/>
    <x v="4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x v="1103"/>
    <x v="1103"/>
    <b v="0"/>
    <n v="15"/>
    <b v="0"/>
    <s v="games/video games"/>
    <n v="2"/>
    <n v="16.2"/>
    <x v="6"/>
    <x v="17"/>
    <x v="1103"/>
    <x v="1103"/>
    <x v="2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x v="1104"/>
    <x v="1104"/>
    <b v="0"/>
    <n v="37"/>
    <b v="0"/>
    <s v="games/video games"/>
    <n v="5"/>
    <n v="80.3"/>
    <x v="6"/>
    <x v="17"/>
    <x v="1104"/>
    <x v="1104"/>
    <x v="3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x v="1105"/>
    <x v="1105"/>
    <b v="0"/>
    <n v="20"/>
    <b v="0"/>
    <s v="games/video games"/>
    <n v="0"/>
    <n v="71.55"/>
    <x v="6"/>
    <x v="17"/>
    <x v="1105"/>
    <x v="1105"/>
    <x v="3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x v="1106"/>
    <x v="1106"/>
    <b v="0"/>
    <n v="7"/>
    <b v="0"/>
    <s v="games/video games"/>
    <n v="41"/>
    <n v="23.57"/>
    <x v="6"/>
    <x v="17"/>
    <x v="1106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x v="1107"/>
    <x v="1107"/>
    <b v="0"/>
    <n v="0"/>
    <b v="0"/>
    <s v="games/video games"/>
    <n v="0"/>
    <n v="0"/>
    <x v="6"/>
    <x v="17"/>
    <x v="1107"/>
    <x v="1107"/>
    <x v="3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x v="1108"/>
    <x v="1108"/>
    <b v="0"/>
    <n v="21"/>
    <b v="0"/>
    <s v="games/video games"/>
    <n v="3"/>
    <n v="34.880000000000003"/>
    <x v="6"/>
    <x v="17"/>
    <x v="1108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x v="1109"/>
    <x v="1109"/>
    <b v="0"/>
    <n v="3"/>
    <b v="0"/>
    <s v="games/video games"/>
    <n v="0"/>
    <n v="15"/>
    <x v="6"/>
    <x v="17"/>
    <x v="1109"/>
    <x v="1109"/>
    <x v="2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x v="1110"/>
    <x v="1110"/>
    <b v="0"/>
    <n v="11"/>
    <b v="0"/>
    <s v="games/video games"/>
    <n v="1"/>
    <n v="23.18"/>
    <x v="6"/>
    <x v="17"/>
    <x v="1110"/>
    <x v="1110"/>
    <x v="5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x v="1111"/>
    <x v="1111"/>
    <b v="0"/>
    <n v="1"/>
    <b v="0"/>
    <s v="games/video games"/>
    <n v="0"/>
    <n v="1"/>
    <x v="6"/>
    <x v="17"/>
    <x v="1111"/>
    <x v="1111"/>
    <x v="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x v="1112"/>
    <x v="1112"/>
    <b v="0"/>
    <n v="312"/>
    <b v="0"/>
    <s v="games/video games"/>
    <n v="36"/>
    <n v="100.23"/>
    <x v="6"/>
    <x v="17"/>
    <x v="1112"/>
    <x v="1112"/>
    <x v="3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x v="1113"/>
    <x v="1113"/>
    <b v="0"/>
    <n v="1"/>
    <b v="0"/>
    <s v="games/video games"/>
    <n v="1"/>
    <n v="5"/>
    <x v="6"/>
    <x v="17"/>
    <x v="1113"/>
    <x v="1113"/>
    <x v="3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x v="1114"/>
    <x v="1114"/>
    <b v="0"/>
    <n v="3"/>
    <b v="0"/>
    <s v="games/video games"/>
    <n v="0"/>
    <n v="3.33"/>
    <x v="6"/>
    <x v="17"/>
    <x v="1114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x v="1115"/>
    <x v="1115"/>
    <b v="0"/>
    <n v="4"/>
    <b v="0"/>
    <s v="games/video games"/>
    <n v="0"/>
    <n v="13.25"/>
    <x v="6"/>
    <x v="17"/>
    <x v="1115"/>
    <x v="1115"/>
    <x v="2"/>
  </r>
  <r>
    <n v="1116"/>
    <s v="Quest Remnants of Chaos"/>
    <s v="A medieval, post apocolyptic, Online, MMORPG. Class morphing, character customization game."/>
    <x v="69"/>
    <n v="178.52"/>
    <x v="2"/>
    <s v="US"/>
    <s v="USD"/>
    <x v="1116"/>
    <x v="1116"/>
    <b v="0"/>
    <n v="10"/>
    <b v="0"/>
    <s v="games/video games"/>
    <n v="0"/>
    <n v="17.850000000000001"/>
    <x v="6"/>
    <x v="17"/>
    <x v="1116"/>
    <x v="1116"/>
    <x v="5"/>
  </r>
  <r>
    <n v="1117"/>
    <s v="Medieval Village"/>
    <s v="Experience the Medieval in your own village. Increase your village into a city and walk through the streets."/>
    <x v="28"/>
    <n v="83"/>
    <x v="2"/>
    <s v="DE"/>
    <s v="EUR"/>
    <x v="1117"/>
    <x v="1117"/>
    <b v="0"/>
    <n v="8"/>
    <b v="0"/>
    <s v="games/video games"/>
    <n v="8"/>
    <n v="10.38"/>
    <x v="6"/>
    <x v="17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x v="1118"/>
    <x v="1118"/>
    <b v="0"/>
    <n v="3"/>
    <b v="0"/>
    <s v="games/video games"/>
    <n v="2"/>
    <n v="36.33"/>
    <x v="6"/>
    <x v="17"/>
    <x v="1118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x v="1119"/>
    <x v="1119"/>
    <b v="0"/>
    <n v="1"/>
    <b v="0"/>
    <s v="games/video games"/>
    <n v="0"/>
    <n v="5"/>
    <x v="6"/>
    <x v="17"/>
    <x v="1119"/>
    <x v="1119"/>
    <x v="3"/>
  </r>
  <r>
    <n v="1120"/>
    <s v="PlanEt Ninjahwah"/>
    <s v="Planet Ninjahwah is a highly anticipated futuristic action adventure game that will blow your mind!!"/>
    <x v="31"/>
    <n v="0"/>
    <x v="2"/>
    <s v="US"/>
    <s v="USD"/>
    <x v="1120"/>
    <x v="1120"/>
    <b v="0"/>
    <n v="0"/>
    <b v="0"/>
    <s v="games/video games"/>
    <n v="0"/>
    <n v="0"/>
    <x v="6"/>
    <x v="17"/>
    <x v="1120"/>
    <x v="1120"/>
    <x v="6"/>
  </r>
  <r>
    <n v="1121"/>
    <s v="Pwincess"/>
    <s v="An action packed, side scrolling, platform jumping, laser shooting ADVENTURE that will be fun for everyone."/>
    <x v="65"/>
    <n v="29"/>
    <x v="2"/>
    <s v="US"/>
    <s v="USD"/>
    <x v="1121"/>
    <x v="1121"/>
    <b v="0"/>
    <n v="5"/>
    <b v="0"/>
    <s v="games/video games"/>
    <n v="0"/>
    <n v="5.8"/>
    <x v="6"/>
    <x v="17"/>
    <x v="1121"/>
    <x v="1121"/>
    <x v="2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x v="1122"/>
    <x v="1122"/>
    <b v="0"/>
    <n v="0"/>
    <b v="0"/>
    <s v="games/video games"/>
    <n v="0"/>
    <n v="0"/>
    <x v="6"/>
    <x v="17"/>
    <x v="1122"/>
    <x v="1122"/>
    <x v="4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x v="1123"/>
    <x v="1123"/>
    <b v="0"/>
    <n v="3"/>
    <b v="0"/>
    <s v="games/video games"/>
    <n v="0"/>
    <n v="3.67"/>
    <x v="6"/>
    <x v="17"/>
    <x v="1123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x v="1124"/>
    <x v="1124"/>
    <b v="0"/>
    <n v="7"/>
    <b v="0"/>
    <s v="games/mobile games"/>
    <n v="0"/>
    <n v="60.71"/>
    <x v="6"/>
    <x v="18"/>
    <x v="1124"/>
    <x v="1124"/>
    <x v="0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x v="1125"/>
    <x v="1125"/>
    <b v="0"/>
    <n v="0"/>
    <b v="0"/>
    <s v="games/mobile games"/>
    <n v="0"/>
    <n v="0"/>
    <x v="6"/>
    <x v="18"/>
    <x v="1125"/>
    <x v="1125"/>
    <x v="0"/>
  </r>
  <r>
    <n v="1126"/>
    <s v="GAMING TO LEARN"/>
    <s v="Imagine a science class where the teacher walks in a says &quot;Take out your cell phone and play a game.&quot;"/>
    <x v="13"/>
    <n v="10"/>
    <x v="2"/>
    <s v="US"/>
    <s v="USD"/>
    <x v="1126"/>
    <x v="1126"/>
    <b v="0"/>
    <n v="2"/>
    <b v="0"/>
    <s v="games/mobile games"/>
    <n v="1"/>
    <n v="5"/>
    <x v="6"/>
    <x v="18"/>
    <x v="1126"/>
    <x v="1126"/>
    <x v="2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x v="1127"/>
    <x v="1127"/>
    <b v="0"/>
    <n v="23"/>
    <b v="0"/>
    <s v="games/mobile games"/>
    <n v="2"/>
    <n v="25.43"/>
    <x v="6"/>
    <x v="18"/>
    <x v="1127"/>
    <x v="1127"/>
    <x v="3"/>
  </r>
  <r>
    <n v="1128"/>
    <s v="Flying Turds"/>
    <s v="#havingfunFTW"/>
    <x v="28"/>
    <n v="1"/>
    <x v="2"/>
    <s v="GB"/>
    <s v="GBP"/>
    <x v="1128"/>
    <x v="1128"/>
    <b v="0"/>
    <n v="1"/>
    <b v="0"/>
    <s v="games/mobile games"/>
    <n v="0"/>
    <n v="1"/>
    <x v="6"/>
    <x v="18"/>
    <x v="1128"/>
    <x v="1128"/>
    <x v="3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x v="1129"/>
    <x v="1129"/>
    <b v="0"/>
    <n v="2"/>
    <b v="0"/>
    <s v="games/mobile games"/>
    <n v="0"/>
    <n v="10.5"/>
    <x v="6"/>
    <x v="18"/>
    <x v="1129"/>
    <x v="1129"/>
    <x v="2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x v="1130"/>
    <x v="1130"/>
    <b v="0"/>
    <n v="3"/>
    <b v="0"/>
    <s v="games/mobile games"/>
    <n v="0"/>
    <n v="3.67"/>
    <x v="6"/>
    <x v="18"/>
    <x v="1130"/>
    <x v="1130"/>
    <x v="3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x v="1131"/>
    <x v="1131"/>
    <b v="0"/>
    <n v="0"/>
    <b v="0"/>
    <s v="games/mobile games"/>
    <n v="0"/>
    <n v="0"/>
    <x v="6"/>
    <x v="18"/>
    <x v="1131"/>
    <x v="1131"/>
    <x v="0"/>
  </r>
  <r>
    <n v="1132"/>
    <s v="One"/>
    <s v="One is a simple mobile game about exploring the connections between all living things. Featuring hand-painted art."/>
    <x v="3"/>
    <n v="1438"/>
    <x v="2"/>
    <s v="CA"/>
    <s v="CAD"/>
    <x v="1132"/>
    <x v="1132"/>
    <b v="0"/>
    <n v="13"/>
    <b v="0"/>
    <s v="games/mobile games"/>
    <n v="14"/>
    <n v="110.62"/>
    <x v="6"/>
    <x v="18"/>
    <x v="1132"/>
    <x v="1132"/>
    <x v="2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x v="1133"/>
    <x v="1133"/>
    <b v="0"/>
    <n v="1"/>
    <b v="0"/>
    <s v="games/mobile games"/>
    <n v="1"/>
    <n v="20"/>
    <x v="6"/>
    <x v="18"/>
    <x v="1133"/>
    <x v="1133"/>
    <x v="3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x v="1134"/>
    <x v="1134"/>
    <b v="0"/>
    <n v="1"/>
    <b v="0"/>
    <s v="games/mobile games"/>
    <n v="0"/>
    <n v="1"/>
    <x v="6"/>
    <x v="18"/>
    <x v="1134"/>
    <x v="1134"/>
    <x v="3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x v="1135"/>
    <x v="1135"/>
    <b v="0"/>
    <n v="1"/>
    <b v="0"/>
    <s v="games/mobile games"/>
    <n v="5"/>
    <n v="50"/>
    <x v="6"/>
    <x v="18"/>
    <x v="1135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x v="1136"/>
    <x v="1136"/>
    <b v="0"/>
    <n v="6"/>
    <b v="0"/>
    <s v="games/mobile games"/>
    <n v="6"/>
    <n v="45"/>
    <x v="6"/>
    <x v="18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x v="1137"/>
    <x v="1137"/>
    <b v="0"/>
    <n v="39"/>
    <b v="0"/>
    <s v="games/mobile games"/>
    <n v="40"/>
    <n v="253.21"/>
    <x v="6"/>
    <x v="18"/>
    <x v="1137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x v="1138"/>
    <x v="1138"/>
    <b v="0"/>
    <n v="4"/>
    <b v="0"/>
    <s v="games/mobile games"/>
    <n v="0"/>
    <n v="31.25"/>
    <x v="6"/>
    <x v="18"/>
    <x v="1138"/>
    <x v="1138"/>
    <x v="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x v="1139"/>
    <x v="1139"/>
    <b v="0"/>
    <n v="1"/>
    <b v="0"/>
    <s v="games/mobile games"/>
    <n v="0"/>
    <n v="5"/>
    <x v="6"/>
    <x v="18"/>
    <x v="1139"/>
    <x v="1139"/>
    <x v="3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x v="1140"/>
    <x v="1140"/>
    <b v="0"/>
    <n v="0"/>
    <b v="0"/>
    <s v="games/mobile games"/>
    <n v="0"/>
    <n v="0"/>
    <x v="6"/>
    <x v="18"/>
    <x v="1140"/>
    <x v="1140"/>
    <x v="0"/>
  </r>
  <r>
    <n v="1141"/>
    <s v="Arena Z - Zombie Survival"/>
    <s v="I think this will be a great game!"/>
    <x v="2"/>
    <n v="0"/>
    <x v="2"/>
    <s v="DE"/>
    <s v="EUR"/>
    <x v="1141"/>
    <x v="1141"/>
    <b v="0"/>
    <n v="0"/>
    <b v="0"/>
    <s v="games/mobile games"/>
    <n v="0"/>
    <n v="0"/>
    <x v="6"/>
    <x v="18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x v="1142"/>
    <x v="1142"/>
    <b v="0"/>
    <n v="0"/>
    <b v="0"/>
    <s v="games/mobile games"/>
    <n v="0"/>
    <n v="0"/>
    <x v="6"/>
    <x v="18"/>
    <x v="1142"/>
    <x v="1142"/>
    <x v="0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x v="1143"/>
    <x v="1143"/>
    <b v="0"/>
    <n v="8"/>
    <b v="0"/>
    <s v="games/mobile games"/>
    <n v="0"/>
    <n v="23.25"/>
    <x v="6"/>
    <x v="18"/>
    <x v="1143"/>
    <x v="1143"/>
    <x v="0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x v="1144"/>
    <x v="1144"/>
    <b v="0"/>
    <n v="0"/>
    <b v="0"/>
    <s v="food/food trucks"/>
    <n v="0"/>
    <n v="0"/>
    <x v="7"/>
    <x v="19"/>
    <x v="1144"/>
    <x v="1144"/>
    <x v="0"/>
  </r>
  <r>
    <n v="1145"/>
    <s v="A FORK IN THE ROAD food truck"/>
    <s v="Emphasizing locally and responsibly raised ingredients, serving delicious food! I need your help."/>
    <x v="58"/>
    <n v="100"/>
    <x v="2"/>
    <s v="US"/>
    <s v="USD"/>
    <x v="1145"/>
    <x v="1145"/>
    <b v="0"/>
    <n v="1"/>
    <b v="0"/>
    <s v="food/food trucks"/>
    <n v="0"/>
    <n v="100"/>
    <x v="7"/>
    <x v="19"/>
    <x v="1145"/>
    <x v="1145"/>
    <x v="3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x v="1146"/>
    <x v="1146"/>
    <b v="0"/>
    <n v="12"/>
    <b v="0"/>
    <s v="food/food trucks"/>
    <n v="9"/>
    <n v="44.17"/>
    <x v="7"/>
    <x v="19"/>
    <x v="1146"/>
    <x v="1146"/>
    <x v="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x v="1147"/>
    <x v="1147"/>
    <b v="0"/>
    <n v="0"/>
    <b v="0"/>
    <s v="food/food trucks"/>
    <n v="0"/>
    <n v="0"/>
    <x v="7"/>
    <x v="19"/>
    <x v="1147"/>
    <x v="1147"/>
    <x v="3"/>
  </r>
  <r>
    <n v="1148"/>
    <s v="Warren's / Adilyn's Rollin' Bistro"/>
    <s v="New local (Louisville, KY.) food truck with a refreshing spin on rolling kitchens."/>
    <x v="36"/>
    <n v="73"/>
    <x v="2"/>
    <s v="US"/>
    <s v="USD"/>
    <x v="1148"/>
    <x v="1148"/>
    <b v="0"/>
    <n v="3"/>
    <b v="0"/>
    <s v="food/food trucks"/>
    <n v="0"/>
    <n v="24.33"/>
    <x v="7"/>
    <x v="19"/>
    <x v="1148"/>
    <x v="1148"/>
    <x v="2"/>
  </r>
  <r>
    <n v="1149"/>
    <s v="The Floridian Food Truck"/>
    <s v="Bringing culturally diverse Floridian cuisine to the people!"/>
    <x v="63"/>
    <n v="75"/>
    <x v="2"/>
    <s v="US"/>
    <s v="USD"/>
    <x v="1149"/>
    <x v="1149"/>
    <b v="0"/>
    <n v="2"/>
    <b v="0"/>
    <s v="food/food trucks"/>
    <n v="0"/>
    <n v="37.5"/>
    <x v="7"/>
    <x v="19"/>
    <x v="1149"/>
    <x v="1149"/>
    <x v="2"/>
  </r>
  <r>
    <n v="1150"/>
    <s v="Chef Po's Food Truck"/>
    <s v="Bringing delicious authentic and fusion Taiwanese Food to the West Coast."/>
    <x v="30"/>
    <n v="252"/>
    <x v="2"/>
    <s v="US"/>
    <s v="USD"/>
    <x v="1150"/>
    <x v="1150"/>
    <b v="0"/>
    <n v="6"/>
    <b v="0"/>
    <s v="food/food trucks"/>
    <n v="10"/>
    <n v="42"/>
    <x v="7"/>
    <x v="19"/>
    <x v="1150"/>
    <x v="1150"/>
    <x v="0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x v="1151"/>
    <x v="1151"/>
    <b v="0"/>
    <n v="0"/>
    <b v="0"/>
    <s v="food/food trucks"/>
    <n v="0"/>
    <n v="0"/>
    <x v="7"/>
    <x v="19"/>
    <x v="1151"/>
    <x v="1151"/>
    <x v="0"/>
  </r>
  <r>
    <n v="1152"/>
    <s v="Peruvian King Food Truck"/>
    <s v="Peruvian food truck with an LA twist."/>
    <x v="194"/>
    <n v="911"/>
    <x v="2"/>
    <s v="US"/>
    <s v="USD"/>
    <x v="1152"/>
    <x v="1152"/>
    <b v="0"/>
    <n v="15"/>
    <b v="0"/>
    <s v="food/food trucks"/>
    <n v="6"/>
    <n v="60.73"/>
    <x v="7"/>
    <x v="19"/>
    <x v="1152"/>
    <x v="1152"/>
    <x v="0"/>
  </r>
  <r>
    <n v="1153"/>
    <s v="The Cold Spot Mobile Trailer"/>
    <s v="A mobile concession trailer for snow cones, ice cream, smoothies and more"/>
    <x v="6"/>
    <n v="50"/>
    <x v="2"/>
    <s v="US"/>
    <s v="USD"/>
    <x v="1153"/>
    <x v="1153"/>
    <b v="0"/>
    <n v="1"/>
    <b v="0"/>
    <s v="food/food trucks"/>
    <n v="1"/>
    <n v="50"/>
    <x v="7"/>
    <x v="19"/>
    <x v="1153"/>
    <x v="1153"/>
    <x v="0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x v="1154"/>
    <x v="1154"/>
    <b v="0"/>
    <n v="3"/>
    <b v="0"/>
    <s v="food/food trucks"/>
    <n v="7"/>
    <n v="108.33"/>
    <x v="7"/>
    <x v="19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x v="1155"/>
    <x v="1155"/>
    <b v="0"/>
    <n v="8"/>
    <b v="0"/>
    <s v="food/food trucks"/>
    <n v="1"/>
    <n v="23.5"/>
    <x v="7"/>
    <x v="19"/>
    <x v="1155"/>
    <x v="1155"/>
    <x v="3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x v="1156"/>
    <x v="1156"/>
    <b v="0"/>
    <n v="0"/>
    <b v="0"/>
    <s v="food/food trucks"/>
    <n v="0"/>
    <n v="0"/>
    <x v="7"/>
    <x v="19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x v="1157"/>
    <x v="1157"/>
    <b v="0"/>
    <n v="3"/>
    <b v="0"/>
    <s v="food/food trucks"/>
    <n v="2"/>
    <n v="50.33"/>
    <x v="7"/>
    <x v="19"/>
    <x v="1157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x v="1158"/>
    <x v="1158"/>
    <b v="0"/>
    <n v="3"/>
    <b v="0"/>
    <s v="food/food trucks"/>
    <n v="0"/>
    <n v="11.67"/>
    <x v="7"/>
    <x v="19"/>
    <x v="1158"/>
    <x v="1158"/>
    <x v="3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x v="1159"/>
    <x v="1159"/>
    <b v="0"/>
    <n v="0"/>
    <b v="0"/>
    <s v="food/food trucks"/>
    <n v="0"/>
    <n v="0"/>
    <x v="7"/>
    <x v="19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x v="1160"/>
    <x v="1160"/>
    <b v="0"/>
    <n v="19"/>
    <b v="0"/>
    <s v="food/food trucks"/>
    <n v="4"/>
    <n v="60.79"/>
    <x v="7"/>
    <x v="19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x v="1161"/>
    <x v="1161"/>
    <b v="0"/>
    <n v="0"/>
    <b v="0"/>
    <s v="food/food trucks"/>
    <n v="0"/>
    <n v="0"/>
    <x v="7"/>
    <x v="19"/>
    <x v="1161"/>
    <x v="1161"/>
    <x v="0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x v="1162"/>
    <x v="1162"/>
    <b v="0"/>
    <n v="2"/>
    <b v="0"/>
    <s v="food/food trucks"/>
    <n v="0"/>
    <n v="17.5"/>
    <x v="7"/>
    <x v="19"/>
    <x v="1162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x v="1163"/>
    <x v="1163"/>
    <b v="0"/>
    <n v="0"/>
    <b v="0"/>
    <s v="food/food trucks"/>
    <n v="0"/>
    <n v="0"/>
    <x v="7"/>
    <x v="19"/>
    <x v="1163"/>
    <x v="1163"/>
    <x v="3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x v="1164"/>
    <x v="1164"/>
    <b v="0"/>
    <n v="0"/>
    <b v="0"/>
    <s v="food/food trucks"/>
    <n v="0"/>
    <n v="0"/>
    <x v="7"/>
    <x v="19"/>
    <x v="1164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x v="1165"/>
    <x v="1165"/>
    <b v="0"/>
    <n v="25"/>
    <b v="0"/>
    <s v="food/food trucks"/>
    <n v="21"/>
    <n v="82.82"/>
    <x v="7"/>
    <x v="19"/>
    <x v="1165"/>
    <x v="1165"/>
    <x v="3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x v="1166"/>
    <x v="1166"/>
    <b v="0"/>
    <n v="8"/>
    <b v="0"/>
    <s v="food/food trucks"/>
    <n v="19"/>
    <n v="358.88"/>
    <x v="7"/>
    <x v="19"/>
    <x v="1166"/>
    <x v="1166"/>
    <x v="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x v="1167"/>
    <x v="1167"/>
    <b v="0"/>
    <n v="16"/>
    <b v="0"/>
    <s v="food/food trucks"/>
    <n v="2"/>
    <n v="61.19"/>
    <x v="7"/>
    <x v="19"/>
    <x v="1167"/>
    <x v="1167"/>
    <x v="3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x v="1168"/>
    <x v="1168"/>
    <b v="0"/>
    <n v="3"/>
    <b v="0"/>
    <s v="food/food trucks"/>
    <n v="6"/>
    <n v="340"/>
    <x v="7"/>
    <x v="19"/>
    <x v="1168"/>
    <x v="1168"/>
    <x v="2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x v="1169"/>
    <x v="1169"/>
    <b v="0"/>
    <n v="3"/>
    <b v="0"/>
    <s v="food/food trucks"/>
    <n v="0"/>
    <n v="5.67"/>
    <x v="7"/>
    <x v="19"/>
    <x v="1169"/>
    <x v="1169"/>
    <x v="0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x v="1170"/>
    <x v="1170"/>
    <b v="0"/>
    <n v="2"/>
    <b v="0"/>
    <s v="food/food trucks"/>
    <n v="0"/>
    <n v="50"/>
    <x v="7"/>
    <x v="19"/>
    <x v="1170"/>
    <x v="1170"/>
    <x v="0"/>
  </r>
  <r>
    <n v="1171"/>
    <s v="The Mean Green Purple Machine"/>
    <s v="Tulsa's first true biodiesel, alternative energy powered food truck! Oh yeah, and delicious food!"/>
    <x v="31"/>
    <n v="25"/>
    <x v="2"/>
    <s v="US"/>
    <s v="USD"/>
    <x v="1171"/>
    <x v="1171"/>
    <b v="0"/>
    <n v="1"/>
    <b v="0"/>
    <s v="food/food trucks"/>
    <n v="0"/>
    <n v="25"/>
    <x v="7"/>
    <x v="19"/>
    <x v="1171"/>
    <x v="1171"/>
    <x v="3"/>
  </r>
  <r>
    <n v="1172"/>
    <s v="let your dayz take you to the dogs."/>
    <s v="Bringing YOUR favorite dog recipes to the streets."/>
    <x v="7"/>
    <n v="0"/>
    <x v="2"/>
    <s v="US"/>
    <s v="USD"/>
    <x v="1172"/>
    <x v="1172"/>
    <b v="0"/>
    <n v="0"/>
    <b v="0"/>
    <s v="food/food trucks"/>
    <n v="0"/>
    <n v="0"/>
    <x v="7"/>
    <x v="19"/>
    <x v="117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x v="1173"/>
    <x v="1173"/>
    <b v="0"/>
    <n v="1"/>
    <b v="0"/>
    <s v="food/food trucks"/>
    <n v="0"/>
    <n v="30"/>
    <x v="7"/>
    <x v="19"/>
    <x v="1173"/>
    <x v="1173"/>
    <x v="0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x v="1174"/>
    <x v="1174"/>
    <b v="0"/>
    <n v="19"/>
    <b v="0"/>
    <s v="food/food trucks"/>
    <n v="6"/>
    <n v="46.63"/>
    <x v="7"/>
    <x v="19"/>
    <x v="1174"/>
    <x v="1174"/>
    <x v="2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x v="1175"/>
    <x v="1175"/>
    <b v="0"/>
    <n v="9"/>
    <b v="0"/>
    <s v="food/food trucks"/>
    <n v="3"/>
    <n v="65"/>
    <x v="7"/>
    <x v="19"/>
    <x v="1175"/>
    <x v="1175"/>
    <x v="0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x v="1176"/>
    <x v="1176"/>
    <b v="0"/>
    <n v="1"/>
    <b v="0"/>
    <s v="food/food trucks"/>
    <n v="0"/>
    <n v="10"/>
    <x v="7"/>
    <x v="19"/>
    <x v="1176"/>
    <x v="1176"/>
    <x v="1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x v="1177"/>
    <x v="1177"/>
    <b v="0"/>
    <n v="0"/>
    <b v="0"/>
    <s v="food/food trucks"/>
    <n v="0"/>
    <n v="0"/>
    <x v="7"/>
    <x v="19"/>
    <x v="1177"/>
    <x v="1177"/>
    <x v="3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x v="1178"/>
    <x v="1178"/>
    <b v="0"/>
    <n v="1"/>
    <b v="0"/>
    <s v="food/food trucks"/>
    <n v="0"/>
    <n v="5"/>
    <x v="7"/>
    <x v="19"/>
    <x v="1178"/>
    <x v="1178"/>
    <x v="3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x v="1179"/>
    <x v="1179"/>
    <b v="0"/>
    <n v="5"/>
    <b v="0"/>
    <s v="food/food trucks"/>
    <n v="5"/>
    <n v="640"/>
    <x v="7"/>
    <x v="19"/>
    <x v="1179"/>
    <x v="1179"/>
    <x v="0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x v="1180"/>
    <x v="1180"/>
    <b v="0"/>
    <n v="85"/>
    <b v="0"/>
    <s v="food/food trucks"/>
    <n v="12"/>
    <n v="69.12"/>
    <x v="7"/>
    <x v="19"/>
    <x v="1180"/>
    <x v="1180"/>
    <x v="3"/>
  </r>
  <r>
    <n v="1181"/>
    <s v="Gringo Loco Tacos Food Truck"/>
    <s v="Bringing the best tacos to the streets of Chicago!"/>
    <x v="63"/>
    <n v="4"/>
    <x v="2"/>
    <s v="US"/>
    <s v="USD"/>
    <x v="1181"/>
    <x v="1181"/>
    <b v="0"/>
    <n v="3"/>
    <b v="0"/>
    <s v="food/food trucks"/>
    <n v="0"/>
    <n v="1.33"/>
    <x v="7"/>
    <x v="19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x v="1182"/>
    <x v="1182"/>
    <b v="0"/>
    <n v="4"/>
    <b v="0"/>
    <s v="food/food trucks"/>
    <n v="4"/>
    <n v="10.5"/>
    <x v="7"/>
    <x v="19"/>
    <x v="1182"/>
    <x v="1182"/>
    <x v="2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x v="1183"/>
    <x v="1183"/>
    <b v="0"/>
    <n v="3"/>
    <b v="0"/>
    <s v="food/food trucks"/>
    <n v="4"/>
    <n v="33.33"/>
    <x v="7"/>
    <x v="19"/>
    <x v="1183"/>
    <x v="1183"/>
    <x v="2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x v="1184"/>
    <x v="1184"/>
    <b v="0"/>
    <n v="375"/>
    <b v="1"/>
    <s v="photography/photobooks"/>
    <n v="105"/>
    <n v="61.56"/>
    <x v="8"/>
    <x v="20"/>
    <x v="1184"/>
    <x v="1184"/>
    <x v="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x v="1185"/>
    <x v="1185"/>
    <b v="0"/>
    <n v="111"/>
    <b v="1"/>
    <s v="photography/photobooks"/>
    <n v="105"/>
    <n v="118.74"/>
    <x v="8"/>
    <x v="20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x v="1186"/>
    <x v="1186"/>
    <b v="0"/>
    <n v="123"/>
    <b v="1"/>
    <s v="photography/photobooks"/>
    <n v="107"/>
    <n v="65.08"/>
    <x v="8"/>
    <x v="20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x v="1187"/>
    <x v="1187"/>
    <b v="0"/>
    <n v="70"/>
    <b v="1"/>
    <s v="photography/photobooks"/>
    <n v="104"/>
    <n v="130.16"/>
    <x v="8"/>
    <x v="20"/>
    <x v="1187"/>
    <x v="1187"/>
    <x v="0"/>
  </r>
  <r>
    <n v="1188"/>
    <s v="Because Dance."/>
    <s v="A photobook of young dancers and their inspiring stories, photographed in beautiful and unique locations."/>
    <x v="13"/>
    <n v="3211"/>
    <x v="0"/>
    <s v="CA"/>
    <s v="CAD"/>
    <x v="1188"/>
    <x v="1188"/>
    <b v="0"/>
    <n v="85"/>
    <b v="1"/>
    <s v="photography/photobooks"/>
    <n v="161"/>
    <n v="37.78"/>
    <x v="8"/>
    <x v="20"/>
    <x v="1188"/>
    <x v="1188"/>
    <x v="2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x v="1189"/>
    <x v="1189"/>
    <b v="0"/>
    <n v="86"/>
    <b v="1"/>
    <s v="photography/photobooks"/>
    <n v="108"/>
    <n v="112.79"/>
    <x v="8"/>
    <x v="20"/>
    <x v="1189"/>
    <x v="1189"/>
    <x v="2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x v="1190"/>
    <x v="1190"/>
    <b v="0"/>
    <n v="13"/>
    <b v="1"/>
    <s v="photography/photobooks"/>
    <n v="135"/>
    <n v="51.92"/>
    <x v="8"/>
    <x v="20"/>
    <x v="1190"/>
    <x v="1190"/>
    <x v="3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x v="1191"/>
    <x v="1191"/>
    <b v="0"/>
    <n v="33"/>
    <b v="1"/>
    <s v="photography/photobooks"/>
    <n v="109"/>
    <n v="89.24"/>
    <x v="8"/>
    <x v="20"/>
    <x v="1191"/>
    <x v="1191"/>
    <x v="2"/>
  </r>
  <r>
    <n v="1192"/>
    <s v="Other Worlds - A Make 100 Project"/>
    <s v="A macro landscape photography art book &amp; limited edition prints. A Make 100 project."/>
    <x v="213"/>
    <n v="290"/>
    <x v="0"/>
    <s v="GB"/>
    <s v="GBP"/>
    <x v="1192"/>
    <x v="1192"/>
    <b v="0"/>
    <n v="15"/>
    <b v="1"/>
    <s v="photography/photobooks"/>
    <n v="290"/>
    <n v="19.329999999999998"/>
    <x v="8"/>
    <x v="20"/>
    <x v="1192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x v="1193"/>
    <x v="1193"/>
    <b v="0"/>
    <n v="273"/>
    <b v="1"/>
    <s v="photography/photobooks"/>
    <n v="104"/>
    <n v="79.97"/>
    <x v="8"/>
    <x v="20"/>
    <x v="119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x v="1194"/>
    <x v="1194"/>
    <b v="0"/>
    <n v="714"/>
    <b v="1"/>
    <s v="photography/photobooks"/>
    <n v="322"/>
    <n v="56.41"/>
    <x v="8"/>
    <x v="20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x v="1195"/>
    <x v="1195"/>
    <b v="0"/>
    <n v="170"/>
    <b v="1"/>
    <s v="photography/photobooks"/>
    <n v="135"/>
    <n v="79.41"/>
    <x v="8"/>
    <x v="20"/>
    <x v="1195"/>
    <x v="1195"/>
    <x v="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x v="1196"/>
    <x v="1196"/>
    <b v="0"/>
    <n v="512"/>
    <b v="1"/>
    <s v="photography/photobooks"/>
    <n v="270"/>
    <n v="76.44"/>
    <x v="8"/>
    <x v="20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x v="1197"/>
    <x v="1197"/>
    <b v="0"/>
    <n v="314"/>
    <b v="1"/>
    <s v="photography/photobooks"/>
    <n v="253"/>
    <n v="121"/>
    <x v="8"/>
    <x v="20"/>
    <x v="1197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x v="1198"/>
    <x v="1198"/>
    <b v="0"/>
    <n v="167"/>
    <b v="1"/>
    <s v="photography/photobooks"/>
    <n v="261"/>
    <n v="54.62"/>
    <x v="8"/>
    <x v="20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x v="1199"/>
    <x v="1199"/>
    <b v="0"/>
    <n v="9"/>
    <b v="1"/>
    <s v="photography/photobooks"/>
    <n v="101"/>
    <n v="299.22000000000003"/>
    <x v="8"/>
    <x v="20"/>
    <x v="1199"/>
    <x v="1199"/>
    <x v="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x v="1200"/>
    <x v="1200"/>
    <b v="0"/>
    <n v="103"/>
    <b v="1"/>
    <s v="photography/photobooks"/>
    <n v="126"/>
    <n v="58.53"/>
    <x v="8"/>
    <x v="20"/>
    <x v="1200"/>
    <x v="1200"/>
    <x v="0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x v="1201"/>
    <x v="1201"/>
    <b v="0"/>
    <n v="111"/>
    <b v="1"/>
    <s v="photography/photobooks"/>
    <n v="102"/>
    <n v="55.37"/>
    <x v="8"/>
    <x v="20"/>
    <x v="1201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x v="1202"/>
    <x v="1202"/>
    <b v="0"/>
    <n v="271"/>
    <b v="1"/>
    <s v="photography/photobooks"/>
    <n v="199"/>
    <n v="183.8"/>
    <x v="8"/>
    <x v="20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x v="1203"/>
    <x v="1203"/>
    <b v="0"/>
    <n v="101"/>
    <b v="1"/>
    <s v="photography/photobooks"/>
    <n v="102"/>
    <n v="165.35"/>
    <x v="8"/>
    <x v="20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x v="1204"/>
    <x v="1204"/>
    <b v="0"/>
    <n v="57"/>
    <b v="1"/>
    <s v="photography/photobooks"/>
    <n v="103"/>
    <n v="234.79"/>
    <x v="8"/>
    <x v="20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x v="1205"/>
    <x v="1205"/>
    <b v="0"/>
    <n v="62"/>
    <b v="1"/>
    <s v="photography/photobooks"/>
    <n v="101"/>
    <n v="211.48"/>
    <x v="8"/>
    <x v="20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x v="1206"/>
    <x v="1206"/>
    <b v="0"/>
    <n v="32"/>
    <b v="1"/>
    <s v="photography/photobooks"/>
    <n v="115"/>
    <n v="32.340000000000003"/>
    <x v="8"/>
    <x v="20"/>
    <x v="1206"/>
    <x v="1206"/>
    <x v="1"/>
  </r>
  <r>
    <n v="1207"/>
    <s v="ITALIANA"/>
    <s v="A humanistic photo book about ancestral &amp; post-modern Italy."/>
    <x v="227"/>
    <n v="17396"/>
    <x v="0"/>
    <s v="IT"/>
    <s v="EUR"/>
    <x v="1207"/>
    <x v="1207"/>
    <b v="0"/>
    <n v="141"/>
    <b v="1"/>
    <s v="photography/photobooks"/>
    <n v="104"/>
    <n v="123.38"/>
    <x v="8"/>
    <x v="20"/>
    <x v="1207"/>
    <x v="1207"/>
    <x v="2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x v="1208"/>
    <x v="1208"/>
    <b v="0"/>
    <n v="75"/>
    <b v="1"/>
    <s v="photography/photobooks"/>
    <n v="155"/>
    <n v="207.07"/>
    <x v="8"/>
    <x v="20"/>
    <x v="1208"/>
    <x v="1208"/>
    <x v="2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x v="1209"/>
    <x v="1209"/>
    <b v="0"/>
    <n v="46"/>
    <b v="1"/>
    <s v="photography/photobooks"/>
    <n v="106"/>
    <n v="138.26"/>
    <x v="8"/>
    <x v="20"/>
    <x v="1209"/>
    <x v="1209"/>
    <x v="1"/>
  </r>
  <r>
    <n v="1210"/>
    <s v="Det Andra GÃ¶teborg"/>
    <s v="En fotobok om livet i det enda andra GÃ¶teborg i vÃ¤rlden"/>
    <x v="22"/>
    <n v="50863"/>
    <x v="0"/>
    <s v="SE"/>
    <s v="SEK"/>
    <x v="1210"/>
    <x v="1210"/>
    <b v="0"/>
    <n v="103"/>
    <b v="1"/>
    <s v="photography/photobooks"/>
    <n v="254"/>
    <n v="493.82"/>
    <x v="8"/>
    <x v="20"/>
    <x v="1210"/>
    <x v="1210"/>
    <x v="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x v="1211"/>
    <x v="1211"/>
    <b v="0"/>
    <n v="6"/>
    <b v="1"/>
    <s v="photography/photobooks"/>
    <n v="101"/>
    <n v="168.5"/>
    <x v="8"/>
    <x v="20"/>
    <x v="1211"/>
    <x v="1211"/>
    <x v="2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x v="1212"/>
    <x v="1212"/>
    <b v="0"/>
    <n v="83"/>
    <b v="1"/>
    <s v="photography/photobooks"/>
    <n v="129"/>
    <n v="38.869999999999997"/>
    <x v="8"/>
    <x v="20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x v="1213"/>
    <x v="1213"/>
    <b v="0"/>
    <n v="108"/>
    <b v="1"/>
    <s v="photography/photobooks"/>
    <n v="102"/>
    <n v="61.53"/>
    <x v="8"/>
    <x v="20"/>
    <x v="1213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x v="1214"/>
    <x v="1214"/>
    <b v="0"/>
    <n v="25"/>
    <b v="1"/>
    <s v="photography/photobooks"/>
    <n v="132"/>
    <n v="105.44"/>
    <x v="8"/>
    <x v="20"/>
    <x v="1214"/>
    <x v="1214"/>
    <x v="0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x v="1215"/>
    <x v="1215"/>
    <b v="0"/>
    <n v="549"/>
    <b v="1"/>
    <s v="photography/photobooks"/>
    <n v="786"/>
    <n v="71.59"/>
    <x v="8"/>
    <x v="20"/>
    <x v="1215"/>
    <x v="1215"/>
    <x v="3"/>
  </r>
  <r>
    <n v="1216"/>
    <s v="In Training: a book of Bonsai photographs"/>
    <s v="A fine art photography book taking a new look at the art of bonsai."/>
    <x v="32"/>
    <n v="20398"/>
    <x v="0"/>
    <s v="US"/>
    <s v="USD"/>
    <x v="1216"/>
    <x v="1216"/>
    <b v="0"/>
    <n v="222"/>
    <b v="1"/>
    <s v="photography/photobooks"/>
    <n v="146"/>
    <n v="91.88"/>
    <x v="8"/>
    <x v="20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x v="1217"/>
    <x v="1217"/>
    <b v="0"/>
    <n v="183"/>
    <b v="1"/>
    <s v="photography/photobooks"/>
    <n v="103"/>
    <n v="148.57"/>
    <x v="8"/>
    <x v="20"/>
    <x v="1217"/>
    <x v="1217"/>
    <x v="2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x v="1218"/>
    <x v="1218"/>
    <b v="0"/>
    <n v="89"/>
    <b v="1"/>
    <s v="photography/photobooks"/>
    <n v="172"/>
    <n v="174.21"/>
    <x v="8"/>
    <x v="20"/>
    <x v="1218"/>
    <x v="1218"/>
    <x v="0"/>
  </r>
  <r>
    <n v="1219"/>
    <s v="The Box"/>
    <s v="The Box is a fine art book of Ron Amato's innovative and seductive photography project."/>
    <x v="229"/>
    <n v="26024"/>
    <x v="0"/>
    <s v="US"/>
    <s v="USD"/>
    <x v="1219"/>
    <x v="1219"/>
    <b v="0"/>
    <n v="253"/>
    <b v="1"/>
    <s v="photography/photobooks"/>
    <n v="159"/>
    <n v="102.86"/>
    <x v="8"/>
    <x v="20"/>
    <x v="1219"/>
    <x v="1219"/>
    <x v="2"/>
  </r>
  <r>
    <n v="1220"/>
    <s v="All The People"/>
    <s v="A beautiful photo art book of portraits and conversations with people that may expand your idea of gender."/>
    <x v="36"/>
    <n v="15565"/>
    <x v="0"/>
    <s v="DE"/>
    <s v="EUR"/>
    <x v="1220"/>
    <x v="1220"/>
    <b v="0"/>
    <n v="140"/>
    <b v="1"/>
    <s v="photography/photobooks"/>
    <n v="104"/>
    <n v="111.18"/>
    <x v="8"/>
    <x v="20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x v="1221"/>
    <x v="1221"/>
    <b v="0"/>
    <n v="103"/>
    <b v="1"/>
    <s v="photography/photobooks"/>
    <n v="111"/>
    <n v="23.8"/>
    <x v="8"/>
    <x v="20"/>
    <x v="1221"/>
    <x v="1221"/>
    <x v="2"/>
  </r>
  <r>
    <n v="1222"/>
    <s v="Project Pilgrim"/>
    <s v="Project Pilgrim is my effort to work towards normalizing mental health."/>
    <x v="23"/>
    <n v="11215"/>
    <x v="0"/>
    <s v="CA"/>
    <s v="CAD"/>
    <x v="1222"/>
    <x v="1222"/>
    <b v="0"/>
    <n v="138"/>
    <b v="1"/>
    <s v="photography/photobooks"/>
    <n v="280"/>
    <n v="81.27"/>
    <x v="8"/>
    <x v="20"/>
    <x v="1222"/>
    <x v="1222"/>
    <x v="2"/>
  </r>
  <r>
    <n v="1223"/>
    <s v="YOSEMITE PEOPLE"/>
    <s v="A photography book focusing on the people rather than the nature at Yosemite National Park."/>
    <x v="230"/>
    <n v="22197"/>
    <x v="0"/>
    <s v="US"/>
    <s v="USD"/>
    <x v="1223"/>
    <x v="1223"/>
    <b v="0"/>
    <n v="191"/>
    <b v="1"/>
    <s v="photography/photobooks"/>
    <n v="112"/>
    <n v="116.21"/>
    <x v="8"/>
    <x v="20"/>
    <x v="1223"/>
    <x v="1223"/>
    <x v="2"/>
  </r>
  <r>
    <n v="1224"/>
    <s v="&quot;I Dreamed Last Night&quot; Album (Canceled)"/>
    <s v="Modern Celtic influenced CD.  Help me finish what I started before the stroke."/>
    <x v="36"/>
    <n v="1060"/>
    <x v="1"/>
    <s v="US"/>
    <s v="USD"/>
    <x v="1224"/>
    <x v="1224"/>
    <b v="0"/>
    <n v="18"/>
    <b v="0"/>
    <s v="music/world music"/>
    <n v="7"/>
    <n v="58.89"/>
    <x v="4"/>
    <x v="21"/>
    <x v="1224"/>
    <x v="1224"/>
    <x v="3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x v="1225"/>
    <x v="1225"/>
    <b v="0"/>
    <n v="3"/>
    <b v="0"/>
    <s v="music/world music"/>
    <n v="4"/>
    <n v="44"/>
    <x v="4"/>
    <x v="21"/>
    <x v="1225"/>
    <x v="1225"/>
    <x v="4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x v="1226"/>
    <x v="1226"/>
    <b v="0"/>
    <n v="40"/>
    <b v="0"/>
    <s v="music/world music"/>
    <n v="4"/>
    <n v="48.43"/>
    <x v="4"/>
    <x v="21"/>
    <x v="1226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x v="1227"/>
    <x v="1227"/>
    <b v="0"/>
    <n v="0"/>
    <b v="0"/>
    <s v="music/world music"/>
    <n v="0"/>
    <n v="0"/>
    <x v="4"/>
    <x v="21"/>
    <x v="1227"/>
    <x v="1227"/>
    <x v="3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x v="1228"/>
    <x v="1228"/>
    <b v="0"/>
    <n v="24"/>
    <b v="0"/>
    <s v="music/world music"/>
    <n v="29"/>
    <n v="61.04"/>
    <x v="4"/>
    <x v="21"/>
    <x v="122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x v="1229"/>
    <x v="1229"/>
    <b v="0"/>
    <n v="1"/>
    <b v="0"/>
    <s v="music/world music"/>
    <n v="1"/>
    <n v="25"/>
    <x v="4"/>
    <x v="21"/>
    <x v="1229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x v="1230"/>
    <x v="1230"/>
    <b v="0"/>
    <n v="0"/>
    <b v="0"/>
    <s v="music/world music"/>
    <n v="0"/>
    <n v="0"/>
    <x v="4"/>
    <x v="21"/>
    <x v="12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x v="1231"/>
    <x v="1231"/>
    <b v="0"/>
    <n v="0"/>
    <b v="0"/>
    <s v="music/world music"/>
    <n v="0"/>
    <n v="0"/>
    <x v="4"/>
    <x v="21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x v="1232"/>
    <x v="1232"/>
    <b v="0"/>
    <n v="1"/>
    <b v="0"/>
    <s v="music/world music"/>
    <n v="1"/>
    <n v="40"/>
    <x v="4"/>
    <x v="21"/>
    <x v="1232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x v="1233"/>
    <x v="1233"/>
    <b v="0"/>
    <n v="6"/>
    <b v="0"/>
    <s v="music/world music"/>
    <n v="12"/>
    <n v="19.329999999999998"/>
    <x v="4"/>
    <x v="21"/>
    <x v="1233"/>
    <x v="1233"/>
    <x v="5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x v="1234"/>
    <x v="1234"/>
    <b v="0"/>
    <n v="0"/>
    <b v="0"/>
    <s v="music/world music"/>
    <n v="0"/>
    <n v="0"/>
    <x v="4"/>
    <x v="21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x v="1235"/>
    <x v="1235"/>
    <b v="0"/>
    <n v="6"/>
    <b v="0"/>
    <s v="music/world music"/>
    <n v="3"/>
    <n v="35"/>
    <x v="4"/>
    <x v="21"/>
    <x v="1235"/>
    <x v="1235"/>
    <x v="4"/>
  </r>
  <r>
    <n v="1236"/>
    <s v="&quot;Volando&quot; CD Release (Canceled)"/>
    <s v="Raising money to give the musicians their due."/>
    <x v="30"/>
    <n v="0"/>
    <x v="1"/>
    <s v="US"/>
    <s v="USD"/>
    <x v="1236"/>
    <x v="1236"/>
    <b v="0"/>
    <n v="0"/>
    <b v="0"/>
    <s v="music/world music"/>
    <n v="0"/>
    <n v="0"/>
    <x v="4"/>
    <x v="21"/>
    <x v="1236"/>
    <x v="1236"/>
    <x v="5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x v="1237"/>
    <x v="1237"/>
    <b v="0"/>
    <n v="0"/>
    <b v="0"/>
    <s v="music/world music"/>
    <n v="0"/>
    <n v="0"/>
    <x v="4"/>
    <x v="21"/>
    <x v="1237"/>
    <x v="1237"/>
    <x v="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x v="1238"/>
    <x v="1238"/>
    <b v="0"/>
    <n v="3"/>
    <b v="0"/>
    <s v="music/world music"/>
    <n v="18"/>
    <n v="59.33"/>
    <x v="4"/>
    <x v="21"/>
    <x v="1238"/>
    <x v="1238"/>
    <x v="6"/>
  </r>
  <r>
    <n v="1239"/>
    <s v="Help Calmenco! finance new CD and Tour (Canceled)"/>
    <s v="Please consider helping us with our new CD and Riverdance Tour"/>
    <x v="30"/>
    <n v="0"/>
    <x v="1"/>
    <s v="US"/>
    <s v="USD"/>
    <x v="1239"/>
    <x v="1239"/>
    <b v="0"/>
    <n v="0"/>
    <b v="0"/>
    <s v="music/world music"/>
    <n v="0"/>
    <n v="0"/>
    <x v="4"/>
    <x v="21"/>
    <x v="1239"/>
    <x v="1239"/>
    <x v="6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x v="1240"/>
    <x v="1240"/>
    <b v="0"/>
    <n v="8"/>
    <b v="0"/>
    <s v="music/world music"/>
    <n v="3"/>
    <n v="30.13"/>
    <x v="4"/>
    <x v="21"/>
    <x v="124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x v="1241"/>
    <x v="1241"/>
    <b v="0"/>
    <n v="34"/>
    <b v="0"/>
    <s v="music/world music"/>
    <n v="51"/>
    <n v="74.62"/>
    <x v="4"/>
    <x v="21"/>
    <x v="1241"/>
    <x v="1241"/>
    <x v="3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x v="1242"/>
    <x v="1242"/>
    <b v="0"/>
    <n v="1"/>
    <b v="0"/>
    <s v="music/world music"/>
    <n v="1"/>
    <n v="5"/>
    <x v="4"/>
    <x v="21"/>
    <x v="1242"/>
    <x v="1242"/>
    <x v="6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x v="1243"/>
    <x v="1243"/>
    <b v="0"/>
    <n v="38"/>
    <b v="0"/>
    <s v="music/world music"/>
    <n v="14"/>
    <n v="44.5"/>
    <x v="4"/>
    <x v="21"/>
    <x v="1243"/>
    <x v="1243"/>
    <x v="6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x v="1244"/>
    <x v="1244"/>
    <b v="1"/>
    <n v="45"/>
    <b v="1"/>
    <s v="music/rock"/>
    <n v="104"/>
    <n v="46.13"/>
    <x v="4"/>
    <x v="11"/>
    <x v="1244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x v="1245"/>
    <x v="1245"/>
    <b v="1"/>
    <n v="17"/>
    <b v="1"/>
    <s v="music/rock"/>
    <n v="120"/>
    <n v="141.47"/>
    <x v="4"/>
    <x v="11"/>
    <x v="1245"/>
    <x v="1245"/>
    <x v="3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x v="1246"/>
    <x v="1246"/>
    <b v="1"/>
    <n v="31"/>
    <b v="1"/>
    <s v="music/rock"/>
    <n v="117"/>
    <n v="75.48"/>
    <x v="4"/>
    <x v="11"/>
    <x v="1246"/>
    <x v="1246"/>
    <x v="6"/>
  </r>
  <r>
    <n v="1247"/>
    <s v="BRAIN DEAD to record debut EP with SLAYER producer!"/>
    <s v="BRAIN DEAD is going to record their debut EP and they need your help, Bozos!"/>
    <x v="8"/>
    <n v="4275"/>
    <x v="0"/>
    <s v="US"/>
    <s v="USD"/>
    <x v="1247"/>
    <x v="1247"/>
    <b v="1"/>
    <n v="50"/>
    <b v="1"/>
    <s v="music/rock"/>
    <n v="122"/>
    <n v="85.5"/>
    <x v="4"/>
    <x v="11"/>
    <x v="1247"/>
    <x v="1247"/>
    <x v="4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x v="1248"/>
    <x v="1248"/>
    <b v="1"/>
    <n v="59"/>
    <b v="1"/>
    <s v="music/rock"/>
    <n v="152"/>
    <n v="64.25"/>
    <x v="4"/>
    <x v="11"/>
    <x v="1248"/>
    <x v="1248"/>
    <x v="3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x v="1249"/>
    <x v="1249"/>
    <b v="1"/>
    <n v="81"/>
    <b v="1"/>
    <s v="music/rock"/>
    <n v="104"/>
    <n v="64.47"/>
    <x v="4"/>
    <x v="11"/>
    <x v="1249"/>
    <x v="1249"/>
    <x v="5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x v="1250"/>
    <x v="1250"/>
    <b v="1"/>
    <n v="508"/>
    <b v="1"/>
    <s v="music/rock"/>
    <n v="200"/>
    <n v="118.2"/>
    <x v="4"/>
    <x v="11"/>
    <x v="1250"/>
    <x v="1250"/>
    <x v="3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x v="1251"/>
    <x v="1251"/>
    <b v="1"/>
    <n v="74"/>
    <b v="1"/>
    <s v="music/rock"/>
    <n v="102"/>
    <n v="82.54"/>
    <x v="4"/>
    <x v="11"/>
    <x v="1251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x v="1252"/>
    <x v="1252"/>
    <b v="1"/>
    <n v="141"/>
    <b v="1"/>
    <s v="music/rock"/>
    <n v="138"/>
    <n v="34.17"/>
    <x v="4"/>
    <x v="11"/>
    <x v="1252"/>
    <x v="1252"/>
    <x v="4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x v="1253"/>
    <x v="1253"/>
    <b v="1"/>
    <n v="711"/>
    <b v="1"/>
    <s v="music/rock"/>
    <n v="303833"/>
    <n v="42.73"/>
    <x v="4"/>
    <x v="11"/>
    <x v="1253"/>
    <x v="1253"/>
    <x v="3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x v="1254"/>
    <x v="1254"/>
    <b v="1"/>
    <n v="141"/>
    <b v="1"/>
    <s v="music/rock"/>
    <n v="199"/>
    <n v="94.49"/>
    <x v="4"/>
    <x v="11"/>
    <x v="1254"/>
    <x v="1254"/>
    <x v="7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x v="1255"/>
    <x v="1255"/>
    <b v="1"/>
    <n v="109"/>
    <b v="1"/>
    <s v="music/rock"/>
    <n v="202"/>
    <n v="55.7"/>
    <x v="4"/>
    <x v="11"/>
    <x v="1255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x v="1256"/>
    <x v="1256"/>
    <b v="1"/>
    <n v="361"/>
    <b v="1"/>
    <s v="music/rock"/>
    <n v="118"/>
    <n v="98.03"/>
    <x v="4"/>
    <x v="11"/>
    <x v="1256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x v="1257"/>
    <x v="1257"/>
    <b v="1"/>
    <n v="176"/>
    <b v="1"/>
    <s v="music/rock"/>
    <n v="295"/>
    <n v="92.1"/>
    <x v="4"/>
    <x v="11"/>
    <x v="1257"/>
    <x v="1257"/>
    <x v="6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x v="1258"/>
    <x v="1258"/>
    <b v="1"/>
    <n v="670"/>
    <b v="1"/>
    <s v="music/rock"/>
    <n v="213"/>
    <n v="38.18"/>
    <x v="4"/>
    <x v="11"/>
    <x v="1258"/>
    <x v="1258"/>
    <x v="4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x v="1259"/>
    <x v="1259"/>
    <b v="1"/>
    <n v="96"/>
    <b v="1"/>
    <s v="music/rock"/>
    <n v="104"/>
    <n v="27.15"/>
    <x v="4"/>
    <x v="11"/>
    <x v="1259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x v="1260"/>
    <x v="1260"/>
    <b v="1"/>
    <n v="74"/>
    <b v="1"/>
    <s v="music/rock"/>
    <n v="114"/>
    <n v="50.69"/>
    <x v="4"/>
    <x v="11"/>
    <x v="1260"/>
    <x v="1260"/>
    <x v="3"/>
  </r>
  <r>
    <n v="1261"/>
    <s v="The Puget EP's Vinyl Release"/>
    <s v="We just recorded a stellar EP and we're trying to put it out on vinyl.  Can you help these punx out?"/>
    <x v="13"/>
    <n v="2025"/>
    <x v="0"/>
    <s v="US"/>
    <s v="USD"/>
    <x v="1261"/>
    <x v="1261"/>
    <b v="1"/>
    <n v="52"/>
    <b v="1"/>
    <s v="music/rock"/>
    <n v="101"/>
    <n v="38.94"/>
    <x v="4"/>
    <x v="11"/>
    <x v="1261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x v="1262"/>
    <x v="1262"/>
    <b v="1"/>
    <n v="105"/>
    <b v="1"/>
    <s v="music/rock"/>
    <n v="125"/>
    <n v="77.64"/>
    <x v="4"/>
    <x v="11"/>
    <x v="1262"/>
    <x v="1262"/>
    <x v="3"/>
  </r>
  <r>
    <n v="1263"/>
    <s v="New Tropic Bombs EP ~ &quot;Return to Bomber Bay&quot;"/>
    <s v="A fresh batch of chaos from Toledo, Ohio's reggae-rockers, Tropic Bombs!"/>
    <x v="15"/>
    <n v="1785"/>
    <x v="0"/>
    <s v="US"/>
    <s v="USD"/>
    <x v="1263"/>
    <x v="1263"/>
    <b v="1"/>
    <n v="41"/>
    <b v="1"/>
    <s v="music/rock"/>
    <n v="119"/>
    <n v="43.54"/>
    <x v="4"/>
    <x v="11"/>
    <x v="1263"/>
    <x v="1263"/>
    <x v="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x v="1264"/>
    <x v="1264"/>
    <b v="1"/>
    <n v="34"/>
    <b v="1"/>
    <s v="music/rock"/>
    <n v="166"/>
    <n v="31.82"/>
    <x v="4"/>
    <x v="11"/>
    <x v="1264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x v="1265"/>
    <x v="1265"/>
    <b v="1"/>
    <n v="66"/>
    <b v="1"/>
    <s v="music/rock"/>
    <n v="119"/>
    <n v="63.18"/>
    <x v="4"/>
    <x v="11"/>
    <x v="1265"/>
    <x v="1265"/>
    <x v="7"/>
  </r>
  <r>
    <n v="1266"/>
    <s v="Sensory Station's First EP"/>
    <s v="We are looking to record our first EP produced by Aaron Harris (ISIS/Palms) at Studio West."/>
    <x v="196"/>
    <n v="9545"/>
    <x v="0"/>
    <s v="US"/>
    <s v="USD"/>
    <x v="1266"/>
    <x v="1266"/>
    <b v="1"/>
    <n v="50"/>
    <b v="1"/>
    <s v="music/rock"/>
    <n v="100"/>
    <n v="190.9"/>
    <x v="4"/>
    <x v="11"/>
    <x v="1266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x v="1267"/>
    <x v="1267"/>
    <b v="1"/>
    <n v="159"/>
    <b v="1"/>
    <s v="music/rock"/>
    <n v="102"/>
    <n v="140.86000000000001"/>
    <x v="4"/>
    <x v="11"/>
    <x v="1267"/>
    <x v="1267"/>
    <x v="4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x v="1268"/>
    <x v="1268"/>
    <b v="1"/>
    <n v="182"/>
    <b v="1"/>
    <s v="music/rock"/>
    <n v="117"/>
    <n v="76.92"/>
    <x v="4"/>
    <x v="11"/>
    <x v="1268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x v="1269"/>
    <x v="1269"/>
    <b v="1"/>
    <n v="206"/>
    <b v="1"/>
    <s v="music/rock"/>
    <n v="109"/>
    <n v="99.16"/>
    <x v="4"/>
    <x v="11"/>
    <x v="1269"/>
    <x v="1269"/>
    <x v="2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x v="1270"/>
    <x v="1270"/>
    <b v="1"/>
    <n v="169"/>
    <b v="1"/>
    <s v="music/rock"/>
    <n v="115"/>
    <n v="67.88"/>
    <x v="4"/>
    <x v="11"/>
    <x v="1270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x v="1271"/>
    <x v="1271"/>
    <b v="1"/>
    <n v="31"/>
    <b v="1"/>
    <s v="music/rock"/>
    <n v="102"/>
    <n v="246.29"/>
    <x v="4"/>
    <x v="11"/>
    <x v="1271"/>
    <x v="1271"/>
    <x v="4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x v="1272"/>
    <x v="1272"/>
    <b v="1"/>
    <n v="28"/>
    <b v="1"/>
    <s v="music/rock"/>
    <n v="106"/>
    <n v="189.29"/>
    <x v="4"/>
    <x v="11"/>
    <x v="1272"/>
    <x v="1272"/>
    <x v="7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x v="1273"/>
    <x v="1273"/>
    <b v="1"/>
    <n v="54"/>
    <b v="1"/>
    <s v="music/rock"/>
    <n v="104"/>
    <n v="76.67"/>
    <x v="4"/>
    <x v="11"/>
    <x v="1273"/>
    <x v="1273"/>
    <x v="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x v="1274"/>
    <x v="1274"/>
    <b v="1"/>
    <n v="467"/>
    <b v="1"/>
    <s v="music/rock"/>
    <n v="155"/>
    <n v="82.96"/>
    <x v="4"/>
    <x v="11"/>
    <x v="1274"/>
    <x v="1274"/>
    <x v="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x v="1275"/>
    <x v="1275"/>
    <b v="1"/>
    <n v="389"/>
    <b v="1"/>
    <s v="music/rock"/>
    <n v="162"/>
    <n v="62.52"/>
    <x v="4"/>
    <x v="11"/>
    <x v="1275"/>
    <x v="1275"/>
    <x v="4"/>
  </r>
  <r>
    <n v="1276"/>
    <s v="MR. DREAM GOES TO JAIL"/>
    <s v="Sponsor this Brooklyn punk band's debut seven-inch, MR. DREAM GOES TO JAIL."/>
    <x v="9"/>
    <n v="3132.63"/>
    <x v="0"/>
    <s v="US"/>
    <s v="USD"/>
    <x v="1276"/>
    <x v="1276"/>
    <b v="1"/>
    <n v="68"/>
    <b v="1"/>
    <s v="music/rock"/>
    <n v="104"/>
    <n v="46.07"/>
    <x v="4"/>
    <x v="11"/>
    <x v="1276"/>
    <x v="1276"/>
    <x v="8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x v="1277"/>
    <x v="1277"/>
    <b v="1"/>
    <n v="413"/>
    <b v="1"/>
    <s v="music/rock"/>
    <n v="106"/>
    <n v="38.54"/>
    <x v="4"/>
    <x v="11"/>
    <x v="127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x v="1278"/>
    <x v="1278"/>
    <b v="1"/>
    <n v="190"/>
    <b v="1"/>
    <s v="music/rock"/>
    <n v="155"/>
    <n v="53.01"/>
    <x v="4"/>
    <x v="11"/>
    <x v="1278"/>
    <x v="1278"/>
    <x v="3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x v="1279"/>
    <x v="1279"/>
    <b v="1"/>
    <n v="189"/>
    <b v="1"/>
    <s v="music/rock"/>
    <n v="111"/>
    <n v="73.36"/>
    <x v="4"/>
    <x v="11"/>
    <x v="1279"/>
    <x v="1279"/>
    <x v="3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x v="1280"/>
    <x v="1280"/>
    <b v="1"/>
    <n v="130"/>
    <b v="1"/>
    <s v="music/rock"/>
    <n v="111"/>
    <n v="127.98"/>
    <x v="4"/>
    <x v="11"/>
    <x v="1280"/>
    <x v="1280"/>
    <x v="7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x v="1281"/>
    <x v="1281"/>
    <b v="1"/>
    <n v="74"/>
    <b v="1"/>
    <s v="music/rock"/>
    <n v="111"/>
    <n v="104.73"/>
    <x v="4"/>
    <x v="11"/>
    <x v="1281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x v="1282"/>
    <x v="1282"/>
    <b v="1"/>
    <n v="274"/>
    <b v="1"/>
    <s v="music/rock"/>
    <n v="124"/>
    <n v="67.67"/>
    <x v="4"/>
    <x v="11"/>
    <x v="1282"/>
    <x v="1282"/>
    <x v="4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x v="1283"/>
    <x v="1283"/>
    <b v="1"/>
    <n v="22"/>
    <b v="1"/>
    <s v="music/rock"/>
    <n v="211"/>
    <n v="95.93"/>
    <x v="4"/>
    <x v="11"/>
    <x v="1283"/>
    <x v="1283"/>
    <x v="4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x v="1284"/>
    <x v="1284"/>
    <b v="0"/>
    <n v="31"/>
    <b v="1"/>
    <s v="theater/plays"/>
    <n v="101"/>
    <n v="65.16"/>
    <x v="1"/>
    <x v="6"/>
    <x v="1284"/>
    <x v="1284"/>
    <x v="2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x v="1285"/>
    <x v="1285"/>
    <b v="0"/>
    <n v="63"/>
    <b v="1"/>
    <s v="theater/plays"/>
    <n v="102"/>
    <n v="32.270000000000003"/>
    <x v="1"/>
    <x v="6"/>
    <x v="1285"/>
    <x v="1285"/>
    <x v="0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x v="1286"/>
    <x v="1286"/>
    <b v="0"/>
    <n v="20"/>
    <b v="1"/>
    <s v="theater/plays"/>
    <n v="108"/>
    <n v="81.25"/>
    <x v="1"/>
    <x v="6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x v="1287"/>
    <x v="1287"/>
    <b v="0"/>
    <n v="25"/>
    <b v="1"/>
    <s v="theater/plays"/>
    <n v="242"/>
    <n v="24.2"/>
    <x v="1"/>
    <x v="6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x v="1288"/>
    <x v="1288"/>
    <b v="0"/>
    <n v="61"/>
    <b v="1"/>
    <s v="theater/plays"/>
    <n v="100"/>
    <n v="65.87"/>
    <x v="1"/>
    <x v="6"/>
    <x v="1288"/>
    <x v="1288"/>
    <x v="2"/>
  </r>
  <r>
    <n v="1289"/>
    <s v="No Brains for Dinner"/>
    <s v="A chilling original Edwardian Comedy of errors and foolishness made for the Patrick Henry College stage."/>
    <x v="15"/>
    <n v="1876"/>
    <x v="0"/>
    <s v="US"/>
    <s v="USD"/>
    <x v="1289"/>
    <x v="1289"/>
    <b v="0"/>
    <n v="52"/>
    <b v="1"/>
    <s v="theater/plays"/>
    <n v="125"/>
    <n v="36.08"/>
    <x v="1"/>
    <x v="6"/>
    <x v="1289"/>
    <x v="1289"/>
    <x v="2"/>
  </r>
  <r>
    <n v="1290"/>
    <s v="I Died... I Came Back, ... Whatever"/>
    <s v="Sometimes your Heart has to STOP for your Life to START."/>
    <x v="8"/>
    <n v="3800"/>
    <x v="0"/>
    <s v="US"/>
    <s v="USD"/>
    <x v="1290"/>
    <x v="1290"/>
    <b v="0"/>
    <n v="86"/>
    <b v="1"/>
    <s v="theater/plays"/>
    <n v="109"/>
    <n v="44.19"/>
    <x v="1"/>
    <x v="6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x v="1291"/>
    <x v="1291"/>
    <b v="0"/>
    <n v="42"/>
    <b v="1"/>
    <s v="theater/plays"/>
    <n v="146"/>
    <n v="104.07"/>
    <x v="1"/>
    <x v="6"/>
    <x v="1291"/>
    <x v="1291"/>
    <x v="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x v="1292"/>
    <x v="1292"/>
    <b v="0"/>
    <n v="52"/>
    <b v="1"/>
    <s v="theater/plays"/>
    <n v="110"/>
    <n v="35.96"/>
    <x v="1"/>
    <x v="6"/>
    <x v="1292"/>
    <x v="1292"/>
    <x v="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x v="1293"/>
    <x v="1293"/>
    <b v="0"/>
    <n v="120"/>
    <b v="1"/>
    <s v="theater/plays"/>
    <n v="102"/>
    <n v="127.79"/>
    <x v="1"/>
    <x v="6"/>
    <x v="1293"/>
    <x v="1293"/>
    <x v="0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x v="1294"/>
    <x v="1294"/>
    <b v="0"/>
    <n v="22"/>
    <b v="1"/>
    <s v="theater/plays"/>
    <n v="122"/>
    <n v="27.73"/>
    <x v="1"/>
    <x v="6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x v="1295"/>
    <x v="1295"/>
    <b v="0"/>
    <n v="64"/>
    <b v="1"/>
    <s v="theater/plays"/>
    <n v="102"/>
    <n v="39.83"/>
    <x v="1"/>
    <x v="6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x v="1296"/>
    <x v="1296"/>
    <b v="0"/>
    <n v="23"/>
    <b v="1"/>
    <s v="theater/plays"/>
    <n v="141"/>
    <n v="52.17"/>
    <x v="1"/>
    <x v="6"/>
    <x v="1296"/>
    <x v="1296"/>
    <x v="2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x v="1297"/>
    <x v="1297"/>
    <b v="0"/>
    <n v="238"/>
    <b v="1"/>
    <s v="theater/plays"/>
    <n v="110"/>
    <n v="92.04"/>
    <x v="1"/>
    <x v="6"/>
    <x v="1297"/>
    <x v="1297"/>
    <x v="2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x v="1298"/>
    <x v="1298"/>
    <b v="0"/>
    <n v="33"/>
    <b v="1"/>
    <s v="theater/plays"/>
    <n v="105"/>
    <n v="63.42"/>
    <x v="1"/>
    <x v="6"/>
    <x v="1298"/>
    <x v="1298"/>
    <x v="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x v="1299"/>
    <x v="1299"/>
    <b v="0"/>
    <n v="32"/>
    <b v="1"/>
    <s v="theater/plays"/>
    <n v="124"/>
    <n v="135.63"/>
    <x v="1"/>
    <x v="6"/>
    <x v="1299"/>
    <x v="1299"/>
    <x v="0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x v="1300"/>
    <x v="1300"/>
    <b v="0"/>
    <n v="24"/>
    <b v="1"/>
    <s v="theater/plays"/>
    <n v="135"/>
    <n v="168.75"/>
    <x v="1"/>
    <x v="6"/>
    <x v="1300"/>
    <x v="1300"/>
    <x v="2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x v="1301"/>
    <x v="1301"/>
    <b v="0"/>
    <n v="29"/>
    <b v="1"/>
    <s v="theater/plays"/>
    <n v="103"/>
    <n v="70.86"/>
    <x v="1"/>
    <x v="6"/>
    <x v="1301"/>
    <x v="1301"/>
    <x v="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x v="1302"/>
    <x v="1302"/>
    <b v="0"/>
    <n v="50"/>
    <b v="1"/>
    <s v="theater/plays"/>
    <n v="100"/>
    <n v="50"/>
    <x v="1"/>
    <x v="6"/>
    <x v="1302"/>
    <x v="1302"/>
    <x v="2"/>
  </r>
  <r>
    <n v="1303"/>
    <s v="Forward Arena Theatre Company: Summer Season"/>
    <s v="Groundbreaking queer theatre."/>
    <x v="8"/>
    <n v="4559.13"/>
    <x v="0"/>
    <s v="GB"/>
    <s v="GBP"/>
    <x v="1303"/>
    <x v="1303"/>
    <b v="0"/>
    <n v="108"/>
    <b v="1"/>
    <s v="theater/plays"/>
    <n v="130"/>
    <n v="42.21"/>
    <x v="1"/>
    <x v="6"/>
    <x v="1303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x v="1304"/>
    <x v="1304"/>
    <b v="0"/>
    <n v="104"/>
    <b v="0"/>
    <s v="technology/wearables"/>
    <n v="40"/>
    <n v="152.41"/>
    <x v="2"/>
    <x v="8"/>
    <x v="1304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x v="1305"/>
    <x v="1305"/>
    <b v="0"/>
    <n v="86"/>
    <b v="0"/>
    <s v="technology/wearables"/>
    <n v="26"/>
    <n v="90.62"/>
    <x v="2"/>
    <x v="8"/>
    <x v="1305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x v="1306"/>
    <x v="1306"/>
    <b v="0"/>
    <n v="356"/>
    <b v="0"/>
    <s v="technology/wearables"/>
    <n v="65"/>
    <n v="201.6"/>
    <x v="2"/>
    <x v="8"/>
    <x v="1306"/>
    <x v="1306"/>
    <x v="3"/>
  </r>
  <r>
    <n v="1307"/>
    <s v="VR Card - Customized Virtual Reality Viewer (Canceled)"/>
    <s v="Get VR to Everyone with Mailable, Ready to Use Viewers"/>
    <x v="63"/>
    <n v="5757"/>
    <x v="1"/>
    <s v="US"/>
    <s v="USD"/>
    <x v="1307"/>
    <x v="1307"/>
    <b v="0"/>
    <n v="45"/>
    <b v="0"/>
    <s v="technology/wearables"/>
    <n v="12"/>
    <n v="127.93"/>
    <x v="2"/>
    <x v="8"/>
    <x v="1307"/>
    <x v="1307"/>
    <x v="2"/>
  </r>
  <r>
    <n v="1308"/>
    <s v="Boost Band: Wristband Phone Charger (Canceled)"/>
    <s v="Boost Band, a wristband that charges any device"/>
    <x v="3"/>
    <n v="1136"/>
    <x v="1"/>
    <s v="US"/>
    <s v="USD"/>
    <x v="1308"/>
    <x v="1308"/>
    <b v="0"/>
    <n v="38"/>
    <b v="0"/>
    <s v="technology/wearables"/>
    <n v="11"/>
    <n v="29.89"/>
    <x v="2"/>
    <x v="8"/>
    <x v="1308"/>
    <x v="1308"/>
    <x v="2"/>
  </r>
  <r>
    <n v="1309"/>
    <s v="CORE : Roam (Canceled)"/>
    <s v="Wicked fun and built for excitement, CORE is the safest and most versatile speaker you've ever worn."/>
    <x v="236"/>
    <n v="12879"/>
    <x v="1"/>
    <s v="US"/>
    <s v="USD"/>
    <x v="1309"/>
    <x v="1309"/>
    <b v="0"/>
    <n v="35"/>
    <b v="0"/>
    <s v="technology/wearables"/>
    <n v="112"/>
    <n v="367.97"/>
    <x v="2"/>
    <x v="8"/>
    <x v="1309"/>
    <x v="1309"/>
    <x v="0"/>
  </r>
  <r>
    <n v="1310"/>
    <s v="k5-jkt.by kiger (Canceled)"/>
    <s v="An essential hoodie that holds all sized smart phones and keep your headphone wires tangle free."/>
    <x v="22"/>
    <n v="3100"/>
    <x v="1"/>
    <s v="US"/>
    <s v="USD"/>
    <x v="1310"/>
    <x v="1310"/>
    <b v="0"/>
    <n v="24"/>
    <b v="0"/>
    <s v="technology/wearables"/>
    <n v="16"/>
    <n v="129.16999999999999"/>
    <x v="2"/>
    <x v="8"/>
    <x v="1310"/>
    <x v="1310"/>
    <x v="2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x v="1311"/>
    <x v="1311"/>
    <b v="0"/>
    <n v="100"/>
    <b v="0"/>
    <s v="technology/wearables"/>
    <n v="32"/>
    <n v="800.7"/>
    <x v="2"/>
    <x v="8"/>
    <x v="1311"/>
    <x v="1311"/>
    <x v="2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x v="1312"/>
    <x v="1312"/>
    <b v="0"/>
    <n v="1"/>
    <b v="0"/>
    <s v="technology/wearables"/>
    <n v="1"/>
    <n v="28"/>
    <x v="2"/>
    <x v="8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x v="1313"/>
    <x v="1313"/>
    <b v="0"/>
    <n v="122"/>
    <b v="0"/>
    <s v="technology/wearables"/>
    <n v="31"/>
    <n v="102.02"/>
    <x v="2"/>
    <x v="8"/>
    <x v="1313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x v="1314"/>
    <x v="1314"/>
    <b v="0"/>
    <n v="11"/>
    <b v="0"/>
    <s v="technology/wearables"/>
    <n v="1"/>
    <n v="184.36"/>
    <x v="2"/>
    <x v="8"/>
    <x v="1314"/>
    <x v="1314"/>
    <x v="2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x v="1315"/>
    <x v="1315"/>
    <b v="0"/>
    <n v="248"/>
    <b v="0"/>
    <s v="technology/wearables"/>
    <n v="40"/>
    <n v="162.91999999999999"/>
    <x v="2"/>
    <x v="8"/>
    <x v="1315"/>
    <x v="1315"/>
    <x v="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x v="1316"/>
    <x v="1316"/>
    <b v="0"/>
    <n v="1"/>
    <b v="0"/>
    <s v="technology/wearables"/>
    <n v="0"/>
    <n v="1"/>
    <x v="2"/>
    <x v="8"/>
    <x v="1316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x v="1317"/>
    <x v="1317"/>
    <b v="0"/>
    <n v="19"/>
    <b v="0"/>
    <s v="technology/wearables"/>
    <n v="6"/>
    <n v="603.53"/>
    <x v="2"/>
    <x v="8"/>
    <x v="1317"/>
    <x v="1317"/>
    <x v="2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x v="1318"/>
    <x v="1318"/>
    <b v="0"/>
    <n v="135"/>
    <b v="0"/>
    <s v="technology/wearables"/>
    <n v="15"/>
    <n v="45.41"/>
    <x v="2"/>
    <x v="8"/>
    <x v="1318"/>
    <x v="1318"/>
    <x v="3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x v="1319"/>
    <x v="1319"/>
    <b v="0"/>
    <n v="9"/>
    <b v="0"/>
    <s v="technology/wearables"/>
    <n v="15"/>
    <n v="97.33"/>
    <x v="2"/>
    <x v="8"/>
    <x v="1319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x v="1320"/>
    <x v="1320"/>
    <b v="0"/>
    <n v="3"/>
    <b v="0"/>
    <s v="technology/wearables"/>
    <n v="1"/>
    <n v="167.67"/>
    <x v="2"/>
    <x v="8"/>
    <x v="132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x v="1321"/>
    <x v="1321"/>
    <b v="0"/>
    <n v="7"/>
    <b v="0"/>
    <s v="technology/wearables"/>
    <n v="1"/>
    <n v="859.86"/>
    <x v="2"/>
    <x v="8"/>
    <x v="1321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x v="1322"/>
    <x v="1322"/>
    <b v="0"/>
    <n v="4"/>
    <b v="0"/>
    <s v="technology/wearables"/>
    <n v="0"/>
    <n v="26.5"/>
    <x v="2"/>
    <x v="8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x v="1323"/>
    <x v="1323"/>
    <b v="0"/>
    <n v="44"/>
    <b v="0"/>
    <s v="technology/wearables"/>
    <n v="9"/>
    <n v="30.27"/>
    <x v="2"/>
    <x v="8"/>
    <x v="1323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x v="1324"/>
    <x v="1324"/>
    <b v="0"/>
    <n v="90"/>
    <b v="0"/>
    <s v="technology/wearables"/>
    <n v="10"/>
    <n v="54.67"/>
    <x v="2"/>
    <x v="8"/>
    <x v="1324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x v="1325"/>
    <x v="1325"/>
    <b v="0"/>
    <n v="8"/>
    <b v="0"/>
    <s v="technology/wearables"/>
    <n v="2"/>
    <n v="60.75"/>
    <x v="2"/>
    <x v="8"/>
    <x v="132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x v="1326"/>
    <x v="1326"/>
    <b v="0"/>
    <n v="11"/>
    <b v="0"/>
    <s v="technology/wearables"/>
    <n v="1"/>
    <n v="102.73"/>
    <x v="2"/>
    <x v="8"/>
    <x v="1326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x v="1327"/>
    <x v="1327"/>
    <b v="0"/>
    <n v="41"/>
    <b v="0"/>
    <s v="technology/wearables"/>
    <n v="4"/>
    <n v="41.59"/>
    <x v="2"/>
    <x v="8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x v="1328"/>
    <x v="1328"/>
    <b v="0"/>
    <n v="15"/>
    <b v="0"/>
    <s v="technology/wearables"/>
    <n v="2"/>
    <n v="116.53"/>
    <x v="2"/>
    <x v="8"/>
    <x v="1328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x v="1329"/>
    <x v="1329"/>
    <b v="0"/>
    <n v="9"/>
    <b v="0"/>
    <s v="technology/wearables"/>
    <n v="1"/>
    <n v="45.33"/>
    <x v="2"/>
    <x v="8"/>
    <x v="1329"/>
    <x v="1329"/>
    <x v="3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x v="1330"/>
    <x v="1330"/>
    <b v="0"/>
    <n v="50"/>
    <b v="0"/>
    <s v="technology/wearables"/>
    <n v="22"/>
    <n v="157.46"/>
    <x v="2"/>
    <x v="8"/>
    <x v="1330"/>
    <x v="1330"/>
    <x v="2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x v="1331"/>
    <x v="1331"/>
    <b v="0"/>
    <n v="34"/>
    <b v="0"/>
    <s v="technology/wearables"/>
    <n v="1"/>
    <n v="100.5"/>
    <x v="2"/>
    <x v="8"/>
    <x v="1331"/>
    <x v="1331"/>
    <x v="2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x v="1332"/>
    <x v="1332"/>
    <b v="0"/>
    <n v="0"/>
    <b v="0"/>
    <s v="technology/wearables"/>
    <n v="0"/>
    <n v="0"/>
    <x v="2"/>
    <x v="8"/>
    <x v="1332"/>
    <x v="1332"/>
    <x v="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x v="1333"/>
    <x v="1333"/>
    <b v="0"/>
    <n v="0"/>
    <b v="0"/>
    <s v="technology/wearables"/>
    <n v="0"/>
    <n v="0"/>
    <x v="2"/>
    <x v="8"/>
    <x v="1333"/>
    <x v="1333"/>
    <x v="3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x v="1334"/>
    <x v="1334"/>
    <b v="0"/>
    <n v="276"/>
    <b v="0"/>
    <s v="technology/wearables"/>
    <n v="11"/>
    <n v="51.82"/>
    <x v="2"/>
    <x v="8"/>
    <x v="1334"/>
    <x v="1334"/>
    <x v="2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x v="1335"/>
    <x v="1335"/>
    <b v="0"/>
    <n v="16"/>
    <b v="0"/>
    <s v="technology/wearables"/>
    <n v="20"/>
    <n v="308.75"/>
    <x v="2"/>
    <x v="8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x v="1336"/>
    <x v="1336"/>
    <b v="0"/>
    <n v="224"/>
    <b v="0"/>
    <s v="technology/wearables"/>
    <n v="85"/>
    <n v="379.23"/>
    <x v="2"/>
    <x v="8"/>
    <x v="1336"/>
    <x v="1336"/>
    <x v="3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x v="1337"/>
    <x v="1337"/>
    <b v="0"/>
    <n v="140"/>
    <b v="0"/>
    <s v="technology/wearables"/>
    <n v="49"/>
    <n v="176.36"/>
    <x v="2"/>
    <x v="8"/>
    <x v="1337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x v="1338"/>
    <x v="1338"/>
    <b v="0"/>
    <n v="15"/>
    <b v="0"/>
    <s v="technology/wearables"/>
    <n v="3"/>
    <n v="66.069999999999993"/>
    <x v="2"/>
    <x v="8"/>
    <x v="1338"/>
    <x v="1338"/>
    <x v="0"/>
  </r>
  <r>
    <n v="1339"/>
    <s v="Linkoo (Canceled)"/>
    <s v="World's Smallest customizable Phone &amp; GPS Watch for kids !"/>
    <x v="63"/>
    <n v="3317"/>
    <x v="1"/>
    <s v="US"/>
    <s v="USD"/>
    <x v="1339"/>
    <x v="1339"/>
    <b v="0"/>
    <n v="37"/>
    <b v="0"/>
    <s v="technology/wearables"/>
    <n v="7"/>
    <n v="89.65"/>
    <x v="2"/>
    <x v="8"/>
    <x v="1339"/>
    <x v="1339"/>
    <x v="3"/>
  </r>
  <r>
    <n v="1340"/>
    <s v="Glass Designs (Canceled)"/>
    <s v="I would like to make nicer, more stylish looking frames for the Google Glass using 3D printing technology."/>
    <x v="243"/>
    <n v="0"/>
    <x v="1"/>
    <s v="US"/>
    <s v="USD"/>
    <x v="1340"/>
    <x v="1340"/>
    <b v="0"/>
    <n v="0"/>
    <b v="0"/>
    <s v="technology/wearables"/>
    <n v="0"/>
    <n v="0"/>
    <x v="2"/>
    <x v="8"/>
    <x v="1340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x v="1341"/>
    <x v="1341"/>
    <b v="0"/>
    <n v="46"/>
    <b v="0"/>
    <s v="technology/wearables"/>
    <n v="70"/>
    <n v="382.39"/>
    <x v="2"/>
    <x v="8"/>
    <x v="1341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x v="1342"/>
    <x v="1342"/>
    <b v="0"/>
    <n v="1"/>
    <b v="0"/>
    <s v="technology/wearables"/>
    <n v="0"/>
    <n v="100"/>
    <x v="2"/>
    <x v="8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x v="1343"/>
    <x v="1343"/>
    <b v="0"/>
    <n v="323"/>
    <b v="0"/>
    <s v="technology/wearables"/>
    <n v="102"/>
    <n v="158.36000000000001"/>
    <x v="2"/>
    <x v="8"/>
    <x v="1343"/>
    <x v="1343"/>
    <x v="2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x v="1344"/>
    <x v="1344"/>
    <b v="0"/>
    <n v="139"/>
    <b v="1"/>
    <s v="publishing/nonfiction"/>
    <n v="378"/>
    <n v="40.76"/>
    <x v="3"/>
    <x v="9"/>
    <x v="1344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x v="1345"/>
    <x v="1345"/>
    <b v="0"/>
    <n v="7"/>
    <b v="1"/>
    <s v="publishing/nonfiction"/>
    <n v="125"/>
    <n v="53.57"/>
    <x v="3"/>
    <x v="9"/>
    <x v="1345"/>
    <x v="1345"/>
    <x v="3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x v="1346"/>
    <x v="1346"/>
    <b v="0"/>
    <n v="149"/>
    <b v="1"/>
    <s v="publishing/nonfiction"/>
    <n v="147"/>
    <n v="48.45"/>
    <x v="3"/>
    <x v="9"/>
    <x v="1346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x v="1347"/>
    <x v="1347"/>
    <b v="0"/>
    <n v="31"/>
    <b v="1"/>
    <s v="publishing/nonfiction"/>
    <n v="102"/>
    <n v="82.42"/>
    <x v="3"/>
    <x v="9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x v="1348"/>
    <x v="1348"/>
    <b v="0"/>
    <n v="26"/>
    <b v="1"/>
    <s v="publishing/nonfiction"/>
    <n v="102"/>
    <n v="230.19"/>
    <x v="3"/>
    <x v="9"/>
    <x v="1348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x v="1349"/>
    <x v="1349"/>
    <b v="0"/>
    <n v="172"/>
    <b v="1"/>
    <s v="publishing/nonfiction"/>
    <n v="204"/>
    <n v="59.36"/>
    <x v="3"/>
    <x v="9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x v="1350"/>
    <x v="1350"/>
    <b v="0"/>
    <n v="78"/>
    <b v="1"/>
    <s v="publishing/nonfiction"/>
    <n v="104"/>
    <n v="66.7"/>
    <x v="3"/>
    <x v="9"/>
    <x v="1350"/>
    <x v="1350"/>
    <x v="0"/>
  </r>
  <r>
    <n v="1351"/>
    <s v="Purpose: Your Journey To Find Meaning"/>
    <s v="Discover your purpose, live a more fulfilling life, leave a positive footprint on society."/>
    <x v="22"/>
    <n v="20253"/>
    <x v="0"/>
    <s v="US"/>
    <s v="USD"/>
    <x v="1351"/>
    <x v="1351"/>
    <b v="0"/>
    <n v="120"/>
    <b v="1"/>
    <s v="publishing/nonfiction"/>
    <n v="101"/>
    <n v="168.78"/>
    <x v="3"/>
    <x v="9"/>
    <x v="1351"/>
    <x v="1351"/>
    <x v="2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x v="1352"/>
    <x v="1352"/>
    <b v="0"/>
    <n v="227"/>
    <b v="1"/>
    <s v="publishing/nonfiction"/>
    <n v="136"/>
    <n v="59.97"/>
    <x v="3"/>
    <x v="9"/>
    <x v="1352"/>
    <x v="1352"/>
    <x v="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x v="1353"/>
    <x v="1353"/>
    <b v="0"/>
    <n v="42"/>
    <b v="1"/>
    <s v="publishing/nonfiction"/>
    <n v="134"/>
    <n v="31.81"/>
    <x v="3"/>
    <x v="9"/>
    <x v="1353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x v="1354"/>
    <x v="1354"/>
    <b v="0"/>
    <n v="64"/>
    <b v="1"/>
    <s v="publishing/nonfiction"/>
    <n v="130"/>
    <n v="24.42"/>
    <x v="3"/>
    <x v="9"/>
    <x v="1354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x v="1355"/>
    <x v="1355"/>
    <b v="0"/>
    <n v="121"/>
    <b v="1"/>
    <s v="publishing/nonfiction"/>
    <n v="123"/>
    <n v="25.35"/>
    <x v="3"/>
    <x v="9"/>
    <x v="135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x v="1356"/>
    <x v="1356"/>
    <b v="0"/>
    <n v="87"/>
    <b v="1"/>
    <s v="publishing/nonfiction"/>
    <n v="183"/>
    <n v="71.44"/>
    <x v="3"/>
    <x v="9"/>
    <x v="1356"/>
    <x v="1356"/>
    <x v="4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x v="1357"/>
    <x v="1357"/>
    <b v="0"/>
    <n v="65"/>
    <b v="1"/>
    <s v="publishing/nonfiction"/>
    <n v="125"/>
    <n v="38.549999999999997"/>
    <x v="3"/>
    <x v="9"/>
    <x v="1357"/>
    <x v="1357"/>
    <x v="4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x v="1358"/>
    <x v="1358"/>
    <b v="0"/>
    <n v="49"/>
    <b v="1"/>
    <s v="publishing/nonfiction"/>
    <n v="112"/>
    <n v="68.37"/>
    <x v="3"/>
    <x v="9"/>
    <x v="1358"/>
    <x v="1358"/>
    <x v="6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x v="1359"/>
    <x v="1359"/>
    <b v="0"/>
    <n v="19"/>
    <b v="1"/>
    <s v="publishing/nonfiction"/>
    <n v="116"/>
    <n v="40.21"/>
    <x v="3"/>
    <x v="9"/>
    <x v="1359"/>
    <x v="1359"/>
    <x v="6"/>
  </r>
  <r>
    <n v="1360"/>
    <s v="So Bad, It's Good! - A Book of Bad Movies"/>
    <s v="So Bad, It's Good! is a guide to finding the best films for your bad movie night."/>
    <x v="15"/>
    <n v="2598"/>
    <x v="0"/>
    <s v="US"/>
    <s v="USD"/>
    <x v="1360"/>
    <x v="1360"/>
    <b v="0"/>
    <n v="81"/>
    <b v="1"/>
    <s v="publishing/nonfiction"/>
    <n v="173"/>
    <n v="32.07"/>
    <x v="3"/>
    <x v="9"/>
    <x v="1360"/>
    <x v="1360"/>
    <x v="5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x v="1361"/>
    <x v="1361"/>
    <b v="0"/>
    <n v="264"/>
    <b v="1"/>
    <s v="publishing/nonfiction"/>
    <n v="126"/>
    <n v="28.63"/>
    <x v="3"/>
    <x v="9"/>
    <x v="1361"/>
    <x v="1361"/>
    <x v="3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x v="1362"/>
    <x v="1362"/>
    <b v="0"/>
    <n v="25"/>
    <b v="1"/>
    <s v="publishing/nonfiction"/>
    <n v="109"/>
    <n v="43.64"/>
    <x v="3"/>
    <x v="9"/>
    <x v="1362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x v="1363"/>
    <x v="1363"/>
    <b v="0"/>
    <n v="5"/>
    <b v="1"/>
    <s v="publishing/nonfiction"/>
    <n v="100"/>
    <n v="40"/>
    <x v="3"/>
    <x v="9"/>
    <x v="1363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x v="1364"/>
    <x v="1364"/>
    <b v="0"/>
    <n v="144"/>
    <b v="1"/>
    <s v="music/rock"/>
    <n v="119"/>
    <n v="346.04"/>
    <x v="4"/>
    <x v="11"/>
    <x v="1364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x v="1365"/>
    <x v="1365"/>
    <b v="0"/>
    <n v="92"/>
    <b v="1"/>
    <s v="music/rock"/>
    <n v="100"/>
    <n v="81.739999999999995"/>
    <x v="4"/>
    <x v="11"/>
    <x v="1365"/>
    <x v="1365"/>
    <x v="0"/>
  </r>
  <r>
    <n v="1366"/>
    <s v="Kick It! A Tribute to the A.K.s"/>
    <s v="A musical memorial for Alexi Petersen."/>
    <x v="51"/>
    <n v="9486.69"/>
    <x v="0"/>
    <s v="US"/>
    <s v="USD"/>
    <x v="1366"/>
    <x v="1366"/>
    <b v="0"/>
    <n v="147"/>
    <b v="1"/>
    <s v="music/rock"/>
    <n v="126"/>
    <n v="64.540000000000006"/>
    <x v="4"/>
    <x v="11"/>
    <x v="1366"/>
    <x v="1366"/>
    <x v="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x v="1367"/>
    <x v="1367"/>
    <b v="0"/>
    <n v="90"/>
    <b v="1"/>
    <s v="music/rock"/>
    <n v="114"/>
    <n v="63.48"/>
    <x v="4"/>
    <x v="11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x v="1368"/>
    <x v="1368"/>
    <b v="0"/>
    <n v="87"/>
    <b v="1"/>
    <s v="music/rock"/>
    <n v="111"/>
    <n v="63.62"/>
    <x v="4"/>
    <x v="11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x v="1369"/>
    <x v="1369"/>
    <b v="0"/>
    <n v="406"/>
    <b v="1"/>
    <s v="music/rock"/>
    <n v="105"/>
    <n v="83.97"/>
    <x v="4"/>
    <x v="11"/>
    <x v="1369"/>
    <x v="1369"/>
    <x v="3"/>
  </r>
  <r>
    <n v="1370"/>
    <s v="Food On You presents Baby's First Parental Advisory"/>
    <s v="Songs about the first year of parenthood, often inappropriate for children"/>
    <x v="15"/>
    <n v="1555"/>
    <x v="0"/>
    <s v="US"/>
    <s v="USD"/>
    <x v="1370"/>
    <x v="1370"/>
    <b v="0"/>
    <n v="20"/>
    <b v="1"/>
    <s v="music/rock"/>
    <n v="104"/>
    <n v="77.75"/>
    <x v="4"/>
    <x v="11"/>
    <x v="1370"/>
    <x v="1370"/>
    <x v="4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x v="1371"/>
    <x v="1371"/>
    <b v="0"/>
    <n v="70"/>
    <b v="1"/>
    <s v="music/rock"/>
    <n v="107"/>
    <n v="107.07"/>
    <x v="4"/>
    <x v="11"/>
    <x v="1371"/>
    <x v="1371"/>
    <x v="0"/>
  </r>
  <r>
    <n v="1372"/>
    <s v="Ted Lukas &amp; the Misled new CD - &quot;FEED&quot;"/>
    <s v="Please help us raise funds to press our new CD!"/>
    <x v="2"/>
    <n v="620"/>
    <x v="0"/>
    <s v="US"/>
    <s v="USD"/>
    <x v="1372"/>
    <x v="1372"/>
    <b v="0"/>
    <n v="16"/>
    <b v="1"/>
    <s v="music/rock"/>
    <n v="124"/>
    <n v="38.75"/>
    <x v="4"/>
    <x v="11"/>
    <x v="1372"/>
    <x v="1372"/>
    <x v="5"/>
  </r>
  <r>
    <n v="1373"/>
    <s v="Broccoli Samurai: Tour Van or Bust!"/>
    <s v="Help Broccoli Samurai raise money to get a new van and continue bringing you the jams!"/>
    <x v="3"/>
    <n v="10501"/>
    <x v="0"/>
    <s v="US"/>
    <s v="USD"/>
    <x v="1373"/>
    <x v="1373"/>
    <b v="0"/>
    <n v="52"/>
    <b v="1"/>
    <s v="music/rock"/>
    <n v="105"/>
    <n v="201.94"/>
    <x v="4"/>
    <x v="11"/>
    <x v="137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x v="1374"/>
    <x v="1374"/>
    <b v="0"/>
    <n v="66"/>
    <b v="1"/>
    <s v="music/rock"/>
    <n v="189"/>
    <n v="43.06"/>
    <x v="4"/>
    <x v="11"/>
    <x v="1374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x v="1375"/>
    <x v="1375"/>
    <b v="0"/>
    <n v="109"/>
    <b v="1"/>
    <s v="music/rock"/>
    <n v="171"/>
    <n v="62.87"/>
    <x v="4"/>
    <x v="11"/>
    <x v="1375"/>
    <x v="1375"/>
    <x v="2"/>
  </r>
  <r>
    <n v="1376"/>
    <s v="Dead Pirates / HIGHMARE LP 2nd pressing"/>
    <s v="Dead Pirates are planning a second pressing of HIGHMARE LP, who wants one ?"/>
    <x v="250"/>
    <n v="9342"/>
    <x v="0"/>
    <s v="GB"/>
    <s v="GBP"/>
    <x v="1376"/>
    <x v="1376"/>
    <b v="0"/>
    <n v="168"/>
    <b v="1"/>
    <s v="music/rock"/>
    <n v="252"/>
    <n v="55.61"/>
    <x v="4"/>
    <x v="11"/>
    <x v="1376"/>
    <x v="1376"/>
    <x v="2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x v="1377"/>
    <x v="1377"/>
    <b v="0"/>
    <n v="31"/>
    <b v="1"/>
    <s v="music/rock"/>
    <n v="116"/>
    <n v="48.71"/>
    <x v="4"/>
    <x v="11"/>
    <x v="1377"/>
    <x v="1377"/>
    <x v="1"/>
  </r>
  <r>
    <n v="1378"/>
    <s v="SIX BY SEVEN"/>
    <s v="A psychedelic post rock masterpiece!"/>
    <x v="13"/>
    <n v="4067"/>
    <x v="0"/>
    <s v="GB"/>
    <s v="GBP"/>
    <x v="1378"/>
    <x v="1378"/>
    <b v="0"/>
    <n v="133"/>
    <b v="1"/>
    <s v="music/rock"/>
    <n v="203"/>
    <n v="30.58"/>
    <x v="4"/>
    <x v="11"/>
    <x v="1378"/>
    <x v="1378"/>
    <x v="2"/>
  </r>
  <r>
    <n v="1379"/>
    <s v="J. Walter Makes a Record"/>
    <s v="---------The long-awaited debut full-length from Justin Ruddy--------"/>
    <x v="3"/>
    <n v="11160"/>
    <x v="0"/>
    <s v="US"/>
    <s v="USD"/>
    <x v="1379"/>
    <x v="1379"/>
    <b v="0"/>
    <n v="151"/>
    <b v="1"/>
    <s v="music/rock"/>
    <n v="112"/>
    <n v="73.91"/>
    <x v="4"/>
    <x v="11"/>
    <x v="1379"/>
    <x v="1379"/>
    <x v="0"/>
  </r>
  <r>
    <n v="1380"/>
    <s v="BARNFEST 2015"/>
    <s v="A DIY MUSIC FESTIVAL FROM ST. LOUIS MO! Bands make their own festival, help make it legit!"/>
    <x v="251"/>
    <n v="106"/>
    <x v="0"/>
    <s v="US"/>
    <s v="USD"/>
    <x v="1380"/>
    <x v="1380"/>
    <b v="0"/>
    <n v="5"/>
    <b v="1"/>
    <s v="music/rock"/>
    <n v="424"/>
    <n v="21.2"/>
    <x v="4"/>
    <x v="11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x v="1381"/>
    <x v="1381"/>
    <b v="0"/>
    <n v="73"/>
    <b v="1"/>
    <s v="music/rock"/>
    <n v="107"/>
    <n v="73.36"/>
    <x v="4"/>
    <x v="11"/>
    <x v="1381"/>
    <x v="1381"/>
    <x v="2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x v="1382"/>
    <x v="1382"/>
    <b v="0"/>
    <n v="148"/>
    <b v="1"/>
    <s v="music/rock"/>
    <n v="104"/>
    <n v="56.41"/>
    <x v="4"/>
    <x v="11"/>
    <x v="1382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x v="1383"/>
    <x v="1383"/>
    <b v="0"/>
    <n v="93"/>
    <b v="1"/>
    <s v="music/rock"/>
    <n v="212"/>
    <n v="50.25"/>
    <x v="4"/>
    <x v="11"/>
    <x v="1383"/>
    <x v="1383"/>
    <x v="2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x v="1384"/>
    <x v="1384"/>
    <b v="0"/>
    <n v="63"/>
    <b v="1"/>
    <s v="music/rock"/>
    <n v="124"/>
    <n v="68.94"/>
    <x v="4"/>
    <x v="11"/>
    <x v="1384"/>
    <x v="1384"/>
    <x v="0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x v="1385"/>
    <x v="1385"/>
    <b v="0"/>
    <n v="134"/>
    <b v="1"/>
    <s v="music/rock"/>
    <n v="110"/>
    <n v="65.91"/>
    <x v="4"/>
    <x v="11"/>
    <x v="1385"/>
    <x v="1385"/>
    <x v="2"/>
  </r>
  <r>
    <n v="1386"/>
    <s v="MALTESE CROSS: The First Album"/>
    <s v="We are a classic hard rock/heavy metal band just trying to keep rock alive!"/>
    <x v="44"/>
    <n v="875"/>
    <x v="0"/>
    <s v="US"/>
    <s v="USD"/>
    <x v="1386"/>
    <x v="1386"/>
    <b v="0"/>
    <n v="14"/>
    <b v="1"/>
    <s v="music/rock"/>
    <n v="219"/>
    <n v="62.5"/>
    <x v="4"/>
    <x v="11"/>
    <x v="1386"/>
    <x v="1386"/>
    <x v="0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x v="1387"/>
    <x v="1387"/>
    <b v="0"/>
    <n v="78"/>
    <b v="1"/>
    <s v="music/rock"/>
    <n v="137"/>
    <n v="70.06"/>
    <x v="4"/>
    <x v="11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x v="1388"/>
    <x v="1388"/>
    <b v="0"/>
    <n v="112"/>
    <b v="1"/>
    <s v="music/rock"/>
    <n v="135"/>
    <n v="60.18"/>
    <x v="4"/>
    <x v="11"/>
    <x v="1388"/>
    <x v="1388"/>
    <x v="2"/>
  </r>
  <r>
    <n v="1389"/>
    <s v="Pre-order DANCEHALL's first record!!!"/>
    <s v="Help fund the pressing of DANCEHALL's first record by pre-ordering it in advance!!!"/>
    <x v="2"/>
    <n v="727"/>
    <x v="0"/>
    <s v="GB"/>
    <s v="GBP"/>
    <x v="1389"/>
    <x v="1389"/>
    <b v="0"/>
    <n v="34"/>
    <b v="1"/>
    <s v="music/rock"/>
    <n v="145"/>
    <n v="21.38"/>
    <x v="4"/>
    <x v="11"/>
    <x v="1389"/>
    <x v="1389"/>
    <x v="2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x v="1390"/>
    <x v="1390"/>
    <b v="0"/>
    <n v="19"/>
    <b v="1"/>
    <s v="music/rock"/>
    <n v="109"/>
    <n v="160.79"/>
    <x v="4"/>
    <x v="11"/>
    <x v="1390"/>
    <x v="1390"/>
    <x v="0"/>
  </r>
  <r>
    <n v="1391"/>
    <s v="Rules and Regulations"/>
    <s v="With the money donated through this project we intend on investing in sound equipment for live shows"/>
    <x v="2"/>
    <n v="551"/>
    <x v="0"/>
    <s v="US"/>
    <s v="USD"/>
    <x v="1391"/>
    <x v="1391"/>
    <b v="0"/>
    <n v="13"/>
    <b v="1"/>
    <s v="music/rock"/>
    <n v="110"/>
    <n v="42.38"/>
    <x v="4"/>
    <x v="11"/>
    <x v="1391"/>
    <x v="1391"/>
    <x v="0"/>
  </r>
  <r>
    <n v="1392"/>
    <s v="Telesomniac's Debut Album"/>
    <s v="Telesomniac is a rock band from Provo, UT releasing their debut album Thirty-One Flashes in the Dark."/>
    <x v="30"/>
    <n v="2841"/>
    <x v="0"/>
    <s v="US"/>
    <s v="USD"/>
    <x v="1392"/>
    <x v="1392"/>
    <b v="0"/>
    <n v="104"/>
    <b v="1"/>
    <s v="music/rock"/>
    <n v="114"/>
    <n v="27.32"/>
    <x v="4"/>
    <x v="11"/>
    <x v="1392"/>
    <x v="1392"/>
    <x v="2"/>
  </r>
  <r>
    <n v="1393"/>
    <s v="WolfHunt | Social Commentary Rock Project"/>
    <s v="Rock n' Roll tales of our times"/>
    <x v="3"/>
    <n v="10235"/>
    <x v="0"/>
    <s v="US"/>
    <s v="USD"/>
    <x v="1393"/>
    <x v="1393"/>
    <b v="0"/>
    <n v="52"/>
    <b v="1"/>
    <s v="music/rock"/>
    <n v="102"/>
    <n v="196.83"/>
    <x v="4"/>
    <x v="11"/>
    <x v="139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x v="1394"/>
    <x v="1394"/>
    <b v="0"/>
    <n v="17"/>
    <b v="1"/>
    <s v="music/rock"/>
    <n v="122"/>
    <n v="53.88"/>
    <x v="4"/>
    <x v="11"/>
    <x v="1394"/>
    <x v="1394"/>
    <x v="1"/>
  </r>
  <r>
    <n v="1395"/>
    <s v="Quiet Oaks Full Length Album"/>
    <s v="Help Quiet Oaks record their debut album!!!"/>
    <x v="8"/>
    <n v="3916"/>
    <x v="0"/>
    <s v="US"/>
    <s v="USD"/>
    <x v="1395"/>
    <x v="1395"/>
    <b v="0"/>
    <n v="82"/>
    <b v="1"/>
    <s v="music/rock"/>
    <n v="112"/>
    <n v="47.76"/>
    <x v="4"/>
    <x v="11"/>
    <x v="1395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x v="1396"/>
    <x v="1396"/>
    <b v="0"/>
    <n v="73"/>
    <b v="1"/>
    <s v="music/rock"/>
    <n v="107"/>
    <n v="88.19"/>
    <x v="4"/>
    <x v="11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x v="1397"/>
    <x v="1397"/>
    <b v="0"/>
    <n v="158"/>
    <b v="1"/>
    <s v="music/rock"/>
    <n v="114"/>
    <n v="72.06"/>
    <x v="4"/>
    <x v="11"/>
    <x v="1397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x v="1398"/>
    <x v="1398"/>
    <b v="0"/>
    <n v="65"/>
    <b v="1"/>
    <s v="music/rock"/>
    <n v="110"/>
    <n v="74.25"/>
    <x v="4"/>
    <x v="11"/>
    <x v="1398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x v="1399"/>
    <x v="1399"/>
    <b v="0"/>
    <n v="184"/>
    <b v="1"/>
    <s v="music/rock"/>
    <n v="126"/>
    <n v="61.7"/>
    <x v="4"/>
    <x v="11"/>
    <x v="1399"/>
    <x v="1399"/>
    <x v="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x v="1400"/>
    <x v="1400"/>
    <b v="0"/>
    <n v="34"/>
    <b v="1"/>
    <s v="music/rock"/>
    <n v="167"/>
    <n v="17.239999999999998"/>
    <x v="4"/>
    <x v="11"/>
    <x v="14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x v="1401"/>
    <x v="1401"/>
    <b v="0"/>
    <n v="240"/>
    <b v="1"/>
    <s v="music/rock"/>
    <n v="497"/>
    <n v="51.72"/>
    <x v="4"/>
    <x v="11"/>
    <x v="1401"/>
    <x v="1401"/>
    <x v="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x v="1402"/>
    <x v="1402"/>
    <b v="0"/>
    <n v="113"/>
    <b v="1"/>
    <s v="music/rock"/>
    <n v="109"/>
    <n v="24.15"/>
    <x v="4"/>
    <x v="11"/>
    <x v="1402"/>
    <x v="1402"/>
    <x v="0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x v="1403"/>
    <x v="1403"/>
    <b v="0"/>
    <n v="66"/>
    <b v="1"/>
    <s v="music/rock"/>
    <n v="103"/>
    <n v="62.17"/>
    <x v="4"/>
    <x v="11"/>
    <x v="1403"/>
    <x v="1403"/>
    <x v="4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x v="1404"/>
    <x v="1404"/>
    <b v="1"/>
    <n v="5"/>
    <b v="0"/>
    <s v="publishing/translations"/>
    <n v="2"/>
    <n v="48.2"/>
    <x v="3"/>
    <x v="22"/>
    <x v="1404"/>
    <x v="1404"/>
    <x v="0"/>
  </r>
  <r>
    <n v="1405"/>
    <s v="The Bible translated into Emoticons"/>
    <s v="Will more people read the Bible if it were translated into Emoticons?"/>
    <x v="31"/>
    <n v="105"/>
    <x v="2"/>
    <s v="US"/>
    <s v="USD"/>
    <x v="1405"/>
    <x v="1405"/>
    <b v="1"/>
    <n v="17"/>
    <b v="0"/>
    <s v="publishing/translations"/>
    <n v="0"/>
    <n v="6.18"/>
    <x v="3"/>
    <x v="22"/>
    <x v="1405"/>
    <x v="1405"/>
    <x v="3"/>
  </r>
  <r>
    <n v="1406"/>
    <s v="Man Down! Translation project"/>
    <s v="The White coat and the battle dress uniform"/>
    <x v="14"/>
    <n v="15"/>
    <x v="2"/>
    <s v="IT"/>
    <s v="EUR"/>
    <x v="1406"/>
    <x v="1406"/>
    <b v="0"/>
    <n v="3"/>
    <b v="0"/>
    <s v="publishing/translations"/>
    <n v="0"/>
    <n v="5"/>
    <x v="3"/>
    <x v="22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x v="1407"/>
    <x v="1407"/>
    <b v="0"/>
    <n v="2"/>
    <b v="0"/>
    <s v="publishing/translations"/>
    <n v="1"/>
    <n v="7.5"/>
    <x v="3"/>
    <x v="22"/>
    <x v="1407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x v="1408"/>
    <x v="1408"/>
    <b v="0"/>
    <n v="6"/>
    <b v="0"/>
    <s v="publishing/translations"/>
    <n v="7"/>
    <n v="12"/>
    <x v="3"/>
    <x v="22"/>
    <x v="1408"/>
    <x v="1408"/>
    <x v="0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x v="1409"/>
    <x v="1409"/>
    <b v="0"/>
    <n v="0"/>
    <b v="0"/>
    <s v="publishing/translations"/>
    <n v="0"/>
    <n v="0"/>
    <x v="3"/>
    <x v="22"/>
    <x v="1409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x v="1410"/>
    <x v="1410"/>
    <b v="0"/>
    <n v="1"/>
    <b v="0"/>
    <s v="publishing/translations"/>
    <n v="0"/>
    <n v="1"/>
    <x v="3"/>
    <x v="22"/>
    <x v="141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x v="1411"/>
    <x v="1411"/>
    <b v="0"/>
    <n v="3"/>
    <b v="0"/>
    <s v="publishing/translations"/>
    <n v="0"/>
    <n v="2.33"/>
    <x v="3"/>
    <x v="22"/>
    <x v="1411"/>
    <x v="1411"/>
    <x v="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x v="1412"/>
    <x v="1412"/>
    <b v="0"/>
    <n v="13"/>
    <b v="0"/>
    <s v="publishing/translations"/>
    <n v="5"/>
    <n v="24.62"/>
    <x v="3"/>
    <x v="22"/>
    <x v="1412"/>
    <x v="1412"/>
    <x v="3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x v="1413"/>
    <x v="1413"/>
    <b v="0"/>
    <n v="1"/>
    <b v="0"/>
    <s v="publishing/translations"/>
    <n v="5"/>
    <n v="100"/>
    <x v="3"/>
    <x v="22"/>
    <x v="1413"/>
    <x v="1413"/>
    <x v="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x v="1414"/>
    <x v="1414"/>
    <b v="0"/>
    <n v="1"/>
    <b v="0"/>
    <s v="publishing/translations"/>
    <n v="0"/>
    <n v="1"/>
    <x v="3"/>
    <x v="22"/>
    <x v="1414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x v="1415"/>
    <x v="1415"/>
    <b v="0"/>
    <n v="9"/>
    <b v="0"/>
    <s v="publishing/translations"/>
    <n v="18"/>
    <n v="88.89"/>
    <x v="3"/>
    <x v="22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x v="1416"/>
    <x v="1416"/>
    <b v="0"/>
    <n v="0"/>
    <b v="0"/>
    <s v="publishing/translations"/>
    <n v="0"/>
    <n v="0"/>
    <x v="3"/>
    <x v="22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x v="1417"/>
    <x v="1417"/>
    <b v="0"/>
    <n v="2"/>
    <b v="0"/>
    <s v="publishing/translations"/>
    <n v="1"/>
    <n v="27.5"/>
    <x v="3"/>
    <x v="22"/>
    <x v="1417"/>
    <x v="1417"/>
    <x v="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x v="1418"/>
    <x v="1418"/>
    <b v="0"/>
    <n v="1"/>
    <b v="0"/>
    <s v="publishing/translations"/>
    <n v="0"/>
    <n v="6"/>
    <x v="3"/>
    <x v="22"/>
    <x v="1418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x v="1419"/>
    <x v="1419"/>
    <b v="0"/>
    <n v="10"/>
    <b v="0"/>
    <s v="publishing/translations"/>
    <n v="7"/>
    <n v="44.5"/>
    <x v="3"/>
    <x v="22"/>
    <x v="1419"/>
    <x v="1419"/>
    <x v="2"/>
  </r>
  <r>
    <n v="1420"/>
    <s v="Shakespeare in the Hood - Romeo and Juliet"/>
    <s v="Help me butcher Shakespeare in a satirical fashion."/>
    <x v="252"/>
    <n v="3"/>
    <x v="2"/>
    <s v="US"/>
    <s v="USD"/>
    <x v="1420"/>
    <x v="1420"/>
    <b v="0"/>
    <n v="3"/>
    <b v="0"/>
    <s v="publishing/translations"/>
    <n v="3"/>
    <n v="1"/>
    <x v="3"/>
    <x v="22"/>
    <x v="1420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x v="1421"/>
    <x v="1421"/>
    <b v="0"/>
    <n v="2"/>
    <b v="0"/>
    <s v="publishing/translations"/>
    <n v="0"/>
    <n v="100"/>
    <x v="3"/>
    <x v="22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x v="1422"/>
    <x v="1422"/>
    <b v="0"/>
    <n v="2"/>
    <b v="0"/>
    <s v="publishing/translations"/>
    <n v="0"/>
    <n v="13"/>
    <x v="3"/>
    <x v="22"/>
    <x v="1422"/>
    <x v="1422"/>
    <x v="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x v="1423"/>
    <x v="1423"/>
    <b v="0"/>
    <n v="1"/>
    <b v="0"/>
    <s v="publishing/translations"/>
    <n v="0"/>
    <n v="100"/>
    <x v="3"/>
    <x v="22"/>
    <x v="1423"/>
    <x v="1423"/>
    <x v="0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x v="1424"/>
    <x v="1424"/>
    <b v="0"/>
    <n v="14"/>
    <b v="0"/>
    <s v="publishing/translations"/>
    <n v="20"/>
    <n v="109.07"/>
    <x v="3"/>
    <x v="22"/>
    <x v="1424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x v="1425"/>
    <x v="1425"/>
    <b v="0"/>
    <n v="0"/>
    <b v="0"/>
    <s v="publishing/translations"/>
    <n v="0"/>
    <n v="0"/>
    <x v="3"/>
    <x v="22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x v="1426"/>
    <x v="1426"/>
    <b v="0"/>
    <n v="0"/>
    <b v="0"/>
    <s v="publishing/translations"/>
    <n v="0"/>
    <n v="0"/>
    <x v="3"/>
    <x v="22"/>
    <x v="1426"/>
    <x v="1426"/>
    <x v="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x v="1427"/>
    <x v="1427"/>
    <b v="0"/>
    <n v="4"/>
    <b v="0"/>
    <s v="publishing/translations"/>
    <n v="8"/>
    <n v="104.75"/>
    <x v="3"/>
    <x v="22"/>
    <x v="1427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x v="1428"/>
    <x v="1428"/>
    <b v="0"/>
    <n v="3"/>
    <b v="0"/>
    <s v="publishing/translations"/>
    <n v="5"/>
    <n v="15"/>
    <x v="3"/>
    <x v="22"/>
    <x v="1428"/>
    <x v="1428"/>
    <x v="2"/>
  </r>
  <r>
    <n v="1429"/>
    <s v="10 P.M."/>
    <s v="A guy in his 30's tries to live his &quot;American Dream&quot;, but quickly it turns into a nightmare. (A Novel)"/>
    <x v="3"/>
    <n v="0"/>
    <x v="2"/>
    <s v="US"/>
    <s v="USD"/>
    <x v="1429"/>
    <x v="1429"/>
    <b v="0"/>
    <n v="0"/>
    <b v="0"/>
    <s v="publishing/translations"/>
    <n v="0"/>
    <n v="0"/>
    <x v="3"/>
    <x v="22"/>
    <x v="1429"/>
    <x v="1429"/>
    <x v="0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x v="1430"/>
    <x v="1430"/>
    <b v="0"/>
    <n v="5"/>
    <b v="0"/>
    <s v="publishing/translations"/>
    <n v="8"/>
    <n v="80.599999999999994"/>
    <x v="3"/>
    <x v="22"/>
    <x v="1430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x v="1431"/>
    <x v="1431"/>
    <b v="0"/>
    <n v="47"/>
    <b v="0"/>
    <s v="publishing/translations"/>
    <n v="32"/>
    <n v="115.55"/>
    <x v="3"/>
    <x v="22"/>
    <x v="1431"/>
    <x v="1431"/>
    <x v="0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x v="1432"/>
    <x v="1432"/>
    <b v="0"/>
    <n v="0"/>
    <b v="0"/>
    <s v="publishing/translations"/>
    <n v="0"/>
    <n v="0"/>
    <x v="3"/>
    <x v="22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x v="1433"/>
    <x v="1433"/>
    <b v="0"/>
    <n v="10"/>
    <b v="0"/>
    <s v="publishing/translations"/>
    <n v="7"/>
    <n v="80.5"/>
    <x v="3"/>
    <x v="22"/>
    <x v="1433"/>
    <x v="1433"/>
    <x v="2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x v="1434"/>
    <x v="1434"/>
    <b v="0"/>
    <n v="11"/>
    <b v="0"/>
    <s v="publishing/translations"/>
    <n v="10"/>
    <n v="744.55"/>
    <x v="3"/>
    <x v="22"/>
    <x v="1434"/>
    <x v="1434"/>
    <x v="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x v="1435"/>
    <x v="1435"/>
    <b v="0"/>
    <n v="2"/>
    <b v="0"/>
    <s v="publishing/translations"/>
    <n v="0"/>
    <n v="7.5"/>
    <x v="3"/>
    <x v="22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x v="1436"/>
    <x v="1436"/>
    <b v="0"/>
    <n v="2"/>
    <b v="0"/>
    <s v="publishing/translations"/>
    <n v="1"/>
    <n v="38.5"/>
    <x v="3"/>
    <x v="22"/>
    <x v="1436"/>
    <x v="1436"/>
    <x v="2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x v="1437"/>
    <x v="1437"/>
    <b v="0"/>
    <n v="22"/>
    <b v="0"/>
    <s v="publishing/translations"/>
    <n v="27"/>
    <n v="36.68"/>
    <x v="3"/>
    <x v="22"/>
    <x v="1437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x v="1438"/>
    <x v="1438"/>
    <b v="0"/>
    <n v="8"/>
    <b v="0"/>
    <s v="publishing/translations"/>
    <n v="3"/>
    <n v="75"/>
    <x v="3"/>
    <x v="22"/>
    <x v="1438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x v="1439"/>
    <x v="1439"/>
    <b v="0"/>
    <n v="6"/>
    <b v="0"/>
    <s v="publishing/translations"/>
    <n v="7"/>
    <n v="30"/>
    <x v="3"/>
    <x v="22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x v="1440"/>
    <x v="1440"/>
    <b v="0"/>
    <n v="1"/>
    <b v="0"/>
    <s v="publishing/translations"/>
    <n v="0"/>
    <n v="1"/>
    <x v="3"/>
    <x v="22"/>
    <x v="1440"/>
    <x v="1440"/>
    <x v="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x v="1441"/>
    <x v="1441"/>
    <b v="0"/>
    <n v="3"/>
    <b v="0"/>
    <s v="publishing/translations"/>
    <n v="1"/>
    <n v="673.33"/>
    <x v="3"/>
    <x v="22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x v="1442"/>
    <x v="1442"/>
    <b v="0"/>
    <n v="0"/>
    <b v="0"/>
    <s v="publishing/translations"/>
    <n v="0"/>
    <n v="0"/>
    <x v="3"/>
    <x v="22"/>
    <x v="1442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x v="1443"/>
    <x v="1443"/>
    <b v="0"/>
    <n v="0"/>
    <b v="0"/>
    <s v="publishing/translations"/>
    <n v="0"/>
    <n v="0"/>
    <x v="3"/>
    <x v="22"/>
    <x v="1443"/>
    <x v="1443"/>
    <x v="2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x v="1444"/>
    <x v="1444"/>
    <b v="0"/>
    <n v="0"/>
    <b v="0"/>
    <s v="publishing/translations"/>
    <n v="0"/>
    <n v="0"/>
    <x v="3"/>
    <x v="22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x v="1445"/>
    <x v="1445"/>
    <b v="0"/>
    <n v="0"/>
    <b v="0"/>
    <s v="publishing/translations"/>
    <n v="0"/>
    <n v="0"/>
    <x v="3"/>
    <x v="22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x v="1446"/>
    <x v="1446"/>
    <b v="0"/>
    <n v="0"/>
    <b v="0"/>
    <s v="publishing/translations"/>
    <n v="0"/>
    <n v="0"/>
    <x v="3"/>
    <x v="22"/>
    <x v="1446"/>
    <x v="1446"/>
    <x v="2"/>
  </r>
  <r>
    <n v="1447"/>
    <s v="Indian Language Dictionary"/>
    <s v="I'm creating a dictionary of multiple Indian languages."/>
    <x v="69"/>
    <n v="75"/>
    <x v="2"/>
    <s v="US"/>
    <s v="USD"/>
    <x v="1447"/>
    <x v="1447"/>
    <b v="0"/>
    <n v="3"/>
    <b v="0"/>
    <s v="publishing/translations"/>
    <n v="0"/>
    <n v="25"/>
    <x v="3"/>
    <x v="22"/>
    <x v="1447"/>
    <x v="1447"/>
    <x v="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x v="1448"/>
    <x v="1448"/>
    <b v="0"/>
    <n v="0"/>
    <b v="0"/>
    <s v="publishing/translations"/>
    <n v="0"/>
    <n v="0"/>
    <x v="3"/>
    <x v="22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x v="1449"/>
    <x v="1449"/>
    <b v="0"/>
    <n v="0"/>
    <b v="0"/>
    <s v="publishing/translations"/>
    <n v="0"/>
    <n v="0"/>
    <x v="3"/>
    <x v="22"/>
    <x v="1449"/>
    <x v="1449"/>
    <x v="0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x v="1450"/>
    <x v="1450"/>
    <b v="0"/>
    <n v="1"/>
    <b v="0"/>
    <s v="publishing/translations"/>
    <n v="0"/>
    <n v="1"/>
    <x v="3"/>
    <x v="22"/>
    <x v="1450"/>
    <x v="1450"/>
    <x v="2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x v="1451"/>
    <x v="1451"/>
    <b v="0"/>
    <n v="2"/>
    <b v="0"/>
    <s v="publishing/translations"/>
    <n v="0"/>
    <n v="1"/>
    <x v="3"/>
    <x v="22"/>
    <x v="1451"/>
    <x v="1451"/>
    <x v="3"/>
  </r>
  <r>
    <n v="1452"/>
    <s v="The Judo Preservation Project (Canceled)"/>
    <s v="I am gathering rare, out-of-print Judo books for preservation, translation and sharing."/>
    <x v="32"/>
    <n v="0"/>
    <x v="1"/>
    <s v="US"/>
    <s v="USD"/>
    <x v="1452"/>
    <x v="1452"/>
    <b v="0"/>
    <n v="0"/>
    <b v="0"/>
    <s v="publishing/translations"/>
    <n v="0"/>
    <n v="0"/>
    <x v="3"/>
    <x v="22"/>
    <x v="1452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x v="1453"/>
    <x v="1453"/>
    <b v="0"/>
    <n v="0"/>
    <b v="0"/>
    <s v="publishing/translations"/>
    <n v="0"/>
    <n v="0"/>
    <x v="3"/>
    <x v="22"/>
    <x v="1453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x v="1454"/>
    <x v="1454"/>
    <b v="0"/>
    <n v="1"/>
    <b v="0"/>
    <s v="publishing/translations"/>
    <n v="1"/>
    <n v="15"/>
    <x v="3"/>
    <x v="22"/>
    <x v="1454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x v="1455"/>
    <x v="1455"/>
    <b v="0"/>
    <n v="7"/>
    <b v="0"/>
    <s v="publishing/translations"/>
    <n v="11"/>
    <n v="225"/>
    <x v="3"/>
    <x v="22"/>
    <x v="1455"/>
    <x v="1455"/>
    <x v="3"/>
  </r>
  <r>
    <n v="1456"/>
    <s v="Sometimes you don't need love (Canceled)"/>
    <s v="English Version of my auto-published novel"/>
    <x v="10"/>
    <n v="145"/>
    <x v="1"/>
    <s v="IT"/>
    <s v="EUR"/>
    <x v="1456"/>
    <x v="1456"/>
    <b v="0"/>
    <n v="3"/>
    <b v="0"/>
    <s v="publishing/translations"/>
    <n v="3"/>
    <n v="48.33"/>
    <x v="3"/>
    <x v="22"/>
    <x v="1456"/>
    <x v="1456"/>
    <x v="2"/>
  </r>
  <r>
    <n v="1457"/>
    <s v="Hey! I&quot;m not invisable, I am Just Old (Canceled)"/>
    <s v="Age is more than just a number, I hope your younger than you feel."/>
    <x v="12"/>
    <n v="0"/>
    <x v="1"/>
    <s v="US"/>
    <s v="USD"/>
    <x v="1457"/>
    <x v="1457"/>
    <b v="0"/>
    <n v="0"/>
    <b v="0"/>
    <s v="publishing/translations"/>
    <n v="0"/>
    <n v="0"/>
    <x v="3"/>
    <x v="22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x v="1458"/>
    <x v="1458"/>
    <b v="0"/>
    <n v="0"/>
    <b v="0"/>
    <s v="publishing/translations"/>
    <n v="0"/>
    <n v="0"/>
    <x v="3"/>
    <x v="22"/>
    <x v="1458"/>
    <x v="1458"/>
    <x v="3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x v="1459"/>
    <x v="1459"/>
    <b v="0"/>
    <n v="0"/>
    <b v="0"/>
    <s v="publishing/translations"/>
    <n v="0"/>
    <n v="0"/>
    <x v="3"/>
    <x v="22"/>
    <x v="1459"/>
    <x v="1459"/>
    <x v="0"/>
  </r>
  <r>
    <n v="1460"/>
    <s v="KJV2015 (Canceled)"/>
    <s v="KJV2015 Easier to understand for our kids and family not leaving out one verse or changing a meaning one bit."/>
    <x v="259"/>
    <n v="0"/>
    <x v="1"/>
    <s v="US"/>
    <s v="USD"/>
    <x v="1460"/>
    <x v="1460"/>
    <b v="0"/>
    <n v="0"/>
    <b v="0"/>
    <s v="publishing/translations"/>
    <n v="0"/>
    <n v="0"/>
    <x v="3"/>
    <x v="22"/>
    <x v="1460"/>
    <x v="1460"/>
    <x v="3"/>
  </r>
  <r>
    <n v="1461"/>
    <s v="Relatively Prime Series 2"/>
    <s v="Series 2 of Relatively Prime, a podcast of stories from the Mathematical Domain"/>
    <x v="36"/>
    <n v="15186.69"/>
    <x v="0"/>
    <s v="US"/>
    <s v="USD"/>
    <x v="1461"/>
    <x v="1461"/>
    <b v="1"/>
    <n v="340"/>
    <b v="1"/>
    <s v="publishing/radio &amp; podcasts"/>
    <n v="101"/>
    <n v="44.67"/>
    <x v="3"/>
    <x v="23"/>
    <x v="1461"/>
    <x v="1461"/>
    <x v="3"/>
  </r>
  <r>
    <n v="1462"/>
    <s v="Unbound: Fiction on the Radio"/>
    <s v="A new radio show focused on short fiction produced by Louisville Public Media"/>
    <x v="23"/>
    <n v="4340.7"/>
    <x v="0"/>
    <s v="US"/>
    <s v="USD"/>
    <x v="1462"/>
    <x v="1462"/>
    <b v="1"/>
    <n v="150"/>
    <b v="1"/>
    <s v="publishing/radio &amp; podcasts"/>
    <n v="109"/>
    <n v="28.94"/>
    <x v="3"/>
    <x v="23"/>
    <x v="1462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x v="1463"/>
    <x v="1463"/>
    <b v="1"/>
    <n v="25"/>
    <b v="1"/>
    <s v="publishing/radio &amp; podcasts"/>
    <n v="148"/>
    <n v="35.44"/>
    <x v="3"/>
    <x v="23"/>
    <x v="1463"/>
    <x v="1463"/>
    <x v="4"/>
  </r>
  <r>
    <n v="1464"/>
    <s v="Science Studio"/>
    <s v="The Best Science Media on the Web"/>
    <x v="10"/>
    <n v="8160"/>
    <x v="0"/>
    <s v="US"/>
    <s v="USD"/>
    <x v="1464"/>
    <x v="1464"/>
    <b v="1"/>
    <n v="234"/>
    <b v="1"/>
    <s v="publishing/radio &amp; podcasts"/>
    <n v="163"/>
    <n v="34.869999999999997"/>
    <x v="3"/>
    <x v="23"/>
    <x v="1464"/>
    <x v="1464"/>
    <x v="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x v="1465"/>
    <x v="1465"/>
    <b v="1"/>
    <n v="2602"/>
    <b v="1"/>
    <s v="publishing/radio &amp; podcasts"/>
    <n v="456"/>
    <n v="52.62"/>
    <x v="3"/>
    <x v="23"/>
    <x v="1465"/>
    <x v="1465"/>
    <x v="5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x v="1466"/>
    <x v="1466"/>
    <b v="1"/>
    <n v="248"/>
    <b v="1"/>
    <s v="publishing/radio &amp; podcasts"/>
    <n v="108"/>
    <n v="69.599999999999994"/>
    <x v="3"/>
    <x v="23"/>
    <x v="1466"/>
    <x v="1466"/>
    <x v="0"/>
  </r>
  <r>
    <n v="1467"/>
    <s v="Radio Ambulante"/>
    <s v="We are a new Spanish language podcast telling uniquely Latin American stories."/>
    <x v="79"/>
    <n v="46032"/>
    <x v="0"/>
    <s v="US"/>
    <s v="USD"/>
    <x v="1467"/>
    <x v="1467"/>
    <b v="1"/>
    <n v="600"/>
    <b v="1"/>
    <s v="publishing/radio &amp; podcasts"/>
    <n v="115"/>
    <n v="76.72"/>
    <x v="3"/>
    <x v="23"/>
    <x v="1467"/>
    <x v="1467"/>
    <x v="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x v="1468"/>
    <x v="1468"/>
    <b v="1"/>
    <n v="293"/>
    <b v="1"/>
    <s v="publishing/radio &amp; podcasts"/>
    <n v="102"/>
    <n v="33.19"/>
    <x v="3"/>
    <x v="23"/>
    <x v="1468"/>
    <x v="1468"/>
    <x v="6"/>
  </r>
  <r>
    <n v="1469"/>
    <s v="The Local Global Mashup Show"/>
    <s v="Get the inside edge on the stories that connect Americans to the world -- in your ear every week."/>
    <x v="260"/>
    <n v="47978"/>
    <x v="0"/>
    <s v="US"/>
    <s v="USD"/>
    <x v="1469"/>
    <x v="1469"/>
    <b v="1"/>
    <n v="321"/>
    <b v="1"/>
    <s v="publishing/radio &amp; podcasts"/>
    <n v="108"/>
    <n v="149.46"/>
    <x v="3"/>
    <x v="23"/>
    <x v="1469"/>
    <x v="1469"/>
    <x v="4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x v="1470"/>
    <x v="1470"/>
    <b v="1"/>
    <n v="81"/>
    <b v="1"/>
    <s v="publishing/radio &amp; podcasts"/>
    <n v="125"/>
    <n v="23.17"/>
    <x v="3"/>
    <x v="23"/>
    <x v="1470"/>
    <x v="1470"/>
    <x v="5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x v="1471"/>
    <x v="1471"/>
    <b v="1"/>
    <n v="343"/>
    <b v="1"/>
    <s v="publishing/radio &amp; podcasts"/>
    <n v="104"/>
    <n v="96.88"/>
    <x v="3"/>
    <x v="23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x v="1472"/>
    <x v="1472"/>
    <b v="1"/>
    <n v="336"/>
    <b v="1"/>
    <s v="publishing/radio &amp; podcasts"/>
    <n v="139"/>
    <n v="103.2"/>
    <x v="3"/>
    <x v="23"/>
    <x v="1472"/>
    <x v="1472"/>
    <x v="4"/>
  </r>
  <r>
    <n v="1473"/>
    <s v="ONE LOVES ONLY FORM"/>
    <s v="Public Radio Project"/>
    <x v="15"/>
    <n v="1807.74"/>
    <x v="0"/>
    <s v="US"/>
    <s v="USD"/>
    <x v="1473"/>
    <x v="1473"/>
    <b v="1"/>
    <n v="47"/>
    <b v="1"/>
    <s v="publishing/radio &amp; podcasts"/>
    <n v="121"/>
    <n v="38.46"/>
    <x v="3"/>
    <x v="23"/>
    <x v="1473"/>
    <x v="1473"/>
    <x v="5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x v="1474"/>
    <x v="1474"/>
    <b v="1"/>
    <n v="76"/>
    <b v="1"/>
    <s v="publishing/radio &amp; podcasts"/>
    <n v="112"/>
    <n v="44.32"/>
    <x v="3"/>
    <x v="23"/>
    <x v="1474"/>
    <x v="1474"/>
    <x v="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x v="1475"/>
    <x v="1475"/>
    <b v="1"/>
    <n v="441"/>
    <b v="1"/>
    <s v="publishing/radio &amp; podcasts"/>
    <n v="189"/>
    <n v="64.17"/>
    <x v="3"/>
    <x v="23"/>
    <x v="1475"/>
    <x v="1475"/>
    <x v="3"/>
  </r>
  <r>
    <n v="1476"/>
    <s v="The Comedy Button Podcast"/>
    <s v="The Comedy Button is a brand new nerd pop culture podcast with weekly video sketches."/>
    <x v="12"/>
    <n v="39693.279999999999"/>
    <x v="0"/>
    <s v="US"/>
    <s v="USD"/>
    <x v="1476"/>
    <x v="1476"/>
    <b v="1"/>
    <n v="916"/>
    <b v="1"/>
    <s v="publishing/radio &amp; podcasts"/>
    <n v="662"/>
    <n v="43.33"/>
    <x v="3"/>
    <x v="23"/>
    <x v="1476"/>
    <x v="1476"/>
    <x v="6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x v="1477"/>
    <x v="1477"/>
    <b v="1"/>
    <n v="369"/>
    <b v="1"/>
    <s v="publishing/radio &amp; podcasts"/>
    <n v="111"/>
    <n v="90.5"/>
    <x v="3"/>
    <x v="23"/>
    <x v="1477"/>
    <x v="1477"/>
    <x v="6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x v="1478"/>
    <x v="1478"/>
    <b v="1"/>
    <n v="20242"/>
    <b v="1"/>
    <s v="publishing/radio &amp; podcasts"/>
    <n v="1182"/>
    <n v="29.19"/>
    <x v="3"/>
    <x v="23"/>
    <x v="1478"/>
    <x v="1478"/>
    <x v="4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x v="1479"/>
    <x v="1479"/>
    <b v="1"/>
    <n v="71"/>
    <b v="1"/>
    <s v="publishing/radio &amp; podcasts"/>
    <n v="137"/>
    <n v="30.96"/>
    <x v="3"/>
    <x v="23"/>
    <x v="1479"/>
    <x v="1479"/>
    <x v="3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x v="1480"/>
    <x v="1480"/>
    <b v="1"/>
    <n v="635"/>
    <b v="1"/>
    <s v="publishing/radio &amp; podcasts"/>
    <n v="117"/>
    <n v="92.16"/>
    <x v="3"/>
    <x v="23"/>
    <x v="148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x v="1481"/>
    <x v="1481"/>
    <b v="0"/>
    <n v="6"/>
    <b v="0"/>
    <s v="publishing/fiction"/>
    <n v="2"/>
    <n v="17.5"/>
    <x v="3"/>
    <x v="10"/>
    <x v="1481"/>
    <x v="1481"/>
    <x v="4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x v="1482"/>
    <x v="1482"/>
    <b v="0"/>
    <n v="1"/>
    <b v="0"/>
    <s v="publishing/fiction"/>
    <n v="0"/>
    <n v="5"/>
    <x v="3"/>
    <x v="10"/>
    <x v="1482"/>
    <x v="1482"/>
    <x v="5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x v="1483"/>
    <x v="1483"/>
    <b v="0"/>
    <n v="2"/>
    <b v="0"/>
    <s v="publishing/fiction"/>
    <n v="1"/>
    <n v="25"/>
    <x v="3"/>
    <x v="10"/>
    <x v="1483"/>
    <x v="1483"/>
    <x v="2"/>
  </r>
  <r>
    <n v="1484"/>
    <s v="a book called filtered down thru the stars"/>
    <s v="The mussings of an old wizard"/>
    <x v="13"/>
    <n v="0"/>
    <x v="2"/>
    <s v="US"/>
    <s v="USD"/>
    <x v="1484"/>
    <x v="1484"/>
    <b v="0"/>
    <n v="0"/>
    <b v="0"/>
    <s v="publishing/fiction"/>
    <n v="0"/>
    <n v="0"/>
    <x v="3"/>
    <x v="10"/>
    <x v="1484"/>
    <x v="1484"/>
    <x v="5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x v="1485"/>
    <x v="1485"/>
    <b v="0"/>
    <n v="3"/>
    <b v="0"/>
    <s v="publishing/fiction"/>
    <n v="2"/>
    <n v="50"/>
    <x v="3"/>
    <x v="10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x v="1486"/>
    <x v="1486"/>
    <b v="0"/>
    <n v="3"/>
    <b v="0"/>
    <s v="publishing/fiction"/>
    <n v="0"/>
    <n v="16"/>
    <x v="3"/>
    <x v="10"/>
    <x v="1486"/>
    <x v="1486"/>
    <x v="0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x v="1487"/>
    <x v="1487"/>
    <b v="0"/>
    <n v="0"/>
    <b v="0"/>
    <s v="publishing/fiction"/>
    <n v="0"/>
    <n v="0"/>
    <x v="3"/>
    <x v="10"/>
    <x v="1487"/>
    <x v="1487"/>
    <x v="2"/>
  </r>
  <r>
    <n v="1488"/>
    <s v="Nanolution"/>
    <s v="A blockbuster sci-fi adventure. What would you do if one day your life changed to beyond the imaginable?"/>
    <x v="36"/>
    <n v="360"/>
    <x v="2"/>
    <s v="AU"/>
    <s v="AUD"/>
    <x v="1488"/>
    <x v="1488"/>
    <b v="0"/>
    <n v="6"/>
    <b v="0"/>
    <s v="publishing/fiction"/>
    <n v="2"/>
    <n v="60"/>
    <x v="3"/>
    <x v="10"/>
    <x v="1488"/>
    <x v="1488"/>
    <x v="4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x v="1489"/>
    <x v="1489"/>
    <b v="0"/>
    <n v="0"/>
    <b v="0"/>
    <s v="publishing/fiction"/>
    <n v="0"/>
    <n v="0"/>
    <x v="3"/>
    <x v="10"/>
    <x v="1489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x v="1490"/>
    <x v="1490"/>
    <b v="0"/>
    <n v="19"/>
    <b v="0"/>
    <s v="publishing/fiction"/>
    <n v="31"/>
    <n v="47.11"/>
    <x v="3"/>
    <x v="10"/>
    <x v="1490"/>
    <x v="1490"/>
    <x v="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x v="1491"/>
    <x v="1491"/>
    <b v="0"/>
    <n v="1"/>
    <b v="0"/>
    <s v="publishing/fiction"/>
    <n v="8"/>
    <n v="100"/>
    <x v="3"/>
    <x v="10"/>
    <x v="1491"/>
    <x v="1491"/>
    <x v="3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x v="1492"/>
    <x v="1492"/>
    <b v="0"/>
    <n v="2"/>
    <b v="0"/>
    <s v="publishing/fiction"/>
    <n v="1"/>
    <n v="15"/>
    <x v="3"/>
    <x v="10"/>
    <x v="1492"/>
    <x v="1492"/>
    <x v="6"/>
  </r>
  <r>
    <n v="1493"/>
    <s v="The Great Grand Zeppelin Chase"/>
    <s v="Help illustrate the sequel to the bestselling _x000a_The Transylvania Flying Squad of Detectives"/>
    <x v="262"/>
    <n v="0"/>
    <x v="2"/>
    <s v="US"/>
    <s v="USD"/>
    <x v="1493"/>
    <x v="1493"/>
    <b v="0"/>
    <n v="0"/>
    <b v="0"/>
    <s v="publishing/fiction"/>
    <n v="0"/>
    <n v="0"/>
    <x v="3"/>
    <x v="10"/>
    <x v="1493"/>
    <x v="1493"/>
    <x v="4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x v="1494"/>
    <x v="1494"/>
    <b v="0"/>
    <n v="11"/>
    <b v="0"/>
    <s v="publishing/fiction"/>
    <n v="9"/>
    <n v="40.450000000000003"/>
    <x v="3"/>
    <x v="10"/>
    <x v="1494"/>
    <x v="1494"/>
    <x v="0"/>
  </r>
  <r>
    <n v="1495"/>
    <s v="A Magical Bildungsroman with a Female Heroine"/>
    <s v="The Adventures of Penelope Hawthorne. Part One: The Spellbook of Dracone."/>
    <x v="13"/>
    <n v="0"/>
    <x v="2"/>
    <s v="US"/>
    <s v="USD"/>
    <x v="1495"/>
    <x v="1495"/>
    <b v="0"/>
    <n v="0"/>
    <b v="0"/>
    <s v="publishing/fiction"/>
    <n v="0"/>
    <n v="0"/>
    <x v="3"/>
    <x v="10"/>
    <x v="1495"/>
    <x v="1495"/>
    <x v="6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x v="1496"/>
    <x v="1496"/>
    <b v="0"/>
    <n v="0"/>
    <b v="0"/>
    <s v="publishing/fiction"/>
    <n v="0"/>
    <n v="0"/>
    <x v="3"/>
    <x v="10"/>
    <x v="1496"/>
    <x v="1496"/>
    <x v="3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x v="1497"/>
    <x v="1497"/>
    <b v="0"/>
    <n v="1"/>
    <b v="0"/>
    <s v="publishing/fiction"/>
    <n v="0"/>
    <n v="1"/>
    <x v="3"/>
    <x v="10"/>
    <x v="1497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x v="1498"/>
    <x v="1498"/>
    <b v="0"/>
    <n v="3"/>
    <b v="0"/>
    <s v="publishing/fiction"/>
    <n v="2"/>
    <n v="19"/>
    <x v="3"/>
    <x v="10"/>
    <x v="1498"/>
    <x v="1498"/>
    <x v="3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x v="1499"/>
    <x v="1499"/>
    <b v="0"/>
    <n v="1"/>
    <b v="0"/>
    <s v="publishing/fiction"/>
    <n v="0"/>
    <n v="5"/>
    <x v="3"/>
    <x v="10"/>
    <x v="1499"/>
    <x v="1499"/>
    <x v="2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x v="1500"/>
    <x v="1500"/>
    <b v="0"/>
    <n v="15"/>
    <b v="0"/>
    <s v="publishing/fiction"/>
    <n v="25"/>
    <n v="46.73"/>
    <x v="3"/>
    <x v="10"/>
    <x v="1500"/>
    <x v="1500"/>
    <x v="4"/>
  </r>
  <r>
    <n v="1501"/>
    <s v="This is Nowhere"/>
    <s v="A hardcover book of surf, outdoor and nature photos from the British Columbia coast."/>
    <x v="263"/>
    <n v="86492"/>
    <x v="0"/>
    <s v="CA"/>
    <s v="CAD"/>
    <x v="1501"/>
    <x v="1501"/>
    <b v="1"/>
    <n v="885"/>
    <b v="1"/>
    <s v="photography/photobooks"/>
    <n v="166"/>
    <n v="97.73"/>
    <x v="8"/>
    <x v="20"/>
    <x v="1501"/>
    <x v="1501"/>
    <x v="0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x v="1502"/>
    <x v="1502"/>
    <b v="1"/>
    <n v="329"/>
    <b v="1"/>
    <s v="photography/photobooks"/>
    <n v="101"/>
    <n v="67.84"/>
    <x v="8"/>
    <x v="20"/>
    <x v="1502"/>
    <x v="1502"/>
    <x v="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x v="1503"/>
    <x v="1503"/>
    <b v="1"/>
    <n v="71"/>
    <b v="1"/>
    <s v="photography/photobooks"/>
    <n v="108"/>
    <n v="56.98"/>
    <x v="8"/>
    <x v="20"/>
    <x v="1503"/>
    <x v="1503"/>
    <x v="2"/>
  </r>
  <r>
    <n v="1504"/>
    <s v="RYU X RIO"/>
    <s v="A football photography book like no other about the 2014 World Cup in Brazil, by Ryu Voelkel."/>
    <x v="115"/>
    <n v="18066"/>
    <x v="0"/>
    <s v="GB"/>
    <s v="GBP"/>
    <x v="1504"/>
    <x v="1504"/>
    <b v="1"/>
    <n v="269"/>
    <b v="1"/>
    <s v="photography/photobooks"/>
    <n v="278"/>
    <n v="67.16"/>
    <x v="8"/>
    <x v="20"/>
    <x v="15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x v="1505"/>
    <x v="1505"/>
    <b v="1"/>
    <n v="345"/>
    <b v="1"/>
    <s v="photography/photobooks"/>
    <n v="104"/>
    <n v="48.04"/>
    <x v="8"/>
    <x v="20"/>
    <x v="1505"/>
    <x v="1505"/>
    <x v="2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x v="1506"/>
    <x v="1506"/>
    <b v="1"/>
    <n v="43"/>
    <b v="1"/>
    <s v="photography/photobooks"/>
    <n v="111"/>
    <n v="38.86"/>
    <x v="8"/>
    <x v="20"/>
    <x v="1506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x v="1507"/>
    <x v="1507"/>
    <b v="1"/>
    <n v="33"/>
    <b v="1"/>
    <s v="photography/photobooks"/>
    <n v="215"/>
    <n v="78.180000000000007"/>
    <x v="8"/>
    <x v="20"/>
    <x v="1507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x v="1508"/>
    <x v="1508"/>
    <b v="1"/>
    <n v="211"/>
    <b v="1"/>
    <s v="photography/photobooks"/>
    <n v="111"/>
    <n v="97.11"/>
    <x v="8"/>
    <x v="20"/>
    <x v="1508"/>
    <x v="1508"/>
    <x v="3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x v="1509"/>
    <x v="1509"/>
    <b v="1"/>
    <n v="196"/>
    <b v="1"/>
    <s v="photography/photobooks"/>
    <n v="124"/>
    <n v="110.39"/>
    <x v="8"/>
    <x v="20"/>
    <x v="1509"/>
    <x v="1509"/>
    <x v="1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x v="1510"/>
    <x v="1510"/>
    <b v="1"/>
    <n v="405"/>
    <b v="1"/>
    <s v="photography/photobooks"/>
    <n v="101"/>
    <n v="39.92"/>
    <x v="8"/>
    <x v="20"/>
    <x v="1510"/>
    <x v="1510"/>
    <x v="3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x v="1511"/>
    <x v="1511"/>
    <b v="1"/>
    <n v="206"/>
    <b v="1"/>
    <s v="photography/photobooks"/>
    <n v="112"/>
    <n v="75.98"/>
    <x v="8"/>
    <x v="20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x v="1512"/>
    <x v="1512"/>
    <b v="1"/>
    <n v="335"/>
    <b v="1"/>
    <s v="photography/photobooks"/>
    <n v="559"/>
    <n v="58.38"/>
    <x v="8"/>
    <x v="20"/>
    <x v="1512"/>
    <x v="1512"/>
    <x v="1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x v="1513"/>
    <x v="1513"/>
    <b v="1"/>
    <n v="215"/>
    <b v="1"/>
    <s v="photography/photobooks"/>
    <n v="150"/>
    <n v="55.82"/>
    <x v="8"/>
    <x v="20"/>
    <x v="1513"/>
    <x v="1513"/>
    <x v="3"/>
  </r>
  <r>
    <n v="1514"/>
    <s v="Racing Age"/>
    <s v="Racing Age is a documentary photography book about masters track &amp; field athletes of retirement age and older."/>
    <x v="31"/>
    <n v="26619"/>
    <x v="0"/>
    <s v="US"/>
    <s v="USD"/>
    <x v="1514"/>
    <x v="1514"/>
    <b v="1"/>
    <n v="176"/>
    <b v="1"/>
    <s v="photography/photobooks"/>
    <n v="106"/>
    <n v="151.24"/>
    <x v="8"/>
    <x v="20"/>
    <x v="1514"/>
    <x v="1514"/>
    <x v="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x v="1515"/>
    <x v="1515"/>
    <b v="1"/>
    <n v="555"/>
    <b v="1"/>
    <s v="photography/photobooks"/>
    <n v="157"/>
    <n v="849.67"/>
    <x v="8"/>
    <x v="20"/>
    <x v="1515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x v="1516"/>
    <x v="1516"/>
    <b v="1"/>
    <n v="116"/>
    <b v="1"/>
    <s v="photography/photobooks"/>
    <n v="109"/>
    <n v="159.24"/>
    <x v="8"/>
    <x v="20"/>
    <x v="1516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x v="1517"/>
    <x v="1517"/>
    <b v="1"/>
    <n v="615"/>
    <b v="1"/>
    <s v="photography/photobooks"/>
    <n v="162"/>
    <n v="39.51"/>
    <x v="8"/>
    <x v="20"/>
    <x v="1517"/>
    <x v="1517"/>
    <x v="3"/>
  </r>
  <r>
    <n v="1518"/>
    <s v="Amelia and the Animals: Photographs by Robin Schwartz"/>
    <s v="A photobook of Robin Schwartz's ongoing series with her daughter Amelia."/>
    <x v="36"/>
    <n v="30805"/>
    <x v="0"/>
    <s v="US"/>
    <s v="USD"/>
    <x v="1518"/>
    <x v="1518"/>
    <b v="1"/>
    <n v="236"/>
    <b v="1"/>
    <s v="photography/photobooks"/>
    <n v="205"/>
    <n v="130.53"/>
    <x v="8"/>
    <x v="20"/>
    <x v="1518"/>
    <x v="1518"/>
    <x v="3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x v="1519"/>
    <x v="1519"/>
    <b v="1"/>
    <n v="145"/>
    <b v="1"/>
    <s v="photography/photobooks"/>
    <n v="103"/>
    <n v="64.16"/>
    <x v="8"/>
    <x v="20"/>
    <x v="1519"/>
    <x v="1519"/>
    <x v="3"/>
  </r>
  <r>
    <n v="1520"/>
    <s v="TULIPS"/>
    <s v="A self-published photography book by Andrew Miksys from his new series about Belarus"/>
    <x v="102"/>
    <n v="18625"/>
    <x v="0"/>
    <s v="US"/>
    <s v="USD"/>
    <x v="1520"/>
    <x v="1520"/>
    <b v="1"/>
    <n v="167"/>
    <b v="1"/>
    <s v="photography/photobooks"/>
    <n v="103"/>
    <n v="111.53"/>
    <x v="8"/>
    <x v="20"/>
    <x v="1520"/>
    <x v="1520"/>
    <x v="3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x v="1521"/>
    <x v="1521"/>
    <b v="1"/>
    <n v="235"/>
    <b v="1"/>
    <s v="photography/photobooks"/>
    <n v="107"/>
    <n v="170.45"/>
    <x v="8"/>
    <x v="20"/>
    <x v="152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x v="1522"/>
    <x v="1522"/>
    <b v="1"/>
    <n v="452"/>
    <b v="1"/>
    <s v="photography/photobooks"/>
    <n v="139"/>
    <n v="133.74"/>
    <x v="8"/>
    <x v="20"/>
    <x v="1522"/>
    <x v="1522"/>
    <x v="3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x v="1523"/>
    <x v="1523"/>
    <b v="1"/>
    <n v="241"/>
    <b v="1"/>
    <s v="photography/photobooks"/>
    <n v="125"/>
    <n v="95.83"/>
    <x v="8"/>
    <x v="20"/>
    <x v="1523"/>
    <x v="1523"/>
    <x v="3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x v="1524"/>
    <x v="1524"/>
    <b v="1"/>
    <n v="28"/>
    <b v="1"/>
    <s v="photography/photobooks"/>
    <n v="207"/>
    <n v="221.79"/>
    <x v="8"/>
    <x v="20"/>
    <x v="1524"/>
    <x v="1524"/>
    <x v="1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x v="1525"/>
    <x v="1525"/>
    <b v="1"/>
    <n v="140"/>
    <b v="1"/>
    <s v="photography/photobooks"/>
    <n v="174"/>
    <n v="32.32"/>
    <x v="8"/>
    <x v="20"/>
    <x v="1525"/>
    <x v="1525"/>
    <x v="2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x v="1526"/>
    <x v="1526"/>
    <b v="1"/>
    <n v="280"/>
    <b v="1"/>
    <s v="photography/photobooks"/>
    <n v="120"/>
    <n v="98.84"/>
    <x v="8"/>
    <x v="20"/>
    <x v="1526"/>
    <x v="1526"/>
    <x v="0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x v="1527"/>
    <x v="1527"/>
    <b v="1"/>
    <n v="70"/>
    <b v="1"/>
    <s v="photography/photobooks"/>
    <n v="110"/>
    <n v="55.22"/>
    <x v="8"/>
    <x v="20"/>
    <x v="1527"/>
    <x v="1527"/>
    <x v="1"/>
  </r>
  <r>
    <n v="1528"/>
    <s v="Don't Go Outside: Tokyo Street Photos"/>
    <s v="A book of street photos from around Shibuya that I've made between 2011-2016."/>
    <x v="9"/>
    <n v="8447"/>
    <x v="0"/>
    <s v="US"/>
    <s v="USD"/>
    <x v="1528"/>
    <x v="1528"/>
    <b v="1"/>
    <n v="160"/>
    <b v="1"/>
    <s v="photography/photobooks"/>
    <n v="282"/>
    <n v="52.79"/>
    <x v="8"/>
    <x v="20"/>
    <x v="1528"/>
    <x v="1528"/>
    <x v="1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x v="1529"/>
    <x v="1529"/>
    <b v="1"/>
    <n v="141"/>
    <b v="1"/>
    <s v="photography/photobooks"/>
    <n v="101"/>
    <n v="135.66999999999999"/>
    <x v="8"/>
    <x v="20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x v="1530"/>
    <x v="1530"/>
    <b v="1"/>
    <n v="874"/>
    <b v="1"/>
    <s v="photography/photobooks"/>
    <n v="135"/>
    <n v="53.99"/>
    <x v="8"/>
    <x v="20"/>
    <x v="1530"/>
    <x v="1530"/>
    <x v="0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x v="1531"/>
    <x v="1531"/>
    <b v="1"/>
    <n v="73"/>
    <b v="1"/>
    <s v="photography/photobooks"/>
    <n v="176"/>
    <n v="56.64"/>
    <x v="8"/>
    <x v="20"/>
    <x v="1531"/>
    <x v="1531"/>
    <x v="3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x v="1532"/>
    <x v="1532"/>
    <b v="1"/>
    <n v="294"/>
    <b v="1"/>
    <s v="photography/photobooks"/>
    <n v="484"/>
    <n v="82.32"/>
    <x v="8"/>
    <x v="20"/>
    <x v="1532"/>
    <x v="1532"/>
    <x v="2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x v="1533"/>
    <x v="1533"/>
    <b v="1"/>
    <n v="740"/>
    <b v="1"/>
    <s v="photography/photobooks"/>
    <n v="145"/>
    <n v="88.26"/>
    <x v="8"/>
    <x v="20"/>
    <x v="1533"/>
    <x v="1533"/>
    <x v="2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x v="1534"/>
    <x v="1534"/>
    <b v="1"/>
    <n v="369"/>
    <b v="1"/>
    <s v="photography/photobooks"/>
    <n v="418"/>
    <n v="84.91"/>
    <x v="8"/>
    <x v="20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x v="1535"/>
    <x v="1535"/>
    <b v="1"/>
    <n v="110"/>
    <b v="1"/>
    <s v="photography/photobooks"/>
    <n v="132"/>
    <n v="48.15"/>
    <x v="8"/>
    <x v="20"/>
    <x v="1535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x v="1536"/>
    <x v="1536"/>
    <b v="1"/>
    <n v="455"/>
    <b v="1"/>
    <s v="photography/photobooks"/>
    <n v="250"/>
    <n v="66.02"/>
    <x v="8"/>
    <x v="20"/>
    <x v="1536"/>
    <x v="1536"/>
    <x v="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x v="1537"/>
    <x v="1537"/>
    <b v="1"/>
    <n v="224"/>
    <b v="1"/>
    <s v="photography/photobooks"/>
    <n v="180"/>
    <n v="96.38"/>
    <x v="8"/>
    <x v="20"/>
    <x v="153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x v="1538"/>
    <x v="1538"/>
    <b v="1"/>
    <n v="46"/>
    <b v="1"/>
    <s v="photography/photobooks"/>
    <n v="103"/>
    <n v="156.16999999999999"/>
    <x v="8"/>
    <x v="20"/>
    <x v="1538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x v="1539"/>
    <x v="1539"/>
    <b v="0"/>
    <n v="284"/>
    <b v="1"/>
    <s v="photography/photobooks"/>
    <n v="136"/>
    <n v="95.76"/>
    <x v="8"/>
    <x v="20"/>
    <x v="15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x v="1540"/>
    <x v="1540"/>
    <b v="1"/>
    <n v="98"/>
    <b v="1"/>
    <s v="photography/photobooks"/>
    <n v="118"/>
    <n v="180.41"/>
    <x v="8"/>
    <x v="20"/>
    <x v="1540"/>
    <x v="1540"/>
    <x v="3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x v="1541"/>
    <x v="1541"/>
    <b v="0"/>
    <n v="2"/>
    <b v="0"/>
    <s v="photography/nature"/>
    <n v="0"/>
    <n v="3"/>
    <x v="8"/>
    <x v="24"/>
    <x v="1541"/>
    <x v="1541"/>
    <x v="3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x v="1542"/>
    <x v="1542"/>
    <b v="0"/>
    <n v="1"/>
    <b v="0"/>
    <s v="photography/nature"/>
    <n v="4"/>
    <n v="20"/>
    <x v="8"/>
    <x v="24"/>
    <x v="1542"/>
    <x v="1542"/>
    <x v="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x v="1543"/>
    <x v="1543"/>
    <b v="0"/>
    <n v="1"/>
    <b v="0"/>
    <s v="photography/nature"/>
    <n v="0"/>
    <n v="10"/>
    <x v="8"/>
    <x v="24"/>
    <x v="1543"/>
    <x v="1543"/>
    <x v="3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x v="1544"/>
    <x v="1544"/>
    <b v="0"/>
    <n v="0"/>
    <b v="0"/>
    <s v="photography/nature"/>
    <n v="0"/>
    <n v="0"/>
    <x v="8"/>
    <x v="24"/>
    <x v="1544"/>
    <x v="1544"/>
    <x v="0"/>
  </r>
  <r>
    <n v="1545"/>
    <s v="Nevada County Hearts"/>
    <s v="&quot;He will not be a wise man who does not study human hearts!&quot;_x000a_Hope in natural art, creation!"/>
    <x v="9"/>
    <n v="1"/>
    <x v="2"/>
    <s v="US"/>
    <s v="USD"/>
    <x v="1545"/>
    <x v="1545"/>
    <b v="0"/>
    <n v="1"/>
    <b v="0"/>
    <s v="photography/nature"/>
    <n v="0"/>
    <n v="1"/>
    <x v="8"/>
    <x v="24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x v="1546"/>
    <x v="1546"/>
    <b v="0"/>
    <n v="11"/>
    <b v="0"/>
    <s v="photography/nature"/>
    <n v="29"/>
    <n v="26.27"/>
    <x v="8"/>
    <x v="24"/>
    <x v="1546"/>
    <x v="1546"/>
    <x v="3"/>
  </r>
  <r>
    <n v="1547"/>
    <s v="Sound Photography"/>
    <s v="I have produced a limited number (100) of five 8x10 prints of mixed photography I would like to share with you."/>
    <x v="269"/>
    <n v="0"/>
    <x v="2"/>
    <s v="US"/>
    <s v="USD"/>
    <x v="1547"/>
    <x v="1547"/>
    <b v="0"/>
    <n v="0"/>
    <b v="0"/>
    <s v="photography/nature"/>
    <n v="0"/>
    <n v="0"/>
    <x v="8"/>
    <x v="24"/>
    <x v="1547"/>
    <x v="1547"/>
    <x v="1"/>
  </r>
  <r>
    <n v="1548"/>
    <s v="Change the World through Color"/>
    <s v="Beauty is in the eye of the beholder and I want to inspire conservation through color."/>
    <x v="176"/>
    <n v="60"/>
    <x v="2"/>
    <s v="US"/>
    <s v="USD"/>
    <x v="1548"/>
    <x v="1548"/>
    <b v="0"/>
    <n v="1"/>
    <b v="0"/>
    <s v="photography/nature"/>
    <n v="9"/>
    <n v="60"/>
    <x v="8"/>
    <x v="24"/>
    <x v="1548"/>
    <x v="1548"/>
    <x v="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x v="1549"/>
    <x v="1549"/>
    <b v="0"/>
    <n v="6"/>
    <b v="0"/>
    <s v="photography/nature"/>
    <n v="34"/>
    <n v="28.33"/>
    <x v="8"/>
    <x v="24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x v="1550"/>
    <x v="1550"/>
    <b v="0"/>
    <n v="7"/>
    <b v="0"/>
    <s v="photography/nature"/>
    <n v="13"/>
    <n v="14.43"/>
    <x v="8"/>
    <x v="24"/>
    <x v="1550"/>
    <x v="1550"/>
    <x v="2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x v="1551"/>
    <x v="1551"/>
    <b v="0"/>
    <n v="0"/>
    <b v="0"/>
    <s v="photography/nature"/>
    <n v="0"/>
    <n v="0"/>
    <x v="8"/>
    <x v="24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x v="341"/>
    <x v="1552"/>
    <b v="0"/>
    <n v="16"/>
    <b v="0"/>
    <s v="photography/nature"/>
    <n v="49"/>
    <n v="132.19"/>
    <x v="8"/>
    <x v="24"/>
    <x v="1552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x v="1552"/>
    <x v="1553"/>
    <b v="0"/>
    <n v="0"/>
    <b v="0"/>
    <s v="photography/nature"/>
    <n v="0"/>
    <n v="0"/>
    <x v="8"/>
    <x v="24"/>
    <x v="1553"/>
    <x v="1552"/>
    <x v="0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x v="1553"/>
    <x v="1554"/>
    <b v="0"/>
    <n v="0"/>
    <b v="0"/>
    <s v="photography/nature"/>
    <n v="0"/>
    <n v="0"/>
    <x v="8"/>
    <x v="24"/>
    <x v="1554"/>
    <x v="1553"/>
    <x v="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x v="1554"/>
    <x v="1555"/>
    <b v="0"/>
    <n v="0"/>
    <b v="0"/>
    <s v="photography/nature"/>
    <n v="0"/>
    <n v="0"/>
    <x v="8"/>
    <x v="24"/>
    <x v="1555"/>
    <x v="1554"/>
    <x v="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x v="1555"/>
    <x v="1556"/>
    <b v="0"/>
    <n v="12"/>
    <b v="0"/>
    <s v="photography/nature"/>
    <n v="45"/>
    <n v="56.42"/>
    <x v="8"/>
    <x v="24"/>
    <x v="1556"/>
    <x v="1555"/>
    <x v="2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x v="1556"/>
    <x v="1557"/>
    <b v="0"/>
    <n v="1"/>
    <b v="0"/>
    <s v="photography/nature"/>
    <n v="4"/>
    <n v="100"/>
    <x v="8"/>
    <x v="24"/>
    <x v="1557"/>
    <x v="1556"/>
    <x v="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x v="1557"/>
    <x v="1558"/>
    <b v="0"/>
    <n v="3"/>
    <b v="0"/>
    <s v="photography/nature"/>
    <n v="5"/>
    <n v="11.67"/>
    <x v="8"/>
    <x v="24"/>
    <x v="1558"/>
    <x v="1557"/>
    <x v="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x v="1558"/>
    <x v="1559"/>
    <b v="0"/>
    <n v="1"/>
    <b v="0"/>
    <s v="photography/nature"/>
    <n v="0"/>
    <n v="50"/>
    <x v="8"/>
    <x v="24"/>
    <x v="1559"/>
    <x v="1558"/>
    <x v="0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x v="1559"/>
    <x v="1560"/>
    <b v="0"/>
    <n v="4"/>
    <b v="0"/>
    <s v="photography/nature"/>
    <n v="4"/>
    <n v="23.5"/>
    <x v="8"/>
    <x v="24"/>
    <x v="1560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x v="1560"/>
    <x v="1561"/>
    <b v="0"/>
    <n v="1"/>
    <b v="0"/>
    <s v="publishing/art books"/>
    <n v="1"/>
    <n v="67"/>
    <x v="3"/>
    <x v="25"/>
    <x v="1561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x v="1561"/>
    <x v="1562"/>
    <b v="0"/>
    <n v="0"/>
    <b v="0"/>
    <s v="publishing/art books"/>
    <n v="0"/>
    <n v="0"/>
    <x v="3"/>
    <x v="25"/>
    <x v="1562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x v="1562"/>
    <x v="1563"/>
    <b v="0"/>
    <n v="2"/>
    <b v="0"/>
    <s v="publishing/art books"/>
    <n v="1"/>
    <n v="42.5"/>
    <x v="3"/>
    <x v="25"/>
    <x v="1563"/>
    <x v="1562"/>
    <x v="3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x v="1563"/>
    <x v="1564"/>
    <b v="0"/>
    <n v="1"/>
    <b v="0"/>
    <s v="publishing/art books"/>
    <n v="0"/>
    <n v="10"/>
    <x v="3"/>
    <x v="25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x v="1564"/>
    <x v="1565"/>
    <b v="0"/>
    <n v="1"/>
    <b v="0"/>
    <s v="publishing/art books"/>
    <n v="3"/>
    <n v="100"/>
    <x v="3"/>
    <x v="25"/>
    <x v="1565"/>
    <x v="1564"/>
    <x v="6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x v="1565"/>
    <x v="1566"/>
    <b v="0"/>
    <n v="59"/>
    <b v="0"/>
    <s v="publishing/art books"/>
    <n v="21"/>
    <n v="108.05"/>
    <x v="3"/>
    <x v="25"/>
    <x v="1566"/>
    <x v="1565"/>
    <x v="2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x v="1566"/>
    <x v="1567"/>
    <b v="0"/>
    <n v="13"/>
    <b v="0"/>
    <s v="publishing/art books"/>
    <n v="4"/>
    <n v="26.92"/>
    <x v="3"/>
    <x v="25"/>
    <x v="1567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x v="1567"/>
    <x v="1568"/>
    <b v="0"/>
    <n v="22"/>
    <b v="0"/>
    <s v="publishing/art books"/>
    <n v="14"/>
    <n v="155"/>
    <x v="3"/>
    <x v="25"/>
    <x v="1568"/>
    <x v="1567"/>
    <x v="3"/>
  </r>
  <r>
    <n v="1569"/>
    <s v="to be removed (Canceled)"/>
    <s v="to be removed"/>
    <x v="11"/>
    <n v="0"/>
    <x v="1"/>
    <s v="US"/>
    <s v="USD"/>
    <x v="1568"/>
    <x v="1569"/>
    <b v="0"/>
    <n v="0"/>
    <b v="0"/>
    <s v="publishing/art books"/>
    <n v="0"/>
    <n v="0"/>
    <x v="3"/>
    <x v="25"/>
    <x v="1569"/>
    <x v="1568"/>
    <x v="4"/>
  </r>
  <r>
    <n v="1570"/>
    <s v="BEAUTIFUL DREAMERS: An Adult Coloring Book (Canceled)"/>
    <s v="A Coloring Book of Breathtaking Beauties_x000a_To Calm the Heart and Soul"/>
    <x v="12"/>
    <n v="2484"/>
    <x v="1"/>
    <s v="US"/>
    <s v="USD"/>
    <x v="1569"/>
    <x v="1570"/>
    <b v="0"/>
    <n v="52"/>
    <b v="0"/>
    <s v="publishing/art books"/>
    <n v="41"/>
    <n v="47.77"/>
    <x v="3"/>
    <x v="25"/>
    <x v="1570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x v="1570"/>
    <x v="1571"/>
    <b v="0"/>
    <n v="4"/>
    <b v="0"/>
    <s v="publishing/art books"/>
    <n v="1"/>
    <n v="20"/>
    <x v="3"/>
    <x v="25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x v="1571"/>
    <x v="1572"/>
    <b v="0"/>
    <n v="3"/>
    <b v="0"/>
    <s v="publishing/art books"/>
    <n v="5"/>
    <n v="41.67"/>
    <x v="3"/>
    <x v="25"/>
    <x v="1572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x v="1572"/>
    <x v="1573"/>
    <b v="0"/>
    <n v="3"/>
    <b v="0"/>
    <s v="publishing/art books"/>
    <n v="2"/>
    <n v="74.33"/>
    <x v="3"/>
    <x v="25"/>
    <x v="1573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x v="1573"/>
    <x v="1574"/>
    <b v="0"/>
    <n v="6"/>
    <b v="0"/>
    <s v="publishing/art books"/>
    <n v="5"/>
    <n v="84.33"/>
    <x v="3"/>
    <x v="25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x v="1574"/>
    <x v="1575"/>
    <b v="0"/>
    <n v="35"/>
    <b v="0"/>
    <s v="publishing/art books"/>
    <n v="23"/>
    <n v="65.459999999999994"/>
    <x v="3"/>
    <x v="25"/>
    <x v="1575"/>
    <x v="1574"/>
    <x v="3"/>
  </r>
  <r>
    <n v="1576"/>
    <s v="The Obsessive Line Collection (Canceled)"/>
    <s v="For the publication of my first 3 books: an Art book, a graphic novel, and a coloring book"/>
    <x v="10"/>
    <n v="650"/>
    <x v="1"/>
    <s v="US"/>
    <s v="USD"/>
    <x v="1575"/>
    <x v="1576"/>
    <b v="0"/>
    <n v="10"/>
    <b v="0"/>
    <s v="publishing/art books"/>
    <n v="13"/>
    <n v="65"/>
    <x v="3"/>
    <x v="25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x v="1576"/>
    <x v="1577"/>
    <b v="0"/>
    <n v="2"/>
    <b v="0"/>
    <s v="publishing/art books"/>
    <n v="1"/>
    <n v="27.5"/>
    <x v="3"/>
    <x v="25"/>
    <x v="1577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x v="1577"/>
    <x v="1578"/>
    <b v="0"/>
    <n v="4"/>
    <b v="0"/>
    <s v="publishing/art books"/>
    <n v="11"/>
    <n v="51.25"/>
    <x v="3"/>
    <x v="25"/>
    <x v="1578"/>
    <x v="1577"/>
    <x v="7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x v="1578"/>
    <x v="1579"/>
    <b v="0"/>
    <n v="2"/>
    <b v="0"/>
    <s v="publishing/art books"/>
    <n v="1"/>
    <n v="14"/>
    <x v="3"/>
    <x v="25"/>
    <x v="1579"/>
    <x v="1578"/>
    <x v="4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x v="1579"/>
    <x v="1580"/>
    <b v="0"/>
    <n v="0"/>
    <b v="0"/>
    <s v="publishing/art books"/>
    <n v="0"/>
    <n v="0"/>
    <x v="3"/>
    <x v="25"/>
    <x v="1580"/>
    <x v="1579"/>
    <x v="5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x v="1580"/>
    <x v="1581"/>
    <b v="0"/>
    <n v="1"/>
    <b v="0"/>
    <s v="photography/places"/>
    <n v="1"/>
    <n v="5"/>
    <x v="8"/>
    <x v="26"/>
    <x v="1581"/>
    <x v="1580"/>
    <x v="0"/>
  </r>
  <r>
    <n v="1582"/>
    <s v="Scenes from New Orleans"/>
    <s v="I create canvas prints of images from in and around New Orleans"/>
    <x v="28"/>
    <n v="93"/>
    <x v="2"/>
    <s v="US"/>
    <s v="USD"/>
    <x v="1581"/>
    <x v="1582"/>
    <b v="0"/>
    <n v="3"/>
    <b v="0"/>
    <s v="photography/places"/>
    <n v="9"/>
    <n v="31"/>
    <x v="8"/>
    <x v="26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x v="1582"/>
    <x v="1583"/>
    <b v="0"/>
    <n v="1"/>
    <b v="0"/>
    <s v="photography/places"/>
    <n v="0"/>
    <n v="15"/>
    <x v="8"/>
    <x v="26"/>
    <x v="1583"/>
    <x v="1582"/>
    <x v="3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x v="1583"/>
    <x v="1584"/>
    <b v="0"/>
    <n v="0"/>
    <b v="0"/>
    <s v="photography/places"/>
    <n v="0"/>
    <n v="0"/>
    <x v="8"/>
    <x v="26"/>
    <x v="1584"/>
    <x v="1583"/>
    <x v="3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x v="1584"/>
    <x v="1585"/>
    <b v="0"/>
    <n v="12"/>
    <b v="0"/>
    <s v="photography/places"/>
    <n v="79"/>
    <n v="131.66999999999999"/>
    <x v="8"/>
    <x v="26"/>
    <x v="1585"/>
    <x v="1584"/>
    <x v="2"/>
  </r>
  <r>
    <n v="1586"/>
    <s v="Missouri In Pictures"/>
    <s v="Show the world the beauty that is in all of our back yards!"/>
    <x v="15"/>
    <n v="0"/>
    <x v="2"/>
    <s v="US"/>
    <s v="USD"/>
    <x v="1585"/>
    <x v="1586"/>
    <b v="0"/>
    <n v="0"/>
    <b v="0"/>
    <s v="photography/places"/>
    <n v="0"/>
    <n v="0"/>
    <x v="8"/>
    <x v="26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x v="1586"/>
    <x v="1587"/>
    <b v="0"/>
    <n v="1"/>
    <b v="0"/>
    <s v="photography/places"/>
    <n v="0"/>
    <n v="1"/>
    <x v="8"/>
    <x v="26"/>
    <x v="1587"/>
    <x v="1586"/>
    <x v="3"/>
  </r>
  <r>
    <n v="1588"/>
    <s v="The Right Side of Texas"/>
    <s v="Southeast Texas as seen through the lens of a cell phone camera"/>
    <x v="274"/>
    <n v="0"/>
    <x v="2"/>
    <s v="US"/>
    <s v="USD"/>
    <x v="1587"/>
    <x v="1588"/>
    <b v="0"/>
    <n v="0"/>
    <b v="0"/>
    <s v="photography/places"/>
    <n v="0"/>
    <n v="0"/>
    <x v="8"/>
    <x v="26"/>
    <x v="1588"/>
    <x v="1587"/>
    <x v="0"/>
  </r>
  <r>
    <n v="1589"/>
    <s v="A Side Of The World In Canvas"/>
    <s v="I want to be able to have my own photography inside a canvas and have it be displayed everywhere."/>
    <x v="38"/>
    <n v="0"/>
    <x v="2"/>
    <s v="US"/>
    <s v="USD"/>
    <x v="1588"/>
    <x v="1589"/>
    <b v="0"/>
    <n v="0"/>
    <b v="0"/>
    <s v="photography/places"/>
    <n v="0"/>
    <n v="0"/>
    <x v="8"/>
    <x v="26"/>
    <x v="1589"/>
    <x v="1588"/>
    <x v="0"/>
  </r>
  <r>
    <n v="1590"/>
    <s v="An Italian Adventure"/>
    <s v="Discover Italy through photography."/>
    <x v="127"/>
    <n v="1020"/>
    <x v="2"/>
    <s v="IT"/>
    <s v="EUR"/>
    <x v="1589"/>
    <x v="1590"/>
    <b v="0"/>
    <n v="2"/>
    <b v="0"/>
    <s v="photography/places"/>
    <n v="2"/>
    <n v="510"/>
    <x v="8"/>
    <x v="26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x v="1590"/>
    <x v="1591"/>
    <b v="0"/>
    <n v="92"/>
    <b v="0"/>
    <s v="photography/places"/>
    <n v="29"/>
    <n v="44.48"/>
    <x v="8"/>
    <x v="26"/>
    <x v="1591"/>
    <x v="1590"/>
    <x v="2"/>
  </r>
  <r>
    <n v="1592"/>
    <s v="The Views of Pittsburgh"/>
    <s v="A portfolio collage of beautiful pictures of authentic Pittsburgh locations and scenery."/>
    <x v="251"/>
    <n v="0"/>
    <x v="2"/>
    <s v="US"/>
    <s v="USD"/>
    <x v="1591"/>
    <x v="1592"/>
    <b v="0"/>
    <n v="0"/>
    <b v="0"/>
    <s v="photography/places"/>
    <n v="0"/>
    <n v="0"/>
    <x v="8"/>
    <x v="26"/>
    <x v="1592"/>
    <x v="1591"/>
    <x v="0"/>
  </r>
  <r>
    <n v="1593"/>
    <s v="Picturing Italy"/>
    <s v="A trip to fulfill a dream of capturing the wonders and history of ancient Italy in person."/>
    <x v="29"/>
    <n v="3"/>
    <x v="2"/>
    <s v="US"/>
    <s v="USD"/>
    <x v="1592"/>
    <x v="1593"/>
    <b v="0"/>
    <n v="3"/>
    <b v="0"/>
    <s v="photography/places"/>
    <n v="0"/>
    <n v="1"/>
    <x v="8"/>
    <x v="26"/>
    <x v="1593"/>
    <x v="1592"/>
    <x v="0"/>
  </r>
  <r>
    <n v="1594"/>
    <s v="Scenes and Things from New Orleans"/>
    <s v="I photograph my love of New Orleans, create canvases and share those memories with you."/>
    <x v="28"/>
    <n v="205"/>
    <x v="2"/>
    <s v="US"/>
    <s v="USD"/>
    <x v="1593"/>
    <x v="1594"/>
    <b v="0"/>
    <n v="10"/>
    <b v="0"/>
    <s v="photography/places"/>
    <n v="21"/>
    <n v="20.5"/>
    <x v="8"/>
    <x v="26"/>
    <x v="1594"/>
    <x v="1593"/>
    <x v="2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x v="1594"/>
    <x v="1595"/>
    <b v="0"/>
    <n v="7"/>
    <b v="0"/>
    <s v="photography/places"/>
    <n v="0"/>
    <n v="40"/>
    <x v="8"/>
    <x v="26"/>
    <x v="1595"/>
    <x v="1594"/>
    <x v="3"/>
  </r>
  <r>
    <n v="1596"/>
    <s v="The Town We Live In"/>
    <s v="London is beautiful. I want to create a book of stunning images from in and around our great city"/>
    <x v="53"/>
    <n v="75"/>
    <x v="2"/>
    <s v="GB"/>
    <s v="GBP"/>
    <x v="1595"/>
    <x v="1596"/>
    <b v="0"/>
    <n v="3"/>
    <b v="0"/>
    <s v="photography/places"/>
    <n v="2"/>
    <n v="25"/>
    <x v="8"/>
    <x v="26"/>
    <x v="1596"/>
    <x v="1595"/>
    <x v="3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x v="1596"/>
    <x v="1597"/>
    <b v="0"/>
    <n v="0"/>
    <b v="0"/>
    <s v="photography/places"/>
    <n v="0"/>
    <n v="0"/>
    <x v="8"/>
    <x v="26"/>
    <x v="1597"/>
    <x v="1596"/>
    <x v="2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x v="1597"/>
    <x v="1598"/>
    <b v="0"/>
    <n v="1"/>
    <b v="0"/>
    <s v="photography/places"/>
    <n v="0"/>
    <n v="1"/>
    <x v="8"/>
    <x v="26"/>
    <x v="1598"/>
    <x v="1597"/>
    <x v="0"/>
  </r>
  <r>
    <n v="1599"/>
    <s v="The Londoner: Prints &amp; Canvas"/>
    <s v="A London photographer trekking 5,895m up Africa's Mount Kilimanjaro to pursue and enrich a career."/>
    <x v="2"/>
    <n v="0"/>
    <x v="2"/>
    <s v="GB"/>
    <s v="GBP"/>
    <x v="1598"/>
    <x v="1599"/>
    <b v="0"/>
    <n v="0"/>
    <b v="0"/>
    <s v="photography/places"/>
    <n v="0"/>
    <n v="0"/>
    <x v="8"/>
    <x v="26"/>
    <x v="1599"/>
    <x v="1598"/>
    <x v="2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x v="1599"/>
    <x v="1600"/>
    <b v="0"/>
    <n v="9"/>
    <b v="0"/>
    <s v="photography/places"/>
    <n v="7"/>
    <n v="40.78"/>
    <x v="8"/>
    <x v="26"/>
    <x v="1600"/>
    <x v="1599"/>
    <x v="3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x v="1600"/>
    <x v="1601"/>
    <b v="0"/>
    <n v="56"/>
    <b v="1"/>
    <s v="music/rock"/>
    <n v="108"/>
    <n v="48.33"/>
    <x v="4"/>
    <x v="11"/>
    <x v="1601"/>
    <x v="1600"/>
    <x v="6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x v="1601"/>
    <x v="1602"/>
    <b v="0"/>
    <n v="32"/>
    <b v="1"/>
    <s v="music/rock"/>
    <n v="100"/>
    <n v="46.95"/>
    <x v="4"/>
    <x v="11"/>
    <x v="1602"/>
    <x v="1601"/>
    <x v="6"/>
  </r>
  <r>
    <n v="1603"/>
    <s v="Max's First Solo Album!"/>
    <s v="An exercise in the wild and dangerous world of solo musicianship by Maxwell D Feinstein."/>
    <x v="13"/>
    <n v="2000.66"/>
    <x v="0"/>
    <s v="US"/>
    <s v="USD"/>
    <x v="1602"/>
    <x v="1603"/>
    <b v="0"/>
    <n v="30"/>
    <b v="1"/>
    <s v="music/rock"/>
    <n v="100"/>
    <n v="66.69"/>
    <x v="4"/>
    <x v="11"/>
    <x v="1603"/>
    <x v="160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x v="1603"/>
    <x v="1604"/>
    <b v="0"/>
    <n v="70"/>
    <b v="1"/>
    <s v="music/rock"/>
    <n v="122"/>
    <n v="48.84"/>
    <x v="4"/>
    <x v="11"/>
    <x v="1604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x v="1604"/>
    <x v="1605"/>
    <b v="0"/>
    <n v="44"/>
    <b v="1"/>
    <s v="music/rock"/>
    <n v="101"/>
    <n v="137.31"/>
    <x v="4"/>
    <x v="11"/>
    <x v="1605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x v="1605"/>
    <x v="1606"/>
    <b v="0"/>
    <n v="92"/>
    <b v="1"/>
    <s v="music/rock"/>
    <n v="101"/>
    <n v="87.83"/>
    <x v="4"/>
    <x v="11"/>
    <x v="1606"/>
    <x v="1605"/>
    <x v="7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x v="1606"/>
    <x v="1607"/>
    <b v="0"/>
    <n v="205"/>
    <b v="1"/>
    <s v="music/rock"/>
    <n v="145"/>
    <n v="70.790000000000006"/>
    <x v="4"/>
    <x v="11"/>
    <x v="1607"/>
    <x v="1606"/>
    <x v="5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x v="1607"/>
    <x v="1608"/>
    <b v="0"/>
    <n v="23"/>
    <b v="1"/>
    <s v="music/rock"/>
    <n v="101"/>
    <n v="52.83"/>
    <x v="4"/>
    <x v="11"/>
    <x v="1608"/>
    <x v="1607"/>
    <x v="4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x v="1608"/>
    <x v="1609"/>
    <b v="0"/>
    <n v="4"/>
    <b v="1"/>
    <s v="music/rock"/>
    <n v="118"/>
    <n v="443.75"/>
    <x v="4"/>
    <x v="11"/>
    <x v="1609"/>
    <x v="1608"/>
    <x v="6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x v="1609"/>
    <x v="1610"/>
    <b v="0"/>
    <n v="112"/>
    <b v="1"/>
    <s v="music/rock"/>
    <n v="272"/>
    <n v="48.54"/>
    <x v="4"/>
    <x v="11"/>
    <x v="1610"/>
    <x v="1609"/>
    <x v="5"/>
  </r>
  <r>
    <n v="1611"/>
    <s v="Skelton-Luns CD/7&quot;             No Big Deal."/>
    <s v="Skelton-Luns CD/7&quot; No Big Deal."/>
    <x v="134"/>
    <n v="1001"/>
    <x v="0"/>
    <s v="US"/>
    <s v="USD"/>
    <x v="1610"/>
    <x v="1611"/>
    <b v="0"/>
    <n v="27"/>
    <b v="1"/>
    <s v="music/rock"/>
    <n v="125"/>
    <n v="37.07"/>
    <x v="4"/>
    <x v="11"/>
    <x v="1611"/>
    <x v="1610"/>
    <x v="4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x v="1611"/>
    <x v="1612"/>
    <b v="0"/>
    <n v="11"/>
    <b v="1"/>
    <s v="music/rock"/>
    <n v="110"/>
    <n v="50"/>
    <x v="4"/>
    <x v="11"/>
    <x v="1612"/>
    <x v="1611"/>
    <x v="5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x v="1612"/>
    <x v="1613"/>
    <b v="0"/>
    <n v="26"/>
    <b v="1"/>
    <s v="music/rock"/>
    <n v="102"/>
    <n v="39.04"/>
    <x v="4"/>
    <x v="11"/>
    <x v="1613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x v="1613"/>
    <x v="1614"/>
    <b v="0"/>
    <n v="77"/>
    <b v="1"/>
    <s v="music/rock"/>
    <n v="103"/>
    <n v="66.69"/>
    <x v="4"/>
    <x v="11"/>
    <x v="1614"/>
    <x v="1613"/>
    <x v="3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x v="1614"/>
    <x v="1615"/>
    <b v="0"/>
    <n v="136"/>
    <b v="1"/>
    <s v="music/rock"/>
    <n v="114"/>
    <n v="67.13"/>
    <x v="4"/>
    <x v="11"/>
    <x v="1615"/>
    <x v="1614"/>
    <x v="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x v="1615"/>
    <x v="1616"/>
    <b v="0"/>
    <n v="157"/>
    <b v="1"/>
    <s v="music/rock"/>
    <n v="104"/>
    <n v="66.37"/>
    <x v="4"/>
    <x v="11"/>
    <x v="1616"/>
    <x v="1615"/>
    <x v="5"/>
  </r>
  <r>
    <n v="1617"/>
    <s v="The Coffis Brothers 2nd Album!"/>
    <s v="The Coffis Brothers &amp;The Mountain Men are recording a brand new full length record."/>
    <x v="39"/>
    <n v="10210"/>
    <x v="0"/>
    <s v="US"/>
    <s v="USD"/>
    <x v="1616"/>
    <x v="1617"/>
    <b v="0"/>
    <n v="158"/>
    <b v="1"/>
    <s v="music/rock"/>
    <n v="146"/>
    <n v="64.62"/>
    <x v="4"/>
    <x v="11"/>
    <x v="1617"/>
    <x v="1616"/>
    <x v="4"/>
  </r>
  <r>
    <n v="1618"/>
    <s v="Janus Word Album"/>
    <s v="Janus Word combines hard rock with melodic acoustic music for a unique and awesome sound."/>
    <x v="15"/>
    <n v="1576"/>
    <x v="0"/>
    <s v="US"/>
    <s v="USD"/>
    <x v="1617"/>
    <x v="1618"/>
    <b v="0"/>
    <n v="27"/>
    <b v="1"/>
    <s v="music/rock"/>
    <n v="105"/>
    <n v="58.37"/>
    <x v="4"/>
    <x v="11"/>
    <x v="1618"/>
    <x v="1617"/>
    <x v="4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x v="1618"/>
    <x v="1619"/>
    <b v="0"/>
    <n v="23"/>
    <b v="1"/>
    <s v="music/rock"/>
    <n v="133"/>
    <n v="86.96"/>
    <x v="4"/>
    <x v="11"/>
    <x v="1619"/>
    <x v="1618"/>
    <x v="3"/>
  </r>
  <r>
    <n v="1620"/>
    <s v="Kickstart my music career with 300 CDs"/>
    <s v="Kickstarting my music career with 300 hard copy CDs of my first release."/>
    <x v="28"/>
    <n v="1130"/>
    <x v="0"/>
    <s v="US"/>
    <s v="USD"/>
    <x v="1619"/>
    <x v="1620"/>
    <b v="0"/>
    <n v="17"/>
    <b v="1"/>
    <s v="music/rock"/>
    <n v="113"/>
    <n v="66.47"/>
    <x v="4"/>
    <x v="11"/>
    <x v="1620"/>
    <x v="1619"/>
    <x v="4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x v="1620"/>
    <x v="1621"/>
    <b v="0"/>
    <n v="37"/>
    <b v="1"/>
    <s v="music/rock"/>
    <n v="121"/>
    <n v="163.78"/>
    <x v="4"/>
    <x v="11"/>
    <x v="1621"/>
    <x v="1620"/>
    <x v="5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x v="1621"/>
    <x v="1622"/>
    <b v="0"/>
    <n v="65"/>
    <b v="1"/>
    <s v="music/rock"/>
    <n v="102"/>
    <n v="107.98"/>
    <x v="4"/>
    <x v="11"/>
    <x v="1622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x v="1622"/>
    <x v="1623"/>
    <b v="0"/>
    <n v="18"/>
    <b v="1"/>
    <s v="music/rock"/>
    <n v="101"/>
    <n v="42.11"/>
    <x v="4"/>
    <x v="11"/>
    <x v="1623"/>
    <x v="1622"/>
    <x v="4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x v="1623"/>
    <x v="1624"/>
    <b v="0"/>
    <n v="25"/>
    <b v="1"/>
    <s v="music/rock"/>
    <n v="118"/>
    <n v="47.2"/>
    <x v="4"/>
    <x v="11"/>
    <x v="1624"/>
    <x v="1623"/>
    <x v="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x v="1624"/>
    <x v="1625"/>
    <b v="0"/>
    <n v="104"/>
    <b v="1"/>
    <s v="music/rock"/>
    <n v="155"/>
    <n v="112.02"/>
    <x v="4"/>
    <x v="11"/>
    <x v="1625"/>
    <x v="1624"/>
    <x v="5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x v="1625"/>
    <x v="1626"/>
    <b v="0"/>
    <n v="108"/>
    <b v="1"/>
    <s v="music/rock"/>
    <n v="101"/>
    <n v="74.95"/>
    <x v="4"/>
    <x v="11"/>
    <x v="1626"/>
    <x v="1625"/>
    <x v="4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x v="1626"/>
    <x v="1627"/>
    <b v="0"/>
    <n v="38"/>
    <b v="1"/>
    <s v="music/rock"/>
    <n v="117"/>
    <n v="61.58"/>
    <x v="4"/>
    <x v="11"/>
    <x v="1627"/>
    <x v="1626"/>
    <x v="5"/>
  </r>
  <r>
    <n v="1628"/>
    <s v="&quot;Songs for Tsippora&quot; Byronâ€™s DEBUT EP"/>
    <s v="Original Jewish rock music on human relationships and identity"/>
    <x v="23"/>
    <n v="4037"/>
    <x v="0"/>
    <s v="US"/>
    <s v="USD"/>
    <x v="1627"/>
    <x v="1628"/>
    <b v="0"/>
    <n v="88"/>
    <b v="1"/>
    <s v="music/rock"/>
    <n v="101"/>
    <n v="45.88"/>
    <x v="4"/>
    <x v="11"/>
    <x v="1628"/>
    <x v="1627"/>
    <x v="3"/>
  </r>
  <r>
    <n v="1629"/>
    <s v="Off The Turnpike | A Loud New Way to Release Loud New Music"/>
    <s v="Help Off The Turnpike release new music, and set fire to everything!"/>
    <x v="12"/>
    <n v="6220"/>
    <x v="0"/>
    <s v="US"/>
    <s v="USD"/>
    <x v="1628"/>
    <x v="1629"/>
    <b v="0"/>
    <n v="82"/>
    <b v="1"/>
    <s v="music/rock"/>
    <n v="104"/>
    <n v="75.849999999999994"/>
    <x v="4"/>
    <x v="11"/>
    <x v="1629"/>
    <x v="1628"/>
    <x v="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x v="1629"/>
    <x v="1630"/>
    <b v="0"/>
    <n v="126"/>
    <b v="1"/>
    <s v="music/rock"/>
    <n v="265"/>
    <n v="84.21"/>
    <x v="4"/>
    <x v="11"/>
    <x v="1630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x v="1630"/>
    <x v="1631"/>
    <b v="0"/>
    <n v="133"/>
    <b v="1"/>
    <s v="music/rock"/>
    <n v="156"/>
    <n v="117.23"/>
    <x v="4"/>
    <x v="11"/>
    <x v="1631"/>
    <x v="1630"/>
    <x v="5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x v="1631"/>
    <x v="1632"/>
    <b v="0"/>
    <n v="47"/>
    <b v="1"/>
    <s v="music/rock"/>
    <n v="102"/>
    <n v="86.49"/>
    <x v="4"/>
    <x v="11"/>
    <x v="1632"/>
    <x v="1631"/>
    <x v="6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x v="1632"/>
    <x v="1633"/>
    <b v="0"/>
    <n v="58"/>
    <b v="1"/>
    <s v="music/rock"/>
    <n v="100"/>
    <n v="172.41"/>
    <x v="4"/>
    <x v="11"/>
    <x v="1633"/>
    <x v="1632"/>
    <x v="6"/>
  </r>
  <r>
    <n v="1634"/>
    <s v="RUBEDO: Debut Full Length Album"/>
    <s v="Recording Debut  Album w/ Producer Ikey Owens from Free Moral Agents/ The Mars Volta"/>
    <x v="13"/>
    <n v="2010"/>
    <x v="0"/>
    <s v="US"/>
    <s v="USD"/>
    <x v="1633"/>
    <x v="1634"/>
    <b v="0"/>
    <n v="32"/>
    <b v="1"/>
    <s v="music/rock"/>
    <n v="101"/>
    <n v="62.81"/>
    <x v="4"/>
    <x v="11"/>
    <x v="1634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x v="1634"/>
    <x v="1635"/>
    <b v="0"/>
    <n v="37"/>
    <b v="1"/>
    <s v="music/rock"/>
    <n v="125"/>
    <n v="67.73"/>
    <x v="4"/>
    <x v="11"/>
    <x v="1635"/>
    <x v="1634"/>
    <x v="2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x v="1635"/>
    <x v="1636"/>
    <b v="0"/>
    <n v="87"/>
    <b v="1"/>
    <s v="music/rock"/>
    <n v="104"/>
    <n v="53.56"/>
    <x v="4"/>
    <x v="11"/>
    <x v="1636"/>
    <x v="1635"/>
    <x v="6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x v="1636"/>
    <x v="1637"/>
    <b v="0"/>
    <n v="15"/>
    <b v="1"/>
    <s v="music/rock"/>
    <n v="104"/>
    <n v="34.6"/>
    <x v="4"/>
    <x v="11"/>
    <x v="1637"/>
    <x v="1636"/>
    <x v="8"/>
  </r>
  <r>
    <n v="1638"/>
    <s v="Avenues EP 2013"/>
    <s v="Avenues will be going in to the studio to record a new EP with Matt Allison!"/>
    <x v="28"/>
    <n v="1050"/>
    <x v="0"/>
    <s v="US"/>
    <s v="USD"/>
    <x v="1637"/>
    <x v="1638"/>
    <b v="0"/>
    <n v="27"/>
    <b v="1"/>
    <s v="music/rock"/>
    <n v="105"/>
    <n v="38.89"/>
    <x v="4"/>
    <x v="11"/>
    <x v="1638"/>
    <x v="1637"/>
    <x v="4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x v="1638"/>
    <x v="1639"/>
    <b v="0"/>
    <n v="19"/>
    <b v="1"/>
    <s v="music/rock"/>
    <n v="100"/>
    <n v="94.74"/>
    <x v="4"/>
    <x v="11"/>
    <x v="1639"/>
    <x v="1638"/>
    <x v="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x v="1639"/>
    <x v="1640"/>
    <b v="0"/>
    <n v="17"/>
    <b v="1"/>
    <s v="music/rock"/>
    <n v="170"/>
    <n v="39.97"/>
    <x v="4"/>
    <x v="11"/>
    <x v="1640"/>
    <x v="1639"/>
    <x v="7"/>
  </r>
  <r>
    <n v="1641"/>
    <s v="Tanya Dartson- Run for Your Life music video"/>
    <s v="Music Video For Upbeat and Inspiring Song - Run For Your Life"/>
    <x v="30"/>
    <n v="2535"/>
    <x v="0"/>
    <s v="US"/>
    <s v="USD"/>
    <x v="1640"/>
    <x v="1641"/>
    <b v="0"/>
    <n v="26"/>
    <b v="1"/>
    <s v="music/pop"/>
    <n v="101"/>
    <n v="97.5"/>
    <x v="4"/>
    <x v="27"/>
    <x v="1641"/>
    <x v="1640"/>
    <x v="3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x v="1641"/>
    <x v="1642"/>
    <b v="0"/>
    <n v="28"/>
    <b v="1"/>
    <s v="music/pop"/>
    <n v="100"/>
    <n v="42.86"/>
    <x v="4"/>
    <x v="27"/>
    <x v="1642"/>
    <x v="1641"/>
    <x v="6"/>
  </r>
  <r>
    <n v="1643"/>
    <s v="This Is All Now's Brand New Album!!"/>
    <s v="This Is All Now is putting out a brand new record, and we need YOUR help to do it!"/>
    <x v="10"/>
    <n v="6235"/>
    <x v="0"/>
    <s v="US"/>
    <s v="USD"/>
    <x v="1642"/>
    <x v="1643"/>
    <b v="0"/>
    <n v="37"/>
    <b v="1"/>
    <s v="music/pop"/>
    <n v="125"/>
    <n v="168.51"/>
    <x v="4"/>
    <x v="27"/>
    <x v="1643"/>
    <x v="1642"/>
    <x v="5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x v="1643"/>
    <x v="1644"/>
    <b v="0"/>
    <n v="128"/>
    <b v="1"/>
    <s v="music/pop"/>
    <n v="110"/>
    <n v="85.55"/>
    <x v="4"/>
    <x v="27"/>
    <x v="1644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x v="1644"/>
    <x v="1645"/>
    <b v="0"/>
    <n v="10"/>
    <b v="1"/>
    <s v="music/pop"/>
    <n v="111"/>
    <n v="554"/>
    <x v="4"/>
    <x v="27"/>
    <x v="1645"/>
    <x v="1644"/>
    <x v="4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x v="1645"/>
    <x v="1646"/>
    <b v="0"/>
    <n v="83"/>
    <b v="1"/>
    <s v="music/pop"/>
    <n v="110"/>
    <n v="26.55"/>
    <x v="4"/>
    <x v="27"/>
    <x v="1646"/>
    <x v="1645"/>
    <x v="3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x v="1646"/>
    <x v="1647"/>
    <b v="0"/>
    <n v="46"/>
    <b v="1"/>
    <s v="music/pop"/>
    <n v="105"/>
    <n v="113.83"/>
    <x v="4"/>
    <x v="27"/>
    <x v="1647"/>
    <x v="1646"/>
    <x v="5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x v="1647"/>
    <x v="1648"/>
    <b v="0"/>
    <n v="90"/>
    <b v="1"/>
    <s v="music/pop"/>
    <n v="125"/>
    <n v="32.01"/>
    <x v="4"/>
    <x v="27"/>
    <x v="1648"/>
    <x v="1647"/>
    <x v="6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x v="1648"/>
    <x v="1649"/>
    <b v="0"/>
    <n v="81"/>
    <b v="1"/>
    <s v="music/pop"/>
    <n v="101"/>
    <n v="47.19"/>
    <x v="4"/>
    <x v="27"/>
    <x v="1649"/>
    <x v="1648"/>
    <x v="3"/>
  </r>
  <r>
    <n v="1650"/>
    <s v="The Psalm Praise Project, Vol. 2"/>
    <s v="Help me record a CD that uses pop styling to give a fresh sound to ancient wisdom from scripture!"/>
    <x v="13"/>
    <n v="2831"/>
    <x v="0"/>
    <s v="US"/>
    <s v="USD"/>
    <x v="1649"/>
    <x v="1650"/>
    <b v="0"/>
    <n v="32"/>
    <b v="1"/>
    <s v="music/pop"/>
    <n v="142"/>
    <n v="88.47"/>
    <x v="4"/>
    <x v="27"/>
    <x v="1650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x v="1650"/>
    <x v="1651"/>
    <b v="0"/>
    <n v="20"/>
    <b v="1"/>
    <s v="music/pop"/>
    <n v="101"/>
    <n v="100.75"/>
    <x v="4"/>
    <x v="27"/>
    <x v="1651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x v="1651"/>
    <x v="1652"/>
    <b v="0"/>
    <n v="70"/>
    <b v="1"/>
    <s v="music/pop"/>
    <n v="101"/>
    <n v="64.709999999999994"/>
    <x v="4"/>
    <x v="27"/>
    <x v="1652"/>
    <x v="1651"/>
    <x v="4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x v="1652"/>
    <x v="1653"/>
    <b v="0"/>
    <n v="168"/>
    <b v="1"/>
    <s v="music/pop"/>
    <n v="174"/>
    <n v="51.85"/>
    <x v="4"/>
    <x v="27"/>
    <x v="1653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x v="1653"/>
    <x v="1654"/>
    <b v="0"/>
    <n v="34"/>
    <b v="1"/>
    <s v="music/pop"/>
    <n v="120"/>
    <n v="38.79"/>
    <x v="4"/>
    <x v="27"/>
    <x v="1654"/>
    <x v="1653"/>
    <x v="5"/>
  </r>
  <r>
    <n v="1655"/>
    <s v="Meg Porter Debut EP!"/>
    <s v="Berklee College of Music student, Meg Porter needs YOUR help to fund her very first EP!"/>
    <x v="15"/>
    <n v="2143"/>
    <x v="0"/>
    <s v="US"/>
    <s v="USD"/>
    <x v="1654"/>
    <x v="1655"/>
    <b v="0"/>
    <n v="48"/>
    <b v="1"/>
    <s v="music/pop"/>
    <n v="143"/>
    <n v="44.65"/>
    <x v="4"/>
    <x v="27"/>
    <x v="1655"/>
    <x v="1654"/>
    <x v="5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x v="1655"/>
    <x v="1656"/>
    <b v="0"/>
    <n v="48"/>
    <b v="1"/>
    <s v="music/pop"/>
    <n v="100"/>
    <n v="156.77000000000001"/>
    <x v="4"/>
    <x v="27"/>
    <x v="1656"/>
    <x v="1655"/>
    <x v="5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x v="1656"/>
    <x v="1657"/>
    <b v="0"/>
    <n v="221"/>
    <b v="1"/>
    <s v="music/pop"/>
    <n v="105"/>
    <n v="118.7"/>
    <x v="4"/>
    <x v="27"/>
    <x v="1657"/>
    <x v="1656"/>
    <x v="5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x v="1657"/>
    <x v="1658"/>
    <b v="0"/>
    <n v="107"/>
    <b v="1"/>
    <s v="music/pop"/>
    <n v="132"/>
    <n v="74.150000000000006"/>
    <x v="4"/>
    <x v="27"/>
    <x v="1658"/>
    <x v="1657"/>
    <x v="5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x v="1658"/>
    <x v="1659"/>
    <b v="0"/>
    <n v="45"/>
    <b v="1"/>
    <s v="music/pop"/>
    <n v="113"/>
    <n v="12.53"/>
    <x v="4"/>
    <x v="27"/>
    <x v="1659"/>
    <x v="1658"/>
    <x v="4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x v="1659"/>
    <x v="1660"/>
    <b v="0"/>
    <n v="36"/>
    <b v="1"/>
    <s v="music/pop"/>
    <n v="1254"/>
    <n v="27.86"/>
    <x v="4"/>
    <x v="27"/>
    <x v="1660"/>
    <x v="1659"/>
    <x v="2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x v="1660"/>
    <x v="1661"/>
    <b v="0"/>
    <n v="101"/>
    <b v="1"/>
    <s v="music/pop"/>
    <n v="103"/>
    <n v="80.180000000000007"/>
    <x v="4"/>
    <x v="27"/>
    <x v="166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x v="1661"/>
    <x v="1662"/>
    <b v="0"/>
    <n v="62"/>
    <b v="1"/>
    <s v="music/pop"/>
    <n v="103"/>
    <n v="132.44"/>
    <x v="4"/>
    <x v="27"/>
    <x v="1662"/>
    <x v="1661"/>
    <x v="6"/>
  </r>
  <r>
    <n v="1663"/>
    <s v="ghost -- a music video"/>
    <s v="music is as important to the eyes as it is to the ears. help bring ghost to life in front of your eyes."/>
    <x v="28"/>
    <n v="1080"/>
    <x v="0"/>
    <s v="US"/>
    <s v="USD"/>
    <x v="1662"/>
    <x v="1663"/>
    <b v="0"/>
    <n v="32"/>
    <b v="1"/>
    <s v="music/pop"/>
    <n v="108"/>
    <n v="33.75"/>
    <x v="4"/>
    <x v="27"/>
    <x v="1663"/>
    <x v="1662"/>
    <x v="0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x v="1663"/>
    <x v="1664"/>
    <b v="0"/>
    <n v="89"/>
    <b v="1"/>
    <s v="music/pop"/>
    <n v="122"/>
    <n v="34.380000000000003"/>
    <x v="4"/>
    <x v="27"/>
    <x v="1664"/>
    <x v="1663"/>
    <x v="5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x v="1664"/>
    <x v="1665"/>
    <b v="0"/>
    <n v="93"/>
    <b v="1"/>
    <s v="music/pop"/>
    <n v="119"/>
    <n v="44.96"/>
    <x v="4"/>
    <x v="27"/>
    <x v="1665"/>
    <x v="1664"/>
    <x v="6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x v="1665"/>
    <x v="1666"/>
    <b v="0"/>
    <n v="98"/>
    <b v="1"/>
    <s v="music/pop"/>
    <n v="161"/>
    <n v="41.04"/>
    <x v="4"/>
    <x v="27"/>
    <x v="1666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x v="1666"/>
    <x v="1667"/>
    <b v="0"/>
    <n v="82"/>
    <b v="1"/>
    <s v="music/pop"/>
    <n v="127"/>
    <n v="52.6"/>
    <x v="4"/>
    <x v="27"/>
    <x v="1667"/>
    <x v="1666"/>
    <x v="3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x v="1667"/>
    <x v="1668"/>
    <b v="0"/>
    <n v="116"/>
    <b v="1"/>
    <s v="music/pop"/>
    <n v="103"/>
    <n v="70.78"/>
    <x v="4"/>
    <x v="27"/>
    <x v="1668"/>
    <x v="1667"/>
    <x v="6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x v="1668"/>
    <x v="1669"/>
    <b v="0"/>
    <n v="52"/>
    <b v="1"/>
    <s v="music/pop"/>
    <n v="140"/>
    <n v="53.75"/>
    <x v="4"/>
    <x v="27"/>
    <x v="1669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x v="1669"/>
    <x v="1670"/>
    <b v="0"/>
    <n v="23"/>
    <b v="1"/>
    <s v="music/pop"/>
    <n v="103"/>
    <n v="44.61"/>
    <x v="4"/>
    <x v="27"/>
    <x v="1670"/>
    <x v="1669"/>
    <x v="7"/>
  </r>
  <r>
    <n v="1671"/>
    <s v="Luke O'Brien's Kickstarter"/>
    <s v="I am seeking funding in order to help take my music from a hobby to a career."/>
    <x v="13"/>
    <n v="2013.47"/>
    <x v="0"/>
    <s v="US"/>
    <s v="USD"/>
    <x v="1670"/>
    <x v="1671"/>
    <b v="0"/>
    <n v="77"/>
    <b v="1"/>
    <s v="music/pop"/>
    <n v="101"/>
    <n v="26.15"/>
    <x v="4"/>
    <x v="27"/>
    <x v="1671"/>
    <x v="1670"/>
    <x v="2"/>
  </r>
  <r>
    <n v="1672"/>
    <s v="High Altotude Debut Album"/>
    <s v="Sweet, sweet harmonies from Portland Oregon's premiere high school women's a cappella group."/>
    <x v="180"/>
    <n v="1920"/>
    <x v="0"/>
    <s v="US"/>
    <s v="USD"/>
    <x v="1671"/>
    <x v="1672"/>
    <b v="0"/>
    <n v="49"/>
    <b v="1"/>
    <s v="music/pop"/>
    <n v="113"/>
    <n v="39.18"/>
    <x v="4"/>
    <x v="27"/>
    <x v="1672"/>
    <x v="1671"/>
    <x v="5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x v="1672"/>
    <x v="1673"/>
    <b v="0"/>
    <n v="59"/>
    <b v="1"/>
    <s v="music/pop"/>
    <n v="128"/>
    <n v="45.59"/>
    <x v="4"/>
    <x v="27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x v="1673"/>
    <x v="1674"/>
    <b v="0"/>
    <n v="113"/>
    <b v="1"/>
    <s v="music/pop"/>
    <n v="202"/>
    <n v="89.25"/>
    <x v="4"/>
    <x v="27"/>
    <x v="1674"/>
    <x v="1673"/>
    <x v="2"/>
  </r>
  <r>
    <n v="1675"/>
    <s v="The Great Party's Debut Album!"/>
    <s v="The Great Party is releasing their debut album. Here's your chance to be a part of it!"/>
    <x v="28"/>
    <n v="1374.16"/>
    <x v="0"/>
    <s v="US"/>
    <s v="USD"/>
    <x v="1674"/>
    <x v="1675"/>
    <b v="0"/>
    <n v="34"/>
    <b v="1"/>
    <s v="music/pop"/>
    <n v="137"/>
    <n v="40.42"/>
    <x v="4"/>
    <x v="27"/>
    <x v="1675"/>
    <x v="1674"/>
    <x v="6"/>
  </r>
  <r>
    <n v="1676"/>
    <s v="Bridge 19 CD Release Tour"/>
    <s v="Help fund Bridge 19's tour in support of their first duo record, to be released in May 2012."/>
    <x v="9"/>
    <n v="3460"/>
    <x v="0"/>
    <s v="US"/>
    <s v="USD"/>
    <x v="1675"/>
    <x v="1676"/>
    <b v="0"/>
    <n v="42"/>
    <b v="1"/>
    <s v="music/pop"/>
    <n v="115"/>
    <n v="82.38"/>
    <x v="4"/>
    <x v="27"/>
    <x v="1676"/>
    <x v="1675"/>
    <x v="5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x v="1676"/>
    <x v="1677"/>
    <b v="0"/>
    <n v="42"/>
    <b v="1"/>
    <s v="music/pop"/>
    <n v="112"/>
    <n v="159.52000000000001"/>
    <x v="4"/>
    <x v="27"/>
    <x v="1677"/>
    <x v="1676"/>
    <x v="2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x v="1677"/>
    <x v="1678"/>
    <b v="0"/>
    <n v="49"/>
    <b v="1"/>
    <s v="music/pop"/>
    <n v="118"/>
    <n v="36.24"/>
    <x v="4"/>
    <x v="27"/>
    <x v="1678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x v="1678"/>
    <x v="1679"/>
    <b v="0"/>
    <n v="56"/>
    <b v="1"/>
    <s v="music/pop"/>
    <n v="175"/>
    <n v="62.5"/>
    <x v="4"/>
    <x v="27"/>
    <x v="1679"/>
    <x v="1678"/>
    <x v="6"/>
  </r>
  <r>
    <n v="1680"/>
    <s v="Kick Out a Record"/>
    <s v="Working Musician dilemma #164: how the taxman put Kick the Record 2.0 on hold"/>
    <x v="28"/>
    <n v="1175"/>
    <x v="0"/>
    <s v="US"/>
    <s v="USD"/>
    <x v="1679"/>
    <x v="1680"/>
    <b v="0"/>
    <n v="25"/>
    <b v="1"/>
    <s v="music/pop"/>
    <n v="118"/>
    <n v="47"/>
    <x v="4"/>
    <x v="27"/>
    <x v="1680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x v="1680"/>
    <x v="1681"/>
    <b v="0"/>
    <n v="884"/>
    <b v="0"/>
    <s v="music/faith"/>
    <n v="101"/>
    <n v="74.58"/>
    <x v="4"/>
    <x v="28"/>
    <x v="1681"/>
    <x v="1680"/>
    <x v="1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x v="1681"/>
    <x v="1682"/>
    <b v="0"/>
    <n v="0"/>
    <b v="0"/>
    <s v="music/faith"/>
    <n v="0"/>
    <n v="0"/>
    <x v="4"/>
    <x v="28"/>
    <x v="1682"/>
    <x v="1681"/>
    <x v="1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x v="1682"/>
    <x v="1683"/>
    <b v="0"/>
    <n v="10"/>
    <b v="0"/>
    <s v="music/faith"/>
    <n v="22"/>
    <n v="76"/>
    <x v="4"/>
    <x v="28"/>
    <x v="1683"/>
    <x v="1682"/>
    <x v="1"/>
  </r>
  <r>
    <n v="1684"/>
    <s v="Goodness &amp; Mercy EP - Marty Mikles"/>
    <s v="New Music from Marty Mikles!  A new EP all about God's Goodness &amp; Mercy."/>
    <x v="6"/>
    <n v="8730"/>
    <x v="3"/>
    <s v="US"/>
    <s v="USD"/>
    <x v="1683"/>
    <x v="1684"/>
    <b v="0"/>
    <n v="101"/>
    <b v="0"/>
    <s v="music/faith"/>
    <n v="109"/>
    <n v="86.44"/>
    <x v="4"/>
    <x v="28"/>
    <x v="1684"/>
    <x v="1683"/>
    <x v="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x v="1684"/>
    <x v="1685"/>
    <b v="0"/>
    <n v="15"/>
    <b v="0"/>
    <s v="music/faith"/>
    <n v="103"/>
    <n v="24"/>
    <x v="4"/>
    <x v="28"/>
    <x v="1685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x v="1685"/>
    <x v="1686"/>
    <b v="0"/>
    <n v="1"/>
    <b v="0"/>
    <s v="music/faith"/>
    <n v="0"/>
    <n v="18"/>
    <x v="4"/>
    <x v="28"/>
    <x v="1686"/>
    <x v="1685"/>
    <x v="1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x v="1686"/>
    <x v="1687"/>
    <b v="0"/>
    <n v="39"/>
    <b v="0"/>
    <s v="music/faith"/>
    <n v="31"/>
    <n v="80.13"/>
    <x v="4"/>
    <x v="28"/>
    <x v="1687"/>
    <x v="1686"/>
    <x v="1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x v="1687"/>
    <x v="1688"/>
    <b v="0"/>
    <n v="7"/>
    <b v="0"/>
    <s v="music/faith"/>
    <n v="44"/>
    <n v="253.14"/>
    <x v="4"/>
    <x v="28"/>
    <x v="1688"/>
    <x v="1687"/>
    <x v="1"/>
  </r>
  <r>
    <n v="1689"/>
    <s v="Fly Away"/>
    <s v="Praising the Living God in the second half of life."/>
    <x v="262"/>
    <n v="2400"/>
    <x v="3"/>
    <s v="US"/>
    <s v="USD"/>
    <x v="1688"/>
    <x v="1689"/>
    <b v="0"/>
    <n v="14"/>
    <b v="0"/>
    <s v="music/faith"/>
    <n v="100"/>
    <n v="171.43"/>
    <x v="4"/>
    <x v="28"/>
    <x v="1689"/>
    <x v="1688"/>
    <x v="1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x v="1689"/>
    <x v="1690"/>
    <b v="0"/>
    <n v="11"/>
    <b v="0"/>
    <s v="music/faith"/>
    <n v="25"/>
    <n v="57.73"/>
    <x v="4"/>
    <x v="28"/>
    <x v="1690"/>
    <x v="1689"/>
    <x v="1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x v="1690"/>
    <x v="1691"/>
    <b v="0"/>
    <n v="38"/>
    <b v="0"/>
    <s v="music/faith"/>
    <n v="33"/>
    <n v="264.26"/>
    <x v="4"/>
    <x v="28"/>
    <x v="1691"/>
    <x v="1690"/>
    <x v="1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x v="1691"/>
    <x v="1692"/>
    <b v="0"/>
    <n v="15"/>
    <b v="0"/>
    <s v="music/faith"/>
    <n v="48"/>
    <n v="159.33000000000001"/>
    <x v="4"/>
    <x v="28"/>
    <x v="1692"/>
    <x v="1691"/>
    <x v="1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x v="1692"/>
    <x v="1693"/>
    <b v="0"/>
    <n v="8"/>
    <b v="0"/>
    <s v="music/faith"/>
    <n v="9"/>
    <n v="35"/>
    <x v="4"/>
    <x v="28"/>
    <x v="1693"/>
    <x v="1692"/>
    <x v="1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x v="1693"/>
    <x v="1694"/>
    <b v="0"/>
    <n v="1"/>
    <b v="0"/>
    <s v="music/faith"/>
    <n v="0"/>
    <n v="5"/>
    <x v="4"/>
    <x v="28"/>
    <x v="1694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x v="1694"/>
    <x v="1695"/>
    <b v="0"/>
    <n v="23"/>
    <b v="0"/>
    <s v="music/faith"/>
    <n v="12"/>
    <n v="61.09"/>
    <x v="4"/>
    <x v="28"/>
    <x v="1695"/>
    <x v="1694"/>
    <x v="1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x v="1695"/>
    <x v="1696"/>
    <b v="0"/>
    <n v="0"/>
    <b v="0"/>
    <s v="music/faith"/>
    <n v="0"/>
    <n v="0"/>
    <x v="4"/>
    <x v="28"/>
    <x v="1696"/>
    <x v="1695"/>
    <x v="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x v="1696"/>
    <x v="1697"/>
    <b v="0"/>
    <n v="22"/>
    <b v="0"/>
    <s v="music/faith"/>
    <n v="20"/>
    <n v="114.82"/>
    <x v="4"/>
    <x v="28"/>
    <x v="1697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x v="1697"/>
    <x v="1698"/>
    <b v="0"/>
    <n v="0"/>
    <b v="0"/>
    <s v="music/faith"/>
    <n v="0"/>
    <n v="0"/>
    <x v="4"/>
    <x v="28"/>
    <x v="1698"/>
    <x v="1697"/>
    <x v="1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x v="1698"/>
    <x v="1699"/>
    <b v="0"/>
    <n v="4"/>
    <b v="0"/>
    <s v="music/faith"/>
    <n v="4"/>
    <n v="54"/>
    <x v="4"/>
    <x v="28"/>
    <x v="1699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x v="1699"/>
    <x v="1700"/>
    <b v="0"/>
    <n v="79"/>
    <b v="0"/>
    <s v="music/faith"/>
    <n v="26"/>
    <n v="65.97"/>
    <x v="4"/>
    <x v="28"/>
    <x v="1700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x v="1700"/>
    <x v="1701"/>
    <b v="0"/>
    <n v="2"/>
    <b v="0"/>
    <s v="music/faith"/>
    <n v="0"/>
    <n v="5"/>
    <x v="4"/>
    <x v="28"/>
    <x v="1701"/>
    <x v="1700"/>
    <x v="3"/>
  </r>
  <r>
    <n v="1702"/>
    <s v="lyndale lewis and new vision prosper cd release"/>
    <s v="I can do all things through christ jesus"/>
    <x v="281"/>
    <n v="1"/>
    <x v="2"/>
    <s v="US"/>
    <s v="USD"/>
    <x v="1701"/>
    <x v="1702"/>
    <b v="0"/>
    <n v="1"/>
    <b v="0"/>
    <s v="music/faith"/>
    <n v="0"/>
    <n v="1"/>
    <x v="4"/>
    <x v="28"/>
    <x v="1702"/>
    <x v="1701"/>
    <x v="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x v="1702"/>
    <x v="1703"/>
    <b v="0"/>
    <n v="2"/>
    <b v="0"/>
    <s v="music/faith"/>
    <n v="1"/>
    <n v="25.5"/>
    <x v="4"/>
    <x v="28"/>
    <x v="1703"/>
    <x v="1702"/>
    <x v="0"/>
  </r>
  <r>
    <n v="1704"/>
    <s v="Jericho Down Worship Album"/>
    <s v="We want to record an album of popular praise &amp; worship songs with our own influence and style."/>
    <x v="13"/>
    <n v="1302"/>
    <x v="2"/>
    <s v="US"/>
    <s v="USD"/>
    <x v="1703"/>
    <x v="1704"/>
    <b v="0"/>
    <n v="11"/>
    <b v="0"/>
    <s v="music/faith"/>
    <n v="65"/>
    <n v="118.36"/>
    <x v="4"/>
    <x v="28"/>
    <x v="1704"/>
    <x v="1703"/>
    <x v="0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x v="1704"/>
    <x v="1705"/>
    <b v="0"/>
    <n v="0"/>
    <b v="0"/>
    <s v="music/faith"/>
    <n v="0"/>
    <n v="0"/>
    <x v="4"/>
    <x v="28"/>
    <x v="1705"/>
    <x v="1704"/>
    <x v="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x v="1705"/>
    <x v="1706"/>
    <b v="0"/>
    <n v="0"/>
    <b v="0"/>
    <s v="music/faith"/>
    <n v="0"/>
    <n v="0"/>
    <x v="4"/>
    <x v="28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x v="1706"/>
    <x v="1707"/>
    <b v="0"/>
    <n v="9"/>
    <b v="0"/>
    <s v="music/faith"/>
    <n v="10"/>
    <n v="54.11"/>
    <x v="4"/>
    <x v="28"/>
    <x v="1707"/>
    <x v="1706"/>
    <x v="2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x v="1707"/>
    <x v="1708"/>
    <b v="0"/>
    <n v="0"/>
    <b v="0"/>
    <s v="music/faith"/>
    <n v="0"/>
    <n v="0"/>
    <x v="4"/>
    <x v="28"/>
    <x v="1708"/>
    <x v="1707"/>
    <x v="2"/>
  </r>
  <r>
    <n v="1709"/>
    <s v="Psalms"/>
    <s v="A project to set psalms to music. The psalms are taken from the English Standard Version (ESV) of the Bible."/>
    <x v="257"/>
    <n v="85"/>
    <x v="2"/>
    <s v="US"/>
    <s v="USD"/>
    <x v="1708"/>
    <x v="1709"/>
    <b v="0"/>
    <n v="4"/>
    <b v="0"/>
    <s v="music/faith"/>
    <n v="5"/>
    <n v="21.25"/>
    <x v="4"/>
    <x v="28"/>
    <x v="1709"/>
    <x v="1708"/>
    <x v="3"/>
  </r>
  <r>
    <n v="1710"/>
    <s v="Producing a live album of our upcoming Europe tour"/>
    <s v="We want to create a gospel live album which has never been produced before."/>
    <x v="10"/>
    <n v="34"/>
    <x v="2"/>
    <s v="DE"/>
    <s v="EUR"/>
    <x v="1709"/>
    <x v="1710"/>
    <b v="0"/>
    <n v="1"/>
    <b v="0"/>
    <s v="music/faith"/>
    <n v="1"/>
    <n v="34"/>
    <x v="4"/>
    <x v="28"/>
    <x v="1710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x v="1710"/>
    <x v="1711"/>
    <b v="0"/>
    <n v="2"/>
    <b v="0"/>
    <s v="music/faith"/>
    <n v="11"/>
    <n v="525"/>
    <x v="4"/>
    <x v="28"/>
    <x v="1711"/>
    <x v="1710"/>
    <x v="3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x v="1711"/>
    <x v="1712"/>
    <b v="0"/>
    <n v="0"/>
    <b v="0"/>
    <s v="music/faith"/>
    <n v="0"/>
    <n v="0"/>
    <x v="4"/>
    <x v="28"/>
    <x v="1712"/>
    <x v="1711"/>
    <x v="0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x v="1712"/>
    <x v="1713"/>
    <b v="0"/>
    <n v="1"/>
    <b v="0"/>
    <s v="music/faith"/>
    <n v="2"/>
    <n v="50"/>
    <x v="4"/>
    <x v="28"/>
    <x v="1713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x v="1713"/>
    <x v="1714"/>
    <b v="0"/>
    <n v="17"/>
    <b v="0"/>
    <s v="music/faith"/>
    <n v="8"/>
    <n v="115.71"/>
    <x v="4"/>
    <x v="28"/>
    <x v="1714"/>
    <x v="1713"/>
    <x v="0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x v="1714"/>
    <x v="1715"/>
    <b v="0"/>
    <n v="2"/>
    <b v="0"/>
    <s v="music/faith"/>
    <n v="0"/>
    <n v="5.5"/>
    <x v="4"/>
    <x v="28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x v="1715"/>
    <x v="1716"/>
    <b v="0"/>
    <n v="3"/>
    <b v="0"/>
    <s v="music/faith"/>
    <n v="8"/>
    <n v="50"/>
    <x v="4"/>
    <x v="28"/>
    <x v="1716"/>
    <x v="1715"/>
    <x v="2"/>
  </r>
  <r>
    <n v="1717"/>
    <s v="Shift Records A New EP!"/>
    <s v="Our first record created to reach, inspire, and ultimately express the love of Jesus to our generation."/>
    <x v="282"/>
    <n v="1395"/>
    <x v="2"/>
    <s v="US"/>
    <s v="USD"/>
    <x v="1716"/>
    <x v="1717"/>
    <b v="0"/>
    <n v="41"/>
    <b v="0"/>
    <s v="music/faith"/>
    <n v="43"/>
    <n v="34.020000000000003"/>
    <x v="4"/>
    <x v="28"/>
    <x v="1717"/>
    <x v="1716"/>
    <x v="2"/>
  </r>
  <r>
    <n v="1718"/>
    <s v="The Prodigal Son"/>
    <s v="A melody for the galaxy."/>
    <x v="19"/>
    <n v="75"/>
    <x v="2"/>
    <s v="US"/>
    <s v="USD"/>
    <x v="1717"/>
    <x v="1718"/>
    <b v="0"/>
    <n v="2"/>
    <b v="0"/>
    <s v="music/faith"/>
    <n v="0"/>
    <n v="37.5"/>
    <x v="4"/>
    <x v="28"/>
    <x v="1718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x v="1718"/>
    <x v="1719"/>
    <b v="0"/>
    <n v="3"/>
    <b v="0"/>
    <s v="music/faith"/>
    <n v="1"/>
    <n v="11.67"/>
    <x v="4"/>
    <x v="28"/>
    <x v="1719"/>
    <x v="1718"/>
    <x v="3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x v="1719"/>
    <x v="1720"/>
    <b v="0"/>
    <n v="8"/>
    <b v="0"/>
    <s v="music/faith"/>
    <n v="6"/>
    <n v="28.13"/>
    <x v="4"/>
    <x v="28"/>
    <x v="1720"/>
    <x v="1719"/>
    <x v="3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x v="1720"/>
    <x v="1721"/>
    <b v="0"/>
    <n v="0"/>
    <b v="0"/>
    <s v="music/faith"/>
    <n v="0"/>
    <n v="0"/>
    <x v="4"/>
    <x v="28"/>
    <x v="1721"/>
    <x v="1720"/>
    <x v="0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x v="1721"/>
    <x v="1722"/>
    <b v="0"/>
    <n v="1"/>
    <b v="0"/>
    <s v="music/faith"/>
    <n v="0"/>
    <n v="1"/>
    <x v="4"/>
    <x v="28"/>
    <x v="1722"/>
    <x v="1721"/>
    <x v="2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x v="1722"/>
    <x v="1723"/>
    <b v="0"/>
    <n v="3"/>
    <b v="0"/>
    <s v="music/faith"/>
    <n v="7"/>
    <n v="216.67"/>
    <x v="4"/>
    <x v="28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x v="1723"/>
    <x v="1724"/>
    <b v="0"/>
    <n v="4"/>
    <b v="0"/>
    <s v="music/faith"/>
    <n v="1"/>
    <n v="8.75"/>
    <x v="4"/>
    <x v="28"/>
    <x v="1724"/>
    <x v="1723"/>
    <x v="3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x v="1724"/>
    <x v="1725"/>
    <b v="0"/>
    <n v="9"/>
    <b v="0"/>
    <s v="music/faith"/>
    <n v="10"/>
    <n v="62.22"/>
    <x v="4"/>
    <x v="28"/>
    <x v="1725"/>
    <x v="1724"/>
    <x v="3"/>
  </r>
  <r>
    <n v="1726"/>
    <s v="&quot;Every Day&quot; CD by Amanda Joy Hall"/>
    <s v="Amanda Joy Hall's sophomore album, &quot;Every Day&quot;. Release expected July 2014"/>
    <x v="115"/>
    <n v="2196"/>
    <x v="2"/>
    <s v="US"/>
    <s v="USD"/>
    <x v="1725"/>
    <x v="1726"/>
    <b v="0"/>
    <n v="16"/>
    <b v="0"/>
    <s v="music/faith"/>
    <n v="34"/>
    <n v="137.25"/>
    <x v="4"/>
    <x v="28"/>
    <x v="1726"/>
    <x v="1725"/>
    <x v="3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x v="1726"/>
    <x v="1727"/>
    <b v="0"/>
    <n v="1"/>
    <b v="0"/>
    <s v="music/faith"/>
    <n v="0"/>
    <n v="1"/>
    <x v="4"/>
    <x v="28"/>
    <x v="1727"/>
    <x v="1726"/>
    <x v="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x v="1727"/>
    <x v="1728"/>
    <b v="0"/>
    <n v="7"/>
    <b v="0"/>
    <s v="music/faith"/>
    <n v="68"/>
    <n v="122.14"/>
    <x v="4"/>
    <x v="28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x v="1728"/>
    <x v="1729"/>
    <b v="0"/>
    <n v="0"/>
    <b v="0"/>
    <s v="music/faith"/>
    <n v="0"/>
    <n v="0"/>
    <x v="4"/>
    <x v="28"/>
    <x v="1729"/>
    <x v="1728"/>
    <x v="2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x v="1729"/>
    <x v="1730"/>
    <b v="0"/>
    <n v="0"/>
    <b v="0"/>
    <s v="music/faith"/>
    <n v="0"/>
    <n v="0"/>
    <x v="4"/>
    <x v="28"/>
    <x v="1730"/>
    <x v="1729"/>
    <x v="0"/>
  </r>
  <r>
    <n v="1731"/>
    <s v="Sam Cox Band First Christian Tour"/>
    <s v="We are a Christin Worship band looking to midwest tour. God Bless!"/>
    <x v="28"/>
    <n v="0"/>
    <x v="2"/>
    <s v="US"/>
    <s v="USD"/>
    <x v="1730"/>
    <x v="1731"/>
    <b v="0"/>
    <n v="0"/>
    <b v="0"/>
    <s v="music/faith"/>
    <n v="0"/>
    <n v="0"/>
    <x v="4"/>
    <x v="28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x v="1731"/>
    <x v="1732"/>
    <b v="0"/>
    <n v="0"/>
    <b v="0"/>
    <s v="music/faith"/>
    <n v="0"/>
    <n v="0"/>
    <x v="4"/>
    <x v="28"/>
    <x v="1732"/>
    <x v="1731"/>
    <x v="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x v="1732"/>
    <x v="1733"/>
    <b v="0"/>
    <n v="0"/>
    <b v="0"/>
    <s v="music/faith"/>
    <n v="0"/>
    <n v="0"/>
    <x v="4"/>
    <x v="28"/>
    <x v="1733"/>
    <x v="1732"/>
    <x v="2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x v="1733"/>
    <x v="1734"/>
    <b v="0"/>
    <n v="1"/>
    <b v="0"/>
    <s v="music/faith"/>
    <n v="0"/>
    <n v="1"/>
    <x v="4"/>
    <x v="28"/>
    <x v="1734"/>
    <x v="1733"/>
    <x v="0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x v="1734"/>
    <x v="1735"/>
    <b v="0"/>
    <n v="2"/>
    <b v="0"/>
    <s v="music/faith"/>
    <n v="11"/>
    <n v="55"/>
    <x v="4"/>
    <x v="28"/>
    <x v="1735"/>
    <x v="1734"/>
    <x v="2"/>
  </r>
  <r>
    <n v="1736"/>
    <s v="In His Presence"/>
    <s v="A unique meditative album reflecting on the life of Christ, inviting Him into your presence"/>
    <x v="9"/>
    <n v="22"/>
    <x v="2"/>
    <s v="US"/>
    <s v="USD"/>
    <x v="1735"/>
    <x v="1736"/>
    <b v="0"/>
    <n v="1"/>
    <b v="0"/>
    <s v="music/faith"/>
    <n v="1"/>
    <n v="22"/>
    <x v="4"/>
    <x v="28"/>
    <x v="1736"/>
    <x v="1735"/>
    <x v="0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x v="1736"/>
    <x v="1737"/>
    <b v="0"/>
    <n v="15"/>
    <b v="0"/>
    <s v="music/faith"/>
    <n v="21"/>
    <n v="56.67"/>
    <x v="4"/>
    <x v="28"/>
    <x v="1737"/>
    <x v="1736"/>
    <x v="0"/>
  </r>
  <r>
    <n v="1738"/>
    <s v="The Flashing Lights"/>
    <s v="Music that inspires and gives hope for overcoming and change. And it is good music."/>
    <x v="10"/>
    <n v="20"/>
    <x v="2"/>
    <s v="US"/>
    <s v="USD"/>
    <x v="1737"/>
    <x v="1738"/>
    <b v="0"/>
    <n v="1"/>
    <b v="0"/>
    <s v="music/faith"/>
    <n v="0"/>
    <n v="20"/>
    <x v="4"/>
    <x v="28"/>
    <x v="1738"/>
    <x v="1737"/>
    <x v="3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x v="1738"/>
    <x v="1739"/>
    <b v="0"/>
    <n v="1"/>
    <b v="0"/>
    <s v="music/faith"/>
    <n v="0"/>
    <n v="1"/>
    <x v="4"/>
    <x v="28"/>
    <x v="1739"/>
    <x v="1738"/>
    <x v="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x v="1739"/>
    <x v="1740"/>
    <b v="0"/>
    <n v="0"/>
    <b v="0"/>
    <s v="music/faith"/>
    <n v="0"/>
    <n v="0"/>
    <x v="4"/>
    <x v="28"/>
    <x v="1740"/>
    <x v="1739"/>
    <x v="0"/>
  </r>
  <r>
    <n v="1741"/>
    <s v="Caught off Guard"/>
    <s v="A photo journal documenting my experiences and travels across New Zealand"/>
    <x v="38"/>
    <n v="1330"/>
    <x v="0"/>
    <s v="GB"/>
    <s v="GBP"/>
    <x v="1740"/>
    <x v="1741"/>
    <b v="0"/>
    <n v="52"/>
    <b v="1"/>
    <s v="photography/photobooks"/>
    <n v="111"/>
    <n v="25.58"/>
    <x v="8"/>
    <x v="20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x v="1741"/>
    <x v="1742"/>
    <b v="0"/>
    <n v="34"/>
    <b v="1"/>
    <s v="photography/photobooks"/>
    <n v="109"/>
    <n v="63.97"/>
    <x v="8"/>
    <x v="20"/>
    <x v="1742"/>
    <x v="1741"/>
    <x v="2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x v="1742"/>
    <x v="1743"/>
    <b v="0"/>
    <n v="67"/>
    <b v="1"/>
    <s v="photography/photobooks"/>
    <n v="100"/>
    <n v="89.93"/>
    <x v="8"/>
    <x v="20"/>
    <x v="1743"/>
    <x v="1742"/>
    <x v="2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x v="1743"/>
    <x v="1744"/>
    <b v="0"/>
    <n v="70"/>
    <b v="1"/>
    <s v="photography/photobooks"/>
    <n v="118"/>
    <n v="93.07"/>
    <x v="8"/>
    <x v="20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x v="1744"/>
    <x v="1745"/>
    <b v="0"/>
    <n v="89"/>
    <b v="1"/>
    <s v="photography/photobooks"/>
    <n v="114"/>
    <n v="89.67"/>
    <x v="8"/>
    <x v="20"/>
    <x v="1745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x v="1745"/>
    <x v="1746"/>
    <b v="0"/>
    <n v="107"/>
    <b v="1"/>
    <s v="photography/photobooks"/>
    <n v="148"/>
    <n v="207.62"/>
    <x v="8"/>
    <x v="20"/>
    <x v="1746"/>
    <x v="1745"/>
    <x v="2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x v="1746"/>
    <x v="1747"/>
    <b v="0"/>
    <n v="159"/>
    <b v="1"/>
    <s v="photography/photobooks"/>
    <n v="105"/>
    <n v="59.41"/>
    <x v="8"/>
    <x v="20"/>
    <x v="1747"/>
    <x v="1746"/>
    <x v="0"/>
  </r>
  <r>
    <n v="1748"/>
    <s v="So It Is: Vancouver"/>
    <s v="Telling the story of the city through remarkable people who live in Vancouver today."/>
    <x v="63"/>
    <n v="64974"/>
    <x v="0"/>
    <s v="CA"/>
    <s v="CAD"/>
    <x v="1747"/>
    <x v="1748"/>
    <b v="0"/>
    <n v="181"/>
    <b v="1"/>
    <s v="photography/photobooks"/>
    <n v="130"/>
    <n v="358.97"/>
    <x v="8"/>
    <x v="20"/>
    <x v="1748"/>
    <x v="1747"/>
    <x v="0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x v="1748"/>
    <x v="1749"/>
    <b v="0"/>
    <n v="131"/>
    <b v="1"/>
    <s v="photography/photobooks"/>
    <n v="123"/>
    <n v="94.74"/>
    <x v="8"/>
    <x v="20"/>
    <x v="1749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x v="1749"/>
    <x v="1750"/>
    <b v="0"/>
    <n v="125"/>
    <b v="1"/>
    <s v="photography/photobooks"/>
    <n v="202"/>
    <n v="80.650000000000006"/>
    <x v="8"/>
    <x v="20"/>
    <x v="1750"/>
    <x v="1749"/>
    <x v="2"/>
  </r>
  <r>
    <n v="1751"/>
    <s v="Daily Bread: Stories from Rural Greece"/>
    <s v="Photographs and stories culled from 10 years of road trips through rural Greece"/>
    <x v="3"/>
    <n v="10290"/>
    <x v="0"/>
    <s v="US"/>
    <s v="USD"/>
    <x v="1750"/>
    <x v="1751"/>
    <b v="0"/>
    <n v="61"/>
    <b v="1"/>
    <s v="photography/photobooks"/>
    <n v="103"/>
    <n v="168.69"/>
    <x v="8"/>
    <x v="20"/>
    <x v="1751"/>
    <x v="1750"/>
    <x v="0"/>
  </r>
  <r>
    <n v="1752"/>
    <s v="Adfectus Book"/>
    <s v="A little book of calm, in picture form, that will soothe the soul and un-furrow the brow."/>
    <x v="38"/>
    <n v="3122"/>
    <x v="0"/>
    <s v="GB"/>
    <s v="GBP"/>
    <x v="1751"/>
    <x v="1752"/>
    <b v="0"/>
    <n v="90"/>
    <b v="1"/>
    <s v="photography/photobooks"/>
    <n v="260"/>
    <n v="34.69"/>
    <x v="8"/>
    <x v="20"/>
    <x v="175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x v="1752"/>
    <x v="1753"/>
    <b v="0"/>
    <n v="35"/>
    <b v="1"/>
    <s v="photography/photobooks"/>
    <n v="108"/>
    <n v="462.86"/>
    <x v="8"/>
    <x v="20"/>
    <x v="1753"/>
    <x v="1752"/>
    <x v="2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x v="1753"/>
    <x v="1754"/>
    <b v="0"/>
    <n v="90"/>
    <b v="1"/>
    <s v="photography/photobooks"/>
    <n v="111"/>
    <n v="104.39"/>
    <x v="8"/>
    <x v="20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x v="1754"/>
    <x v="1755"/>
    <b v="0"/>
    <n v="4"/>
    <b v="1"/>
    <s v="photography/photobooks"/>
    <n v="120"/>
    <n v="7.5"/>
    <x v="8"/>
    <x v="20"/>
    <x v="1755"/>
    <x v="1754"/>
    <x v="0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x v="1755"/>
    <x v="1756"/>
    <b v="0"/>
    <n v="120"/>
    <b v="1"/>
    <s v="photography/photobooks"/>
    <n v="103"/>
    <n v="47.13"/>
    <x v="8"/>
    <x v="20"/>
    <x v="1756"/>
    <x v="1755"/>
    <x v="2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x v="1756"/>
    <x v="1757"/>
    <b v="0"/>
    <n v="14"/>
    <b v="1"/>
    <s v="photography/photobooks"/>
    <n v="116"/>
    <n v="414.29"/>
    <x v="8"/>
    <x v="20"/>
    <x v="1757"/>
    <x v="1756"/>
    <x v="2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x v="1757"/>
    <x v="1758"/>
    <b v="0"/>
    <n v="27"/>
    <b v="1"/>
    <s v="photography/photobooks"/>
    <n v="115"/>
    <n v="42.48"/>
    <x v="8"/>
    <x v="20"/>
    <x v="1758"/>
    <x v="1757"/>
    <x v="2"/>
  </r>
  <r>
    <n v="1759"/>
    <s v="Death Valley"/>
    <s v="Death Valley will be the first photo book of Andi State"/>
    <x v="10"/>
    <n v="5330"/>
    <x v="0"/>
    <s v="US"/>
    <s v="USD"/>
    <x v="1758"/>
    <x v="1759"/>
    <b v="0"/>
    <n v="49"/>
    <b v="1"/>
    <s v="photography/photobooks"/>
    <n v="107"/>
    <n v="108.78"/>
    <x v="8"/>
    <x v="20"/>
    <x v="1759"/>
    <x v="1758"/>
    <x v="0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x v="1759"/>
    <x v="1760"/>
    <b v="0"/>
    <n v="102"/>
    <b v="1"/>
    <s v="photography/photobooks"/>
    <n v="165"/>
    <n v="81.099999999999994"/>
    <x v="8"/>
    <x v="20"/>
    <x v="1760"/>
    <x v="1759"/>
    <x v="2"/>
  </r>
  <r>
    <n v="1761"/>
    <s v="I Wanted To See Boobs"/>
    <s v="A hardcover photobook telling the naked truth of a young photographers journey."/>
    <x v="213"/>
    <n v="155"/>
    <x v="0"/>
    <s v="GB"/>
    <s v="GBP"/>
    <x v="1760"/>
    <x v="1761"/>
    <b v="0"/>
    <n v="3"/>
    <b v="1"/>
    <s v="photography/photobooks"/>
    <n v="155"/>
    <n v="51.67"/>
    <x v="8"/>
    <x v="20"/>
    <x v="1761"/>
    <x v="1760"/>
    <x v="0"/>
  </r>
  <r>
    <n v="1762"/>
    <s v="&quot;The Naked Pixel&quot; Ali Pakele"/>
    <s v="Project rewards $25 gets you 190+ digital images"/>
    <x v="213"/>
    <n v="885"/>
    <x v="0"/>
    <s v="US"/>
    <s v="USD"/>
    <x v="1761"/>
    <x v="1762"/>
    <b v="0"/>
    <n v="25"/>
    <b v="1"/>
    <s v="photography/photobooks"/>
    <n v="885"/>
    <n v="35.4"/>
    <x v="8"/>
    <x v="20"/>
    <x v="1762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x v="1762"/>
    <x v="1763"/>
    <b v="0"/>
    <n v="118"/>
    <b v="1"/>
    <s v="photography/photobooks"/>
    <n v="102"/>
    <n v="103.64"/>
    <x v="8"/>
    <x v="20"/>
    <x v="1763"/>
    <x v="1762"/>
    <x v="2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x v="1763"/>
    <x v="1764"/>
    <b v="1"/>
    <n v="39"/>
    <b v="0"/>
    <s v="photography/photobooks"/>
    <n v="20"/>
    <n v="55.28"/>
    <x v="8"/>
    <x v="20"/>
    <x v="1764"/>
    <x v="1763"/>
    <x v="3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x v="1764"/>
    <x v="1765"/>
    <b v="1"/>
    <n v="103"/>
    <b v="0"/>
    <s v="photography/photobooks"/>
    <n v="59"/>
    <n v="72.17"/>
    <x v="8"/>
    <x v="20"/>
    <x v="1765"/>
    <x v="1764"/>
    <x v="3"/>
  </r>
  <r>
    <n v="1766"/>
    <s v="Photographic book on Melbourne's music scene"/>
    <s v="I want to create a beautiful book which documents the Melbourne music scene."/>
    <x v="15"/>
    <n v="0"/>
    <x v="2"/>
    <s v="AU"/>
    <s v="AUD"/>
    <x v="1765"/>
    <x v="1766"/>
    <b v="1"/>
    <n v="0"/>
    <b v="0"/>
    <s v="photography/photobooks"/>
    <n v="0"/>
    <n v="0"/>
    <x v="8"/>
    <x v="20"/>
    <x v="1766"/>
    <x v="1765"/>
    <x v="3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x v="1766"/>
    <x v="1767"/>
    <b v="1"/>
    <n v="39"/>
    <b v="0"/>
    <s v="photography/photobooks"/>
    <n v="46"/>
    <n v="58.62"/>
    <x v="8"/>
    <x v="20"/>
    <x v="1767"/>
    <x v="1766"/>
    <x v="3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x v="1767"/>
    <x v="1768"/>
    <b v="1"/>
    <n v="15"/>
    <b v="0"/>
    <s v="photography/photobooks"/>
    <n v="4"/>
    <n v="12.47"/>
    <x v="8"/>
    <x v="20"/>
    <x v="1768"/>
    <x v="1767"/>
    <x v="3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x v="1768"/>
    <x v="1769"/>
    <b v="1"/>
    <n v="22"/>
    <b v="0"/>
    <s v="photography/photobooks"/>
    <n v="3"/>
    <n v="49.14"/>
    <x v="8"/>
    <x v="20"/>
    <x v="1769"/>
    <x v="1768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x v="1769"/>
    <x v="1770"/>
    <b v="1"/>
    <n v="92"/>
    <b v="0"/>
    <s v="photography/photobooks"/>
    <n v="57"/>
    <n v="150.5"/>
    <x v="8"/>
    <x v="20"/>
    <x v="1770"/>
    <x v="1769"/>
    <x v="3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x v="1770"/>
    <x v="1771"/>
    <b v="1"/>
    <n v="25"/>
    <b v="0"/>
    <s v="photography/photobooks"/>
    <n v="21"/>
    <n v="35.799999999999997"/>
    <x v="8"/>
    <x v="20"/>
    <x v="1771"/>
    <x v="1770"/>
    <x v="3"/>
  </r>
  <r>
    <n v="1772"/>
    <s v="White Mountain"/>
    <s v="A photobook and a short documentary film telling the story of Holocaust in Northwestern Lithuania"/>
    <x v="62"/>
    <n v="858"/>
    <x v="2"/>
    <s v="GB"/>
    <s v="GBP"/>
    <x v="1771"/>
    <x v="1772"/>
    <b v="1"/>
    <n v="19"/>
    <b v="0"/>
    <s v="photography/photobooks"/>
    <n v="16"/>
    <n v="45.16"/>
    <x v="8"/>
    <x v="20"/>
    <x v="1772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x v="1772"/>
    <x v="1773"/>
    <b v="1"/>
    <n v="19"/>
    <b v="0"/>
    <s v="photography/photobooks"/>
    <n v="6"/>
    <n v="98.79"/>
    <x v="8"/>
    <x v="20"/>
    <x v="1773"/>
    <x v="1772"/>
    <x v="3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x v="1773"/>
    <x v="1774"/>
    <b v="1"/>
    <n v="13"/>
    <b v="0"/>
    <s v="photography/photobooks"/>
    <n v="46"/>
    <n v="88.31"/>
    <x v="8"/>
    <x v="20"/>
    <x v="1774"/>
    <x v="1773"/>
    <x v="3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x v="1774"/>
    <x v="1775"/>
    <b v="1"/>
    <n v="124"/>
    <b v="0"/>
    <s v="photography/photobooks"/>
    <n v="65"/>
    <n v="170.63"/>
    <x v="8"/>
    <x v="20"/>
    <x v="1775"/>
    <x v="1774"/>
    <x v="3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x v="1775"/>
    <x v="1776"/>
    <b v="1"/>
    <n v="4"/>
    <b v="0"/>
    <s v="photography/photobooks"/>
    <n v="7"/>
    <n v="83.75"/>
    <x v="8"/>
    <x v="20"/>
    <x v="1776"/>
    <x v="1775"/>
    <x v="3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x v="1776"/>
    <x v="1777"/>
    <b v="1"/>
    <n v="10"/>
    <b v="0"/>
    <s v="photography/photobooks"/>
    <n v="14"/>
    <n v="65.099999999999994"/>
    <x v="8"/>
    <x v="20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x v="1777"/>
    <x v="1778"/>
    <b v="1"/>
    <n v="15"/>
    <b v="0"/>
    <s v="photography/photobooks"/>
    <n v="2"/>
    <n v="66.33"/>
    <x v="8"/>
    <x v="20"/>
    <x v="1778"/>
    <x v="1777"/>
    <x v="0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x v="1778"/>
    <x v="1779"/>
    <b v="1"/>
    <n v="38"/>
    <b v="0"/>
    <s v="photography/photobooks"/>
    <n v="36"/>
    <n v="104.89"/>
    <x v="8"/>
    <x v="20"/>
    <x v="1779"/>
    <x v="1778"/>
    <x v="2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x v="1779"/>
    <x v="1780"/>
    <b v="1"/>
    <n v="152"/>
    <b v="0"/>
    <s v="photography/photobooks"/>
    <n v="40"/>
    <n v="78.44"/>
    <x v="8"/>
    <x v="20"/>
    <x v="1780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x v="1780"/>
    <x v="1781"/>
    <b v="1"/>
    <n v="24"/>
    <b v="0"/>
    <s v="photography/photobooks"/>
    <n v="26"/>
    <n v="59.04"/>
    <x v="8"/>
    <x v="20"/>
    <x v="1781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x v="1781"/>
    <x v="1782"/>
    <b v="1"/>
    <n v="76"/>
    <b v="0"/>
    <s v="photography/photobooks"/>
    <n v="15"/>
    <n v="71.34"/>
    <x v="8"/>
    <x v="20"/>
    <x v="1782"/>
    <x v="1781"/>
    <x v="2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x v="1782"/>
    <x v="1783"/>
    <b v="1"/>
    <n v="185"/>
    <b v="0"/>
    <s v="photography/photobooks"/>
    <n v="24"/>
    <n v="51.23"/>
    <x v="8"/>
    <x v="20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x v="1783"/>
    <x v="1784"/>
    <b v="1"/>
    <n v="33"/>
    <b v="0"/>
    <s v="photography/photobooks"/>
    <n v="40"/>
    <n v="60.24"/>
    <x v="8"/>
    <x v="20"/>
    <x v="1784"/>
    <x v="1783"/>
    <x v="3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x v="1784"/>
    <x v="1785"/>
    <b v="1"/>
    <n v="108"/>
    <b v="0"/>
    <s v="photography/photobooks"/>
    <n v="20"/>
    <n v="44.94"/>
    <x v="8"/>
    <x v="20"/>
    <x v="1785"/>
    <x v="1784"/>
    <x v="3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x v="1785"/>
    <x v="1786"/>
    <b v="1"/>
    <n v="29"/>
    <b v="0"/>
    <s v="photography/photobooks"/>
    <n v="48"/>
    <n v="31.21"/>
    <x v="8"/>
    <x v="20"/>
    <x v="1786"/>
    <x v="1785"/>
    <x v="3"/>
  </r>
  <r>
    <n v="1787"/>
    <s v="Alpamayo to Yerupaja"/>
    <s v="Raising awareness to the effects of global warming through photographs of the high mountains of Peru."/>
    <x v="3"/>
    <n v="1533"/>
    <x v="2"/>
    <s v="US"/>
    <s v="USD"/>
    <x v="1786"/>
    <x v="1787"/>
    <b v="1"/>
    <n v="24"/>
    <b v="0"/>
    <s v="photography/photobooks"/>
    <n v="15"/>
    <n v="63.88"/>
    <x v="8"/>
    <x v="20"/>
    <x v="1787"/>
    <x v="1786"/>
    <x v="0"/>
  </r>
  <r>
    <n v="1788"/>
    <s v="Beyond the Pale"/>
    <s v="A photo book celebrating Goths, exploring their lives and giving an insight into what Goth is for them."/>
    <x v="62"/>
    <n v="76"/>
    <x v="2"/>
    <s v="GB"/>
    <s v="GBP"/>
    <x v="1787"/>
    <x v="1788"/>
    <b v="1"/>
    <n v="4"/>
    <b v="0"/>
    <s v="photography/photobooks"/>
    <n v="1"/>
    <n v="19"/>
    <x v="8"/>
    <x v="20"/>
    <x v="1788"/>
    <x v="1787"/>
    <x v="3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x v="1788"/>
    <x v="1789"/>
    <b v="1"/>
    <n v="4"/>
    <b v="0"/>
    <s v="photography/photobooks"/>
    <n v="1"/>
    <n v="10"/>
    <x v="8"/>
    <x v="20"/>
    <x v="1789"/>
    <x v="1788"/>
    <x v="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x v="1789"/>
    <x v="1790"/>
    <b v="1"/>
    <n v="15"/>
    <b v="0"/>
    <s v="photography/photobooks"/>
    <n v="5"/>
    <n v="109.07"/>
    <x v="8"/>
    <x v="20"/>
    <x v="1790"/>
    <x v="1789"/>
    <x v="0"/>
  </r>
  <r>
    <n v="1791"/>
    <s v="disCover: Napoli"/>
    <s v="For the love of street photography and the beauty of traditional cultures in southern Italy."/>
    <x v="9"/>
    <n v="107"/>
    <x v="2"/>
    <s v="GB"/>
    <s v="GBP"/>
    <x v="1790"/>
    <x v="1791"/>
    <b v="1"/>
    <n v="4"/>
    <b v="0"/>
    <s v="photography/photobooks"/>
    <n v="4"/>
    <n v="26.75"/>
    <x v="8"/>
    <x v="20"/>
    <x v="1791"/>
    <x v="1790"/>
    <x v="3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x v="1791"/>
    <x v="1792"/>
    <b v="1"/>
    <n v="139"/>
    <b v="0"/>
    <s v="photography/photobooks"/>
    <n v="61"/>
    <n v="109.94"/>
    <x v="8"/>
    <x v="20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x v="1792"/>
    <x v="1793"/>
    <b v="1"/>
    <n v="2"/>
    <b v="0"/>
    <s v="photography/photobooks"/>
    <n v="1"/>
    <n v="20"/>
    <x v="8"/>
    <x v="20"/>
    <x v="1793"/>
    <x v="1792"/>
    <x v="3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x v="1793"/>
    <x v="1794"/>
    <b v="1"/>
    <n v="18"/>
    <b v="0"/>
    <s v="photography/photobooks"/>
    <n v="11"/>
    <n v="55.39"/>
    <x v="8"/>
    <x v="20"/>
    <x v="1794"/>
    <x v="1793"/>
    <x v="0"/>
  </r>
  <r>
    <n v="1795"/>
    <s v="THE AFGHANS - A Photo Book"/>
    <s v="A photography book documenting the impact of the ISAF mission on the Afghan people of Mazar-e Sharif."/>
    <x v="89"/>
    <n v="10846"/>
    <x v="2"/>
    <s v="DE"/>
    <s v="EUR"/>
    <x v="1794"/>
    <x v="1795"/>
    <b v="1"/>
    <n v="81"/>
    <b v="0"/>
    <s v="photography/photobooks"/>
    <n v="39"/>
    <n v="133.9"/>
    <x v="8"/>
    <x v="20"/>
    <x v="1795"/>
    <x v="1794"/>
    <x v="2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x v="1795"/>
    <x v="1796"/>
    <b v="1"/>
    <n v="86"/>
    <b v="0"/>
    <s v="photography/photobooks"/>
    <n v="22"/>
    <n v="48.72"/>
    <x v="8"/>
    <x v="20"/>
    <x v="1796"/>
    <x v="1795"/>
    <x v="2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x v="1796"/>
    <x v="1797"/>
    <b v="1"/>
    <n v="140"/>
    <b v="0"/>
    <s v="photography/photobooks"/>
    <n v="68"/>
    <n v="48.25"/>
    <x v="8"/>
    <x v="20"/>
    <x v="1797"/>
    <x v="1796"/>
    <x v="2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x v="1797"/>
    <x v="1798"/>
    <b v="1"/>
    <n v="37"/>
    <b v="0"/>
    <s v="photography/photobooks"/>
    <n v="14"/>
    <n v="58.97"/>
    <x v="8"/>
    <x v="20"/>
    <x v="1798"/>
    <x v="1797"/>
    <x v="0"/>
  </r>
  <r>
    <n v="1799"/>
    <s v="The UnDiscovered Image"/>
    <s v="The UnDiscovered Image, a monthly publication dedicated to photographers."/>
    <x v="23"/>
    <n v="69.83"/>
    <x v="2"/>
    <s v="GB"/>
    <s v="GBP"/>
    <x v="1798"/>
    <x v="1799"/>
    <b v="1"/>
    <n v="6"/>
    <b v="0"/>
    <s v="photography/photobooks"/>
    <n v="2"/>
    <n v="11.64"/>
    <x v="8"/>
    <x v="20"/>
    <x v="1799"/>
    <x v="1798"/>
    <x v="3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x v="1799"/>
    <x v="1800"/>
    <b v="1"/>
    <n v="113"/>
    <b v="0"/>
    <s v="photography/photobooks"/>
    <n v="20"/>
    <n v="83.72"/>
    <x v="8"/>
    <x v="20"/>
    <x v="1800"/>
    <x v="1799"/>
    <x v="2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x v="1800"/>
    <x v="1801"/>
    <b v="1"/>
    <n v="37"/>
    <b v="0"/>
    <s v="photography/photobooks"/>
    <n v="14"/>
    <n v="63.65"/>
    <x v="8"/>
    <x v="20"/>
    <x v="1801"/>
    <x v="1800"/>
    <x v="0"/>
  </r>
  <r>
    <n v="1802"/>
    <s v="Out Of The Dark"/>
    <s v="Inner Darkness turned into a photobook. Personal work i shot during my recovery...in Berlin."/>
    <x v="8"/>
    <n v="1697"/>
    <x v="2"/>
    <s v="DE"/>
    <s v="EUR"/>
    <x v="1801"/>
    <x v="1802"/>
    <b v="1"/>
    <n v="18"/>
    <b v="0"/>
    <s v="photography/photobooks"/>
    <n v="48"/>
    <n v="94.28"/>
    <x v="8"/>
    <x v="20"/>
    <x v="1802"/>
    <x v="1801"/>
    <x v="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x v="1802"/>
    <x v="1803"/>
    <b v="1"/>
    <n v="75"/>
    <b v="0"/>
    <s v="photography/photobooks"/>
    <n v="31"/>
    <n v="71.87"/>
    <x v="8"/>
    <x v="20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x v="1803"/>
    <x v="1804"/>
    <b v="1"/>
    <n v="52"/>
    <b v="0"/>
    <s v="photography/photobooks"/>
    <n v="35"/>
    <n v="104.85"/>
    <x v="8"/>
    <x v="20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x v="1804"/>
    <x v="1805"/>
    <b v="1"/>
    <n v="122"/>
    <b v="0"/>
    <s v="photography/photobooks"/>
    <n v="36"/>
    <n v="67.14"/>
    <x v="8"/>
    <x v="20"/>
    <x v="1805"/>
    <x v="1804"/>
    <x v="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x v="1805"/>
    <x v="1806"/>
    <b v="1"/>
    <n v="8"/>
    <b v="0"/>
    <s v="photography/photobooks"/>
    <n v="3"/>
    <n v="73.88"/>
    <x v="8"/>
    <x v="20"/>
    <x v="1806"/>
    <x v="1805"/>
    <x v="3"/>
  </r>
  <r>
    <n v="1807"/>
    <s v="Anywhere but Here"/>
    <s v="I want to explore alternative cultures and lifestyles in America."/>
    <x v="10"/>
    <n v="553"/>
    <x v="2"/>
    <s v="US"/>
    <s v="USD"/>
    <x v="1806"/>
    <x v="1807"/>
    <b v="1"/>
    <n v="8"/>
    <b v="0"/>
    <s v="photography/photobooks"/>
    <n v="11"/>
    <n v="69.13"/>
    <x v="8"/>
    <x v="20"/>
    <x v="1807"/>
    <x v="1806"/>
    <x v="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x v="1807"/>
    <x v="1808"/>
    <b v="1"/>
    <n v="96"/>
    <b v="0"/>
    <s v="photography/photobooks"/>
    <n v="41"/>
    <n v="120.77"/>
    <x v="8"/>
    <x v="20"/>
    <x v="1808"/>
    <x v="1807"/>
    <x v="1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x v="1808"/>
    <x v="1809"/>
    <b v="1"/>
    <n v="9"/>
    <b v="0"/>
    <s v="photography/photobooks"/>
    <n v="11"/>
    <n v="42.22"/>
    <x v="8"/>
    <x v="20"/>
    <x v="1809"/>
    <x v="1808"/>
    <x v="0"/>
  </r>
  <r>
    <n v="1810"/>
    <s v="Film Speed"/>
    <s v="Film Speed is a series of Zines focusing on architecture shot completely on 35 and 120mm film."/>
    <x v="52"/>
    <n v="15"/>
    <x v="2"/>
    <s v="US"/>
    <s v="USD"/>
    <x v="1809"/>
    <x v="1810"/>
    <b v="0"/>
    <n v="2"/>
    <b v="0"/>
    <s v="photography/photobooks"/>
    <n v="3"/>
    <n v="7.5"/>
    <x v="8"/>
    <x v="20"/>
    <x v="1810"/>
    <x v="1809"/>
    <x v="3"/>
  </r>
  <r>
    <n v="1811"/>
    <s v="The Year of Sunsets"/>
    <s v="A collection of 365 color photographs of sunsets in 2014, beautifully presented in a hardcover book."/>
    <x v="214"/>
    <n v="40"/>
    <x v="2"/>
    <s v="US"/>
    <s v="USD"/>
    <x v="1810"/>
    <x v="1811"/>
    <b v="0"/>
    <n v="26"/>
    <b v="0"/>
    <s v="photography/photobooks"/>
    <n v="0"/>
    <n v="1.54"/>
    <x v="8"/>
    <x v="20"/>
    <x v="1811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x v="1811"/>
    <x v="1812"/>
    <b v="0"/>
    <n v="23"/>
    <b v="0"/>
    <s v="photography/photobooks"/>
    <n v="13"/>
    <n v="37.61"/>
    <x v="8"/>
    <x v="20"/>
    <x v="1812"/>
    <x v="1811"/>
    <x v="2"/>
  </r>
  <r>
    <n v="1813"/>
    <s v="Libya : The Lost Days"/>
    <s v="This project aims to document, Libyan photographic history; through both print and artisan mediums ."/>
    <x v="222"/>
    <n v="0"/>
    <x v="2"/>
    <s v="GB"/>
    <s v="GBP"/>
    <x v="1812"/>
    <x v="1813"/>
    <b v="0"/>
    <n v="0"/>
    <b v="0"/>
    <s v="photography/photobooks"/>
    <n v="0"/>
    <n v="0"/>
    <x v="8"/>
    <x v="20"/>
    <x v="1813"/>
    <x v="1812"/>
    <x v="3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x v="1813"/>
    <x v="1814"/>
    <b v="0"/>
    <n v="140"/>
    <b v="0"/>
    <s v="photography/photobooks"/>
    <n v="49"/>
    <n v="42.16"/>
    <x v="8"/>
    <x v="20"/>
    <x v="1814"/>
    <x v="1813"/>
    <x v="0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x v="1814"/>
    <x v="1815"/>
    <b v="0"/>
    <n v="0"/>
    <b v="0"/>
    <s v="photography/photobooks"/>
    <n v="0"/>
    <n v="0"/>
    <x v="8"/>
    <x v="20"/>
    <x v="1815"/>
    <x v="1814"/>
    <x v="0"/>
  </r>
  <r>
    <n v="1816"/>
    <s v="Moments of Passion"/>
    <s v="A unique Photographic Book Project about the Passionate Moments and Strong Emotions that lie within Karate"/>
    <x v="31"/>
    <n v="509"/>
    <x v="2"/>
    <s v="CH"/>
    <s v="CHF"/>
    <x v="1815"/>
    <x v="1816"/>
    <b v="0"/>
    <n v="6"/>
    <b v="0"/>
    <s v="photography/photobooks"/>
    <n v="2"/>
    <n v="84.83"/>
    <x v="8"/>
    <x v="20"/>
    <x v="1816"/>
    <x v="1815"/>
    <x v="2"/>
  </r>
  <r>
    <n v="1817"/>
    <s v="Through the Lens of Jerry Gustafson"/>
    <s v="Hundreds of breathtaking rodeo photographs collected in a beautiful coffee table book."/>
    <x v="102"/>
    <n v="9419"/>
    <x v="2"/>
    <s v="US"/>
    <s v="USD"/>
    <x v="1816"/>
    <x v="1817"/>
    <b v="0"/>
    <n v="100"/>
    <b v="0"/>
    <s v="photography/photobooks"/>
    <n v="52"/>
    <n v="94.19"/>
    <x v="8"/>
    <x v="20"/>
    <x v="1817"/>
    <x v="1816"/>
    <x v="2"/>
  </r>
  <r>
    <n v="1818"/>
    <s v="Give Me Your Goofy-ist"/>
    <s v="We are all different, this is a way to honor and celebrate the authenticity in being different."/>
    <x v="36"/>
    <n v="0"/>
    <x v="2"/>
    <s v="US"/>
    <s v="USD"/>
    <x v="1817"/>
    <x v="1818"/>
    <b v="0"/>
    <n v="0"/>
    <b v="0"/>
    <s v="photography/photobooks"/>
    <n v="0"/>
    <n v="0"/>
    <x v="8"/>
    <x v="20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x v="1818"/>
    <x v="1819"/>
    <b v="0"/>
    <n v="4"/>
    <b v="0"/>
    <s v="photography/photobooks"/>
    <n v="2"/>
    <n v="6.25"/>
    <x v="8"/>
    <x v="20"/>
    <x v="1819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x v="1819"/>
    <x v="1820"/>
    <b v="0"/>
    <n v="8"/>
    <b v="0"/>
    <s v="photography/photobooks"/>
    <n v="7"/>
    <n v="213.38"/>
    <x v="8"/>
    <x v="20"/>
    <x v="1820"/>
    <x v="1819"/>
    <x v="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x v="1820"/>
    <x v="1821"/>
    <b v="0"/>
    <n v="57"/>
    <b v="1"/>
    <s v="music/rock"/>
    <n v="135"/>
    <n v="59.16"/>
    <x v="4"/>
    <x v="11"/>
    <x v="1821"/>
    <x v="1820"/>
    <x v="5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x v="1821"/>
    <x v="1822"/>
    <b v="0"/>
    <n v="11"/>
    <b v="1"/>
    <s v="music/rock"/>
    <n v="100"/>
    <n v="27.27"/>
    <x v="4"/>
    <x v="11"/>
    <x v="1822"/>
    <x v="1821"/>
    <x v="4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x v="1822"/>
    <x v="1823"/>
    <b v="0"/>
    <n v="33"/>
    <b v="1"/>
    <s v="music/rock"/>
    <n v="116"/>
    <n v="24.58"/>
    <x v="4"/>
    <x v="11"/>
    <x v="1823"/>
    <x v="1822"/>
    <x v="5"/>
  </r>
  <r>
    <n v="1824"/>
    <s v="Tin Man's Broken Wisdom Fund"/>
    <s v="cd fund raiser"/>
    <x v="9"/>
    <n v="3002"/>
    <x v="0"/>
    <s v="US"/>
    <s v="USD"/>
    <x v="1823"/>
    <x v="1824"/>
    <b v="0"/>
    <n v="40"/>
    <b v="1"/>
    <s v="music/rock"/>
    <n v="100"/>
    <n v="75.05"/>
    <x v="4"/>
    <x v="11"/>
    <x v="1824"/>
    <x v="1823"/>
    <x v="4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x v="1824"/>
    <x v="1825"/>
    <b v="0"/>
    <n v="50"/>
    <b v="1"/>
    <s v="music/rock"/>
    <n v="105"/>
    <n v="42.02"/>
    <x v="4"/>
    <x v="11"/>
    <x v="1825"/>
    <x v="1824"/>
    <x v="4"/>
  </r>
  <r>
    <n v="1826"/>
    <s v="BEAR GHOST! Professional Recording! Yay!"/>
    <s v="Hear your favorite Bear Ghost in eargasmic quality!"/>
    <x v="13"/>
    <n v="2020"/>
    <x v="0"/>
    <s v="US"/>
    <s v="USD"/>
    <x v="1825"/>
    <x v="1826"/>
    <b v="0"/>
    <n v="38"/>
    <b v="1"/>
    <s v="music/rock"/>
    <n v="101"/>
    <n v="53.16"/>
    <x v="4"/>
    <x v="11"/>
    <x v="1826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x v="1826"/>
    <x v="1827"/>
    <b v="0"/>
    <n v="96"/>
    <b v="1"/>
    <s v="music/rock"/>
    <n v="101"/>
    <n v="83.89"/>
    <x v="4"/>
    <x v="11"/>
    <x v="1827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x v="1827"/>
    <x v="1828"/>
    <b v="0"/>
    <n v="48"/>
    <b v="1"/>
    <s v="music/rock"/>
    <n v="100"/>
    <n v="417.33"/>
    <x v="4"/>
    <x v="11"/>
    <x v="1828"/>
    <x v="1827"/>
    <x v="3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x v="1828"/>
    <x v="1829"/>
    <b v="0"/>
    <n v="33"/>
    <b v="1"/>
    <s v="music/rock"/>
    <n v="167"/>
    <n v="75.77"/>
    <x v="4"/>
    <x v="11"/>
    <x v="1829"/>
    <x v="1828"/>
    <x v="7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x v="1829"/>
    <x v="1830"/>
    <b v="0"/>
    <n v="226"/>
    <b v="1"/>
    <s v="music/rock"/>
    <n v="102"/>
    <n v="67.39"/>
    <x v="4"/>
    <x v="11"/>
    <x v="1830"/>
    <x v="1829"/>
    <x v="3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x v="1830"/>
    <x v="1831"/>
    <b v="0"/>
    <n v="14"/>
    <b v="1"/>
    <s v="music/rock"/>
    <n v="103"/>
    <n v="73.569999999999993"/>
    <x v="4"/>
    <x v="11"/>
    <x v="1831"/>
    <x v="1830"/>
    <x v="5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x v="1831"/>
    <x v="1832"/>
    <b v="0"/>
    <n v="20"/>
    <b v="1"/>
    <s v="music/rock"/>
    <n v="143"/>
    <n v="25"/>
    <x v="4"/>
    <x v="11"/>
    <x v="1832"/>
    <x v="1831"/>
    <x v="6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x v="1832"/>
    <x v="1833"/>
    <b v="0"/>
    <n v="25"/>
    <b v="1"/>
    <s v="music/rock"/>
    <n v="263"/>
    <n v="42"/>
    <x v="4"/>
    <x v="11"/>
    <x v="1833"/>
    <x v="1832"/>
    <x v="4"/>
  </r>
  <r>
    <n v="1834"/>
    <s v="TDJ - All Part of the Plan EP/Tour"/>
    <s v="Help us fund our first tour and promote our new EP!"/>
    <x v="3"/>
    <n v="11805"/>
    <x v="0"/>
    <s v="US"/>
    <s v="USD"/>
    <x v="1833"/>
    <x v="1834"/>
    <b v="0"/>
    <n v="90"/>
    <b v="1"/>
    <s v="music/rock"/>
    <n v="118"/>
    <n v="131.16999999999999"/>
    <x v="4"/>
    <x v="11"/>
    <x v="1834"/>
    <x v="1833"/>
    <x v="3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x v="1834"/>
    <x v="1835"/>
    <b v="0"/>
    <n v="11"/>
    <b v="1"/>
    <s v="music/rock"/>
    <n v="104"/>
    <n v="47.27"/>
    <x v="4"/>
    <x v="11"/>
    <x v="1835"/>
    <x v="1834"/>
    <x v="2"/>
  </r>
  <r>
    <n v="1836"/>
    <s v="KICKSTART OUR &lt;+3"/>
    <s v="Help fund our 2013 Sound &amp; Lighting Touring rig!"/>
    <x v="10"/>
    <n v="10017"/>
    <x v="0"/>
    <s v="US"/>
    <s v="USD"/>
    <x v="1835"/>
    <x v="1836"/>
    <b v="0"/>
    <n v="55"/>
    <b v="1"/>
    <s v="music/rock"/>
    <n v="200"/>
    <n v="182.13"/>
    <x v="4"/>
    <x v="11"/>
    <x v="1836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x v="1836"/>
    <x v="1837"/>
    <b v="0"/>
    <n v="30"/>
    <b v="1"/>
    <s v="music/rock"/>
    <n v="307"/>
    <n v="61.37"/>
    <x v="4"/>
    <x v="11"/>
    <x v="1837"/>
    <x v="1836"/>
    <x v="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x v="1837"/>
    <x v="1838"/>
    <b v="0"/>
    <n v="28"/>
    <b v="1"/>
    <s v="music/rock"/>
    <n v="100"/>
    <n v="35.770000000000003"/>
    <x v="4"/>
    <x v="11"/>
    <x v="1838"/>
    <x v="1837"/>
    <x v="6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x v="1838"/>
    <x v="1839"/>
    <b v="0"/>
    <n v="45"/>
    <b v="1"/>
    <s v="music/rock"/>
    <n v="205"/>
    <n v="45.62"/>
    <x v="4"/>
    <x v="11"/>
    <x v="1839"/>
    <x v="1838"/>
    <x v="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x v="1839"/>
    <x v="1840"/>
    <b v="0"/>
    <n v="13"/>
    <b v="1"/>
    <s v="music/rock"/>
    <n v="109"/>
    <n v="75.38"/>
    <x v="4"/>
    <x v="11"/>
    <x v="1840"/>
    <x v="1839"/>
    <x v="4"/>
  </r>
  <r>
    <n v="1841"/>
    <s v="Hydra Effect Debut EP"/>
    <s v="Hard Rock with a Positive Message. Help us fund, release and promote our debut EP!"/>
    <x v="13"/>
    <n v="2035"/>
    <x v="0"/>
    <s v="US"/>
    <s v="USD"/>
    <x v="1840"/>
    <x v="1841"/>
    <b v="0"/>
    <n v="40"/>
    <b v="1"/>
    <s v="music/rock"/>
    <n v="102"/>
    <n v="50.88"/>
    <x v="4"/>
    <x v="11"/>
    <x v="1841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x v="1841"/>
    <x v="1842"/>
    <b v="0"/>
    <n v="21"/>
    <b v="1"/>
    <s v="music/rock"/>
    <n v="125"/>
    <n v="119.29"/>
    <x v="4"/>
    <x v="11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x v="1842"/>
    <x v="1843"/>
    <b v="0"/>
    <n v="134"/>
    <b v="1"/>
    <s v="music/rock"/>
    <n v="124"/>
    <n v="92.54"/>
    <x v="4"/>
    <x v="11"/>
    <x v="1843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x v="1843"/>
    <x v="1844"/>
    <b v="0"/>
    <n v="20"/>
    <b v="1"/>
    <s v="music/rock"/>
    <n v="101"/>
    <n v="76.05"/>
    <x v="4"/>
    <x v="11"/>
    <x v="1844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x v="1844"/>
    <x v="1845"/>
    <b v="0"/>
    <n v="19"/>
    <b v="1"/>
    <s v="music/rock"/>
    <n v="100"/>
    <n v="52.63"/>
    <x v="4"/>
    <x v="11"/>
    <x v="1845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x v="1845"/>
    <x v="1846"/>
    <b v="0"/>
    <n v="209"/>
    <b v="1"/>
    <s v="music/rock"/>
    <n v="138"/>
    <n v="98.99"/>
    <x v="4"/>
    <x v="11"/>
    <x v="1846"/>
    <x v="1845"/>
    <x v="5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x v="1846"/>
    <x v="1847"/>
    <b v="0"/>
    <n v="38"/>
    <b v="1"/>
    <s v="music/rock"/>
    <n v="121"/>
    <n v="79.53"/>
    <x v="4"/>
    <x v="11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x v="1847"/>
    <x v="1848"/>
    <b v="0"/>
    <n v="24"/>
    <b v="1"/>
    <s v="music/rock"/>
    <n v="107"/>
    <n v="134.21"/>
    <x v="4"/>
    <x v="11"/>
    <x v="1848"/>
    <x v="1847"/>
    <x v="6"/>
  </r>
  <r>
    <n v="1849"/>
    <s v="Release the Skyline Album"/>
    <s v="Release the Skylines is a small, local Cleveland metal band looking to record an album."/>
    <x v="43"/>
    <n v="301"/>
    <x v="0"/>
    <s v="US"/>
    <s v="USD"/>
    <x v="1848"/>
    <x v="1849"/>
    <b v="0"/>
    <n v="8"/>
    <b v="1"/>
    <s v="music/rock"/>
    <n v="100"/>
    <n v="37.630000000000003"/>
    <x v="4"/>
    <x v="11"/>
    <x v="1849"/>
    <x v="1848"/>
    <x v="5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x v="1849"/>
    <x v="1850"/>
    <b v="0"/>
    <n v="179"/>
    <b v="1"/>
    <s v="music/rock"/>
    <n v="102"/>
    <n v="51.04"/>
    <x v="4"/>
    <x v="11"/>
    <x v="1850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x v="1850"/>
    <x v="1851"/>
    <b v="0"/>
    <n v="26"/>
    <b v="1"/>
    <s v="music/rock"/>
    <n v="100"/>
    <n v="50.04"/>
    <x v="4"/>
    <x v="11"/>
    <x v="1851"/>
    <x v="1850"/>
    <x v="3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x v="1851"/>
    <x v="1852"/>
    <b v="0"/>
    <n v="131"/>
    <b v="1"/>
    <s v="music/rock"/>
    <n v="117"/>
    <n v="133.93"/>
    <x v="4"/>
    <x v="11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x v="1852"/>
    <x v="1853"/>
    <b v="0"/>
    <n v="14"/>
    <b v="1"/>
    <s v="music/rock"/>
    <n v="102"/>
    <n v="58.21"/>
    <x v="4"/>
    <x v="11"/>
    <x v="1853"/>
    <x v="1852"/>
    <x v="5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x v="1853"/>
    <x v="1854"/>
    <b v="0"/>
    <n v="174"/>
    <b v="1"/>
    <s v="music/rock"/>
    <n v="102"/>
    <n v="88.04"/>
    <x v="4"/>
    <x v="11"/>
    <x v="1854"/>
    <x v="1853"/>
    <x v="4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x v="1854"/>
    <x v="1855"/>
    <b v="0"/>
    <n v="191"/>
    <b v="1"/>
    <s v="music/rock"/>
    <n v="154"/>
    <n v="70.58"/>
    <x v="4"/>
    <x v="11"/>
    <x v="1855"/>
    <x v="1854"/>
    <x v="4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x v="1855"/>
    <x v="1856"/>
    <b v="0"/>
    <n v="38"/>
    <b v="1"/>
    <s v="music/rock"/>
    <n v="101"/>
    <n v="53.29"/>
    <x v="4"/>
    <x v="11"/>
    <x v="1856"/>
    <x v="1855"/>
    <x v="3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x v="1856"/>
    <x v="1857"/>
    <b v="0"/>
    <n v="22"/>
    <b v="1"/>
    <s v="music/rock"/>
    <n v="100"/>
    <n v="136.36000000000001"/>
    <x v="4"/>
    <x v="11"/>
    <x v="1857"/>
    <x v="1856"/>
    <x v="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x v="1857"/>
    <x v="1858"/>
    <b v="0"/>
    <n v="149"/>
    <b v="1"/>
    <s v="music/rock"/>
    <n v="109"/>
    <n v="40.549999999999997"/>
    <x v="4"/>
    <x v="11"/>
    <x v="1858"/>
    <x v="1857"/>
    <x v="6"/>
  </r>
  <r>
    <n v="1859"/>
    <s v="Queen Kwong Tour to London and Paris"/>
    <s v="Queen Kwong is going ON TOUR to London and Paris!"/>
    <x v="9"/>
    <n v="3955"/>
    <x v="0"/>
    <s v="US"/>
    <s v="USD"/>
    <x v="1858"/>
    <x v="1859"/>
    <b v="0"/>
    <n v="56"/>
    <b v="1"/>
    <s v="music/rock"/>
    <n v="132"/>
    <n v="70.63"/>
    <x v="4"/>
    <x v="11"/>
    <x v="1859"/>
    <x v="1858"/>
    <x v="6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x v="1859"/>
    <x v="1860"/>
    <b v="0"/>
    <n v="19"/>
    <b v="1"/>
    <s v="music/rock"/>
    <n v="133"/>
    <n v="52.68"/>
    <x v="4"/>
    <x v="11"/>
    <x v="1860"/>
    <x v="1859"/>
    <x v="3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x v="1860"/>
    <x v="1861"/>
    <b v="0"/>
    <n v="0"/>
    <b v="0"/>
    <s v="games/mobile games"/>
    <n v="0"/>
    <n v="0"/>
    <x v="6"/>
    <x v="18"/>
    <x v="1861"/>
    <x v="1860"/>
    <x v="3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x v="1861"/>
    <x v="1862"/>
    <b v="0"/>
    <n v="16"/>
    <b v="0"/>
    <s v="games/mobile games"/>
    <n v="8"/>
    <n v="90.94"/>
    <x v="6"/>
    <x v="18"/>
    <x v="1862"/>
    <x v="1861"/>
    <x v="1"/>
  </r>
  <r>
    <n v="1863"/>
    <s v="Project: 20M813"/>
    <s v="This is an Android game where you take control of the zombies and try to eat your way to world domination!"/>
    <x v="30"/>
    <n v="10"/>
    <x v="2"/>
    <s v="US"/>
    <s v="USD"/>
    <x v="1862"/>
    <x v="1863"/>
    <b v="0"/>
    <n v="2"/>
    <b v="0"/>
    <s v="games/mobile games"/>
    <n v="0"/>
    <n v="5"/>
    <x v="6"/>
    <x v="18"/>
    <x v="1863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x v="1863"/>
    <x v="1864"/>
    <b v="0"/>
    <n v="48"/>
    <b v="0"/>
    <s v="games/mobile games"/>
    <n v="43"/>
    <n v="58.08"/>
    <x v="6"/>
    <x v="18"/>
    <x v="1864"/>
    <x v="1863"/>
    <x v="3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x v="1864"/>
    <x v="1865"/>
    <b v="0"/>
    <n v="2"/>
    <b v="0"/>
    <s v="games/mobile games"/>
    <n v="0"/>
    <n v="2"/>
    <x v="6"/>
    <x v="18"/>
    <x v="1865"/>
    <x v="1864"/>
    <x v="2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x v="1865"/>
    <x v="1866"/>
    <b v="0"/>
    <n v="2"/>
    <b v="0"/>
    <s v="games/mobile games"/>
    <n v="1"/>
    <n v="62.5"/>
    <x v="6"/>
    <x v="18"/>
    <x v="1866"/>
    <x v="1865"/>
    <x v="1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x v="1866"/>
    <x v="1867"/>
    <b v="0"/>
    <n v="1"/>
    <b v="0"/>
    <s v="games/mobile games"/>
    <n v="0"/>
    <n v="10"/>
    <x v="6"/>
    <x v="18"/>
    <x v="1867"/>
    <x v="1866"/>
    <x v="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x v="1867"/>
    <x v="1868"/>
    <b v="0"/>
    <n v="17"/>
    <b v="0"/>
    <s v="games/mobile games"/>
    <n v="5"/>
    <n v="71.59"/>
    <x v="6"/>
    <x v="18"/>
    <x v="1868"/>
    <x v="1867"/>
    <x v="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x v="1868"/>
    <x v="1869"/>
    <b v="0"/>
    <n v="0"/>
    <b v="0"/>
    <s v="games/mobile games"/>
    <n v="0"/>
    <n v="0"/>
    <x v="6"/>
    <x v="18"/>
    <x v="1869"/>
    <x v="1868"/>
    <x v="2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x v="1869"/>
    <x v="1870"/>
    <b v="0"/>
    <n v="11"/>
    <b v="0"/>
    <s v="games/mobile games"/>
    <n v="10"/>
    <n v="32.82"/>
    <x v="6"/>
    <x v="18"/>
    <x v="1870"/>
    <x v="1869"/>
    <x v="2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x v="1870"/>
    <x v="1871"/>
    <b v="0"/>
    <n v="95"/>
    <b v="0"/>
    <s v="games/mobile games"/>
    <n v="72"/>
    <n v="49.12"/>
    <x v="6"/>
    <x v="18"/>
    <x v="1871"/>
    <x v="1870"/>
    <x v="3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x v="1871"/>
    <x v="1872"/>
    <b v="0"/>
    <n v="13"/>
    <b v="0"/>
    <s v="games/mobile games"/>
    <n v="1"/>
    <n v="16.309999999999999"/>
    <x v="6"/>
    <x v="18"/>
    <x v="1872"/>
    <x v="1871"/>
    <x v="0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x v="1872"/>
    <x v="1873"/>
    <b v="0"/>
    <n v="2"/>
    <b v="0"/>
    <s v="games/mobile games"/>
    <n v="0"/>
    <n v="18"/>
    <x v="6"/>
    <x v="18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x v="1873"/>
    <x v="1874"/>
    <b v="0"/>
    <n v="2"/>
    <b v="0"/>
    <s v="games/mobile games"/>
    <n v="0"/>
    <n v="13"/>
    <x v="6"/>
    <x v="18"/>
    <x v="1874"/>
    <x v="1873"/>
    <x v="2"/>
  </r>
  <r>
    <n v="1875"/>
    <s v="Claws &amp; Fins"/>
    <s v="Sea opposition of Crab's family and angry fishes. Who is going to win, and who is going to loose ?!"/>
    <x v="3"/>
    <n v="51"/>
    <x v="2"/>
    <s v="US"/>
    <s v="USD"/>
    <x v="1874"/>
    <x v="1875"/>
    <b v="0"/>
    <n v="3"/>
    <b v="0"/>
    <s v="games/mobile games"/>
    <n v="1"/>
    <n v="17"/>
    <x v="6"/>
    <x v="18"/>
    <x v="1875"/>
    <x v="1874"/>
    <x v="2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x v="1875"/>
    <x v="1876"/>
    <b v="0"/>
    <n v="0"/>
    <b v="0"/>
    <s v="games/mobile games"/>
    <n v="0"/>
    <n v="0"/>
    <x v="6"/>
    <x v="18"/>
    <x v="1876"/>
    <x v="1875"/>
    <x v="3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x v="1876"/>
    <x v="1877"/>
    <b v="0"/>
    <n v="0"/>
    <b v="0"/>
    <s v="games/mobile games"/>
    <n v="0"/>
    <n v="0"/>
    <x v="6"/>
    <x v="18"/>
    <x v="1877"/>
    <x v="1876"/>
    <x v="0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x v="1877"/>
    <x v="1878"/>
    <b v="0"/>
    <n v="0"/>
    <b v="0"/>
    <s v="games/mobile games"/>
    <n v="0"/>
    <n v="0"/>
    <x v="6"/>
    <x v="18"/>
    <x v="1878"/>
    <x v="1877"/>
    <x v="3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x v="1878"/>
    <x v="1879"/>
    <b v="0"/>
    <n v="2"/>
    <b v="0"/>
    <s v="games/mobile games"/>
    <n v="0"/>
    <n v="3"/>
    <x v="6"/>
    <x v="18"/>
    <x v="1879"/>
    <x v="1878"/>
    <x v="2"/>
  </r>
  <r>
    <n v="1880"/>
    <s v="Sim Betting Football"/>
    <s v="Sim Betting Football is the only football (soccer) betting simulation  game."/>
    <x v="10"/>
    <n v="1004"/>
    <x v="2"/>
    <s v="GB"/>
    <s v="GBP"/>
    <x v="1879"/>
    <x v="1880"/>
    <b v="0"/>
    <n v="24"/>
    <b v="0"/>
    <s v="games/mobile games"/>
    <n v="20"/>
    <n v="41.83"/>
    <x v="6"/>
    <x v="18"/>
    <x v="1880"/>
    <x v="1879"/>
    <x v="2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x v="1880"/>
    <x v="1881"/>
    <b v="0"/>
    <n v="70"/>
    <b v="1"/>
    <s v="music/indie rock"/>
    <n v="173"/>
    <n v="49.34"/>
    <x v="4"/>
    <x v="14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x v="1881"/>
    <x v="1882"/>
    <b v="0"/>
    <n v="81"/>
    <b v="1"/>
    <s v="music/indie rock"/>
    <n v="101"/>
    <n v="41.73"/>
    <x v="4"/>
    <x v="14"/>
    <x v="1882"/>
    <x v="1881"/>
    <x v="5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x v="1882"/>
    <x v="1883"/>
    <b v="0"/>
    <n v="32"/>
    <b v="1"/>
    <s v="music/indie rock"/>
    <n v="105"/>
    <n v="32.72"/>
    <x v="4"/>
    <x v="14"/>
    <x v="1883"/>
    <x v="1882"/>
    <x v="5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x v="1883"/>
    <x v="1884"/>
    <b v="0"/>
    <n v="26"/>
    <b v="1"/>
    <s v="music/indie rock"/>
    <n v="135"/>
    <n v="51.96"/>
    <x v="4"/>
    <x v="14"/>
    <x v="1884"/>
    <x v="1883"/>
    <x v="5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x v="1884"/>
    <x v="1885"/>
    <b v="0"/>
    <n v="105"/>
    <b v="1"/>
    <s v="music/indie rock"/>
    <n v="116"/>
    <n v="50.69"/>
    <x v="4"/>
    <x v="14"/>
    <x v="1885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x v="1885"/>
    <x v="1886"/>
    <b v="0"/>
    <n v="29"/>
    <b v="1"/>
    <s v="music/indie rock"/>
    <n v="102"/>
    <n v="42.24"/>
    <x v="4"/>
    <x v="14"/>
    <x v="1886"/>
    <x v="1885"/>
    <x v="3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x v="1886"/>
    <x v="1887"/>
    <b v="0"/>
    <n v="8"/>
    <b v="1"/>
    <s v="music/indie rock"/>
    <n v="111"/>
    <n v="416.88"/>
    <x v="4"/>
    <x v="14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x v="1887"/>
    <x v="1888"/>
    <b v="0"/>
    <n v="89"/>
    <b v="1"/>
    <s v="music/indie rock"/>
    <n v="166"/>
    <n v="46.65"/>
    <x v="4"/>
    <x v="14"/>
    <x v="1888"/>
    <x v="1887"/>
    <x v="7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x v="1888"/>
    <x v="1889"/>
    <b v="0"/>
    <n v="44"/>
    <b v="1"/>
    <s v="music/indie rock"/>
    <n v="107"/>
    <n v="48.45"/>
    <x v="4"/>
    <x v="14"/>
    <x v="1889"/>
    <x v="1888"/>
    <x v="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x v="1889"/>
    <x v="1890"/>
    <b v="0"/>
    <n v="246"/>
    <b v="1"/>
    <s v="music/indie rock"/>
    <n v="145"/>
    <n v="70.53"/>
    <x v="4"/>
    <x v="14"/>
    <x v="1890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x v="1890"/>
    <x v="1891"/>
    <b v="0"/>
    <n v="120"/>
    <b v="1"/>
    <s v="music/indie rock"/>
    <n v="106"/>
    <n v="87.96"/>
    <x v="4"/>
    <x v="14"/>
    <x v="1891"/>
    <x v="1890"/>
    <x v="7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x v="1891"/>
    <x v="1892"/>
    <b v="0"/>
    <n v="26"/>
    <b v="1"/>
    <s v="music/indie rock"/>
    <n v="137"/>
    <n v="26.27"/>
    <x v="4"/>
    <x v="14"/>
    <x v="1892"/>
    <x v="1891"/>
    <x v="6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x v="1892"/>
    <x v="1893"/>
    <b v="0"/>
    <n v="45"/>
    <b v="1"/>
    <s v="music/indie rock"/>
    <n v="104"/>
    <n v="57.78"/>
    <x v="4"/>
    <x v="14"/>
    <x v="1893"/>
    <x v="1892"/>
    <x v="6"/>
  </r>
  <r>
    <n v="1894"/>
    <s v="Help me release my first 3 song EP!!"/>
    <s v="Im trying to raise $1000 for a 3 song EP in a studio!"/>
    <x v="28"/>
    <n v="1145"/>
    <x v="0"/>
    <s v="US"/>
    <s v="USD"/>
    <x v="1893"/>
    <x v="1894"/>
    <b v="0"/>
    <n v="20"/>
    <b v="1"/>
    <s v="music/indie rock"/>
    <n v="115"/>
    <n v="57.25"/>
    <x v="4"/>
    <x v="14"/>
    <x v="1894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x v="1894"/>
    <x v="1895"/>
    <b v="0"/>
    <n v="47"/>
    <b v="1"/>
    <s v="music/indie rock"/>
    <n v="102"/>
    <n v="196.34"/>
    <x v="4"/>
    <x v="14"/>
    <x v="1895"/>
    <x v="1894"/>
    <x v="0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x v="1895"/>
    <x v="1896"/>
    <b v="0"/>
    <n v="13"/>
    <b v="1"/>
    <s v="music/indie rock"/>
    <n v="124"/>
    <n v="43"/>
    <x v="4"/>
    <x v="14"/>
    <x v="1896"/>
    <x v="1895"/>
    <x v="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x v="1896"/>
    <x v="1897"/>
    <b v="0"/>
    <n v="183"/>
    <b v="1"/>
    <s v="music/indie rock"/>
    <n v="102"/>
    <n v="35.549999999999997"/>
    <x v="4"/>
    <x v="14"/>
    <x v="1897"/>
    <x v="1896"/>
    <x v="3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x v="1897"/>
    <x v="1898"/>
    <b v="0"/>
    <n v="21"/>
    <b v="1"/>
    <s v="music/indie rock"/>
    <n v="145"/>
    <n v="68.81"/>
    <x v="4"/>
    <x v="14"/>
    <x v="1898"/>
    <x v="1897"/>
    <x v="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x v="1898"/>
    <x v="1899"/>
    <b v="0"/>
    <n v="42"/>
    <b v="1"/>
    <s v="music/indie rock"/>
    <n v="133"/>
    <n v="28.57"/>
    <x v="4"/>
    <x v="14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x v="1899"/>
    <x v="1900"/>
    <b v="0"/>
    <n v="54"/>
    <b v="1"/>
    <s v="music/indie rock"/>
    <n v="109"/>
    <n v="50.63"/>
    <x v="4"/>
    <x v="14"/>
    <x v="1900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x v="1900"/>
    <x v="1901"/>
    <b v="0"/>
    <n v="25"/>
    <b v="0"/>
    <s v="technology/gadgets"/>
    <n v="3"/>
    <n v="106.8"/>
    <x v="2"/>
    <x v="29"/>
    <x v="1901"/>
    <x v="1900"/>
    <x v="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x v="1901"/>
    <x v="1902"/>
    <b v="0"/>
    <n v="3"/>
    <b v="0"/>
    <s v="technology/gadgets"/>
    <n v="1"/>
    <n v="4"/>
    <x v="2"/>
    <x v="29"/>
    <x v="1902"/>
    <x v="1901"/>
    <x v="0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x v="1902"/>
    <x v="1903"/>
    <b v="0"/>
    <n v="41"/>
    <b v="0"/>
    <s v="technology/gadgets"/>
    <n v="47"/>
    <n v="34.1"/>
    <x v="2"/>
    <x v="29"/>
    <x v="1903"/>
    <x v="1902"/>
    <x v="2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x v="1903"/>
    <x v="1904"/>
    <b v="0"/>
    <n v="2"/>
    <b v="0"/>
    <s v="technology/gadgets"/>
    <n v="0"/>
    <n v="25"/>
    <x v="2"/>
    <x v="29"/>
    <x v="1904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x v="1904"/>
    <x v="1905"/>
    <b v="0"/>
    <n v="4"/>
    <b v="0"/>
    <s v="technology/gadgets"/>
    <n v="0"/>
    <n v="10.5"/>
    <x v="2"/>
    <x v="29"/>
    <x v="1905"/>
    <x v="1904"/>
    <x v="3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x v="1905"/>
    <x v="1906"/>
    <b v="0"/>
    <n v="99"/>
    <b v="0"/>
    <s v="technology/gadgets"/>
    <n v="43"/>
    <n v="215.96"/>
    <x v="2"/>
    <x v="29"/>
    <x v="1906"/>
    <x v="1905"/>
    <x v="2"/>
  </r>
  <r>
    <n v="1907"/>
    <s v="Litter-Buddy"/>
    <s v="Litter-Buddy is great economical alternative to leading pet waste disposal systems with cartridge bag elements."/>
    <x v="11"/>
    <n v="85"/>
    <x v="2"/>
    <s v="US"/>
    <s v="USD"/>
    <x v="1906"/>
    <x v="1907"/>
    <b v="0"/>
    <n v="4"/>
    <b v="0"/>
    <s v="technology/gadgets"/>
    <n v="0"/>
    <n v="21.25"/>
    <x v="2"/>
    <x v="29"/>
    <x v="1907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x v="1907"/>
    <x v="1908"/>
    <b v="0"/>
    <n v="4"/>
    <b v="0"/>
    <s v="technology/gadgets"/>
    <n v="2"/>
    <n v="108.25"/>
    <x v="2"/>
    <x v="29"/>
    <x v="1908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x v="1908"/>
    <x v="1909"/>
    <b v="0"/>
    <n v="38"/>
    <b v="0"/>
    <s v="technology/gadgets"/>
    <n v="14"/>
    <n v="129.97"/>
    <x v="2"/>
    <x v="29"/>
    <x v="1909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x v="1909"/>
    <x v="1910"/>
    <b v="0"/>
    <n v="285"/>
    <b v="0"/>
    <s v="technology/gadgets"/>
    <n v="39"/>
    <n v="117.49"/>
    <x v="2"/>
    <x v="29"/>
    <x v="1910"/>
    <x v="1909"/>
    <x v="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x v="1910"/>
    <x v="1911"/>
    <b v="0"/>
    <n v="1"/>
    <b v="0"/>
    <s v="technology/gadgets"/>
    <n v="0"/>
    <n v="10"/>
    <x v="2"/>
    <x v="29"/>
    <x v="1911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x v="1911"/>
    <x v="1912"/>
    <b v="0"/>
    <n v="42"/>
    <b v="0"/>
    <s v="technology/gadgets"/>
    <n v="59"/>
    <n v="70.599999999999994"/>
    <x v="2"/>
    <x v="29"/>
    <x v="1912"/>
    <x v="1911"/>
    <x v="0"/>
  </r>
  <r>
    <n v="1913"/>
    <s v="Tibio - Spreading warmth in everyones home"/>
    <s v="Tibio is a revolutionary new product designed to solve an age old problem."/>
    <x v="240"/>
    <n v="637"/>
    <x v="2"/>
    <s v="GB"/>
    <s v="GBP"/>
    <x v="1912"/>
    <x v="1913"/>
    <b v="0"/>
    <n v="26"/>
    <b v="0"/>
    <s v="technology/gadgets"/>
    <n v="1"/>
    <n v="24.5"/>
    <x v="2"/>
    <x v="29"/>
    <x v="1913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x v="1913"/>
    <x v="1914"/>
    <b v="0"/>
    <n v="2"/>
    <b v="0"/>
    <s v="technology/gadgets"/>
    <n v="9"/>
    <n v="30"/>
    <x v="2"/>
    <x v="29"/>
    <x v="1914"/>
    <x v="1913"/>
    <x v="3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x v="1914"/>
    <x v="1915"/>
    <b v="0"/>
    <n v="4"/>
    <b v="0"/>
    <s v="technology/gadgets"/>
    <n v="2"/>
    <n v="2"/>
    <x v="2"/>
    <x v="29"/>
    <x v="1915"/>
    <x v="1914"/>
    <x v="3"/>
  </r>
  <r>
    <n v="1916"/>
    <s v="The Paint Can Holder by U.S. Green Products"/>
    <s v="The Paint Can Holder Makes Painting Easier and Safer on Extension Ladders."/>
    <x v="22"/>
    <n v="102"/>
    <x v="2"/>
    <s v="US"/>
    <s v="USD"/>
    <x v="1915"/>
    <x v="1916"/>
    <b v="0"/>
    <n v="6"/>
    <b v="0"/>
    <s v="technology/gadgets"/>
    <n v="1"/>
    <n v="17"/>
    <x v="2"/>
    <x v="29"/>
    <x v="1916"/>
    <x v="1915"/>
    <x v="2"/>
  </r>
  <r>
    <n v="1917"/>
    <s v="Chronovisor:The MOST innovative watch for night time reading"/>
    <s v="Let's build a legendary brand altogether"/>
    <x v="303"/>
    <n v="205025"/>
    <x v="2"/>
    <s v="HK"/>
    <s v="HKD"/>
    <x v="1916"/>
    <x v="1917"/>
    <b v="0"/>
    <n v="70"/>
    <b v="0"/>
    <s v="technology/gadgets"/>
    <n v="53"/>
    <n v="2928.93"/>
    <x v="2"/>
    <x v="29"/>
    <x v="1917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x v="1917"/>
    <x v="1918"/>
    <b v="0"/>
    <n v="9"/>
    <b v="0"/>
    <s v="technology/gadgets"/>
    <n v="1"/>
    <n v="28.89"/>
    <x v="2"/>
    <x v="29"/>
    <x v="1918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x v="1918"/>
    <x v="1919"/>
    <b v="0"/>
    <n v="8"/>
    <b v="0"/>
    <s v="technology/gadgets"/>
    <n v="47"/>
    <n v="29.63"/>
    <x v="2"/>
    <x v="29"/>
    <x v="1919"/>
    <x v="1918"/>
    <x v="0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x v="1919"/>
    <x v="1920"/>
    <b v="0"/>
    <n v="105"/>
    <b v="0"/>
    <s v="technology/gadgets"/>
    <n v="43"/>
    <n v="40.98"/>
    <x v="2"/>
    <x v="29"/>
    <x v="1920"/>
    <x v="1919"/>
    <x v="0"/>
  </r>
  <r>
    <n v="1921"/>
    <s v="The Fine Spirits are making an album!"/>
    <s v="The Fine Spirits are making an album, but we need your help!"/>
    <x v="15"/>
    <n v="2052"/>
    <x v="0"/>
    <s v="US"/>
    <s v="USD"/>
    <x v="1920"/>
    <x v="1921"/>
    <b v="0"/>
    <n v="38"/>
    <b v="1"/>
    <s v="music/indie rock"/>
    <n v="137"/>
    <n v="54"/>
    <x v="4"/>
    <x v="14"/>
    <x v="1921"/>
    <x v="1920"/>
    <x v="5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x v="1921"/>
    <x v="1922"/>
    <b v="0"/>
    <n v="64"/>
    <b v="1"/>
    <s v="music/indie rock"/>
    <n v="116"/>
    <n v="36.11"/>
    <x v="4"/>
    <x v="14"/>
    <x v="1922"/>
    <x v="1921"/>
    <x v="4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x v="1922"/>
    <x v="1923"/>
    <b v="0"/>
    <n v="13"/>
    <b v="1"/>
    <s v="music/indie rock"/>
    <n v="241"/>
    <n v="23.15"/>
    <x v="4"/>
    <x v="14"/>
    <x v="1923"/>
    <x v="1922"/>
    <x v="6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x v="1923"/>
    <x v="1924"/>
    <b v="0"/>
    <n v="33"/>
    <b v="1"/>
    <s v="music/indie rock"/>
    <n v="114"/>
    <n v="104"/>
    <x v="4"/>
    <x v="14"/>
    <x v="1924"/>
    <x v="1923"/>
    <x v="4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x v="1924"/>
    <x v="1925"/>
    <b v="0"/>
    <n v="52"/>
    <b v="1"/>
    <s v="music/indie rock"/>
    <n v="110"/>
    <n v="31.83"/>
    <x v="4"/>
    <x v="14"/>
    <x v="1925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x v="1925"/>
    <x v="1926"/>
    <b v="0"/>
    <n v="107"/>
    <b v="1"/>
    <s v="music/indie rock"/>
    <n v="195"/>
    <n v="27.39"/>
    <x v="4"/>
    <x v="14"/>
    <x v="1926"/>
    <x v="1925"/>
    <x v="7"/>
  </r>
  <r>
    <n v="1927"/>
    <s v="GBS Detroit Presents Hampshire"/>
    <s v="Hampshire is headed to GBS Detroit."/>
    <x v="20"/>
    <n v="620"/>
    <x v="0"/>
    <s v="US"/>
    <s v="USD"/>
    <x v="1926"/>
    <x v="1927"/>
    <b v="0"/>
    <n v="11"/>
    <b v="1"/>
    <s v="music/indie rock"/>
    <n v="103"/>
    <n v="56.36"/>
    <x v="4"/>
    <x v="14"/>
    <x v="1927"/>
    <x v="1926"/>
    <x v="5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x v="1927"/>
    <x v="1928"/>
    <b v="0"/>
    <n v="34"/>
    <b v="1"/>
    <s v="music/indie rock"/>
    <n v="103"/>
    <n v="77.349999999999994"/>
    <x v="4"/>
    <x v="14"/>
    <x v="1928"/>
    <x v="1927"/>
    <x v="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x v="1928"/>
    <x v="1929"/>
    <b v="0"/>
    <n v="75"/>
    <b v="1"/>
    <s v="music/indie rock"/>
    <n v="100"/>
    <n v="42.8"/>
    <x v="4"/>
    <x v="14"/>
    <x v="1929"/>
    <x v="1928"/>
    <x v="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x v="1929"/>
    <x v="1930"/>
    <b v="0"/>
    <n v="26"/>
    <b v="1"/>
    <s v="music/indie rock"/>
    <n v="127"/>
    <n v="48.85"/>
    <x v="4"/>
    <x v="14"/>
    <x v="1930"/>
    <x v="1929"/>
    <x v="4"/>
  </r>
  <r>
    <n v="1931"/>
    <s v="New Lions After Dark EP!"/>
    <s v="We're an indie rock band from Clearwater, FL headed back into the studio to finish our latest EP."/>
    <x v="13"/>
    <n v="2412.02"/>
    <x v="0"/>
    <s v="US"/>
    <s v="USD"/>
    <x v="1930"/>
    <x v="1931"/>
    <b v="0"/>
    <n v="50"/>
    <b v="1"/>
    <s v="music/indie rock"/>
    <n v="121"/>
    <n v="48.24"/>
    <x v="4"/>
    <x v="14"/>
    <x v="1931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x v="1931"/>
    <x v="1932"/>
    <b v="0"/>
    <n v="80"/>
    <b v="1"/>
    <s v="music/indie rock"/>
    <n v="107"/>
    <n v="70.209999999999994"/>
    <x v="4"/>
    <x v="14"/>
    <x v="1932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x v="1932"/>
    <x v="1933"/>
    <b v="0"/>
    <n v="110"/>
    <b v="1"/>
    <s v="music/indie rock"/>
    <n v="172"/>
    <n v="94.05"/>
    <x v="4"/>
    <x v="14"/>
    <x v="1933"/>
    <x v="1932"/>
    <x v="3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x v="1933"/>
    <x v="1934"/>
    <b v="0"/>
    <n v="77"/>
    <b v="1"/>
    <s v="music/indie rock"/>
    <n v="124"/>
    <n v="80.27"/>
    <x v="4"/>
    <x v="14"/>
    <x v="1934"/>
    <x v="1933"/>
    <x v="6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x v="1934"/>
    <x v="1935"/>
    <b v="0"/>
    <n v="50"/>
    <b v="1"/>
    <s v="music/indie rock"/>
    <n v="108"/>
    <n v="54.2"/>
    <x v="4"/>
    <x v="14"/>
    <x v="1935"/>
    <x v="1934"/>
    <x v="3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x v="1935"/>
    <x v="1936"/>
    <b v="0"/>
    <n v="145"/>
    <b v="1"/>
    <s v="music/indie rock"/>
    <n v="117"/>
    <n v="60.27"/>
    <x v="4"/>
    <x v="14"/>
    <x v="1936"/>
    <x v="1935"/>
    <x v="6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x v="1936"/>
    <x v="1937"/>
    <b v="0"/>
    <n v="29"/>
    <b v="1"/>
    <s v="music/indie rock"/>
    <n v="187"/>
    <n v="38.74"/>
    <x v="4"/>
    <x v="14"/>
    <x v="1937"/>
    <x v="1936"/>
    <x v="5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x v="1937"/>
    <x v="1938"/>
    <b v="0"/>
    <n v="114"/>
    <b v="1"/>
    <s v="music/indie rock"/>
    <n v="116"/>
    <n v="152.54"/>
    <x v="4"/>
    <x v="14"/>
    <x v="1938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x v="1938"/>
    <x v="1939"/>
    <b v="0"/>
    <n v="96"/>
    <b v="1"/>
    <s v="music/indie rock"/>
    <n v="111"/>
    <n v="115.31"/>
    <x v="4"/>
    <x v="14"/>
    <x v="1939"/>
    <x v="1938"/>
    <x v="4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x v="1939"/>
    <x v="1940"/>
    <b v="0"/>
    <n v="31"/>
    <b v="1"/>
    <s v="music/indie rock"/>
    <n v="171"/>
    <n v="35.840000000000003"/>
    <x v="4"/>
    <x v="14"/>
    <x v="1940"/>
    <x v="1939"/>
    <x v="6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x v="1940"/>
    <x v="1941"/>
    <b v="1"/>
    <n v="4883"/>
    <b v="1"/>
    <s v="technology/hardware"/>
    <n v="126"/>
    <n v="64.569999999999993"/>
    <x v="2"/>
    <x v="30"/>
    <x v="1941"/>
    <x v="1940"/>
    <x v="3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x v="1941"/>
    <x v="1942"/>
    <b v="1"/>
    <n v="95"/>
    <b v="1"/>
    <s v="technology/hardware"/>
    <n v="138"/>
    <n v="87.44"/>
    <x v="2"/>
    <x v="30"/>
    <x v="1942"/>
    <x v="1941"/>
    <x v="6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x v="1942"/>
    <x v="1943"/>
    <b v="1"/>
    <n v="2478"/>
    <b v="1"/>
    <s v="technology/hardware"/>
    <n v="1705"/>
    <n v="68.819999999999993"/>
    <x v="2"/>
    <x v="30"/>
    <x v="1943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x v="1943"/>
    <x v="1944"/>
    <b v="1"/>
    <n v="1789"/>
    <b v="1"/>
    <s v="technology/hardware"/>
    <n v="788"/>
    <n v="176.2"/>
    <x v="2"/>
    <x v="30"/>
    <x v="1944"/>
    <x v="1943"/>
    <x v="3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x v="1944"/>
    <x v="1945"/>
    <b v="1"/>
    <n v="680"/>
    <b v="1"/>
    <s v="technology/hardware"/>
    <n v="348"/>
    <n v="511.79"/>
    <x v="2"/>
    <x v="30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x v="1945"/>
    <x v="1946"/>
    <b v="1"/>
    <n v="70"/>
    <b v="1"/>
    <s v="technology/hardware"/>
    <n v="150"/>
    <n v="160.44"/>
    <x v="2"/>
    <x v="30"/>
    <x v="1946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x v="1946"/>
    <x v="1947"/>
    <b v="1"/>
    <n v="23"/>
    <b v="1"/>
    <s v="technology/hardware"/>
    <n v="101"/>
    <n v="35"/>
    <x v="2"/>
    <x v="30"/>
    <x v="1947"/>
    <x v="1946"/>
    <x v="8"/>
  </r>
  <r>
    <n v="1948"/>
    <s v="UDOO X86: The Most Powerful Maker Board Ever"/>
    <s v="10 times more powerful than Raspberry Pi 3, x86 64-bit architecture"/>
    <x v="57"/>
    <n v="800211"/>
    <x v="0"/>
    <s v="US"/>
    <s v="USD"/>
    <x v="1947"/>
    <x v="1948"/>
    <b v="1"/>
    <n v="4245"/>
    <b v="1"/>
    <s v="technology/hardware"/>
    <n v="800"/>
    <n v="188.51"/>
    <x v="2"/>
    <x v="30"/>
    <x v="1948"/>
    <x v="1947"/>
    <x v="2"/>
  </r>
  <r>
    <n v="1949"/>
    <s v="Shake Your Power"/>
    <s v="#ShakeYourPower brings clean energy to places in the world without electricity through the power of music."/>
    <x v="63"/>
    <n v="53001.3"/>
    <x v="0"/>
    <s v="GB"/>
    <s v="GBP"/>
    <x v="1948"/>
    <x v="1949"/>
    <b v="1"/>
    <n v="943"/>
    <b v="1"/>
    <s v="technology/hardware"/>
    <n v="106"/>
    <n v="56.2"/>
    <x v="2"/>
    <x v="30"/>
    <x v="1949"/>
    <x v="1948"/>
    <x v="3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x v="1949"/>
    <x v="1950"/>
    <b v="1"/>
    <n v="1876"/>
    <b v="1"/>
    <s v="technology/hardware"/>
    <n v="201"/>
    <n v="51.31"/>
    <x v="2"/>
    <x v="30"/>
    <x v="1950"/>
    <x v="1949"/>
    <x v="6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x v="1950"/>
    <x v="1951"/>
    <b v="1"/>
    <n v="834"/>
    <b v="1"/>
    <s v="technology/hardware"/>
    <n v="212"/>
    <n v="127.36"/>
    <x v="2"/>
    <x v="30"/>
    <x v="1951"/>
    <x v="1950"/>
    <x v="2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x v="1951"/>
    <x v="1952"/>
    <b v="1"/>
    <n v="682"/>
    <b v="1"/>
    <s v="technology/hardware"/>
    <n v="198"/>
    <n v="101.86"/>
    <x v="2"/>
    <x v="30"/>
    <x v="1952"/>
    <x v="1951"/>
    <x v="4"/>
  </r>
  <r>
    <n v="1953"/>
    <s v="NTH Music Synthesizer"/>
    <s v="The NTH is an open source music synthesizer featuring instant fun, awesome sound, and a hackable design."/>
    <x v="36"/>
    <n v="33892"/>
    <x v="0"/>
    <s v="US"/>
    <s v="USD"/>
    <x v="1952"/>
    <x v="1953"/>
    <b v="1"/>
    <n v="147"/>
    <b v="1"/>
    <s v="technology/hardware"/>
    <n v="226"/>
    <n v="230.56"/>
    <x v="2"/>
    <x v="30"/>
    <x v="1953"/>
    <x v="1952"/>
    <x v="5"/>
  </r>
  <r>
    <n v="1954"/>
    <s v="Orison â€“ Rethink the Power of Energy"/>
    <s v="The First Home Battery System You Simply Plug in to Install"/>
    <x v="63"/>
    <n v="349474"/>
    <x v="0"/>
    <s v="US"/>
    <s v="USD"/>
    <x v="1953"/>
    <x v="1954"/>
    <b v="1"/>
    <n v="415"/>
    <b v="1"/>
    <s v="technology/hardware"/>
    <n v="699"/>
    <n v="842.11"/>
    <x v="2"/>
    <x v="30"/>
    <x v="1954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x v="1954"/>
    <x v="1955"/>
    <b v="1"/>
    <n v="290"/>
    <b v="1"/>
    <s v="technology/hardware"/>
    <n v="399"/>
    <n v="577.28"/>
    <x v="2"/>
    <x v="30"/>
    <x v="1955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x v="1955"/>
    <x v="1956"/>
    <b v="1"/>
    <n v="365"/>
    <b v="1"/>
    <s v="technology/hardware"/>
    <n v="294"/>
    <n v="483.34"/>
    <x v="2"/>
    <x v="30"/>
    <x v="1956"/>
    <x v="1955"/>
    <x v="0"/>
  </r>
  <r>
    <n v="1957"/>
    <s v="freeSoC and freeSoC Mini"/>
    <s v="An open hardware platform for the best microcontroller in the world."/>
    <x v="11"/>
    <n v="50251.41"/>
    <x v="0"/>
    <s v="US"/>
    <s v="USD"/>
    <x v="1956"/>
    <x v="1957"/>
    <b v="1"/>
    <n v="660"/>
    <b v="1"/>
    <s v="technology/hardware"/>
    <n v="168"/>
    <n v="76.14"/>
    <x v="2"/>
    <x v="30"/>
    <x v="1957"/>
    <x v="1956"/>
    <x v="5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x v="1957"/>
    <x v="1958"/>
    <b v="1"/>
    <n v="1356"/>
    <b v="1"/>
    <s v="technology/hardware"/>
    <n v="1436"/>
    <n v="74.11"/>
    <x v="2"/>
    <x v="30"/>
    <x v="1958"/>
    <x v="1957"/>
    <x v="4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x v="1958"/>
    <x v="1959"/>
    <b v="1"/>
    <n v="424"/>
    <b v="1"/>
    <s v="technology/hardware"/>
    <n v="157"/>
    <n v="36.97"/>
    <x v="2"/>
    <x v="30"/>
    <x v="1959"/>
    <x v="1958"/>
    <x v="3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x v="1959"/>
    <x v="1960"/>
    <b v="1"/>
    <n v="33"/>
    <b v="1"/>
    <s v="technology/hardware"/>
    <n v="118"/>
    <n v="2500.9699999999998"/>
    <x v="2"/>
    <x v="30"/>
    <x v="1960"/>
    <x v="1959"/>
    <x v="3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x v="1960"/>
    <x v="1961"/>
    <b v="1"/>
    <n v="1633"/>
    <b v="1"/>
    <s v="technology/hardware"/>
    <n v="1105"/>
    <n v="67.69"/>
    <x v="2"/>
    <x v="30"/>
    <x v="1961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x v="1961"/>
    <x v="1962"/>
    <b v="1"/>
    <n v="306"/>
    <b v="1"/>
    <s v="technology/hardware"/>
    <n v="193"/>
    <n v="63.05"/>
    <x v="2"/>
    <x v="30"/>
    <x v="1962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x v="1962"/>
    <x v="1963"/>
    <b v="1"/>
    <n v="205"/>
    <b v="1"/>
    <s v="technology/hardware"/>
    <n v="127"/>
    <n v="117.6"/>
    <x v="2"/>
    <x v="30"/>
    <x v="1963"/>
    <x v="1962"/>
    <x v="3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x v="1963"/>
    <x v="1964"/>
    <b v="1"/>
    <n v="1281"/>
    <b v="1"/>
    <s v="technology/hardware"/>
    <n v="260"/>
    <n v="180.75"/>
    <x v="2"/>
    <x v="30"/>
    <x v="1964"/>
    <x v="1963"/>
    <x v="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x v="1964"/>
    <x v="1965"/>
    <b v="1"/>
    <n v="103"/>
    <b v="1"/>
    <s v="technology/hardware"/>
    <n v="262"/>
    <n v="127.32"/>
    <x v="2"/>
    <x v="30"/>
    <x v="1965"/>
    <x v="1964"/>
    <x v="6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x v="1965"/>
    <x v="1966"/>
    <b v="1"/>
    <n v="1513"/>
    <b v="1"/>
    <s v="technology/hardware"/>
    <n v="207"/>
    <n v="136.63999999999999"/>
    <x v="2"/>
    <x v="30"/>
    <x v="1966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x v="1966"/>
    <x v="1967"/>
    <b v="1"/>
    <n v="405"/>
    <b v="1"/>
    <s v="technology/hardware"/>
    <n v="370"/>
    <n v="182.78"/>
    <x v="2"/>
    <x v="30"/>
    <x v="1967"/>
    <x v="1966"/>
    <x v="3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x v="1967"/>
    <x v="1968"/>
    <b v="1"/>
    <n v="510"/>
    <b v="1"/>
    <s v="technology/hardware"/>
    <n v="285"/>
    <n v="279.38"/>
    <x v="2"/>
    <x v="30"/>
    <x v="1968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x v="1968"/>
    <x v="1969"/>
    <b v="1"/>
    <n v="1887"/>
    <b v="1"/>
    <s v="technology/hardware"/>
    <n v="579"/>
    <n v="61.38"/>
    <x v="2"/>
    <x v="30"/>
    <x v="1969"/>
    <x v="1968"/>
    <x v="2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x v="1969"/>
    <x v="1970"/>
    <b v="1"/>
    <n v="701"/>
    <b v="1"/>
    <s v="technology/hardware"/>
    <n v="1132"/>
    <n v="80.73"/>
    <x v="2"/>
    <x v="30"/>
    <x v="1970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x v="1970"/>
    <x v="1971"/>
    <b v="1"/>
    <n v="3863"/>
    <b v="1"/>
    <s v="technology/hardware"/>
    <n v="263"/>
    <n v="272.36"/>
    <x v="2"/>
    <x v="30"/>
    <x v="1971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x v="1971"/>
    <x v="1972"/>
    <b v="1"/>
    <n v="238"/>
    <b v="1"/>
    <s v="technology/hardware"/>
    <n v="674"/>
    <n v="70.849999999999994"/>
    <x v="2"/>
    <x v="30"/>
    <x v="1972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x v="1972"/>
    <x v="1973"/>
    <b v="1"/>
    <n v="2051"/>
    <b v="1"/>
    <s v="technology/hardware"/>
    <n v="257"/>
    <n v="247.94"/>
    <x v="2"/>
    <x v="30"/>
    <x v="1973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x v="1973"/>
    <x v="1974"/>
    <b v="1"/>
    <n v="402"/>
    <b v="1"/>
    <s v="technology/hardware"/>
    <n v="375"/>
    <n v="186.81"/>
    <x v="2"/>
    <x v="30"/>
    <x v="1974"/>
    <x v="1973"/>
    <x v="4"/>
  </r>
  <r>
    <n v="1975"/>
    <s v="Bugle2: A DIY Phono Preamp"/>
    <s v="The Bugle2 is a second generation DIY kit phono preamplifier for vinyl playback."/>
    <x v="194"/>
    <n v="33393.339999999997"/>
    <x v="0"/>
    <s v="US"/>
    <s v="USD"/>
    <x v="1974"/>
    <x v="1975"/>
    <b v="1"/>
    <n v="253"/>
    <b v="1"/>
    <s v="technology/hardware"/>
    <n v="209"/>
    <n v="131.99"/>
    <x v="2"/>
    <x v="30"/>
    <x v="1975"/>
    <x v="1974"/>
    <x v="4"/>
  </r>
  <r>
    <n v="1976"/>
    <s v="Pi Lite white - Bright white LED display for Raspberry Pi"/>
    <s v="Can you help us make an ultra bright white one a reality?"/>
    <x v="23"/>
    <n v="13864"/>
    <x v="0"/>
    <s v="GB"/>
    <s v="GBP"/>
    <x v="1975"/>
    <x v="1976"/>
    <b v="1"/>
    <n v="473"/>
    <b v="1"/>
    <s v="technology/hardware"/>
    <n v="347"/>
    <n v="29.31"/>
    <x v="2"/>
    <x v="30"/>
    <x v="1976"/>
    <x v="1975"/>
    <x v="4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x v="1976"/>
    <x v="1977"/>
    <b v="1"/>
    <n v="821"/>
    <b v="1"/>
    <s v="technology/hardware"/>
    <n v="402"/>
    <n v="245.02"/>
    <x v="2"/>
    <x v="30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x v="1977"/>
    <x v="1978"/>
    <b v="1"/>
    <n v="388"/>
    <b v="1"/>
    <s v="technology/hardware"/>
    <n v="1027"/>
    <n v="1323.25"/>
    <x v="2"/>
    <x v="30"/>
    <x v="1978"/>
    <x v="1977"/>
    <x v="5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x v="1978"/>
    <x v="1979"/>
    <b v="1"/>
    <n v="813"/>
    <b v="1"/>
    <s v="technology/hardware"/>
    <n v="115"/>
    <n v="282.66000000000003"/>
    <x v="2"/>
    <x v="30"/>
    <x v="1979"/>
    <x v="1978"/>
    <x v="0"/>
  </r>
  <r>
    <n v="1980"/>
    <s v="YOUMO - Your Smart Modular Power Strip"/>
    <s v="Multi-power charging that is smarter, stylish and designed for you."/>
    <x v="63"/>
    <n v="177412.01"/>
    <x v="0"/>
    <s v="DE"/>
    <s v="EUR"/>
    <x v="1979"/>
    <x v="1980"/>
    <b v="1"/>
    <n v="1945"/>
    <b v="1"/>
    <s v="technology/hardware"/>
    <n v="355"/>
    <n v="91.21"/>
    <x v="2"/>
    <x v="30"/>
    <x v="1980"/>
    <x v="1979"/>
    <x v="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x v="1980"/>
    <x v="1981"/>
    <b v="0"/>
    <n v="12"/>
    <b v="0"/>
    <s v="photography/people"/>
    <n v="5"/>
    <n v="31.75"/>
    <x v="8"/>
    <x v="31"/>
    <x v="1981"/>
    <x v="1980"/>
    <x v="3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x v="1981"/>
    <x v="1982"/>
    <b v="0"/>
    <n v="0"/>
    <b v="0"/>
    <s v="photography/people"/>
    <n v="0"/>
    <n v="0"/>
    <x v="8"/>
    <x v="31"/>
    <x v="1982"/>
    <x v="1981"/>
    <x v="2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x v="1982"/>
    <x v="1983"/>
    <b v="0"/>
    <n v="16"/>
    <b v="0"/>
    <s v="photography/people"/>
    <n v="4"/>
    <n v="88.69"/>
    <x v="8"/>
    <x v="31"/>
    <x v="1983"/>
    <x v="1982"/>
    <x v="2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x v="1983"/>
    <x v="1984"/>
    <b v="0"/>
    <n v="7"/>
    <b v="0"/>
    <s v="photography/people"/>
    <n v="21"/>
    <n v="453.14"/>
    <x v="8"/>
    <x v="31"/>
    <x v="1984"/>
    <x v="1983"/>
    <x v="3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x v="1984"/>
    <x v="1985"/>
    <b v="0"/>
    <n v="4"/>
    <b v="0"/>
    <s v="photography/people"/>
    <n v="3"/>
    <n v="12.75"/>
    <x v="8"/>
    <x v="31"/>
    <x v="1985"/>
    <x v="1984"/>
    <x v="2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x v="1985"/>
    <x v="1986"/>
    <b v="0"/>
    <n v="1"/>
    <b v="0"/>
    <s v="photography/people"/>
    <n v="0"/>
    <n v="1"/>
    <x v="8"/>
    <x v="31"/>
    <x v="1986"/>
    <x v="1985"/>
    <x v="2"/>
  </r>
  <r>
    <n v="1987"/>
    <s v="Ethiopia: Beheld"/>
    <s v="A collection of images that depicts the beauty and diversity within Ethiopia"/>
    <x v="62"/>
    <n v="2336"/>
    <x v="2"/>
    <s v="GB"/>
    <s v="GBP"/>
    <x v="1986"/>
    <x v="1987"/>
    <b v="0"/>
    <n v="28"/>
    <b v="0"/>
    <s v="photography/people"/>
    <n v="42"/>
    <n v="83.43"/>
    <x v="8"/>
    <x v="31"/>
    <x v="1987"/>
    <x v="1986"/>
    <x v="0"/>
  </r>
  <r>
    <n v="1988"/>
    <s v="Phillip Michael Photography"/>
    <s v="Expressing art in an image!"/>
    <x v="12"/>
    <n v="25"/>
    <x v="2"/>
    <s v="US"/>
    <s v="USD"/>
    <x v="1987"/>
    <x v="1988"/>
    <b v="0"/>
    <n v="1"/>
    <b v="0"/>
    <s v="photography/people"/>
    <n v="0"/>
    <n v="25"/>
    <x v="8"/>
    <x v="31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x v="1988"/>
    <x v="1989"/>
    <b v="0"/>
    <n v="1"/>
    <b v="0"/>
    <s v="photography/people"/>
    <n v="1"/>
    <n v="50"/>
    <x v="8"/>
    <x v="31"/>
    <x v="1989"/>
    <x v="1988"/>
    <x v="2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x v="1989"/>
    <x v="1990"/>
    <b v="0"/>
    <n v="5"/>
    <b v="0"/>
    <s v="photography/people"/>
    <n v="17"/>
    <n v="101.8"/>
    <x v="8"/>
    <x v="31"/>
    <x v="1990"/>
    <x v="1989"/>
    <x v="2"/>
  </r>
  <r>
    <n v="1991"/>
    <s v="Portraits of Resilience"/>
    <s v="Taking (and giving) professional portraits of survivors of human trafficking in Myanmar."/>
    <x v="13"/>
    <n v="140"/>
    <x v="2"/>
    <s v="US"/>
    <s v="USD"/>
    <x v="1990"/>
    <x v="1991"/>
    <b v="0"/>
    <n v="3"/>
    <b v="0"/>
    <s v="photography/people"/>
    <n v="7"/>
    <n v="46.67"/>
    <x v="8"/>
    <x v="31"/>
    <x v="1991"/>
    <x v="1990"/>
    <x v="0"/>
  </r>
  <r>
    <n v="1992"/>
    <s v="The Wonderful World of Princes &amp; Princesses"/>
    <s v="A complete revamp of all the Disney Princes &amp; Princesses!"/>
    <x v="15"/>
    <n v="2"/>
    <x v="2"/>
    <s v="US"/>
    <s v="USD"/>
    <x v="1991"/>
    <x v="1992"/>
    <b v="0"/>
    <n v="2"/>
    <b v="0"/>
    <s v="photography/people"/>
    <n v="0"/>
    <n v="1"/>
    <x v="8"/>
    <x v="31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x v="1992"/>
    <x v="1993"/>
    <b v="0"/>
    <n v="0"/>
    <b v="0"/>
    <s v="photography/people"/>
    <n v="0"/>
    <n v="0"/>
    <x v="8"/>
    <x v="31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x v="1993"/>
    <x v="1994"/>
    <b v="0"/>
    <n v="0"/>
    <b v="0"/>
    <s v="photography/people"/>
    <n v="0"/>
    <n v="0"/>
    <x v="8"/>
    <x v="31"/>
    <x v="1994"/>
    <x v="1993"/>
    <x v="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x v="1994"/>
    <x v="1995"/>
    <b v="0"/>
    <n v="3"/>
    <b v="0"/>
    <s v="photography/people"/>
    <n v="8"/>
    <n v="26"/>
    <x v="8"/>
    <x v="31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x v="1995"/>
    <x v="1996"/>
    <b v="0"/>
    <n v="0"/>
    <b v="0"/>
    <s v="photography/people"/>
    <n v="0"/>
    <n v="0"/>
    <x v="8"/>
    <x v="31"/>
    <x v="1996"/>
    <x v="1995"/>
    <x v="3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x v="1996"/>
    <x v="1997"/>
    <b v="0"/>
    <n v="0"/>
    <b v="0"/>
    <s v="photography/people"/>
    <n v="0"/>
    <n v="0"/>
    <x v="8"/>
    <x v="31"/>
    <x v="1997"/>
    <x v="1996"/>
    <x v="3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x v="1997"/>
    <x v="1998"/>
    <b v="0"/>
    <n v="3"/>
    <b v="0"/>
    <s v="photography/people"/>
    <n v="26"/>
    <n v="218.33"/>
    <x v="8"/>
    <x v="31"/>
    <x v="1998"/>
    <x v="1997"/>
    <x v="3"/>
  </r>
  <r>
    <n v="1999"/>
    <s v="Planet Venus"/>
    <s v="This is a portrait photo project aiming to inspire women to explore themselves and live their passion"/>
    <x v="310"/>
    <n v="236"/>
    <x v="2"/>
    <s v="GB"/>
    <s v="GBP"/>
    <x v="1998"/>
    <x v="1999"/>
    <b v="0"/>
    <n v="7"/>
    <b v="0"/>
    <s v="photography/people"/>
    <n v="1"/>
    <n v="33.71"/>
    <x v="8"/>
    <x v="31"/>
    <x v="1999"/>
    <x v="1998"/>
    <x v="3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x v="1999"/>
    <x v="2000"/>
    <b v="0"/>
    <n v="25"/>
    <b v="0"/>
    <s v="photography/people"/>
    <n v="13"/>
    <n v="25"/>
    <x v="8"/>
    <x v="31"/>
    <x v="2000"/>
    <x v="1999"/>
    <x v="0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x v="2000"/>
    <x v="2001"/>
    <b v="1"/>
    <n v="1637"/>
    <b v="1"/>
    <s v="technology/hardware"/>
    <n v="382"/>
    <n v="128.38999999999999"/>
    <x v="2"/>
    <x v="30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x v="2001"/>
    <x v="2002"/>
    <b v="1"/>
    <n v="1375"/>
    <b v="1"/>
    <s v="technology/hardware"/>
    <n v="217"/>
    <n v="78.83"/>
    <x v="2"/>
    <x v="30"/>
    <x v="2002"/>
    <x v="2001"/>
    <x v="2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x v="2002"/>
    <x v="2003"/>
    <b v="1"/>
    <n v="17"/>
    <b v="1"/>
    <s v="technology/hardware"/>
    <n v="312"/>
    <n v="91.76"/>
    <x v="2"/>
    <x v="30"/>
    <x v="2003"/>
    <x v="2002"/>
    <x v="7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x v="2003"/>
    <x v="2004"/>
    <b v="1"/>
    <n v="354"/>
    <b v="1"/>
    <s v="technology/hardware"/>
    <n v="234"/>
    <n v="331.1"/>
    <x v="2"/>
    <x v="30"/>
    <x v="2004"/>
    <x v="2003"/>
    <x v="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x v="2004"/>
    <x v="2005"/>
    <b v="1"/>
    <n v="191"/>
    <b v="1"/>
    <s v="technology/hardware"/>
    <n v="124"/>
    <n v="194.26"/>
    <x v="2"/>
    <x v="30"/>
    <x v="2005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x v="2005"/>
    <x v="2006"/>
    <b v="1"/>
    <n v="303"/>
    <b v="1"/>
    <s v="technology/hardware"/>
    <n v="248"/>
    <n v="408.98"/>
    <x v="2"/>
    <x v="30"/>
    <x v="2006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x v="2006"/>
    <x v="2007"/>
    <b v="1"/>
    <n v="137"/>
    <b v="1"/>
    <s v="technology/hardware"/>
    <n v="116"/>
    <n v="84.46"/>
    <x v="2"/>
    <x v="30"/>
    <x v="2007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x v="2007"/>
    <x v="2008"/>
    <b v="1"/>
    <n v="41"/>
    <b v="1"/>
    <s v="technology/hardware"/>
    <n v="117"/>
    <n v="44.85"/>
    <x v="2"/>
    <x v="30"/>
    <x v="2008"/>
    <x v="2007"/>
    <x v="6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x v="2008"/>
    <x v="2009"/>
    <b v="1"/>
    <n v="398"/>
    <b v="1"/>
    <s v="technology/hardware"/>
    <n v="305"/>
    <n v="383.36"/>
    <x v="2"/>
    <x v="30"/>
    <x v="2009"/>
    <x v="2008"/>
    <x v="2"/>
  </r>
  <r>
    <n v="2010"/>
    <s v="Weighitz: Weigh Smarter"/>
    <s v="Weighitz are miniature smart scales designed to weigh anything in the home."/>
    <x v="11"/>
    <n v="96015.9"/>
    <x v="0"/>
    <s v="US"/>
    <s v="USD"/>
    <x v="2009"/>
    <x v="2010"/>
    <b v="1"/>
    <n v="1737"/>
    <b v="1"/>
    <s v="technology/hardware"/>
    <n v="320"/>
    <n v="55.28"/>
    <x v="2"/>
    <x v="30"/>
    <x v="2010"/>
    <x v="2009"/>
    <x v="2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x v="2010"/>
    <x v="2011"/>
    <b v="1"/>
    <n v="971"/>
    <b v="1"/>
    <s v="technology/hardware"/>
    <n v="820"/>
    <n v="422.02"/>
    <x v="2"/>
    <x v="30"/>
    <x v="2011"/>
    <x v="2010"/>
    <x v="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x v="2011"/>
    <x v="2012"/>
    <b v="1"/>
    <n v="183"/>
    <b v="1"/>
    <s v="technology/hardware"/>
    <n v="235"/>
    <n v="64.180000000000007"/>
    <x v="2"/>
    <x v="30"/>
    <x v="2012"/>
    <x v="2011"/>
    <x v="0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x v="2012"/>
    <x v="2013"/>
    <b v="1"/>
    <n v="4562"/>
    <b v="1"/>
    <s v="technology/hardware"/>
    <n v="495"/>
    <n v="173.58"/>
    <x v="2"/>
    <x v="30"/>
    <x v="2013"/>
    <x v="2012"/>
    <x v="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x v="2013"/>
    <x v="2014"/>
    <b v="1"/>
    <n v="26457"/>
    <b v="1"/>
    <s v="technology/hardware"/>
    <n v="7814"/>
    <n v="88.6"/>
    <x v="2"/>
    <x v="30"/>
    <x v="2014"/>
    <x v="2013"/>
    <x v="4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x v="2014"/>
    <x v="2015"/>
    <b v="1"/>
    <n v="162"/>
    <b v="1"/>
    <s v="technology/hardware"/>
    <n v="113"/>
    <n v="50.22"/>
    <x v="2"/>
    <x v="30"/>
    <x v="2015"/>
    <x v="2014"/>
    <x v="6"/>
  </r>
  <r>
    <n v="2016"/>
    <s v="Hydra: a triple-output power supply for electronics projects"/>
    <s v="A smart, compact power supply designed to power anything, anywhere"/>
    <x v="3"/>
    <n v="92154.22"/>
    <x v="0"/>
    <s v="US"/>
    <s v="USD"/>
    <x v="2015"/>
    <x v="2016"/>
    <b v="1"/>
    <n v="479"/>
    <b v="1"/>
    <s v="technology/hardware"/>
    <n v="922"/>
    <n v="192.39"/>
    <x v="2"/>
    <x v="30"/>
    <x v="2016"/>
    <x v="2015"/>
    <x v="4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x v="2016"/>
    <x v="2017"/>
    <b v="1"/>
    <n v="426"/>
    <b v="1"/>
    <s v="technology/hardware"/>
    <n v="125"/>
    <n v="73.42"/>
    <x v="2"/>
    <x v="30"/>
    <x v="2017"/>
    <x v="2016"/>
    <x v="5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x v="2017"/>
    <x v="2018"/>
    <b v="1"/>
    <n v="450"/>
    <b v="1"/>
    <s v="technology/hardware"/>
    <n v="102"/>
    <n v="147.68"/>
    <x v="2"/>
    <x v="30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x v="2018"/>
    <x v="2019"/>
    <b v="1"/>
    <n v="1780"/>
    <b v="1"/>
    <s v="technology/hardware"/>
    <n v="485"/>
    <n v="108.97"/>
    <x v="2"/>
    <x v="30"/>
    <x v="2019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x v="2019"/>
    <x v="2020"/>
    <b v="1"/>
    <n v="122"/>
    <b v="1"/>
    <s v="technology/hardware"/>
    <n v="192"/>
    <n v="23.65"/>
    <x v="2"/>
    <x v="30"/>
    <x v="2020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x v="2020"/>
    <x v="2021"/>
    <b v="1"/>
    <n v="95"/>
    <b v="1"/>
    <s v="technology/hardware"/>
    <n v="281"/>
    <n v="147.94999999999999"/>
    <x v="2"/>
    <x v="30"/>
    <x v="2021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x v="2021"/>
    <x v="2022"/>
    <b v="1"/>
    <n v="325"/>
    <b v="1"/>
    <s v="technology/hardware"/>
    <n v="125"/>
    <n v="385.04"/>
    <x v="2"/>
    <x v="30"/>
    <x v="2022"/>
    <x v="2021"/>
    <x v="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x v="2022"/>
    <x v="2023"/>
    <b v="1"/>
    <n v="353"/>
    <b v="1"/>
    <s v="technology/hardware"/>
    <n v="161"/>
    <n v="457.39"/>
    <x v="2"/>
    <x v="30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x v="2023"/>
    <x v="2024"/>
    <b v="1"/>
    <n v="105"/>
    <b v="1"/>
    <s v="technology/hardware"/>
    <n v="585"/>
    <n v="222.99"/>
    <x v="2"/>
    <x v="30"/>
    <x v="2024"/>
    <x v="2023"/>
    <x v="5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x v="2024"/>
    <x v="2025"/>
    <b v="1"/>
    <n v="729"/>
    <b v="1"/>
    <s v="technology/hardware"/>
    <n v="201"/>
    <n v="220.74"/>
    <x v="2"/>
    <x v="30"/>
    <x v="2025"/>
    <x v="2024"/>
    <x v="0"/>
  </r>
  <r>
    <n v="2026"/>
    <s v="MIDI Sprout - Biodata Sonification Device"/>
    <s v="MIDI Sprout enables plants to play synthesizers in real time."/>
    <x v="31"/>
    <n v="33370.769999999997"/>
    <x v="0"/>
    <s v="US"/>
    <s v="USD"/>
    <x v="2025"/>
    <x v="2026"/>
    <b v="1"/>
    <n v="454"/>
    <b v="1"/>
    <s v="technology/hardware"/>
    <n v="133"/>
    <n v="73.5"/>
    <x v="2"/>
    <x v="30"/>
    <x v="2026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x v="2026"/>
    <x v="2027"/>
    <b v="1"/>
    <n v="539"/>
    <b v="1"/>
    <s v="technology/hardware"/>
    <n v="120"/>
    <n v="223.1"/>
    <x v="2"/>
    <x v="30"/>
    <x v="2027"/>
    <x v="2026"/>
    <x v="0"/>
  </r>
  <r>
    <n v="2028"/>
    <s v="Building the Open Source Bussard Fusion Reactor "/>
    <s v="Building an open source Bussard fusion reactor, aka the Polywell."/>
    <x v="9"/>
    <n v="3785"/>
    <x v="0"/>
    <s v="US"/>
    <s v="USD"/>
    <x v="2027"/>
    <x v="2028"/>
    <b v="1"/>
    <n v="79"/>
    <b v="1"/>
    <s v="technology/hardware"/>
    <n v="126"/>
    <n v="47.91"/>
    <x v="2"/>
    <x v="30"/>
    <x v="2028"/>
    <x v="2027"/>
    <x v="7"/>
  </r>
  <r>
    <n v="2029"/>
    <s v="Lumin8 Pro"/>
    <s v="Lumin8 Pro is a fun and easy to use light controller that makes light dance to your favorite music."/>
    <x v="30"/>
    <n v="9030"/>
    <x v="0"/>
    <s v="US"/>
    <s v="USD"/>
    <x v="2028"/>
    <x v="2029"/>
    <b v="1"/>
    <n v="94"/>
    <b v="1"/>
    <s v="technology/hardware"/>
    <n v="361"/>
    <n v="96.06"/>
    <x v="2"/>
    <x v="30"/>
    <x v="2029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x v="2029"/>
    <x v="2030"/>
    <b v="1"/>
    <n v="625"/>
    <b v="1"/>
    <s v="technology/hardware"/>
    <n v="226"/>
    <n v="118.61"/>
    <x v="2"/>
    <x v="30"/>
    <x v="2030"/>
    <x v="2029"/>
    <x v="5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x v="2030"/>
    <x v="2031"/>
    <b v="1"/>
    <n v="508"/>
    <b v="1"/>
    <s v="technology/hardware"/>
    <n v="120"/>
    <n v="118.45"/>
    <x v="2"/>
    <x v="30"/>
    <x v="2031"/>
    <x v="2030"/>
    <x v="3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x v="2031"/>
    <x v="2032"/>
    <b v="1"/>
    <n v="531"/>
    <b v="1"/>
    <s v="technology/hardware"/>
    <n v="304"/>
    <n v="143.21"/>
    <x v="2"/>
    <x v="30"/>
    <x v="2032"/>
    <x v="2031"/>
    <x v="2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x v="2032"/>
    <x v="2033"/>
    <b v="1"/>
    <n v="158"/>
    <b v="1"/>
    <s v="technology/hardware"/>
    <n v="179"/>
    <n v="282.72000000000003"/>
    <x v="2"/>
    <x v="30"/>
    <x v="2033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x v="2033"/>
    <x v="2034"/>
    <b v="1"/>
    <n v="508"/>
    <b v="1"/>
    <s v="technology/hardware"/>
    <n v="387"/>
    <n v="593.94000000000005"/>
    <x v="2"/>
    <x v="30"/>
    <x v="2034"/>
    <x v="2033"/>
    <x v="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x v="2034"/>
    <x v="2035"/>
    <b v="1"/>
    <n v="644"/>
    <b v="1"/>
    <s v="technology/hardware"/>
    <n v="211"/>
    <n v="262.16000000000003"/>
    <x v="2"/>
    <x v="30"/>
    <x v="2035"/>
    <x v="2034"/>
    <x v="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x v="2035"/>
    <x v="2036"/>
    <b v="1"/>
    <n v="848"/>
    <b v="1"/>
    <s v="technology/hardware"/>
    <n v="132"/>
    <n v="46.58"/>
    <x v="2"/>
    <x v="30"/>
    <x v="2036"/>
    <x v="2035"/>
    <x v="3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x v="2036"/>
    <x v="2037"/>
    <b v="1"/>
    <n v="429"/>
    <b v="1"/>
    <s v="technology/hardware"/>
    <n v="300"/>
    <n v="70.040000000000006"/>
    <x v="2"/>
    <x v="30"/>
    <x v="2037"/>
    <x v="2036"/>
    <x v="4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x v="2037"/>
    <x v="2038"/>
    <b v="1"/>
    <n v="204"/>
    <b v="1"/>
    <s v="technology/hardware"/>
    <n v="421"/>
    <n v="164.91"/>
    <x v="2"/>
    <x v="30"/>
    <x v="2038"/>
    <x v="2037"/>
    <x v="4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x v="2038"/>
    <x v="2039"/>
    <b v="1"/>
    <n v="379"/>
    <b v="1"/>
    <s v="technology/hardware"/>
    <n v="136"/>
    <n v="449.26"/>
    <x v="2"/>
    <x v="30"/>
    <x v="2039"/>
    <x v="2038"/>
    <x v="2"/>
  </r>
  <r>
    <n v="2040"/>
    <s v="Programmable Capacitor"/>
    <s v="4.29 Billion+ Capacitor Combinations._x000a_No Coding Required."/>
    <x v="9"/>
    <n v="7445.14"/>
    <x v="0"/>
    <s v="US"/>
    <s v="USD"/>
    <x v="2039"/>
    <x v="2040"/>
    <b v="1"/>
    <n v="271"/>
    <b v="1"/>
    <s v="technology/hardware"/>
    <n v="248"/>
    <n v="27.47"/>
    <x v="2"/>
    <x v="30"/>
    <x v="2040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x v="2040"/>
    <x v="2041"/>
    <b v="0"/>
    <n v="120"/>
    <b v="1"/>
    <s v="technology/hardware"/>
    <n v="182"/>
    <n v="143.97999999999999"/>
    <x v="2"/>
    <x v="30"/>
    <x v="2041"/>
    <x v="2040"/>
    <x v="2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x v="2041"/>
    <x v="2042"/>
    <b v="0"/>
    <n v="140"/>
    <b v="1"/>
    <s v="technology/hardware"/>
    <n v="124"/>
    <n v="88.24"/>
    <x v="2"/>
    <x v="30"/>
    <x v="2042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x v="2042"/>
    <x v="2043"/>
    <b v="0"/>
    <n v="193"/>
    <b v="1"/>
    <s v="technology/hardware"/>
    <n v="506"/>
    <n v="36.33"/>
    <x v="2"/>
    <x v="30"/>
    <x v="2043"/>
    <x v="2042"/>
    <x v="2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x v="2043"/>
    <x v="2044"/>
    <b v="0"/>
    <n v="180"/>
    <b v="1"/>
    <s v="technology/hardware"/>
    <n v="108"/>
    <n v="90.18"/>
    <x v="2"/>
    <x v="30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x v="2044"/>
    <x v="2045"/>
    <b v="0"/>
    <n v="263"/>
    <b v="1"/>
    <s v="technology/hardware"/>
    <n v="819"/>
    <n v="152.62"/>
    <x v="2"/>
    <x v="30"/>
    <x v="2045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x v="2045"/>
    <x v="2046"/>
    <b v="0"/>
    <n v="217"/>
    <b v="1"/>
    <s v="technology/hardware"/>
    <n v="121"/>
    <n v="55.81"/>
    <x v="2"/>
    <x v="30"/>
    <x v="2046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x v="2046"/>
    <x v="2047"/>
    <b v="0"/>
    <n v="443"/>
    <b v="1"/>
    <s v="technology/hardware"/>
    <n v="103"/>
    <n v="227.85"/>
    <x v="2"/>
    <x v="30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x v="2047"/>
    <x v="2048"/>
    <b v="0"/>
    <n v="1373"/>
    <b v="1"/>
    <s v="technology/hardware"/>
    <n v="148"/>
    <n v="91.83"/>
    <x v="2"/>
    <x v="30"/>
    <x v="2048"/>
    <x v="2047"/>
    <x v="4"/>
  </r>
  <r>
    <n v="2049"/>
    <s v="LOCK8 - the World's First Smart Bike Lock"/>
    <s v="Keyless. Alarm secured. GPS tracking."/>
    <x v="63"/>
    <n v="60095.35"/>
    <x v="0"/>
    <s v="GB"/>
    <s v="GBP"/>
    <x v="2048"/>
    <x v="2049"/>
    <b v="0"/>
    <n v="742"/>
    <b v="1"/>
    <s v="technology/hardware"/>
    <n v="120"/>
    <n v="80.989999999999995"/>
    <x v="2"/>
    <x v="30"/>
    <x v="2049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x v="2049"/>
    <x v="2050"/>
    <b v="0"/>
    <n v="170"/>
    <b v="1"/>
    <s v="technology/hardware"/>
    <n v="473"/>
    <n v="278.39"/>
    <x v="2"/>
    <x v="30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x v="2050"/>
    <x v="2051"/>
    <b v="0"/>
    <n v="242"/>
    <b v="1"/>
    <s v="technology/hardware"/>
    <n v="130"/>
    <n v="43.1"/>
    <x v="2"/>
    <x v="30"/>
    <x v="2051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x v="2051"/>
    <x v="2052"/>
    <b v="0"/>
    <n v="541"/>
    <b v="1"/>
    <s v="technology/hardware"/>
    <n v="353"/>
    <n v="326.29000000000002"/>
    <x v="2"/>
    <x v="30"/>
    <x v="2052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x v="2052"/>
    <x v="2053"/>
    <b v="0"/>
    <n v="121"/>
    <b v="1"/>
    <s v="technology/hardware"/>
    <n v="101"/>
    <n v="41.74"/>
    <x v="2"/>
    <x v="30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x v="2053"/>
    <x v="2054"/>
    <b v="0"/>
    <n v="621"/>
    <b v="1"/>
    <s v="technology/hardware"/>
    <n v="114"/>
    <n v="64.02"/>
    <x v="2"/>
    <x v="30"/>
    <x v="2054"/>
    <x v="2053"/>
    <x v="3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x v="2054"/>
    <x v="2055"/>
    <b v="0"/>
    <n v="101"/>
    <b v="1"/>
    <s v="technology/hardware"/>
    <n v="167"/>
    <n v="99.46"/>
    <x v="2"/>
    <x v="30"/>
    <x v="2055"/>
    <x v="2054"/>
    <x v="3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x v="2055"/>
    <x v="2056"/>
    <b v="0"/>
    <n v="554"/>
    <b v="1"/>
    <s v="technology/hardware"/>
    <n v="153"/>
    <n v="138.49"/>
    <x v="2"/>
    <x v="30"/>
    <x v="2056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x v="2056"/>
    <x v="2057"/>
    <b v="0"/>
    <n v="666"/>
    <b v="1"/>
    <s v="technology/hardware"/>
    <n v="202"/>
    <n v="45.55"/>
    <x v="2"/>
    <x v="30"/>
    <x v="2057"/>
    <x v="2056"/>
    <x v="2"/>
  </r>
  <r>
    <n v="2058"/>
    <s v="Raspberry Pi Debug Clip"/>
    <s v="Making using the serial terminal on the Raspberry Pi as easy as Pi!"/>
    <x v="317"/>
    <n v="4308"/>
    <x v="0"/>
    <s v="GB"/>
    <s v="GBP"/>
    <x v="2057"/>
    <x v="2058"/>
    <b v="0"/>
    <n v="410"/>
    <b v="1"/>
    <s v="technology/hardware"/>
    <n v="168"/>
    <n v="10.51"/>
    <x v="2"/>
    <x v="30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x v="2058"/>
    <x v="2059"/>
    <b v="0"/>
    <n v="375"/>
    <b v="1"/>
    <s v="technology/hardware"/>
    <n v="143"/>
    <n v="114.77"/>
    <x v="2"/>
    <x v="30"/>
    <x v="2059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x v="2059"/>
    <x v="2060"/>
    <b v="0"/>
    <n v="1364"/>
    <b v="1"/>
    <s v="technology/hardware"/>
    <n v="196"/>
    <n v="36"/>
    <x v="2"/>
    <x v="30"/>
    <x v="2060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x v="2060"/>
    <x v="2061"/>
    <b v="0"/>
    <n v="35"/>
    <b v="1"/>
    <s v="technology/hardware"/>
    <n v="108"/>
    <n v="154.16999999999999"/>
    <x v="2"/>
    <x v="30"/>
    <x v="2061"/>
    <x v="2060"/>
    <x v="2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x v="2061"/>
    <x v="2062"/>
    <b v="0"/>
    <n v="203"/>
    <b v="1"/>
    <s v="technology/hardware"/>
    <n v="115"/>
    <n v="566.39"/>
    <x v="2"/>
    <x v="30"/>
    <x v="2062"/>
    <x v="2061"/>
    <x v="2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x v="2062"/>
    <x v="2063"/>
    <b v="0"/>
    <n v="49"/>
    <b v="1"/>
    <s v="technology/hardware"/>
    <n v="148"/>
    <n v="120.86"/>
    <x v="2"/>
    <x v="30"/>
    <x v="2063"/>
    <x v="2062"/>
    <x v="2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x v="2063"/>
    <x v="2064"/>
    <b v="0"/>
    <n v="5812"/>
    <b v="1"/>
    <s v="technology/hardware"/>
    <n v="191"/>
    <n v="86.16"/>
    <x v="2"/>
    <x v="30"/>
    <x v="2064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x v="2064"/>
    <x v="2065"/>
    <b v="0"/>
    <n v="1556"/>
    <b v="1"/>
    <s v="technology/hardware"/>
    <n v="199"/>
    <n v="51.21"/>
    <x v="2"/>
    <x v="30"/>
    <x v="2065"/>
    <x v="2064"/>
    <x v="4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x v="2065"/>
    <x v="2066"/>
    <b v="0"/>
    <n v="65"/>
    <b v="1"/>
    <s v="technology/hardware"/>
    <n v="219"/>
    <n v="67.260000000000005"/>
    <x v="2"/>
    <x v="30"/>
    <x v="2066"/>
    <x v="2065"/>
    <x v="3"/>
  </r>
  <r>
    <n v="2067"/>
    <s v="Luminite (LED lighting)"/>
    <s v="The next generation of premium quality LED lighting. Extreme power efficiency in a small package."/>
    <x v="319"/>
    <n v="628"/>
    <x v="0"/>
    <s v="GB"/>
    <s v="GBP"/>
    <x v="2066"/>
    <x v="2067"/>
    <b v="0"/>
    <n v="10"/>
    <b v="1"/>
    <s v="technology/hardware"/>
    <n v="127"/>
    <n v="62.8"/>
    <x v="2"/>
    <x v="30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x v="2067"/>
    <x v="2068"/>
    <b v="0"/>
    <n v="76"/>
    <b v="1"/>
    <s v="technology/hardware"/>
    <n v="105"/>
    <n v="346.13"/>
    <x v="2"/>
    <x v="30"/>
    <x v="2068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x v="2068"/>
    <x v="2069"/>
    <b v="0"/>
    <n v="263"/>
    <b v="1"/>
    <s v="technology/hardware"/>
    <n v="128"/>
    <n v="244.12"/>
    <x v="2"/>
    <x v="30"/>
    <x v="2069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x v="2069"/>
    <x v="2070"/>
    <b v="0"/>
    <n v="1530"/>
    <b v="1"/>
    <s v="technology/hardware"/>
    <n v="317"/>
    <n v="259.25"/>
    <x v="2"/>
    <x v="30"/>
    <x v="2070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x v="2070"/>
    <x v="2071"/>
    <b v="0"/>
    <n v="278"/>
    <b v="1"/>
    <s v="technology/hardware"/>
    <n v="281"/>
    <n v="201.96"/>
    <x v="2"/>
    <x v="30"/>
    <x v="2071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x v="2071"/>
    <x v="2072"/>
    <b v="0"/>
    <n v="350"/>
    <b v="1"/>
    <s v="technology/hardware"/>
    <n v="111"/>
    <n v="226.21"/>
    <x v="2"/>
    <x v="30"/>
    <x v="2072"/>
    <x v="2071"/>
    <x v="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x v="2072"/>
    <x v="2073"/>
    <b v="0"/>
    <n v="470"/>
    <b v="1"/>
    <s v="technology/hardware"/>
    <n v="153"/>
    <n v="324.69"/>
    <x v="2"/>
    <x v="30"/>
    <x v="2073"/>
    <x v="2072"/>
    <x v="0"/>
  </r>
  <r>
    <n v="2074"/>
    <s v="Advanced Simulation Products - PC Gaming Controllers"/>
    <s v="Creating PC gaming controllers to bring your gaming experience to a new level."/>
    <x v="20"/>
    <n v="615"/>
    <x v="0"/>
    <s v="US"/>
    <s v="USD"/>
    <x v="2073"/>
    <x v="2074"/>
    <b v="0"/>
    <n v="3"/>
    <b v="1"/>
    <s v="technology/hardware"/>
    <n v="103"/>
    <n v="205"/>
    <x v="2"/>
    <x v="30"/>
    <x v="2074"/>
    <x v="2073"/>
    <x v="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x v="2074"/>
    <x v="2075"/>
    <b v="0"/>
    <n v="8200"/>
    <b v="1"/>
    <s v="technology/hardware"/>
    <n v="1678"/>
    <n v="20.47"/>
    <x v="2"/>
    <x v="30"/>
    <x v="2075"/>
    <x v="2074"/>
    <x v="4"/>
  </r>
  <r>
    <n v="2076"/>
    <s v="Earin - The Worlds Smallest Wireless Earbuds"/>
    <s v="Wireless earbuds filled with sound, yet so small they are almost invisible!"/>
    <x v="321"/>
    <n v="972594.99"/>
    <x v="0"/>
    <s v="GB"/>
    <s v="GBP"/>
    <x v="2075"/>
    <x v="2076"/>
    <b v="0"/>
    <n v="8359"/>
    <b v="1"/>
    <s v="technology/hardware"/>
    <n v="543"/>
    <n v="116.35"/>
    <x v="2"/>
    <x v="30"/>
    <x v="2076"/>
    <x v="2075"/>
    <x v="3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x v="2076"/>
    <x v="2077"/>
    <b v="0"/>
    <n v="188"/>
    <b v="1"/>
    <s v="technology/hardware"/>
    <n v="116"/>
    <n v="307.2"/>
    <x v="2"/>
    <x v="30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x v="2077"/>
    <x v="2078"/>
    <b v="0"/>
    <n v="48"/>
    <b v="1"/>
    <s v="technology/hardware"/>
    <n v="131"/>
    <n v="546.69000000000005"/>
    <x v="2"/>
    <x v="30"/>
    <x v="2078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x v="2078"/>
    <x v="2079"/>
    <b v="0"/>
    <n v="607"/>
    <b v="1"/>
    <s v="technology/hardware"/>
    <n v="288"/>
    <n v="47.47"/>
    <x v="2"/>
    <x v="30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x v="2079"/>
    <x v="2080"/>
    <b v="0"/>
    <n v="50"/>
    <b v="1"/>
    <s v="technology/hardware"/>
    <n v="508"/>
    <n v="101.56"/>
    <x v="2"/>
    <x v="30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x v="2080"/>
    <x v="2081"/>
    <b v="0"/>
    <n v="55"/>
    <b v="1"/>
    <s v="music/indie rock"/>
    <n v="115"/>
    <n v="72.91"/>
    <x v="4"/>
    <x v="14"/>
    <x v="2081"/>
    <x v="2080"/>
    <x v="5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x v="2081"/>
    <x v="2082"/>
    <b v="0"/>
    <n v="38"/>
    <b v="1"/>
    <s v="music/indie rock"/>
    <n v="111"/>
    <n v="43.71"/>
    <x v="4"/>
    <x v="14"/>
    <x v="2082"/>
    <x v="2081"/>
    <x v="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x v="2082"/>
    <x v="2083"/>
    <b v="0"/>
    <n v="25"/>
    <b v="1"/>
    <s v="music/indie rock"/>
    <n v="113"/>
    <n v="34"/>
    <x v="4"/>
    <x v="14"/>
    <x v="2083"/>
    <x v="2082"/>
    <x v="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x v="2083"/>
    <x v="2084"/>
    <b v="0"/>
    <n v="46"/>
    <b v="1"/>
    <s v="music/indie rock"/>
    <n v="108"/>
    <n v="70.650000000000006"/>
    <x v="4"/>
    <x v="14"/>
    <x v="2084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x v="2084"/>
    <x v="2085"/>
    <b v="0"/>
    <n v="83"/>
    <b v="1"/>
    <s v="music/indie rock"/>
    <n v="124"/>
    <n v="89.3"/>
    <x v="4"/>
    <x v="14"/>
    <x v="2085"/>
    <x v="2084"/>
    <x v="5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x v="2085"/>
    <x v="2086"/>
    <b v="0"/>
    <n v="35"/>
    <b v="1"/>
    <s v="music/indie rock"/>
    <n v="101"/>
    <n v="115.09"/>
    <x v="4"/>
    <x v="14"/>
    <x v="2086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x v="2086"/>
    <x v="2087"/>
    <b v="0"/>
    <n v="25"/>
    <b v="1"/>
    <s v="music/indie rock"/>
    <n v="104"/>
    <n v="62.12"/>
    <x v="4"/>
    <x v="14"/>
    <x v="2087"/>
    <x v="2086"/>
    <x v="6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x v="2087"/>
    <x v="2088"/>
    <b v="0"/>
    <n v="75"/>
    <b v="1"/>
    <s v="music/indie rock"/>
    <n v="116"/>
    <n v="46.2"/>
    <x v="4"/>
    <x v="14"/>
    <x v="2088"/>
    <x v="2087"/>
    <x v="7"/>
  </r>
  <r>
    <n v="2089"/>
    <s v="Little Moses EP"/>
    <s v="Little Moses is trying to record their first EP, and we can't do it without your help!"/>
    <x v="30"/>
    <n v="3010.01"/>
    <x v="0"/>
    <s v="US"/>
    <s v="USD"/>
    <x v="2088"/>
    <x v="2089"/>
    <b v="0"/>
    <n v="62"/>
    <b v="1"/>
    <s v="music/indie rock"/>
    <n v="120"/>
    <n v="48.55"/>
    <x v="4"/>
    <x v="14"/>
    <x v="2089"/>
    <x v="2088"/>
    <x v="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x v="2089"/>
    <x v="2090"/>
    <b v="0"/>
    <n v="160"/>
    <b v="1"/>
    <s v="music/indie rock"/>
    <n v="115"/>
    <n v="57.52"/>
    <x v="4"/>
    <x v="14"/>
    <x v="2090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x v="2090"/>
    <x v="2091"/>
    <b v="0"/>
    <n v="246"/>
    <b v="1"/>
    <s v="music/indie rock"/>
    <n v="120"/>
    <n v="88.15"/>
    <x v="4"/>
    <x v="14"/>
    <x v="2091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x v="2091"/>
    <x v="2092"/>
    <b v="0"/>
    <n v="55"/>
    <b v="1"/>
    <s v="music/indie rock"/>
    <n v="101"/>
    <n v="110.49"/>
    <x v="4"/>
    <x v="14"/>
    <x v="2092"/>
    <x v="2091"/>
    <x v="6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x v="2092"/>
    <x v="2093"/>
    <b v="0"/>
    <n v="23"/>
    <b v="1"/>
    <s v="music/indie rock"/>
    <n v="102"/>
    <n v="66.83"/>
    <x v="4"/>
    <x v="14"/>
    <x v="2093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x v="2093"/>
    <x v="2094"/>
    <b v="0"/>
    <n v="72"/>
    <b v="1"/>
    <s v="music/indie rock"/>
    <n v="121"/>
    <n v="58.6"/>
    <x v="4"/>
    <x v="14"/>
    <x v="2094"/>
    <x v="2093"/>
    <x v="5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x v="2094"/>
    <x v="2095"/>
    <b v="0"/>
    <n v="22"/>
    <b v="1"/>
    <s v="music/indie rock"/>
    <n v="100"/>
    <n v="113.64"/>
    <x v="4"/>
    <x v="14"/>
    <x v="2095"/>
    <x v="2094"/>
    <x v="6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x v="2095"/>
    <x v="2096"/>
    <b v="0"/>
    <n v="14"/>
    <b v="1"/>
    <s v="music/indie rock"/>
    <n v="102"/>
    <n v="43.57"/>
    <x v="4"/>
    <x v="14"/>
    <x v="2096"/>
    <x v="2095"/>
    <x v="5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x v="2096"/>
    <x v="2097"/>
    <b v="0"/>
    <n v="38"/>
    <b v="1"/>
    <s v="music/indie rock"/>
    <n v="100"/>
    <n v="78.95"/>
    <x v="4"/>
    <x v="14"/>
    <x v="2097"/>
    <x v="2096"/>
    <x v="6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x v="2097"/>
    <x v="2098"/>
    <b v="0"/>
    <n v="32"/>
    <b v="1"/>
    <s v="music/indie rock"/>
    <n v="100"/>
    <n v="188.13"/>
    <x v="4"/>
    <x v="14"/>
    <x v="2098"/>
    <x v="2097"/>
    <x v="5"/>
  </r>
  <r>
    <n v="2099"/>
    <s v="Roosevelt Died."/>
    <s v="Our tour van died, we need help!"/>
    <x v="9"/>
    <n v="3971"/>
    <x v="0"/>
    <s v="US"/>
    <s v="USD"/>
    <x v="2098"/>
    <x v="2099"/>
    <b v="0"/>
    <n v="63"/>
    <b v="1"/>
    <s v="music/indie rock"/>
    <n v="132"/>
    <n v="63.03"/>
    <x v="4"/>
    <x v="14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x v="2099"/>
    <x v="2100"/>
    <b v="0"/>
    <n v="27"/>
    <b v="1"/>
    <s v="music/indie rock"/>
    <n v="137"/>
    <n v="30.37"/>
    <x v="4"/>
    <x v="14"/>
    <x v="2100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x v="2100"/>
    <x v="2101"/>
    <b v="0"/>
    <n v="44"/>
    <b v="1"/>
    <s v="music/indie rock"/>
    <n v="113"/>
    <n v="51.48"/>
    <x v="4"/>
    <x v="14"/>
    <x v="2101"/>
    <x v="2100"/>
    <x v="6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x v="2101"/>
    <x v="2102"/>
    <b v="0"/>
    <n v="38"/>
    <b v="1"/>
    <s v="music/indie rock"/>
    <n v="136"/>
    <n v="35.79"/>
    <x v="4"/>
    <x v="14"/>
    <x v="2102"/>
    <x v="2101"/>
    <x v="6"/>
  </r>
  <r>
    <n v="2103"/>
    <s v="Matthew Moon's New Album"/>
    <s v="Indie rocker, Matthew Moon, has something to share with you..."/>
    <x v="198"/>
    <n v="11364"/>
    <x v="0"/>
    <s v="US"/>
    <s v="USD"/>
    <x v="2102"/>
    <x v="2103"/>
    <b v="0"/>
    <n v="115"/>
    <b v="1"/>
    <s v="music/indie rock"/>
    <n v="146"/>
    <n v="98.82"/>
    <x v="4"/>
    <x v="14"/>
    <x v="2103"/>
    <x v="2102"/>
    <x v="5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x v="2103"/>
    <x v="2104"/>
    <b v="0"/>
    <n v="37"/>
    <b v="1"/>
    <s v="music/indie rock"/>
    <n v="130"/>
    <n v="28"/>
    <x v="4"/>
    <x v="14"/>
    <x v="2104"/>
    <x v="2103"/>
    <x v="4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x v="2104"/>
    <x v="2105"/>
    <b v="0"/>
    <n v="99"/>
    <b v="1"/>
    <s v="music/indie rock"/>
    <n v="254"/>
    <n v="51.31"/>
    <x v="4"/>
    <x v="14"/>
    <x v="2105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x v="2105"/>
    <x v="2106"/>
    <b v="0"/>
    <n v="44"/>
    <b v="1"/>
    <s v="music/indie rock"/>
    <n v="107"/>
    <n v="53.52"/>
    <x v="4"/>
    <x v="14"/>
    <x v="2106"/>
    <x v="2105"/>
    <x v="5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x v="2106"/>
    <x v="2107"/>
    <b v="0"/>
    <n v="58"/>
    <b v="1"/>
    <s v="music/indie rock"/>
    <n v="108"/>
    <n v="37.15"/>
    <x v="4"/>
    <x v="14"/>
    <x v="2107"/>
    <x v="2106"/>
    <x v="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x v="2107"/>
    <x v="2108"/>
    <b v="0"/>
    <n v="191"/>
    <b v="1"/>
    <s v="music/indie rock"/>
    <n v="107"/>
    <n v="89.9"/>
    <x v="4"/>
    <x v="14"/>
    <x v="2108"/>
    <x v="2107"/>
    <x v="5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x v="2108"/>
    <x v="2109"/>
    <b v="0"/>
    <n v="40"/>
    <b v="1"/>
    <s v="music/indie rock"/>
    <n v="107"/>
    <n v="106.53"/>
    <x v="4"/>
    <x v="14"/>
    <x v="2109"/>
    <x v="2108"/>
    <x v="0"/>
  </r>
  <r>
    <n v="2110"/>
    <s v="&quot;Vision&quot; - New Album - Brent Brown"/>
    <s v="Brent Brown's breakout new album! Requires help from the record label... You!"/>
    <x v="13"/>
    <n v="2007"/>
    <x v="0"/>
    <s v="US"/>
    <s v="USD"/>
    <x v="2109"/>
    <x v="2110"/>
    <b v="0"/>
    <n v="38"/>
    <b v="1"/>
    <s v="music/indie rock"/>
    <n v="100"/>
    <n v="52.82"/>
    <x v="4"/>
    <x v="14"/>
    <x v="2110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x v="2110"/>
    <x v="2111"/>
    <b v="0"/>
    <n v="39"/>
    <b v="1"/>
    <s v="music/indie rock"/>
    <n v="107"/>
    <n v="54.62"/>
    <x v="4"/>
    <x v="14"/>
    <x v="2111"/>
    <x v="2110"/>
    <x v="6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x v="2111"/>
    <x v="2112"/>
    <b v="0"/>
    <n v="11"/>
    <b v="1"/>
    <s v="music/indie rock"/>
    <n v="100"/>
    <n v="27.27"/>
    <x v="4"/>
    <x v="14"/>
    <x v="2112"/>
    <x v="2111"/>
    <x v="4"/>
  </r>
  <r>
    <n v="2113"/>
    <s v="Summer Underground // Honeycomb LP"/>
    <s v="Help us fund our second full-length album Honeycomb!"/>
    <x v="39"/>
    <n v="7340"/>
    <x v="0"/>
    <s v="US"/>
    <s v="USD"/>
    <x v="2112"/>
    <x v="2113"/>
    <b v="0"/>
    <n v="107"/>
    <b v="1"/>
    <s v="music/indie rock"/>
    <n v="105"/>
    <n v="68.599999999999994"/>
    <x v="4"/>
    <x v="14"/>
    <x v="2113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x v="2113"/>
    <x v="2114"/>
    <b v="0"/>
    <n v="147"/>
    <b v="1"/>
    <s v="music/indie rock"/>
    <n v="105"/>
    <n v="35.61"/>
    <x v="4"/>
    <x v="14"/>
    <x v="2114"/>
    <x v="2113"/>
    <x v="7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x v="2114"/>
    <x v="2115"/>
    <b v="0"/>
    <n v="36"/>
    <b v="1"/>
    <s v="music/indie rock"/>
    <n v="226"/>
    <n v="94.03"/>
    <x v="4"/>
    <x v="14"/>
    <x v="2115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x v="2115"/>
    <x v="2116"/>
    <b v="0"/>
    <n v="92"/>
    <b v="1"/>
    <s v="music/indie rock"/>
    <n v="101"/>
    <n v="526.46"/>
    <x v="4"/>
    <x v="14"/>
    <x v="2116"/>
    <x v="2115"/>
    <x v="5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x v="2116"/>
    <x v="2117"/>
    <b v="0"/>
    <n v="35"/>
    <b v="1"/>
    <s v="music/indie rock"/>
    <n v="148"/>
    <n v="50.66"/>
    <x v="4"/>
    <x v="14"/>
    <x v="2117"/>
    <x v="2116"/>
    <x v="0"/>
  </r>
  <r>
    <n v="2118"/>
    <s v="PORCHES. vs. THE U.S.A."/>
    <s v="PORCHES.  and Documentarians tour from New York to San Francisco and back."/>
    <x v="28"/>
    <n v="1346.11"/>
    <x v="0"/>
    <s v="US"/>
    <s v="USD"/>
    <x v="2117"/>
    <x v="2118"/>
    <b v="0"/>
    <n v="17"/>
    <b v="1"/>
    <s v="music/indie rock"/>
    <n v="135"/>
    <n v="79.180000000000007"/>
    <x v="4"/>
    <x v="14"/>
    <x v="2118"/>
    <x v="2117"/>
    <x v="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x v="2118"/>
    <x v="2119"/>
    <b v="0"/>
    <n v="22"/>
    <b v="1"/>
    <s v="music/indie rock"/>
    <n v="101"/>
    <n v="91.59"/>
    <x v="4"/>
    <x v="14"/>
    <x v="2119"/>
    <x v="2118"/>
    <x v="5"/>
  </r>
  <r>
    <n v="2120"/>
    <s v="Hearty Har Full Length Album"/>
    <s v="&lt;3_x000a_Coming in from outer space. Help Hearty Har record their 1st album!!"/>
    <x v="6"/>
    <n v="8070.43"/>
    <x v="0"/>
    <s v="US"/>
    <s v="USD"/>
    <x v="2119"/>
    <x v="2120"/>
    <b v="0"/>
    <n v="69"/>
    <b v="1"/>
    <s v="music/indie rock"/>
    <n v="101"/>
    <n v="116.96"/>
    <x v="4"/>
    <x v="14"/>
    <x v="2120"/>
    <x v="2119"/>
    <x v="4"/>
  </r>
  <r>
    <n v="2121"/>
    <s v="Legend of Decay"/>
    <s v="Join us on an epic journey to discover a millennia old secret which will change the world forever."/>
    <x v="63"/>
    <n v="284"/>
    <x v="2"/>
    <s v="CH"/>
    <s v="CHF"/>
    <x v="2120"/>
    <x v="2121"/>
    <b v="0"/>
    <n v="10"/>
    <b v="0"/>
    <s v="games/video games"/>
    <n v="1"/>
    <n v="28.4"/>
    <x v="6"/>
    <x v="17"/>
    <x v="2121"/>
    <x v="2120"/>
    <x v="2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x v="2121"/>
    <x v="2122"/>
    <b v="0"/>
    <n v="3"/>
    <b v="0"/>
    <s v="games/video games"/>
    <n v="0"/>
    <n v="103.33"/>
    <x v="6"/>
    <x v="17"/>
    <x v="2122"/>
    <x v="212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x v="2122"/>
    <x v="2123"/>
    <b v="0"/>
    <n v="5"/>
    <b v="0"/>
    <s v="games/video games"/>
    <n v="10"/>
    <n v="10"/>
    <x v="6"/>
    <x v="17"/>
    <x v="2123"/>
    <x v="2122"/>
    <x v="7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x v="2123"/>
    <x v="2124"/>
    <b v="0"/>
    <n v="5"/>
    <b v="0"/>
    <s v="games/video games"/>
    <n v="10"/>
    <n v="23"/>
    <x v="6"/>
    <x v="17"/>
    <x v="2124"/>
    <x v="2123"/>
    <x v="7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x v="2124"/>
    <x v="2125"/>
    <b v="0"/>
    <n v="27"/>
    <b v="0"/>
    <s v="games/video games"/>
    <n v="1"/>
    <n v="31.56"/>
    <x v="6"/>
    <x v="17"/>
    <x v="2125"/>
    <x v="2124"/>
    <x v="0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x v="2125"/>
    <x v="2126"/>
    <b v="0"/>
    <n v="2"/>
    <b v="0"/>
    <s v="games/video games"/>
    <n v="0"/>
    <n v="5"/>
    <x v="6"/>
    <x v="17"/>
    <x v="2126"/>
    <x v="2125"/>
    <x v="3"/>
  </r>
  <r>
    <n v="2127"/>
    <s v="Three Monkeys - Part 1: Into the Abyss"/>
    <s v="Three Monkeys is an audio adventure game for PC."/>
    <x v="89"/>
    <n v="8076"/>
    <x v="2"/>
    <s v="GB"/>
    <s v="GBP"/>
    <x v="2126"/>
    <x v="2127"/>
    <b v="0"/>
    <n v="236"/>
    <b v="0"/>
    <s v="games/video games"/>
    <n v="29"/>
    <n v="34.22"/>
    <x v="6"/>
    <x v="17"/>
    <x v="2127"/>
    <x v="2126"/>
    <x v="0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x v="2127"/>
    <x v="2128"/>
    <b v="0"/>
    <n v="1"/>
    <b v="0"/>
    <s v="games/video games"/>
    <n v="0"/>
    <n v="25"/>
    <x v="6"/>
    <x v="17"/>
    <x v="2128"/>
    <x v="2127"/>
    <x v="3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x v="2128"/>
    <x v="2129"/>
    <b v="0"/>
    <n v="12"/>
    <b v="0"/>
    <s v="games/video games"/>
    <n v="12"/>
    <n v="19.670000000000002"/>
    <x v="6"/>
    <x v="17"/>
    <x v="2129"/>
    <x v="2128"/>
    <x v="2"/>
  </r>
  <r>
    <n v="2130"/>
    <s v="Wondrous Adventures: A Kid's Game"/>
    <s v="You are the hero tasked to save your home from the villainous Sanword."/>
    <x v="247"/>
    <n v="85"/>
    <x v="2"/>
    <s v="US"/>
    <s v="USD"/>
    <x v="2129"/>
    <x v="2130"/>
    <b v="0"/>
    <n v="4"/>
    <b v="0"/>
    <s v="games/video games"/>
    <n v="0"/>
    <n v="21.25"/>
    <x v="6"/>
    <x v="17"/>
    <x v="2130"/>
    <x v="2129"/>
    <x v="3"/>
  </r>
  <r>
    <n v="2131"/>
    <s v="Scout's Honor"/>
    <s v="From frightened girl to empowered woman, Scout's Honor is a tale about facing your fears and overcoming odds."/>
    <x v="2"/>
    <n v="25"/>
    <x v="2"/>
    <s v="US"/>
    <s v="USD"/>
    <x v="2130"/>
    <x v="2131"/>
    <b v="0"/>
    <n v="3"/>
    <b v="0"/>
    <s v="games/video games"/>
    <n v="5"/>
    <n v="8.33"/>
    <x v="6"/>
    <x v="17"/>
    <x v="2131"/>
    <x v="2130"/>
    <x v="0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x v="2131"/>
    <x v="2132"/>
    <b v="0"/>
    <n v="99"/>
    <b v="0"/>
    <s v="games/video games"/>
    <n v="2"/>
    <n v="21.34"/>
    <x v="6"/>
    <x v="17"/>
    <x v="2132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x v="2132"/>
    <x v="2133"/>
    <b v="0"/>
    <n v="3"/>
    <b v="0"/>
    <s v="games/video games"/>
    <n v="2"/>
    <n v="5.33"/>
    <x v="6"/>
    <x v="17"/>
    <x v="2133"/>
    <x v="2132"/>
    <x v="6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x v="2133"/>
    <x v="2134"/>
    <b v="0"/>
    <n v="3"/>
    <b v="0"/>
    <s v="games/video games"/>
    <n v="2"/>
    <n v="34.67"/>
    <x v="6"/>
    <x v="17"/>
    <x v="2134"/>
    <x v="2133"/>
    <x v="4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x v="2134"/>
    <x v="2135"/>
    <b v="0"/>
    <n v="22"/>
    <b v="0"/>
    <s v="games/video games"/>
    <n v="10"/>
    <n v="21.73"/>
    <x v="6"/>
    <x v="17"/>
    <x v="2135"/>
    <x v="2134"/>
    <x v="5"/>
  </r>
  <r>
    <n v="2136"/>
    <s v="Dark Paradise"/>
    <s v="A dark and twisted game with physiological madness and corruption as a man becomes the ultimate bio weapon."/>
    <x v="58"/>
    <n v="47.69"/>
    <x v="2"/>
    <s v="US"/>
    <s v="USD"/>
    <x v="2135"/>
    <x v="2136"/>
    <b v="0"/>
    <n v="4"/>
    <b v="0"/>
    <s v="games/video games"/>
    <n v="0"/>
    <n v="11.92"/>
    <x v="6"/>
    <x v="17"/>
    <x v="2136"/>
    <x v="2135"/>
    <x v="4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x v="2136"/>
    <x v="2137"/>
    <b v="0"/>
    <n v="534"/>
    <b v="0"/>
    <s v="games/video games"/>
    <n v="28"/>
    <n v="26.6"/>
    <x v="6"/>
    <x v="17"/>
    <x v="2137"/>
    <x v="2136"/>
    <x v="3"/>
  </r>
  <r>
    <n v="2138"/>
    <s v="Tales Of Tameria - Dawning Light"/>
    <s v="A game with a mixture of a few genres from RPG, Simulation and to adventure elements."/>
    <x v="28"/>
    <n v="128"/>
    <x v="2"/>
    <s v="GB"/>
    <s v="GBP"/>
    <x v="2137"/>
    <x v="2138"/>
    <b v="0"/>
    <n v="12"/>
    <b v="0"/>
    <s v="games/video games"/>
    <n v="13"/>
    <n v="10.67"/>
    <x v="6"/>
    <x v="17"/>
    <x v="2138"/>
    <x v="2137"/>
    <x v="4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x v="2138"/>
    <x v="2139"/>
    <b v="0"/>
    <n v="56"/>
    <b v="0"/>
    <s v="games/video games"/>
    <n v="5"/>
    <n v="29.04"/>
    <x v="6"/>
    <x v="17"/>
    <x v="2139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x v="2139"/>
    <x v="2140"/>
    <b v="0"/>
    <n v="11"/>
    <b v="0"/>
    <s v="games/video games"/>
    <n v="0"/>
    <n v="50.91"/>
    <x v="6"/>
    <x v="17"/>
    <x v="2140"/>
    <x v="2139"/>
    <x v="5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x v="2140"/>
    <x v="2141"/>
    <b v="0"/>
    <n v="0"/>
    <b v="0"/>
    <s v="games/video games"/>
    <n v="0"/>
    <n v="0"/>
    <x v="6"/>
    <x v="17"/>
    <x v="2141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x v="2141"/>
    <x v="2142"/>
    <b v="0"/>
    <n v="12"/>
    <b v="0"/>
    <s v="games/video games"/>
    <n v="6"/>
    <n v="50.08"/>
    <x v="6"/>
    <x v="17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x v="2142"/>
    <x v="2143"/>
    <b v="0"/>
    <n v="5"/>
    <b v="0"/>
    <s v="games/video games"/>
    <n v="11"/>
    <n v="45"/>
    <x v="6"/>
    <x v="17"/>
    <x v="2143"/>
    <x v="2142"/>
    <x v="7"/>
  </r>
  <r>
    <n v="2144"/>
    <s v="Project Starborn"/>
    <s v="A thousand community-built sandbox games (and more!) with a fully-customizable game engine."/>
    <x v="322"/>
    <n v="607"/>
    <x v="2"/>
    <s v="US"/>
    <s v="USD"/>
    <x v="2143"/>
    <x v="2144"/>
    <b v="0"/>
    <n v="24"/>
    <b v="0"/>
    <s v="games/video games"/>
    <n v="2"/>
    <n v="25.29"/>
    <x v="6"/>
    <x v="17"/>
    <x v="2144"/>
    <x v="2143"/>
    <x v="4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x v="2144"/>
    <x v="2145"/>
    <b v="0"/>
    <n v="89"/>
    <b v="0"/>
    <s v="games/video games"/>
    <n v="30"/>
    <n v="51.29"/>
    <x v="6"/>
    <x v="17"/>
    <x v="2145"/>
    <x v="2144"/>
    <x v="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x v="2145"/>
    <x v="2146"/>
    <b v="0"/>
    <n v="1"/>
    <b v="0"/>
    <s v="games/video games"/>
    <n v="0"/>
    <n v="1"/>
    <x v="6"/>
    <x v="17"/>
    <x v="2146"/>
    <x v="2145"/>
    <x v="2"/>
  </r>
  <r>
    <n v="2147"/>
    <s v="Johnny Rocketfingers 3"/>
    <s v="A Point and Click Adventure on Steroids."/>
    <x v="303"/>
    <n v="2716"/>
    <x v="2"/>
    <s v="US"/>
    <s v="USD"/>
    <x v="2146"/>
    <x v="2147"/>
    <b v="0"/>
    <n v="55"/>
    <b v="0"/>
    <s v="games/video games"/>
    <n v="1"/>
    <n v="49.38"/>
    <x v="6"/>
    <x v="17"/>
    <x v="2147"/>
    <x v="2146"/>
    <x v="3"/>
  </r>
  <r>
    <n v="2148"/>
    <s v="ZomBlock's"/>
    <s v="zomblock's is a online zombie survival game where you can craft new weapons,find food and water to keep yourself alive."/>
    <x v="213"/>
    <n v="2"/>
    <x v="2"/>
    <s v="GB"/>
    <s v="GBP"/>
    <x v="2147"/>
    <x v="2148"/>
    <b v="0"/>
    <n v="2"/>
    <b v="0"/>
    <s v="games/video games"/>
    <n v="2"/>
    <n v="1"/>
    <x v="6"/>
    <x v="17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x v="2148"/>
    <x v="2149"/>
    <b v="0"/>
    <n v="0"/>
    <b v="0"/>
    <s v="games/video games"/>
    <n v="0"/>
    <n v="0"/>
    <x v="6"/>
    <x v="17"/>
    <x v="2149"/>
    <x v="2148"/>
    <x v="7"/>
  </r>
  <r>
    <n v="2150"/>
    <s v="The Unknown Door"/>
    <s v="A pixel styled open world detective game."/>
    <x v="63"/>
    <n v="405"/>
    <x v="2"/>
    <s v="NO"/>
    <s v="NOK"/>
    <x v="2149"/>
    <x v="2150"/>
    <b v="0"/>
    <n v="4"/>
    <b v="0"/>
    <s v="games/video games"/>
    <n v="1"/>
    <n v="101.25"/>
    <x v="6"/>
    <x v="17"/>
    <x v="2150"/>
    <x v="2149"/>
    <x v="2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x v="2150"/>
    <x v="2151"/>
    <b v="0"/>
    <n v="6"/>
    <b v="0"/>
    <s v="games/video games"/>
    <n v="0"/>
    <n v="19.670000000000002"/>
    <x v="6"/>
    <x v="17"/>
    <x v="2151"/>
    <x v="2150"/>
    <x v="2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x v="2151"/>
    <x v="2152"/>
    <b v="0"/>
    <n v="4"/>
    <b v="0"/>
    <s v="games/video games"/>
    <n v="0"/>
    <n v="12.5"/>
    <x v="6"/>
    <x v="17"/>
    <x v="2152"/>
    <x v="2151"/>
    <x v="3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x v="2152"/>
    <x v="2153"/>
    <b v="0"/>
    <n v="4"/>
    <b v="0"/>
    <s v="games/video games"/>
    <n v="0"/>
    <n v="8.5"/>
    <x v="6"/>
    <x v="17"/>
    <x v="2153"/>
    <x v="2152"/>
    <x v="3"/>
  </r>
  <r>
    <n v="2154"/>
    <s v="Demigods - Rise of the Children - Part 1 (Design)"/>
    <s v="A Real Time Strategy game based on Greek mythology in a fictional world."/>
    <x v="49"/>
    <n v="2"/>
    <x v="2"/>
    <s v="US"/>
    <s v="USD"/>
    <x v="2153"/>
    <x v="2154"/>
    <b v="0"/>
    <n v="2"/>
    <b v="0"/>
    <s v="games/video games"/>
    <n v="1"/>
    <n v="1"/>
    <x v="6"/>
    <x v="17"/>
    <x v="2154"/>
    <x v="2153"/>
    <x v="3"/>
  </r>
  <r>
    <n v="2155"/>
    <s v="VoxelMaze"/>
    <s v="A Level Editor, Turned up to eleven. Infinite creativity in one package, solo or with up to 16 of your friends."/>
    <x v="10"/>
    <n v="115"/>
    <x v="2"/>
    <s v="GB"/>
    <s v="GBP"/>
    <x v="2154"/>
    <x v="2155"/>
    <b v="0"/>
    <n v="5"/>
    <b v="0"/>
    <s v="games/video games"/>
    <n v="2"/>
    <n v="23"/>
    <x v="6"/>
    <x v="17"/>
    <x v="2155"/>
    <x v="2154"/>
    <x v="2"/>
  </r>
  <r>
    <n v="2156"/>
    <s v="Beyond Black Space"/>
    <s v="Captain and manage your ship along with your crew in this deep space adventure! (PC/Linux/Mac)"/>
    <x v="324"/>
    <n v="1493"/>
    <x v="2"/>
    <s v="US"/>
    <s v="USD"/>
    <x v="2155"/>
    <x v="2156"/>
    <b v="0"/>
    <n v="83"/>
    <b v="0"/>
    <s v="games/video games"/>
    <n v="3"/>
    <n v="17.989999999999998"/>
    <x v="6"/>
    <x v="17"/>
    <x v="2156"/>
    <x v="2155"/>
    <x v="4"/>
  </r>
  <r>
    <n v="2157"/>
    <s v="Nin"/>
    <s v="Gamers and 90's fans unite in this small tale of epic proportions!"/>
    <x v="96"/>
    <n v="21144"/>
    <x v="2"/>
    <s v="US"/>
    <s v="USD"/>
    <x v="2156"/>
    <x v="2157"/>
    <b v="0"/>
    <n v="57"/>
    <b v="0"/>
    <s v="games/video games"/>
    <n v="28"/>
    <n v="370.95"/>
    <x v="6"/>
    <x v="17"/>
    <x v="2157"/>
    <x v="2156"/>
    <x v="2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x v="2157"/>
    <x v="2158"/>
    <b v="0"/>
    <n v="311"/>
    <b v="0"/>
    <s v="games/video games"/>
    <n v="7"/>
    <n v="63.57"/>
    <x v="6"/>
    <x v="17"/>
    <x v="2158"/>
    <x v="2157"/>
    <x v="5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x v="2158"/>
    <x v="2159"/>
    <b v="0"/>
    <n v="2"/>
    <b v="0"/>
    <s v="games/video games"/>
    <n v="1"/>
    <n v="13"/>
    <x v="6"/>
    <x v="17"/>
    <x v="2159"/>
    <x v="2158"/>
    <x v="6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x v="2159"/>
    <x v="2160"/>
    <b v="0"/>
    <n v="16"/>
    <b v="0"/>
    <s v="games/video games"/>
    <n v="1"/>
    <n v="5.31"/>
    <x v="6"/>
    <x v="17"/>
    <x v="2160"/>
    <x v="2159"/>
    <x v="5"/>
  </r>
  <r>
    <n v="2161"/>
    <s v="CallMeGhost DEBUT ALBUM preorder!"/>
    <s v="We're trying to fund hard copies of our debut album!"/>
    <x v="44"/>
    <n v="463"/>
    <x v="0"/>
    <s v="US"/>
    <s v="USD"/>
    <x v="2160"/>
    <x v="2161"/>
    <b v="0"/>
    <n v="13"/>
    <b v="1"/>
    <s v="music/rock"/>
    <n v="116"/>
    <n v="35.619999999999997"/>
    <x v="4"/>
    <x v="11"/>
    <x v="2161"/>
    <x v="2160"/>
    <x v="0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x v="2161"/>
    <x v="2162"/>
    <b v="0"/>
    <n v="58"/>
    <b v="1"/>
    <s v="music/rock"/>
    <n v="112"/>
    <n v="87.1"/>
    <x v="4"/>
    <x v="11"/>
    <x v="2162"/>
    <x v="2161"/>
    <x v="3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x v="2162"/>
    <x v="2163"/>
    <b v="0"/>
    <n v="44"/>
    <b v="1"/>
    <s v="music/rock"/>
    <n v="132"/>
    <n v="75.11"/>
    <x v="4"/>
    <x v="11"/>
    <x v="2163"/>
    <x v="2162"/>
    <x v="0"/>
  </r>
  <r>
    <n v="2164"/>
    <s v="Rosaline debut record"/>
    <s v="South Florida roots country/rock outfit's long awaited debut record"/>
    <x v="62"/>
    <n v="5645"/>
    <x v="0"/>
    <s v="US"/>
    <s v="USD"/>
    <x v="2163"/>
    <x v="2164"/>
    <b v="0"/>
    <n v="83"/>
    <b v="1"/>
    <s v="music/rock"/>
    <n v="103"/>
    <n v="68.010000000000005"/>
    <x v="4"/>
    <x v="11"/>
    <x v="2164"/>
    <x v="2163"/>
    <x v="2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x v="2164"/>
    <x v="2165"/>
    <b v="0"/>
    <n v="117"/>
    <b v="1"/>
    <s v="music/rock"/>
    <n v="139"/>
    <n v="29.62"/>
    <x v="4"/>
    <x v="11"/>
    <x v="2165"/>
    <x v="2164"/>
    <x v="2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x v="2165"/>
    <x v="2166"/>
    <b v="0"/>
    <n v="32"/>
    <b v="1"/>
    <s v="music/rock"/>
    <n v="147"/>
    <n v="91.63"/>
    <x v="4"/>
    <x v="11"/>
    <x v="2166"/>
    <x v="2165"/>
    <x v="3"/>
  </r>
  <r>
    <n v="2167"/>
    <s v="Planes and Planets needs to get their EP finished!!"/>
    <s v="We need YOUR HELP to take one more step to this make release sound amazing!"/>
    <x v="325"/>
    <n v="180"/>
    <x v="0"/>
    <s v="US"/>
    <s v="USD"/>
    <x v="2166"/>
    <x v="2167"/>
    <b v="0"/>
    <n v="8"/>
    <b v="1"/>
    <s v="music/rock"/>
    <n v="120"/>
    <n v="22.5"/>
    <x v="4"/>
    <x v="11"/>
    <x v="2167"/>
    <x v="2166"/>
    <x v="5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x v="2167"/>
    <x v="2168"/>
    <b v="0"/>
    <n v="340"/>
    <b v="1"/>
    <s v="music/rock"/>
    <n v="122"/>
    <n v="64.37"/>
    <x v="4"/>
    <x v="11"/>
    <x v="2168"/>
    <x v="2167"/>
    <x v="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x v="2168"/>
    <x v="2169"/>
    <b v="0"/>
    <n v="7"/>
    <b v="1"/>
    <s v="music/rock"/>
    <n v="100"/>
    <n v="21.86"/>
    <x v="4"/>
    <x v="11"/>
    <x v="2169"/>
    <x v="2168"/>
    <x v="1"/>
  </r>
  <r>
    <n v="2170"/>
    <s v="STETSON'S NEW EP"/>
    <s v="We are a hard rock band from Northern California trying to raise $350 for our next EP. Be a part of our journey!"/>
    <x v="18"/>
    <n v="633"/>
    <x v="0"/>
    <s v="US"/>
    <s v="USD"/>
    <x v="2169"/>
    <x v="2170"/>
    <b v="0"/>
    <n v="19"/>
    <b v="1"/>
    <s v="music/rock"/>
    <n v="181"/>
    <n v="33.32"/>
    <x v="4"/>
    <x v="11"/>
    <x v="2170"/>
    <x v="2169"/>
    <x v="0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x v="2170"/>
    <x v="2171"/>
    <b v="0"/>
    <n v="47"/>
    <b v="1"/>
    <s v="music/rock"/>
    <n v="106"/>
    <n v="90.28"/>
    <x v="4"/>
    <x v="11"/>
    <x v="2171"/>
    <x v="2170"/>
    <x v="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x v="2171"/>
    <x v="2172"/>
    <b v="0"/>
    <n v="13"/>
    <b v="1"/>
    <s v="music/rock"/>
    <n v="100"/>
    <n v="76.92"/>
    <x v="4"/>
    <x v="11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x v="2172"/>
    <x v="2173"/>
    <b v="0"/>
    <n v="90"/>
    <b v="1"/>
    <s v="music/rock"/>
    <n v="127"/>
    <n v="59.23"/>
    <x v="4"/>
    <x v="11"/>
    <x v="2173"/>
    <x v="2172"/>
    <x v="4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x v="2173"/>
    <x v="2174"/>
    <b v="0"/>
    <n v="63"/>
    <b v="1"/>
    <s v="music/rock"/>
    <n v="103"/>
    <n v="65.38"/>
    <x v="4"/>
    <x v="11"/>
    <x v="2174"/>
    <x v="2173"/>
    <x v="2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x v="2174"/>
    <x v="2175"/>
    <b v="0"/>
    <n v="26"/>
    <b v="1"/>
    <s v="music/rock"/>
    <n v="250"/>
    <n v="67.31"/>
    <x v="4"/>
    <x v="11"/>
    <x v="2175"/>
    <x v="2174"/>
    <x v="2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x v="2175"/>
    <x v="2176"/>
    <b v="0"/>
    <n v="71"/>
    <b v="1"/>
    <s v="music/rock"/>
    <n v="126"/>
    <n v="88.75"/>
    <x v="4"/>
    <x v="11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x v="2176"/>
    <x v="2177"/>
    <b v="0"/>
    <n v="38"/>
    <b v="1"/>
    <s v="music/rock"/>
    <n v="100"/>
    <n v="65.87"/>
    <x v="4"/>
    <x v="11"/>
    <x v="2177"/>
    <x v="2176"/>
    <x v="2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x v="2177"/>
    <x v="2178"/>
    <b v="0"/>
    <n v="859"/>
    <b v="1"/>
    <s v="music/rock"/>
    <n v="139"/>
    <n v="40.35"/>
    <x v="4"/>
    <x v="11"/>
    <x v="2178"/>
    <x v="2177"/>
    <x v="2"/>
  </r>
  <r>
    <n v="2179"/>
    <s v="Woodhouse EP"/>
    <s v="Woodhouse is making an EP!  If you are a fan of whiskey and loud guitars, contribute to the cause!"/>
    <x v="28"/>
    <n v="1614"/>
    <x v="0"/>
    <s v="US"/>
    <s v="USD"/>
    <x v="2178"/>
    <x v="2179"/>
    <b v="0"/>
    <n v="21"/>
    <b v="1"/>
    <s v="music/rock"/>
    <n v="161"/>
    <n v="76.86"/>
    <x v="4"/>
    <x v="11"/>
    <x v="2179"/>
    <x v="2178"/>
    <x v="0"/>
  </r>
  <r>
    <n v="2180"/>
    <s v="FOUR STAR MARY &quot;PIECES&quot;"/>
    <s v="Help fund the new record by independent alternative rockers FOUR STAR MARY &quot;PIECES&quot;"/>
    <x v="10"/>
    <n v="5359.21"/>
    <x v="0"/>
    <s v="US"/>
    <s v="USD"/>
    <x v="2179"/>
    <x v="2180"/>
    <b v="0"/>
    <n v="78"/>
    <b v="1"/>
    <s v="music/rock"/>
    <n v="107"/>
    <n v="68.709999999999994"/>
    <x v="4"/>
    <x v="11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x v="2180"/>
    <x v="2181"/>
    <b v="0"/>
    <n v="53"/>
    <b v="1"/>
    <s v="games/tabletop games"/>
    <n v="153"/>
    <n v="57.77"/>
    <x v="6"/>
    <x v="32"/>
    <x v="2181"/>
    <x v="2180"/>
    <x v="1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x v="2181"/>
    <x v="2182"/>
    <b v="0"/>
    <n v="356"/>
    <b v="1"/>
    <s v="games/tabletop games"/>
    <n v="524"/>
    <n v="44.17"/>
    <x v="6"/>
    <x v="32"/>
    <x v="2182"/>
    <x v="2181"/>
    <x v="3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x v="2182"/>
    <x v="2183"/>
    <b v="0"/>
    <n v="279"/>
    <b v="1"/>
    <s v="games/tabletop games"/>
    <n v="489"/>
    <n v="31.57"/>
    <x v="6"/>
    <x v="32"/>
    <x v="2183"/>
    <x v="2182"/>
    <x v="1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x v="2183"/>
    <x v="2184"/>
    <b v="1"/>
    <n v="266"/>
    <b v="1"/>
    <s v="games/tabletop games"/>
    <n v="285"/>
    <n v="107.05"/>
    <x v="6"/>
    <x v="32"/>
    <x v="2184"/>
    <x v="2183"/>
    <x v="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x v="2184"/>
    <x v="2185"/>
    <b v="0"/>
    <n v="623"/>
    <b v="1"/>
    <s v="games/tabletop games"/>
    <n v="1857"/>
    <n v="149.03"/>
    <x v="6"/>
    <x v="32"/>
    <x v="2185"/>
    <x v="2184"/>
    <x v="4"/>
  </r>
  <r>
    <n v="2186"/>
    <s v="Latitude 90Â° : The Origin"/>
    <s v="The real-time digital social deduction game where there's no moderator, no sleeping, and no dying."/>
    <x v="22"/>
    <n v="21935"/>
    <x v="0"/>
    <s v="US"/>
    <s v="USD"/>
    <x v="2185"/>
    <x v="2186"/>
    <b v="0"/>
    <n v="392"/>
    <b v="1"/>
    <s v="games/tabletop games"/>
    <n v="110"/>
    <n v="55.96"/>
    <x v="6"/>
    <x v="32"/>
    <x v="2186"/>
    <x v="2185"/>
    <x v="2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x v="2186"/>
    <x v="2187"/>
    <b v="1"/>
    <n v="3562"/>
    <b v="1"/>
    <s v="games/tabletop games"/>
    <n v="1015"/>
    <n v="56.97"/>
    <x v="6"/>
    <x v="32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x v="2187"/>
    <x v="2188"/>
    <b v="0"/>
    <n v="514"/>
    <b v="1"/>
    <s v="games/tabletop games"/>
    <n v="412"/>
    <n v="44.06"/>
    <x v="6"/>
    <x v="32"/>
    <x v="2188"/>
    <x v="2187"/>
    <x v="2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x v="2188"/>
    <x v="2189"/>
    <b v="0"/>
    <n v="88"/>
    <b v="1"/>
    <s v="games/tabletop games"/>
    <n v="503"/>
    <n v="68.63"/>
    <x v="6"/>
    <x v="32"/>
    <x v="2189"/>
    <x v="2188"/>
    <x v="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x v="2189"/>
    <x v="2190"/>
    <b v="0"/>
    <n v="537"/>
    <b v="1"/>
    <s v="games/tabletop games"/>
    <n v="185"/>
    <n v="65.319999999999993"/>
    <x v="6"/>
    <x v="32"/>
    <x v="2190"/>
    <x v="2189"/>
    <x v="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x v="2190"/>
    <x v="2191"/>
    <b v="0"/>
    <n v="25"/>
    <b v="1"/>
    <s v="games/tabletop games"/>
    <n v="120"/>
    <n v="35.92"/>
    <x v="6"/>
    <x v="32"/>
    <x v="2191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x v="2191"/>
    <x v="2192"/>
    <b v="0"/>
    <n v="3238"/>
    <b v="1"/>
    <s v="games/tabletop games"/>
    <n v="1081"/>
    <n v="40.07"/>
    <x v="6"/>
    <x v="32"/>
    <x v="2192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x v="2192"/>
    <x v="2193"/>
    <b v="0"/>
    <n v="897"/>
    <b v="1"/>
    <s v="games/tabletop games"/>
    <n v="452"/>
    <n v="75.650000000000006"/>
    <x v="6"/>
    <x v="32"/>
    <x v="2193"/>
    <x v="2192"/>
    <x v="2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x v="2193"/>
    <x v="2194"/>
    <b v="0"/>
    <n v="878"/>
    <b v="1"/>
    <s v="games/tabletop games"/>
    <n v="537"/>
    <n v="61.2"/>
    <x v="6"/>
    <x v="32"/>
    <x v="2194"/>
    <x v="2193"/>
    <x v="2"/>
  </r>
  <r>
    <n v="2195"/>
    <s v="Purgatoria: City of Angels"/>
    <s v="A gritty, noir tabletop RPG with a fast-paced combo-based battle system."/>
    <x v="210"/>
    <n v="5535"/>
    <x v="0"/>
    <s v="US"/>
    <s v="USD"/>
    <x v="2194"/>
    <x v="2195"/>
    <b v="0"/>
    <n v="115"/>
    <b v="1"/>
    <s v="games/tabletop games"/>
    <n v="120"/>
    <n v="48.13"/>
    <x v="6"/>
    <x v="32"/>
    <x v="2195"/>
    <x v="2194"/>
    <x v="0"/>
  </r>
  <r>
    <n v="2196"/>
    <s v="LACORSA Grand Prix Game (relaunch)"/>
    <s v="Race your friends in style with this classic Grand Prix game."/>
    <x v="32"/>
    <n v="15937"/>
    <x v="0"/>
    <s v="US"/>
    <s v="USD"/>
    <x v="2195"/>
    <x v="2196"/>
    <b v="0"/>
    <n v="234"/>
    <b v="1"/>
    <s v="games/tabletop games"/>
    <n v="114"/>
    <n v="68.11"/>
    <x v="6"/>
    <x v="32"/>
    <x v="2196"/>
    <x v="2195"/>
    <x v="2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x v="2196"/>
    <x v="2197"/>
    <b v="0"/>
    <n v="4330"/>
    <b v="1"/>
    <s v="games/tabletop games"/>
    <n v="951"/>
    <n v="65.89"/>
    <x v="6"/>
    <x v="32"/>
    <x v="2197"/>
    <x v="2196"/>
    <x v="0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x v="2197"/>
    <x v="2198"/>
    <b v="0"/>
    <n v="651"/>
    <b v="1"/>
    <s v="games/tabletop games"/>
    <n v="133"/>
    <n v="81.650000000000006"/>
    <x v="6"/>
    <x v="32"/>
    <x v="2198"/>
    <x v="2197"/>
    <x v="0"/>
  </r>
  <r>
    <n v="2199"/>
    <s v="Decadolo. Flip it!"/>
    <s v="A new strategic board game designed to flip out your opponent."/>
    <x v="7"/>
    <n v="13228"/>
    <x v="0"/>
    <s v="IE"/>
    <s v="EUR"/>
    <x v="2198"/>
    <x v="2199"/>
    <b v="1"/>
    <n v="251"/>
    <b v="1"/>
    <s v="games/tabletop games"/>
    <n v="147"/>
    <n v="52.7"/>
    <x v="6"/>
    <x v="32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x v="2199"/>
    <x v="2200"/>
    <b v="0"/>
    <n v="263"/>
    <b v="1"/>
    <s v="games/tabletop games"/>
    <n v="542"/>
    <n v="41.23"/>
    <x v="6"/>
    <x v="32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x v="2200"/>
    <x v="2201"/>
    <b v="0"/>
    <n v="28"/>
    <b v="1"/>
    <s v="music/electronic music"/>
    <n v="383"/>
    <n v="15.04"/>
    <x v="4"/>
    <x v="15"/>
    <x v="2201"/>
    <x v="2200"/>
    <x v="4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x v="2201"/>
    <x v="2202"/>
    <b v="0"/>
    <n v="721"/>
    <b v="1"/>
    <s v="music/electronic music"/>
    <n v="704"/>
    <n v="39.07"/>
    <x v="4"/>
    <x v="15"/>
    <x v="2202"/>
    <x v="2201"/>
    <x v="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x v="2202"/>
    <x v="2203"/>
    <b v="0"/>
    <n v="50"/>
    <b v="1"/>
    <s v="music/electronic music"/>
    <n v="110"/>
    <n v="43.82"/>
    <x v="4"/>
    <x v="15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x v="2203"/>
    <x v="2204"/>
    <b v="0"/>
    <n v="73"/>
    <b v="1"/>
    <s v="music/electronic music"/>
    <n v="133"/>
    <n v="27.3"/>
    <x v="4"/>
    <x v="15"/>
    <x v="2204"/>
    <x v="2203"/>
    <x v="4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x v="2204"/>
    <x v="2205"/>
    <b v="0"/>
    <n v="27"/>
    <b v="1"/>
    <s v="music/electronic music"/>
    <n v="152"/>
    <n v="42.22"/>
    <x v="4"/>
    <x v="15"/>
    <x v="2205"/>
    <x v="2204"/>
    <x v="5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x v="2205"/>
    <x v="2206"/>
    <b v="0"/>
    <n v="34"/>
    <b v="1"/>
    <s v="music/electronic music"/>
    <n v="103"/>
    <n v="33.24"/>
    <x v="4"/>
    <x v="15"/>
    <x v="2206"/>
    <x v="2205"/>
    <x v="5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x v="2206"/>
    <x v="2207"/>
    <b v="0"/>
    <n v="7"/>
    <b v="1"/>
    <s v="music/electronic music"/>
    <n v="100"/>
    <n v="285.70999999999998"/>
    <x v="4"/>
    <x v="15"/>
    <x v="2207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x v="2207"/>
    <x v="2208"/>
    <b v="0"/>
    <n v="24"/>
    <b v="1"/>
    <s v="music/electronic music"/>
    <n v="102"/>
    <n v="42.33"/>
    <x v="4"/>
    <x v="15"/>
    <x v="2208"/>
    <x v="2207"/>
    <x v="5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x v="2208"/>
    <x v="2209"/>
    <b v="0"/>
    <n v="15"/>
    <b v="1"/>
    <s v="music/electronic music"/>
    <n v="151"/>
    <n v="50.27"/>
    <x v="4"/>
    <x v="15"/>
    <x v="2209"/>
    <x v="2208"/>
    <x v="3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x v="2209"/>
    <x v="2210"/>
    <b v="0"/>
    <n v="72"/>
    <b v="1"/>
    <s v="music/electronic music"/>
    <n v="111"/>
    <n v="61.9"/>
    <x v="4"/>
    <x v="15"/>
    <x v="2210"/>
    <x v="2209"/>
    <x v="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x v="2210"/>
    <x v="2211"/>
    <b v="0"/>
    <n v="120"/>
    <b v="1"/>
    <s v="music/electronic music"/>
    <n v="196"/>
    <n v="40.75"/>
    <x v="4"/>
    <x v="15"/>
    <x v="2211"/>
    <x v="2210"/>
    <x v="3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x v="2211"/>
    <x v="2212"/>
    <b v="0"/>
    <n v="123"/>
    <b v="1"/>
    <s v="music/electronic music"/>
    <n v="114"/>
    <n v="55.8"/>
    <x v="4"/>
    <x v="15"/>
    <x v="2212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x v="2212"/>
    <x v="2213"/>
    <b v="0"/>
    <n v="1"/>
    <b v="1"/>
    <s v="music/electronic music"/>
    <n v="200"/>
    <n v="10"/>
    <x v="4"/>
    <x v="15"/>
    <x v="2213"/>
    <x v="2212"/>
    <x v="0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x v="2213"/>
    <x v="2214"/>
    <b v="0"/>
    <n v="24"/>
    <b v="1"/>
    <s v="music/electronic music"/>
    <n v="293"/>
    <n v="73.13"/>
    <x v="4"/>
    <x v="15"/>
    <x v="2214"/>
    <x v="2213"/>
    <x v="3"/>
  </r>
  <r>
    <n v="2215"/>
    <s v="&quot;Something to See, Not to Say&quot; - Anemometer's First EP Album"/>
    <s v="Ambient Electro Grind-fest!"/>
    <x v="131"/>
    <n v="860"/>
    <x v="0"/>
    <s v="US"/>
    <s v="USD"/>
    <x v="2214"/>
    <x v="2215"/>
    <b v="0"/>
    <n v="33"/>
    <b v="1"/>
    <s v="music/electronic music"/>
    <n v="156"/>
    <n v="26.06"/>
    <x v="4"/>
    <x v="15"/>
    <x v="2215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x v="2215"/>
    <x v="2216"/>
    <b v="0"/>
    <n v="14"/>
    <b v="1"/>
    <s v="music/electronic music"/>
    <n v="106"/>
    <n v="22.64"/>
    <x v="4"/>
    <x v="15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x v="2216"/>
    <x v="2217"/>
    <b v="0"/>
    <n v="9"/>
    <b v="1"/>
    <s v="music/electronic music"/>
    <n v="101"/>
    <n v="47.22"/>
    <x v="4"/>
    <x v="15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x v="2217"/>
    <x v="2218"/>
    <b v="0"/>
    <n v="76"/>
    <b v="1"/>
    <s v="music/electronic music"/>
    <n v="123"/>
    <n v="32.32"/>
    <x v="4"/>
    <x v="15"/>
    <x v="2218"/>
    <x v="2217"/>
    <x v="5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x v="2218"/>
    <x v="2219"/>
    <b v="0"/>
    <n v="19"/>
    <b v="1"/>
    <s v="music/electronic music"/>
    <n v="102"/>
    <n v="53.42"/>
    <x v="4"/>
    <x v="15"/>
    <x v="2219"/>
    <x v="2218"/>
    <x v="0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x v="2219"/>
    <x v="2220"/>
    <b v="0"/>
    <n v="69"/>
    <b v="1"/>
    <s v="music/electronic music"/>
    <n v="101"/>
    <n v="51.3"/>
    <x v="4"/>
    <x v="15"/>
    <x v="2220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x v="2220"/>
    <x v="2221"/>
    <b v="0"/>
    <n v="218"/>
    <b v="1"/>
    <s v="games/tabletop games"/>
    <n v="108"/>
    <n v="37.200000000000003"/>
    <x v="6"/>
    <x v="32"/>
    <x v="2221"/>
    <x v="2220"/>
    <x v="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x v="2221"/>
    <x v="2222"/>
    <b v="0"/>
    <n v="30"/>
    <b v="1"/>
    <s v="games/tabletop games"/>
    <n v="163"/>
    <n v="27.1"/>
    <x v="6"/>
    <x v="32"/>
    <x v="2222"/>
    <x v="2221"/>
    <x v="6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x v="2222"/>
    <x v="2223"/>
    <b v="0"/>
    <n v="100"/>
    <b v="1"/>
    <s v="games/tabletop games"/>
    <n v="106"/>
    <n v="206.31"/>
    <x v="6"/>
    <x v="32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x v="2223"/>
    <x v="2224"/>
    <b v="0"/>
    <n v="296"/>
    <b v="1"/>
    <s v="games/tabletop games"/>
    <n v="243"/>
    <n v="82.15"/>
    <x v="6"/>
    <x v="32"/>
    <x v="2224"/>
    <x v="2223"/>
    <x v="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x v="2224"/>
    <x v="2225"/>
    <b v="0"/>
    <n v="1204"/>
    <b v="1"/>
    <s v="games/tabletop games"/>
    <n v="945"/>
    <n v="164.8"/>
    <x v="6"/>
    <x v="32"/>
    <x v="2225"/>
    <x v="2224"/>
    <x v="3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x v="2225"/>
    <x v="2226"/>
    <b v="0"/>
    <n v="321"/>
    <b v="1"/>
    <s v="games/tabletop games"/>
    <n v="108"/>
    <n v="60.82"/>
    <x v="6"/>
    <x v="32"/>
    <x v="2226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x v="2226"/>
    <x v="2227"/>
    <b v="0"/>
    <n v="301"/>
    <b v="1"/>
    <s v="games/tabletop games"/>
    <n v="157"/>
    <n v="67.97"/>
    <x v="6"/>
    <x v="32"/>
    <x v="2227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x v="2227"/>
    <x v="2228"/>
    <b v="0"/>
    <n v="144"/>
    <b v="1"/>
    <s v="games/tabletop games"/>
    <n v="1174"/>
    <n v="81.56"/>
    <x v="6"/>
    <x v="32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x v="2228"/>
    <x v="2229"/>
    <b v="0"/>
    <n v="539"/>
    <b v="1"/>
    <s v="games/tabletop games"/>
    <n v="171"/>
    <n v="25.43"/>
    <x v="6"/>
    <x v="32"/>
    <x v="2229"/>
    <x v="2228"/>
    <x v="4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x v="2229"/>
    <x v="2230"/>
    <b v="0"/>
    <n v="498"/>
    <b v="1"/>
    <s v="games/tabletop games"/>
    <n v="126"/>
    <n v="21.5"/>
    <x v="6"/>
    <x v="32"/>
    <x v="2230"/>
    <x v="2229"/>
    <x v="3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x v="2230"/>
    <x v="2231"/>
    <b v="0"/>
    <n v="1113"/>
    <b v="1"/>
    <s v="games/tabletop games"/>
    <n v="1212"/>
    <n v="27.23"/>
    <x v="6"/>
    <x v="32"/>
    <x v="2231"/>
    <x v="2230"/>
    <x v="4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x v="2231"/>
    <x v="2232"/>
    <b v="0"/>
    <n v="988"/>
    <b v="1"/>
    <s v="games/tabletop games"/>
    <n v="496"/>
    <n v="25.09"/>
    <x v="6"/>
    <x v="32"/>
    <x v="2232"/>
    <x v="2231"/>
    <x v="3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x v="2232"/>
    <x v="2233"/>
    <b v="0"/>
    <n v="391"/>
    <b v="1"/>
    <s v="games/tabletop games"/>
    <n v="332"/>
    <n v="21.23"/>
    <x v="6"/>
    <x v="32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x v="2233"/>
    <x v="2234"/>
    <b v="0"/>
    <n v="28"/>
    <b v="1"/>
    <s v="games/tabletop games"/>
    <n v="1165"/>
    <n v="41.61"/>
    <x v="6"/>
    <x v="32"/>
    <x v="2234"/>
    <x v="2233"/>
    <x v="2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x v="2234"/>
    <x v="2235"/>
    <b v="0"/>
    <n v="147"/>
    <b v="1"/>
    <s v="games/tabletop games"/>
    <n v="153"/>
    <n v="135.59"/>
    <x v="6"/>
    <x v="32"/>
    <x v="2235"/>
    <x v="2234"/>
    <x v="0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x v="2235"/>
    <x v="2236"/>
    <b v="0"/>
    <n v="680"/>
    <b v="1"/>
    <s v="games/tabletop games"/>
    <n v="537"/>
    <n v="22.12"/>
    <x v="6"/>
    <x v="32"/>
    <x v="2236"/>
    <x v="2235"/>
    <x v="2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x v="2236"/>
    <x v="2237"/>
    <b v="0"/>
    <n v="983"/>
    <b v="1"/>
    <s v="games/tabletop games"/>
    <n v="353"/>
    <n v="64.63"/>
    <x v="6"/>
    <x v="32"/>
    <x v="2237"/>
    <x v="2236"/>
    <x v="3"/>
  </r>
  <r>
    <n v="2238"/>
    <s v="28mm Fantasy Miniature range Feral Orcs!"/>
    <s v="28mm Fantasy Miniature Range in leadfree white metal: Orcs, wolves and more."/>
    <x v="23"/>
    <n v="5496"/>
    <x v="0"/>
    <s v="DE"/>
    <s v="EUR"/>
    <x v="2237"/>
    <x v="2238"/>
    <b v="0"/>
    <n v="79"/>
    <b v="1"/>
    <s v="games/tabletop games"/>
    <n v="137"/>
    <n v="69.569999999999993"/>
    <x v="6"/>
    <x v="32"/>
    <x v="2238"/>
    <x v="2237"/>
    <x v="1"/>
  </r>
  <r>
    <n v="2239"/>
    <s v="Pro Tabletop Gaming Audio Collection"/>
    <s v="Next stretch goal unlocks at $33,000 and/or 500 backers unlocks 2 bonus stretch goals."/>
    <x v="31"/>
    <n v="32006.67"/>
    <x v="0"/>
    <s v="US"/>
    <s v="USD"/>
    <x v="2238"/>
    <x v="2239"/>
    <b v="0"/>
    <n v="426"/>
    <b v="1"/>
    <s v="games/tabletop games"/>
    <n v="128"/>
    <n v="75.13"/>
    <x v="6"/>
    <x v="32"/>
    <x v="2239"/>
    <x v="2238"/>
    <x v="4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x v="2239"/>
    <x v="2240"/>
    <b v="0"/>
    <n v="96"/>
    <b v="1"/>
    <s v="games/tabletop games"/>
    <n v="271"/>
    <n v="140.97999999999999"/>
    <x v="6"/>
    <x v="32"/>
    <x v="2240"/>
    <x v="2239"/>
    <x v="2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x v="2240"/>
    <x v="2241"/>
    <b v="0"/>
    <n v="163"/>
    <b v="1"/>
    <s v="games/tabletop games"/>
    <n v="806"/>
    <n v="49.47"/>
    <x v="6"/>
    <x v="32"/>
    <x v="2241"/>
    <x v="2240"/>
    <x v="1"/>
  </r>
  <r>
    <n v="2242"/>
    <s v="The Princess Bride Playing Cards from USPCC"/>
    <s v="Inconceivable! An amazing new illustrative deck based on The Princess Bride movie."/>
    <x v="3"/>
    <n v="136009.76"/>
    <x v="0"/>
    <s v="US"/>
    <s v="USD"/>
    <x v="2241"/>
    <x v="2242"/>
    <b v="0"/>
    <n v="2525"/>
    <b v="1"/>
    <s v="games/tabletop games"/>
    <n v="1360"/>
    <n v="53.87"/>
    <x v="6"/>
    <x v="32"/>
    <x v="2242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x v="2242"/>
    <x v="2243"/>
    <b v="0"/>
    <n v="2035"/>
    <b v="1"/>
    <s v="games/tabletop games"/>
    <n v="930250"/>
    <n v="4.57"/>
    <x v="6"/>
    <x v="32"/>
    <x v="2243"/>
    <x v="2242"/>
    <x v="1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x v="2243"/>
    <x v="2244"/>
    <b v="0"/>
    <n v="290"/>
    <b v="1"/>
    <s v="games/tabletop games"/>
    <n v="377"/>
    <n v="65"/>
    <x v="6"/>
    <x v="32"/>
    <x v="2244"/>
    <x v="2243"/>
    <x v="2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x v="2244"/>
    <x v="2245"/>
    <b v="0"/>
    <n v="1980"/>
    <b v="1"/>
    <s v="games/tabletop games"/>
    <n v="2647"/>
    <n v="53.48"/>
    <x v="6"/>
    <x v="32"/>
    <x v="2245"/>
    <x v="2244"/>
    <x v="3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x v="2245"/>
    <x v="2246"/>
    <b v="0"/>
    <n v="57"/>
    <b v="1"/>
    <s v="games/tabletop games"/>
    <n v="100"/>
    <n v="43.91"/>
    <x v="6"/>
    <x v="32"/>
    <x v="2246"/>
    <x v="2245"/>
    <x v="0"/>
  </r>
  <r>
    <n v="2247"/>
    <s v="Foragers"/>
    <s v="Take on the role of an ancient forager in this fun strategy game from the designer of Biblios."/>
    <x v="17"/>
    <n v="19324"/>
    <x v="0"/>
    <s v="US"/>
    <s v="USD"/>
    <x v="2246"/>
    <x v="2247"/>
    <b v="0"/>
    <n v="380"/>
    <b v="1"/>
    <s v="games/tabletop games"/>
    <n v="104"/>
    <n v="50.85"/>
    <x v="6"/>
    <x v="32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x v="2247"/>
    <x v="2248"/>
    <b v="0"/>
    <n v="128"/>
    <b v="1"/>
    <s v="games/tabletop games"/>
    <n v="107"/>
    <n v="58.63"/>
    <x v="6"/>
    <x v="32"/>
    <x v="2248"/>
    <x v="2247"/>
    <x v="2"/>
  </r>
  <r>
    <n v="2249"/>
    <s v="Centurion: Legionaries of Rome"/>
    <s v="March with the legions against the enemies of Rome in this role-playing game of military adventures."/>
    <x v="8"/>
    <n v="5907"/>
    <x v="0"/>
    <s v="US"/>
    <s v="USD"/>
    <x v="2248"/>
    <x v="2249"/>
    <b v="0"/>
    <n v="180"/>
    <b v="1"/>
    <s v="games/tabletop games"/>
    <n v="169"/>
    <n v="32.82"/>
    <x v="6"/>
    <x v="32"/>
    <x v="2249"/>
    <x v="2248"/>
    <x v="4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x v="2249"/>
    <x v="2250"/>
    <b v="0"/>
    <n v="571"/>
    <b v="1"/>
    <s v="games/tabletop games"/>
    <n v="975"/>
    <n v="426.93"/>
    <x v="6"/>
    <x v="32"/>
    <x v="2250"/>
    <x v="2249"/>
    <x v="2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x v="2250"/>
    <x v="2251"/>
    <b v="0"/>
    <n v="480"/>
    <b v="1"/>
    <s v="games/tabletop games"/>
    <n v="134"/>
    <n v="23.81"/>
    <x v="6"/>
    <x v="32"/>
    <x v="2251"/>
    <x v="2250"/>
    <x v="3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x v="2251"/>
    <x v="2252"/>
    <b v="0"/>
    <n v="249"/>
    <b v="1"/>
    <s v="games/tabletop games"/>
    <n v="272"/>
    <n v="98.41"/>
    <x v="6"/>
    <x v="32"/>
    <x v="2252"/>
    <x v="2251"/>
    <x v="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x v="2252"/>
    <x v="2253"/>
    <b v="0"/>
    <n v="84"/>
    <b v="1"/>
    <s v="games/tabletop games"/>
    <n v="113"/>
    <n v="107.32"/>
    <x v="6"/>
    <x v="32"/>
    <x v="2253"/>
    <x v="2252"/>
    <x v="0"/>
  </r>
  <r>
    <n v="2254"/>
    <s v="Green Couch Games Limited: FrogFlip!"/>
    <s v="A dexterity microgame by father/daughter team, Jason and Claire Kotarski. Make 100 project."/>
    <x v="2"/>
    <n v="2299"/>
    <x v="0"/>
    <s v="US"/>
    <s v="USD"/>
    <x v="2253"/>
    <x v="2254"/>
    <b v="0"/>
    <n v="197"/>
    <b v="1"/>
    <s v="games/tabletop games"/>
    <n v="460"/>
    <n v="11.67"/>
    <x v="6"/>
    <x v="32"/>
    <x v="2254"/>
    <x v="2253"/>
    <x v="1"/>
  </r>
  <r>
    <n v="2255"/>
    <s v="Jumbo Jets - Jet Set Expansion Set #2"/>
    <s v="This is the second set of 5 expansions for our route-building game, Jet Set!"/>
    <x v="333"/>
    <n v="11323"/>
    <x v="0"/>
    <s v="US"/>
    <s v="USD"/>
    <x v="2254"/>
    <x v="2255"/>
    <b v="0"/>
    <n v="271"/>
    <b v="1"/>
    <s v="games/tabletop games"/>
    <n v="287"/>
    <n v="41.78"/>
    <x v="6"/>
    <x v="32"/>
    <x v="2255"/>
    <x v="2254"/>
    <x v="2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x v="2255"/>
    <x v="2256"/>
    <b v="0"/>
    <n v="50"/>
    <b v="1"/>
    <s v="games/tabletop games"/>
    <n v="223"/>
    <n v="21.38"/>
    <x v="6"/>
    <x v="32"/>
    <x v="2256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x v="2256"/>
    <x v="2257"/>
    <b v="0"/>
    <n v="169"/>
    <b v="1"/>
    <s v="games/tabletop games"/>
    <n v="636"/>
    <n v="94.1"/>
    <x v="6"/>
    <x v="32"/>
    <x v="2257"/>
    <x v="2256"/>
    <x v="2"/>
  </r>
  <r>
    <n v="2258"/>
    <s v="A Sundered World"/>
    <s v="A Dungeon World campaign setting that takes place after the end of the worlds."/>
    <x v="41"/>
    <n v="3223"/>
    <x v="0"/>
    <s v="US"/>
    <s v="USD"/>
    <x v="2257"/>
    <x v="2258"/>
    <b v="0"/>
    <n v="205"/>
    <b v="1"/>
    <s v="games/tabletop games"/>
    <n v="147"/>
    <n v="15.72"/>
    <x v="6"/>
    <x v="32"/>
    <x v="2258"/>
    <x v="2257"/>
    <x v="0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x v="2258"/>
    <x v="2259"/>
    <b v="0"/>
    <n v="206"/>
    <b v="1"/>
    <s v="games/tabletop games"/>
    <n v="1867"/>
    <n v="90.64"/>
    <x v="6"/>
    <x v="32"/>
    <x v="2259"/>
    <x v="2258"/>
    <x v="2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x v="2259"/>
    <x v="2260"/>
    <b v="0"/>
    <n v="84"/>
    <b v="1"/>
    <s v="games/tabletop games"/>
    <n v="327"/>
    <n v="97.3"/>
    <x v="6"/>
    <x v="32"/>
    <x v="2260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x v="2260"/>
    <x v="2261"/>
    <b v="0"/>
    <n v="210"/>
    <b v="1"/>
    <s v="games/tabletop games"/>
    <n v="780"/>
    <n v="37.119999999999997"/>
    <x v="6"/>
    <x v="32"/>
    <x v="2261"/>
    <x v="2260"/>
    <x v="1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x v="2261"/>
    <x v="2262"/>
    <b v="0"/>
    <n v="181"/>
    <b v="1"/>
    <s v="games/tabletop games"/>
    <n v="154"/>
    <n v="28.1"/>
    <x v="6"/>
    <x v="32"/>
    <x v="2262"/>
    <x v="2261"/>
    <x v="3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x v="2262"/>
    <x v="2263"/>
    <b v="0"/>
    <n v="60"/>
    <b v="1"/>
    <s v="games/tabletop games"/>
    <n v="116"/>
    <n v="144.43"/>
    <x v="6"/>
    <x v="32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x v="2263"/>
    <x v="2264"/>
    <b v="0"/>
    <n v="445"/>
    <b v="1"/>
    <s v="games/tabletop games"/>
    <n v="180"/>
    <n v="24.27"/>
    <x v="6"/>
    <x v="32"/>
    <x v="2264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x v="2264"/>
    <x v="2265"/>
    <b v="0"/>
    <n v="17"/>
    <b v="1"/>
    <s v="games/tabletop games"/>
    <n v="299"/>
    <n v="35.119999999999997"/>
    <x v="6"/>
    <x v="32"/>
    <x v="2265"/>
    <x v="2264"/>
    <x v="2"/>
  </r>
  <r>
    <n v="2266"/>
    <s v="GOAT LORDS."/>
    <s v="Want to be LORD OF THE GOATS? Start building your herd using thievery, magic, bombs and mostly goats."/>
    <x v="15"/>
    <n v="4804"/>
    <x v="0"/>
    <s v="US"/>
    <s v="USD"/>
    <x v="2265"/>
    <x v="2266"/>
    <b v="0"/>
    <n v="194"/>
    <b v="1"/>
    <s v="games/tabletop games"/>
    <n v="320"/>
    <n v="24.76"/>
    <x v="6"/>
    <x v="32"/>
    <x v="2266"/>
    <x v="2265"/>
    <x v="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x v="2266"/>
    <x v="2267"/>
    <b v="0"/>
    <n v="404"/>
    <b v="1"/>
    <s v="games/tabletop games"/>
    <n v="381"/>
    <n v="188.38"/>
    <x v="6"/>
    <x v="32"/>
    <x v="2267"/>
    <x v="2266"/>
    <x v="3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x v="2267"/>
    <x v="2268"/>
    <b v="0"/>
    <n v="194"/>
    <b v="1"/>
    <s v="games/tabletop games"/>
    <n v="103"/>
    <n v="148.08000000000001"/>
    <x v="6"/>
    <x v="32"/>
    <x v="2268"/>
    <x v="2267"/>
    <x v="1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x v="2268"/>
    <x v="2269"/>
    <b v="0"/>
    <n v="902"/>
    <b v="1"/>
    <s v="games/tabletop games"/>
    <n v="1802"/>
    <n v="49.93"/>
    <x v="6"/>
    <x v="32"/>
    <x v="2269"/>
    <x v="2268"/>
    <x v="1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x v="2269"/>
    <x v="2270"/>
    <b v="0"/>
    <n v="1670"/>
    <b v="1"/>
    <s v="games/tabletop games"/>
    <n v="720"/>
    <n v="107.82"/>
    <x v="6"/>
    <x v="32"/>
    <x v="2270"/>
    <x v="2269"/>
    <x v="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x v="2270"/>
    <x v="2271"/>
    <b v="0"/>
    <n v="1328"/>
    <b v="1"/>
    <s v="games/tabletop games"/>
    <n v="283"/>
    <n v="42.63"/>
    <x v="6"/>
    <x v="32"/>
    <x v="2271"/>
    <x v="2270"/>
    <x v="2"/>
  </r>
  <r>
    <n v="2272"/>
    <s v="Pick the Lock"/>
    <s v="Pick the Lock is a game of chance and strategy. Attempt to obtain priceless treasures and outwit the other players."/>
    <x v="28"/>
    <n v="13566"/>
    <x v="0"/>
    <s v="US"/>
    <s v="USD"/>
    <x v="2271"/>
    <x v="2272"/>
    <b v="0"/>
    <n v="944"/>
    <b v="1"/>
    <s v="games/tabletop games"/>
    <n v="1357"/>
    <n v="14.37"/>
    <x v="6"/>
    <x v="32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x v="2272"/>
    <x v="2273"/>
    <b v="0"/>
    <n v="147"/>
    <b v="1"/>
    <s v="games/tabletop games"/>
    <n v="220"/>
    <n v="37.479999999999997"/>
    <x v="6"/>
    <x v="32"/>
    <x v="2273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x v="2273"/>
    <x v="2274"/>
    <b v="0"/>
    <n v="99"/>
    <b v="1"/>
    <s v="games/tabletop games"/>
    <n v="120"/>
    <n v="30.2"/>
    <x v="6"/>
    <x v="32"/>
    <x v="2274"/>
    <x v="2273"/>
    <x v="3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x v="2274"/>
    <x v="2275"/>
    <b v="0"/>
    <n v="79"/>
    <b v="1"/>
    <s v="games/tabletop games"/>
    <n v="408"/>
    <n v="33.549999999999997"/>
    <x v="6"/>
    <x v="32"/>
    <x v="2275"/>
    <x v="2274"/>
    <x v="3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x v="2275"/>
    <x v="2276"/>
    <b v="0"/>
    <n v="75"/>
    <b v="1"/>
    <s v="games/tabletop games"/>
    <n v="106"/>
    <n v="64.75"/>
    <x v="6"/>
    <x v="32"/>
    <x v="2276"/>
    <x v="2275"/>
    <x v="4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x v="2276"/>
    <x v="2277"/>
    <b v="0"/>
    <n v="207"/>
    <b v="1"/>
    <s v="games/tabletop games"/>
    <n v="141"/>
    <n v="57.93"/>
    <x v="6"/>
    <x v="32"/>
    <x v="2277"/>
    <x v="2276"/>
    <x v="5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x v="2277"/>
    <x v="2278"/>
    <b v="0"/>
    <n v="102"/>
    <b v="1"/>
    <s v="games/tabletop games"/>
    <n v="271"/>
    <n v="53.08"/>
    <x v="6"/>
    <x v="32"/>
    <x v="2278"/>
    <x v="2277"/>
    <x v="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x v="2278"/>
    <x v="2279"/>
    <b v="0"/>
    <n v="32"/>
    <b v="1"/>
    <s v="games/tabletop games"/>
    <n v="154"/>
    <n v="48.06"/>
    <x v="6"/>
    <x v="32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x v="2279"/>
    <x v="2280"/>
    <b v="0"/>
    <n v="480"/>
    <b v="1"/>
    <s v="games/tabletop games"/>
    <n v="404"/>
    <n v="82.4"/>
    <x v="6"/>
    <x v="32"/>
    <x v="2280"/>
    <x v="2279"/>
    <x v="0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x v="2280"/>
    <x v="2281"/>
    <b v="0"/>
    <n v="11"/>
    <b v="1"/>
    <s v="music/rock"/>
    <n v="185"/>
    <n v="50.45"/>
    <x v="4"/>
    <x v="11"/>
    <x v="2281"/>
    <x v="2280"/>
    <x v="6"/>
  </r>
  <r>
    <n v="2282"/>
    <s v="Sage King's Debut Album"/>
    <s v="Sage King is recording his debut album and wants YOU to be a part of the creation process"/>
    <x v="47"/>
    <n v="1390"/>
    <x v="0"/>
    <s v="US"/>
    <s v="USD"/>
    <x v="2281"/>
    <x v="2282"/>
    <b v="0"/>
    <n v="12"/>
    <b v="1"/>
    <s v="music/rock"/>
    <n v="185"/>
    <n v="115.83"/>
    <x v="4"/>
    <x v="11"/>
    <x v="2282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x v="2282"/>
    <x v="2283"/>
    <b v="0"/>
    <n v="48"/>
    <b v="1"/>
    <s v="music/rock"/>
    <n v="101"/>
    <n v="63.03"/>
    <x v="4"/>
    <x v="11"/>
    <x v="2283"/>
    <x v="2282"/>
    <x v="5"/>
  </r>
  <r>
    <n v="2284"/>
    <s v="Make a record, write a song, take the Vinyl Skyway. "/>
    <s v="The Vinyl Skyway reunite to make a third album. "/>
    <x v="12"/>
    <n v="6373.27"/>
    <x v="0"/>
    <s v="US"/>
    <s v="USD"/>
    <x v="2283"/>
    <x v="2284"/>
    <b v="0"/>
    <n v="59"/>
    <b v="1"/>
    <s v="music/rock"/>
    <n v="106"/>
    <n v="108.02"/>
    <x v="4"/>
    <x v="11"/>
    <x v="2284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x v="2284"/>
    <x v="2285"/>
    <b v="0"/>
    <n v="79"/>
    <b v="1"/>
    <s v="music/rock"/>
    <n v="121"/>
    <n v="46.09"/>
    <x v="4"/>
    <x v="11"/>
    <x v="2285"/>
    <x v="2284"/>
    <x v="5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x v="2285"/>
    <x v="2286"/>
    <b v="0"/>
    <n v="14"/>
    <b v="1"/>
    <s v="music/rock"/>
    <n v="100"/>
    <n v="107.21"/>
    <x v="4"/>
    <x v="11"/>
    <x v="2286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x v="2286"/>
    <x v="2287"/>
    <b v="0"/>
    <n v="106"/>
    <b v="1"/>
    <s v="music/rock"/>
    <n v="120"/>
    <n v="50.93"/>
    <x v="4"/>
    <x v="11"/>
    <x v="2287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x v="2287"/>
    <x v="2288"/>
    <b v="0"/>
    <n v="25"/>
    <b v="1"/>
    <s v="music/rock"/>
    <n v="100"/>
    <n v="40.04"/>
    <x v="4"/>
    <x v="11"/>
    <x v="2288"/>
    <x v="2287"/>
    <x v="5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x v="2288"/>
    <x v="2289"/>
    <b v="0"/>
    <n v="25"/>
    <b v="1"/>
    <s v="music/rock"/>
    <n v="107"/>
    <n v="64.44"/>
    <x v="4"/>
    <x v="11"/>
    <x v="2289"/>
    <x v="2288"/>
    <x v="4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x v="2289"/>
    <x v="2290"/>
    <b v="0"/>
    <n v="29"/>
    <b v="1"/>
    <s v="music/rock"/>
    <n v="104"/>
    <n v="53.83"/>
    <x v="4"/>
    <x v="11"/>
    <x v="2290"/>
    <x v="2289"/>
    <x v="8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x v="2290"/>
    <x v="2291"/>
    <b v="0"/>
    <n v="43"/>
    <b v="1"/>
    <s v="music/rock"/>
    <n v="173"/>
    <n v="100.47"/>
    <x v="4"/>
    <x v="11"/>
    <x v="2291"/>
    <x v="2290"/>
    <x v="5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x v="2291"/>
    <x v="2292"/>
    <b v="0"/>
    <n v="46"/>
    <b v="1"/>
    <s v="music/rock"/>
    <n v="107"/>
    <n v="46.63"/>
    <x v="4"/>
    <x v="11"/>
    <x v="2292"/>
    <x v="2291"/>
    <x v="5"/>
  </r>
  <r>
    <n v="2293"/>
    <s v="&quot;Hurt N' Wrong&quot; New Album Fundraiser!"/>
    <s v="Donate here to be a part of the upcoming album. Every little bit helps!"/>
    <x v="16"/>
    <n v="920"/>
    <x v="0"/>
    <s v="US"/>
    <s v="USD"/>
    <x v="2292"/>
    <x v="2293"/>
    <b v="0"/>
    <n v="27"/>
    <b v="1"/>
    <s v="music/rock"/>
    <n v="108"/>
    <n v="34.07"/>
    <x v="4"/>
    <x v="11"/>
    <x v="2293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x v="2293"/>
    <x v="2294"/>
    <b v="0"/>
    <n v="112"/>
    <b v="1"/>
    <s v="music/rock"/>
    <n v="146"/>
    <n v="65.209999999999994"/>
    <x v="4"/>
    <x v="11"/>
    <x v="2294"/>
    <x v="2293"/>
    <x v="5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x v="2294"/>
    <x v="2295"/>
    <b v="0"/>
    <n v="34"/>
    <b v="1"/>
    <s v="music/rock"/>
    <n v="125"/>
    <n v="44.21"/>
    <x v="4"/>
    <x v="11"/>
    <x v="2295"/>
    <x v="2294"/>
    <x v="5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x v="2295"/>
    <x v="2296"/>
    <b v="0"/>
    <n v="145"/>
    <b v="1"/>
    <s v="music/rock"/>
    <n v="149"/>
    <n v="71.97"/>
    <x v="4"/>
    <x v="11"/>
    <x v="2296"/>
    <x v="2295"/>
    <x v="5"/>
  </r>
  <r>
    <n v="2297"/>
    <s v="Company Company: Debut EP"/>
    <s v="New Jersey Alternative Rock band COCO needs YOUR help self-releasing debut EP!"/>
    <x v="28"/>
    <n v="1006"/>
    <x v="0"/>
    <s v="US"/>
    <s v="USD"/>
    <x v="2296"/>
    <x v="2297"/>
    <b v="0"/>
    <n v="19"/>
    <b v="1"/>
    <s v="music/rock"/>
    <n v="101"/>
    <n v="52.95"/>
    <x v="4"/>
    <x v="11"/>
    <x v="2297"/>
    <x v="2296"/>
    <x v="5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x v="2297"/>
    <x v="2298"/>
    <b v="0"/>
    <n v="288"/>
    <b v="1"/>
    <s v="music/rock"/>
    <n v="105"/>
    <n v="109.45"/>
    <x v="4"/>
    <x v="11"/>
    <x v="2298"/>
    <x v="2297"/>
    <x v="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x v="2298"/>
    <x v="2299"/>
    <b v="0"/>
    <n v="14"/>
    <b v="1"/>
    <s v="music/rock"/>
    <n v="350"/>
    <n v="75.040000000000006"/>
    <x v="4"/>
    <x v="11"/>
    <x v="2299"/>
    <x v="2298"/>
    <x v="6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x v="2299"/>
    <x v="2300"/>
    <b v="0"/>
    <n v="7"/>
    <b v="1"/>
    <s v="music/rock"/>
    <n v="101"/>
    <n v="115.71"/>
    <x v="4"/>
    <x v="11"/>
    <x v="2300"/>
    <x v="2299"/>
    <x v="5"/>
  </r>
  <r>
    <n v="2301"/>
    <s v="Time Crash"/>
    <s v="We are America's first trock band, and we're ready to bring you our first album!"/>
    <x v="10"/>
    <n v="6680.22"/>
    <x v="0"/>
    <s v="US"/>
    <s v="USD"/>
    <x v="2300"/>
    <x v="2301"/>
    <b v="1"/>
    <n v="211"/>
    <b v="1"/>
    <s v="music/indie rock"/>
    <n v="134"/>
    <n v="31.66"/>
    <x v="4"/>
    <x v="14"/>
    <x v="2301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x v="2301"/>
    <x v="2302"/>
    <b v="1"/>
    <n v="85"/>
    <b v="1"/>
    <s v="music/indie rock"/>
    <n v="171"/>
    <n v="46.18"/>
    <x v="4"/>
    <x v="14"/>
    <x v="2302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x v="2302"/>
    <x v="2303"/>
    <b v="1"/>
    <n v="103"/>
    <b v="1"/>
    <s v="music/indie rock"/>
    <n v="109"/>
    <n v="68.48"/>
    <x v="4"/>
    <x v="14"/>
    <x v="2303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x v="1254"/>
    <x v="2304"/>
    <b v="1"/>
    <n v="113"/>
    <b v="1"/>
    <s v="music/indie rock"/>
    <n v="101"/>
    <n v="53.47"/>
    <x v="4"/>
    <x v="14"/>
    <x v="2304"/>
    <x v="1254"/>
    <x v="7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x v="2303"/>
    <x v="2305"/>
    <b v="1"/>
    <n v="167"/>
    <b v="1"/>
    <s v="music/indie rock"/>
    <n v="101"/>
    <n v="109.11"/>
    <x v="4"/>
    <x v="14"/>
    <x v="2305"/>
    <x v="2303"/>
    <x v="3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x v="2304"/>
    <x v="2306"/>
    <b v="1"/>
    <n v="73"/>
    <b v="1"/>
    <s v="music/indie rock"/>
    <n v="107"/>
    <n v="51.19"/>
    <x v="4"/>
    <x v="14"/>
    <x v="2306"/>
    <x v="2304"/>
    <x v="5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x v="2305"/>
    <x v="2307"/>
    <b v="1"/>
    <n v="75"/>
    <b v="1"/>
    <s v="music/indie rock"/>
    <n v="107"/>
    <n v="27.94"/>
    <x v="4"/>
    <x v="14"/>
    <x v="2307"/>
    <x v="2305"/>
    <x v="5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x v="2306"/>
    <x v="2308"/>
    <b v="1"/>
    <n v="614"/>
    <b v="1"/>
    <s v="music/indie rock"/>
    <n v="101"/>
    <n v="82.5"/>
    <x v="4"/>
    <x v="14"/>
    <x v="2308"/>
    <x v="2306"/>
    <x v="3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x v="2307"/>
    <x v="2309"/>
    <b v="1"/>
    <n v="107"/>
    <b v="1"/>
    <s v="music/indie rock"/>
    <n v="107"/>
    <n v="59.82"/>
    <x v="4"/>
    <x v="14"/>
    <x v="2309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x v="2308"/>
    <x v="2310"/>
    <b v="1"/>
    <n v="1224"/>
    <b v="1"/>
    <s v="music/indie rock"/>
    <n v="429"/>
    <n v="64.819999999999993"/>
    <x v="4"/>
    <x v="14"/>
    <x v="2310"/>
    <x v="2308"/>
    <x v="4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x v="2309"/>
    <x v="2311"/>
    <b v="1"/>
    <n v="104"/>
    <b v="1"/>
    <s v="music/indie rock"/>
    <n v="104"/>
    <n v="90.1"/>
    <x v="4"/>
    <x v="14"/>
    <x v="2311"/>
    <x v="2309"/>
    <x v="3"/>
  </r>
  <r>
    <n v="2312"/>
    <s v="DINOWALRUS: 3RD RECORD ON VINYL"/>
    <s v="Help Brooklyn psychedelic synth rockers DINOWALRUS release their 3rd Record, COMPLEXION, on vinyl!"/>
    <x v="9"/>
    <n v="3236"/>
    <x v="0"/>
    <s v="US"/>
    <s v="USD"/>
    <x v="2310"/>
    <x v="2312"/>
    <b v="1"/>
    <n v="79"/>
    <b v="1"/>
    <s v="music/indie rock"/>
    <n v="108"/>
    <n v="40.96"/>
    <x v="4"/>
    <x v="14"/>
    <x v="2312"/>
    <x v="2310"/>
    <x v="3"/>
  </r>
  <r>
    <n v="2313"/>
    <s v="A SUNNY DAY IN GLASGOW"/>
    <s v="A Sunny Day in Glasgow are recording a new album and we need your help!"/>
    <x v="10"/>
    <n v="8792.02"/>
    <x v="0"/>
    <s v="US"/>
    <s v="USD"/>
    <x v="2311"/>
    <x v="2313"/>
    <b v="1"/>
    <n v="157"/>
    <b v="1"/>
    <s v="music/indie rock"/>
    <n v="176"/>
    <n v="56"/>
    <x v="4"/>
    <x v="14"/>
    <x v="2313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x v="2312"/>
    <x v="2314"/>
    <b v="1"/>
    <n v="50"/>
    <b v="1"/>
    <s v="music/indie rock"/>
    <n v="157"/>
    <n v="37.67"/>
    <x v="4"/>
    <x v="14"/>
    <x v="2314"/>
    <x v="2312"/>
    <x v="5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x v="2313"/>
    <x v="2315"/>
    <b v="1"/>
    <n v="64"/>
    <b v="1"/>
    <s v="music/indie rock"/>
    <n v="103"/>
    <n v="40.08"/>
    <x v="4"/>
    <x v="14"/>
    <x v="2315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x v="2314"/>
    <x v="2316"/>
    <b v="1"/>
    <n v="200"/>
    <b v="1"/>
    <s v="music/indie rock"/>
    <n v="104"/>
    <n v="78.03"/>
    <x v="4"/>
    <x v="14"/>
    <x v="2316"/>
    <x v="2314"/>
    <x v="8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x v="2315"/>
    <x v="2317"/>
    <b v="1"/>
    <n v="22"/>
    <b v="1"/>
    <s v="music/indie rock"/>
    <n v="104"/>
    <n v="18.91"/>
    <x v="4"/>
    <x v="14"/>
    <x v="2317"/>
    <x v="2315"/>
    <x v="7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x v="2316"/>
    <x v="2318"/>
    <b v="1"/>
    <n v="163"/>
    <b v="1"/>
    <s v="music/indie rock"/>
    <n v="121"/>
    <n v="37.130000000000003"/>
    <x v="4"/>
    <x v="14"/>
    <x v="2318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x v="2317"/>
    <x v="2319"/>
    <b v="1"/>
    <n v="77"/>
    <b v="1"/>
    <s v="music/indie rock"/>
    <n v="108"/>
    <n v="41.96"/>
    <x v="4"/>
    <x v="14"/>
    <x v="2319"/>
    <x v="2317"/>
    <x v="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x v="2318"/>
    <x v="2320"/>
    <b v="1"/>
    <n v="89"/>
    <b v="1"/>
    <s v="music/indie rock"/>
    <n v="109"/>
    <n v="61.04"/>
    <x v="4"/>
    <x v="14"/>
    <x v="2320"/>
    <x v="2318"/>
    <x v="3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x v="2319"/>
    <x v="2321"/>
    <b v="0"/>
    <n v="64"/>
    <b v="0"/>
    <s v="food/small batch"/>
    <n v="39"/>
    <n v="64.53"/>
    <x v="7"/>
    <x v="33"/>
    <x v="2321"/>
    <x v="2319"/>
    <x v="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x v="2320"/>
    <x v="2322"/>
    <b v="0"/>
    <n v="4"/>
    <b v="0"/>
    <s v="food/small batch"/>
    <n v="3"/>
    <n v="21.25"/>
    <x v="7"/>
    <x v="33"/>
    <x v="2322"/>
    <x v="2320"/>
    <x v="1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x v="2321"/>
    <x v="2323"/>
    <b v="0"/>
    <n v="4"/>
    <b v="0"/>
    <s v="food/small batch"/>
    <n v="48"/>
    <n v="30"/>
    <x v="7"/>
    <x v="33"/>
    <x v="2323"/>
    <x v="2321"/>
    <x v="1"/>
  </r>
  <r>
    <n v="2324"/>
    <s v="Pies not Lies"/>
    <s v="A city centre shop selling great locally made food with room to chat and learn about eachother."/>
    <x v="51"/>
    <n v="1555"/>
    <x v="3"/>
    <s v="GB"/>
    <s v="GBP"/>
    <x v="2322"/>
    <x v="2324"/>
    <b v="0"/>
    <n v="61"/>
    <b v="0"/>
    <s v="food/small batch"/>
    <n v="21"/>
    <n v="25.49"/>
    <x v="7"/>
    <x v="33"/>
    <x v="2324"/>
    <x v="2322"/>
    <x v="1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x v="2323"/>
    <x v="2325"/>
    <b v="0"/>
    <n v="7"/>
    <b v="0"/>
    <s v="food/small batch"/>
    <n v="8"/>
    <n v="11.43"/>
    <x v="7"/>
    <x v="33"/>
    <x v="2325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x v="2324"/>
    <x v="2326"/>
    <b v="0"/>
    <n v="1"/>
    <b v="0"/>
    <s v="food/small batch"/>
    <n v="1"/>
    <n v="108"/>
    <x v="7"/>
    <x v="33"/>
    <x v="2326"/>
    <x v="2324"/>
    <x v="1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x v="2325"/>
    <x v="2327"/>
    <b v="1"/>
    <n v="3355"/>
    <b v="1"/>
    <s v="food/small batch"/>
    <n v="526"/>
    <n v="54.88"/>
    <x v="7"/>
    <x v="33"/>
    <x v="2327"/>
    <x v="2325"/>
    <x v="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x v="2326"/>
    <x v="2328"/>
    <b v="1"/>
    <n v="537"/>
    <b v="1"/>
    <s v="food/small batch"/>
    <n v="254"/>
    <n v="47.38"/>
    <x v="7"/>
    <x v="33"/>
    <x v="2328"/>
    <x v="2326"/>
    <x v="0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x v="2327"/>
    <x v="2329"/>
    <b v="1"/>
    <n v="125"/>
    <b v="1"/>
    <s v="food/small batch"/>
    <n v="106"/>
    <n v="211.84"/>
    <x v="7"/>
    <x v="33"/>
    <x v="2329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x v="2328"/>
    <x v="2330"/>
    <b v="1"/>
    <n v="163"/>
    <b v="1"/>
    <s v="food/small batch"/>
    <n v="102"/>
    <n v="219.93"/>
    <x v="7"/>
    <x v="33"/>
    <x v="2330"/>
    <x v="2328"/>
    <x v="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x v="2329"/>
    <x v="2331"/>
    <b v="1"/>
    <n v="283"/>
    <b v="1"/>
    <s v="food/small batch"/>
    <n v="144"/>
    <n v="40.799999999999997"/>
    <x v="7"/>
    <x v="33"/>
    <x v="2331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x v="2330"/>
    <x v="2332"/>
    <b v="1"/>
    <n v="352"/>
    <b v="1"/>
    <s v="food/small batch"/>
    <n v="106"/>
    <n v="75.5"/>
    <x v="7"/>
    <x v="33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x v="2331"/>
    <x v="2333"/>
    <b v="1"/>
    <n v="94"/>
    <b v="1"/>
    <s v="food/small batch"/>
    <n v="212"/>
    <n v="13.54"/>
    <x v="7"/>
    <x v="33"/>
    <x v="2333"/>
    <x v="2331"/>
    <x v="3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x v="2332"/>
    <x v="2334"/>
    <b v="1"/>
    <n v="67"/>
    <b v="1"/>
    <s v="food/small batch"/>
    <n v="102"/>
    <n v="60.87"/>
    <x v="7"/>
    <x v="33"/>
    <x v="2334"/>
    <x v="2332"/>
    <x v="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x v="2333"/>
    <x v="2335"/>
    <b v="1"/>
    <n v="221"/>
    <b v="1"/>
    <s v="food/small batch"/>
    <n v="102"/>
    <n v="115.69"/>
    <x v="7"/>
    <x v="33"/>
    <x v="2335"/>
    <x v="2333"/>
    <x v="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x v="2334"/>
    <x v="2336"/>
    <b v="1"/>
    <n v="2165"/>
    <b v="1"/>
    <s v="food/small batch"/>
    <n v="521"/>
    <n v="48.1"/>
    <x v="7"/>
    <x v="33"/>
    <x v="2336"/>
    <x v="2334"/>
    <x v="3"/>
  </r>
  <r>
    <n v="2337"/>
    <s v="The Hudson Standard Bitters and Shrubs"/>
    <s v="We make small batch, locally sourced bitters and shrubs for cocktails and cooking."/>
    <x v="14"/>
    <n v="13279"/>
    <x v="0"/>
    <s v="US"/>
    <s v="USD"/>
    <x v="2335"/>
    <x v="2337"/>
    <b v="1"/>
    <n v="179"/>
    <b v="1"/>
    <s v="food/small batch"/>
    <n v="111"/>
    <n v="74.180000000000007"/>
    <x v="7"/>
    <x v="33"/>
    <x v="2337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x v="2336"/>
    <x v="2338"/>
    <b v="1"/>
    <n v="123"/>
    <b v="1"/>
    <s v="food/small batch"/>
    <n v="101"/>
    <n v="123.35"/>
    <x v="7"/>
    <x v="33"/>
    <x v="2338"/>
    <x v="2336"/>
    <x v="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x v="2337"/>
    <x v="2339"/>
    <b v="1"/>
    <n v="1104"/>
    <b v="1"/>
    <s v="food/small batch"/>
    <n v="294"/>
    <n v="66.62"/>
    <x v="7"/>
    <x v="33"/>
    <x v="2339"/>
    <x v="2337"/>
    <x v="2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x v="2338"/>
    <x v="2340"/>
    <b v="1"/>
    <n v="403"/>
    <b v="1"/>
    <s v="food/small batch"/>
    <n v="106"/>
    <n v="104.99"/>
    <x v="7"/>
    <x v="33"/>
    <x v="2340"/>
    <x v="2338"/>
    <x v="2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x v="2339"/>
    <x v="2341"/>
    <b v="0"/>
    <n v="0"/>
    <b v="0"/>
    <s v="technology/web"/>
    <n v="0"/>
    <n v="0"/>
    <x v="2"/>
    <x v="7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x v="2340"/>
    <x v="2342"/>
    <b v="0"/>
    <n v="0"/>
    <b v="0"/>
    <s v="technology/web"/>
    <n v="0"/>
    <n v="0"/>
    <x v="2"/>
    <x v="7"/>
    <x v="2342"/>
    <x v="2340"/>
    <x v="3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x v="2341"/>
    <x v="2343"/>
    <b v="0"/>
    <n v="1"/>
    <b v="0"/>
    <s v="technology/web"/>
    <n v="3"/>
    <n v="300"/>
    <x v="2"/>
    <x v="7"/>
    <x v="2343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x v="2342"/>
    <x v="2344"/>
    <b v="0"/>
    <n v="1"/>
    <b v="0"/>
    <s v="technology/web"/>
    <n v="0"/>
    <n v="1"/>
    <x v="2"/>
    <x v="7"/>
    <x v="2344"/>
    <x v="2342"/>
    <x v="2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x v="2343"/>
    <x v="2345"/>
    <b v="0"/>
    <n v="0"/>
    <b v="0"/>
    <s v="technology/web"/>
    <n v="0"/>
    <n v="0"/>
    <x v="2"/>
    <x v="7"/>
    <x v="2345"/>
    <x v="2343"/>
    <x v="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x v="2344"/>
    <x v="2346"/>
    <b v="0"/>
    <n v="3"/>
    <b v="0"/>
    <s v="technology/web"/>
    <n v="0"/>
    <n v="13"/>
    <x v="2"/>
    <x v="7"/>
    <x v="2346"/>
    <x v="2344"/>
    <x v="2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x v="2345"/>
    <x v="2347"/>
    <b v="0"/>
    <n v="1"/>
    <b v="0"/>
    <s v="technology/web"/>
    <n v="2"/>
    <n v="15"/>
    <x v="2"/>
    <x v="7"/>
    <x v="2347"/>
    <x v="2345"/>
    <x v="2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x v="2346"/>
    <x v="2348"/>
    <b v="0"/>
    <n v="5"/>
    <b v="0"/>
    <s v="technology/web"/>
    <n v="0"/>
    <n v="54"/>
    <x v="2"/>
    <x v="7"/>
    <x v="234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x v="2347"/>
    <x v="2349"/>
    <b v="0"/>
    <n v="0"/>
    <b v="0"/>
    <s v="technology/web"/>
    <n v="0"/>
    <n v="0"/>
    <x v="2"/>
    <x v="7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x v="2348"/>
    <x v="2350"/>
    <b v="0"/>
    <n v="0"/>
    <b v="0"/>
    <s v="technology/web"/>
    <n v="0"/>
    <n v="0"/>
    <x v="2"/>
    <x v="7"/>
    <x v="2350"/>
    <x v="2348"/>
    <x v="2"/>
  </r>
  <r>
    <n v="2351"/>
    <s v="NZ Auction site.  No listing or success fees. Only $2 p/m"/>
    <s v="Donate $30 or more and receive a free selfie stick."/>
    <x v="341"/>
    <n v="108"/>
    <x v="1"/>
    <s v="NZ"/>
    <s v="NZD"/>
    <x v="2349"/>
    <x v="2351"/>
    <b v="0"/>
    <n v="7"/>
    <b v="0"/>
    <s v="technology/web"/>
    <n v="1"/>
    <n v="15.43"/>
    <x v="2"/>
    <x v="7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x v="2350"/>
    <x v="2352"/>
    <b v="0"/>
    <n v="0"/>
    <b v="0"/>
    <s v="technology/web"/>
    <n v="0"/>
    <n v="0"/>
    <x v="2"/>
    <x v="7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x v="2351"/>
    <x v="2353"/>
    <b v="0"/>
    <n v="0"/>
    <b v="0"/>
    <s v="technology/web"/>
    <n v="0"/>
    <n v="0"/>
    <x v="2"/>
    <x v="7"/>
    <x v="2353"/>
    <x v="2351"/>
    <x v="0"/>
  </r>
  <r>
    <n v="2354"/>
    <s v="Dissertation (Canceled)"/>
    <s v="Almost done with doctorate degree but need funding of $35,000 to complete research of project."/>
    <x v="19"/>
    <n v="25"/>
    <x v="1"/>
    <s v="US"/>
    <s v="USD"/>
    <x v="2352"/>
    <x v="2354"/>
    <b v="0"/>
    <n v="1"/>
    <b v="0"/>
    <s v="technology/web"/>
    <n v="0"/>
    <n v="25"/>
    <x v="2"/>
    <x v="7"/>
    <x v="2354"/>
    <x v="2352"/>
    <x v="3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x v="2353"/>
    <x v="2355"/>
    <b v="0"/>
    <n v="2"/>
    <b v="0"/>
    <s v="technology/web"/>
    <n v="1"/>
    <n v="27.5"/>
    <x v="2"/>
    <x v="7"/>
    <x v="2355"/>
    <x v="2353"/>
    <x v="0"/>
  </r>
  <r>
    <n v="2356"/>
    <s v="HardstyleUnited.com (Canceled)"/>
    <s v="HardstyleUnited.com The Global Hardstyle community. Your Hardstyle community."/>
    <x v="3"/>
    <n v="0"/>
    <x v="1"/>
    <s v="NL"/>
    <s v="EUR"/>
    <x v="2354"/>
    <x v="2356"/>
    <b v="0"/>
    <n v="0"/>
    <b v="0"/>
    <s v="technology/web"/>
    <n v="0"/>
    <n v="0"/>
    <x v="2"/>
    <x v="7"/>
    <x v="2356"/>
    <x v="2354"/>
    <x v="0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x v="2355"/>
    <x v="2357"/>
    <b v="0"/>
    <n v="0"/>
    <b v="0"/>
    <s v="technology/web"/>
    <n v="0"/>
    <n v="0"/>
    <x v="2"/>
    <x v="7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x v="2356"/>
    <x v="2358"/>
    <b v="0"/>
    <n v="0"/>
    <b v="0"/>
    <s v="technology/web"/>
    <n v="0"/>
    <n v="0"/>
    <x v="2"/>
    <x v="7"/>
    <x v="2358"/>
    <x v="2356"/>
    <x v="3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x v="2357"/>
    <x v="2359"/>
    <b v="0"/>
    <n v="3"/>
    <b v="0"/>
    <s v="technology/web"/>
    <n v="15"/>
    <n v="367"/>
    <x v="2"/>
    <x v="7"/>
    <x v="2359"/>
    <x v="2357"/>
    <x v="0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x v="2358"/>
    <x v="2360"/>
    <b v="0"/>
    <n v="1"/>
    <b v="0"/>
    <s v="technology/web"/>
    <n v="0"/>
    <n v="2"/>
    <x v="2"/>
    <x v="7"/>
    <x v="2360"/>
    <x v="2358"/>
    <x v="2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x v="2359"/>
    <x v="2361"/>
    <b v="0"/>
    <n v="0"/>
    <b v="0"/>
    <s v="technology/web"/>
    <n v="0"/>
    <n v="0"/>
    <x v="2"/>
    <x v="7"/>
    <x v="2361"/>
    <x v="2359"/>
    <x v="2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x v="2360"/>
    <x v="2362"/>
    <b v="0"/>
    <n v="2"/>
    <b v="0"/>
    <s v="technology/web"/>
    <n v="29"/>
    <n v="60"/>
    <x v="2"/>
    <x v="7"/>
    <x v="2362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x v="2361"/>
    <x v="2363"/>
    <b v="0"/>
    <n v="0"/>
    <b v="0"/>
    <s v="technology/web"/>
    <n v="0"/>
    <n v="0"/>
    <x v="2"/>
    <x v="7"/>
    <x v="2363"/>
    <x v="2361"/>
    <x v="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x v="2362"/>
    <x v="2364"/>
    <b v="0"/>
    <n v="0"/>
    <b v="0"/>
    <s v="technology/web"/>
    <n v="0"/>
    <n v="0"/>
    <x v="2"/>
    <x v="7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x v="2363"/>
    <x v="2365"/>
    <b v="0"/>
    <n v="0"/>
    <b v="0"/>
    <s v="technology/web"/>
    <n v="0"/>
    <n v="0"/>
    <x v="2"/>
    <x v="7"/>
    <x v="236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x v="2364"/>
    <x v="2366"/>
    <b v="0"/>
    <n v="27"/>
    <b v="0"/>
    <s v="technology/web"/>
    <n v="11"/>
    <n v="97.41"/>
    <x v="2"/>
    <x v="7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x v="2365"/>
    <x v="2367"/>
    <b v="0"/>
    <n v="14"/>
    <b v="0"/>
    <s v="technology/web"/>
    <n v="1"/>
    <n v="47.86"/>
    <x v="2"/>
    <x v="7"/>
    <x v="2367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x v="2366"/>
    <x v="2368"/>
    <b v="0"/>
    <n v="2"/>
    <b v="0"/>
    <s v="technology/web"/>
    <n v="0"/>
    <n v="50"/>
    <x v="2"/>
    <x v="7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x v="2367"/>
    <x v="2369"/>
    <b v="0"/>
    <n v="0"/>
    <b v="0"/>
    <s v="technology/web"/>
    <n v="0"/>
    <n v="0"/>
    <x v="2"/>
    <x v="7"/>
    <x v="2369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x v="2368"/>
    <x v="2370"/>
    <b v="0"/>
    <n v="4"/>
    <b v="0"/>
    <s v="technology/web"/>
    <n v="0"/>
    <n v="20.5"/>
    <x v="2"/>
    <x v="7"/>
    <x v="2370"/>
    <x v="2368"/>
    <x v="3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x v="2369"/>
    <x v="2371"/>
    <b v="0"/>
    <n v="0"/>
    <b v="0"/>
    <s v="technology/web"/>
    <n v="0"/>
    <n v="0"/>
    <x v="2"/>
    <x v="7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x v="2370"/>
    <x v="2372"/>
    <b v="0"/>
    <n v="6"/>
    <b v="0"/>
    <s v="technology/web"/>
    <n v="3"/>
    <n v="30"/>
    <x v="2"/>
    <x v="7"/>
    <x v="2372"/>
    <x v="2370"/>
    <x v="0"/>
  </r>
  <r>
    <n v="2373"/>
    <s v="Cykelauktion.com (Canceled)"/>
    <s v="We want to create a safe marketplace for buying and selling bicycles."/>
    <x v="343"/>
    <n v="50"/>
    <x v="1"/>
    <s v="SE"/>
    <s v="SEK"/>
    <x v="2371"/>
    <x v="2373"/>
    <b v="0"/>
    <n v="1"/>
    <b v="0"/>
    <s v="technology/web"/>
    <n v="0"/>
    <n v="50"/>
    <x v="2"/>
    <x v="7"/>
    <x v="2373"/>
    <x v="2371"/>
    <x v="0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x v="2372"/>
    <x v="2374"/>
    <b v="0"/>
    <n v="1"/>
    <b v="0"/>
    <s v="technology/web"/>
    <n v="0"/>
    <n v="10"/>
    <x v="2"/>
    <x v="7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x v="2373"/>
    <x v="2375"/>
    <b v="0"/>
    <n v="0"/>
    <b v="0"/>
    <s v="technology/web"/>
    <n v="0"/>
    <n v="0"/>
    <x v="2"/>
    <x v="7"/>
    <x v="2375"/>
    <x v="2373"/>
    <x v="2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x v="2374"/>
    <x v="2376"/>
    <b v="0"/>
    <n v="4"/>
    <b v="0"/>
    <s v="technology/web"/>
    <n v="11"/>
    <n v="81.58"/>
    <x v="2"/>
    <x v="7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x v="2375"/>
    <x v="2377"/>
    <b v="0"/>
    <n v="0"/>
    <b v="0"/>
    <s v="technology/web"/>
    <n v="0"/>
    <n v="0"/>
    <x v="2"/>
    <x v="7"/>
    <x v="2377"/>
    <x v="2375"/>
    <x v="2"/>
  </r>
  <r>
    <n v="2378"/>
    <s v="KEEPUP INC (Canceled)"/>
    <s v="KEEPUP allows you to extend your social circle by introducing you to new people via your friends."/>
    <x v="74"/>
    <n v="0"/>
    <x v="1"/>
    <s v="US"/>
    <s v="USD"/>
    <x v="2376"/>
    <x v="2378"/>
    <b v="0"/>
    <n v="0"/>
    <b v="0"/>
    <s v="technology/web"/>
    <n v="0"/>
    <n v="0"/>
    <x v="2"/>
    <x v="7"/>
    <x v="2378"/>
    <x v="2376"/>
    <x v="0"/>
  </r>
  <r>
    <n v="2379"/>
    <s v="SelectCooks.com (Canceled)"/>
    <s v="Selectcooks.com is a community marketplace for people to list, find and hire chefs."/>
    <x v="11"/>
    <n v="0"/>
    <x v="1"/>
    <s v="US"/>
    <s v="USD"/>
    <x v="2377"/>
    <x v="2379"/>
    <b v="0"/>
    <n v="0"/>
    <b v="0"/>
    <s v="technology/web"/>
    <n v="0"/>
    <n v="0"/>
    <x v="2"/>
    <x v="7"/>
    <x v="2379"/>
    <x v="2377"/>
    <x v="0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x v="2378"/>
    <x v="2380"/>
    <b v="0"/>
    <n v="3"/>
    <b v="0"/>
    <s v="technology/web"/>
    <n v="0"/>
    <n v="18.329999999999998"/>
    <x v="2"/>
    <x v="7"/>
    <x v="2380"/>
    <x v="2378"/>
    <x v="0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x v="2379"/>
    <x v="2381"/>
    <b v="0"/>
    <n v="7"/>
    <b v="0"/>
    <s v="technology/web"/>
    <n v="2"/>
    <n v="224.43"/>
    <x v="2"/>
    <x v="7"/>
    <x v="2381"/>
    <x v="2379"/>
    <x v="0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x v="2380"/>
    <x v="2382"/>
    <b v="0"/>
    <n v="2"/>
    <b v="0"/>
    <s v="technology/web"/>
    <n v="3"/>
    <n v="37.5"/>
    <x v="2"/>
    <x v="7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x v="2381"/>
    <x v="2383"/>
    <b v="0"/>
    <n v="3"/>
    <b v="0"/>
    <s v="technology/web"/>
    <n v="4"/>
    <n v="145"/>
    <x v="2"/>
    <x v="7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x v="2382"/>
    <x v="2384"/>
    <b v="0"/>
    <n v="8"/>
    <b v="0"/>
    <s v="technology/web"/>
    <n v="1"/>
    <n v="1"/>
    <x v="2"/>
    <x v="7"/>
    <x v="2384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x v="2383"/>
    <x v="2385"/>
    <b v="0"/>
    <n v="7"/>
    <b v="0"/>
    <s v="technology/web"/>
    <n v="1"/>
    <n v="112.57"/>
    <x v="2"/>
    <x v="7"/>
    <x v="2385"/>
    <x v="2383"/>
    <x v="0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x v="2384"/>
    <x v="2386"/>
    <b v="0"/>
    <n v="0"/>
    <b v="0"/>
    <s v="technology/web"/>
    <n v="0"/>
    <n v="0"/>
    <x v="2"/>
    <x v="7"/>
    <x v="2386"/>
    <x v="2384"/>
    <x v="3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x v="2385"/>
    <x v="2387"/>
    <b v="0"/>
    <n v="3"/>
    <b v="0"/>
    <s v="technology/web"/>
    <n v="1"/>
    <n v="342"/>
    <x v="2"/>
    <x v="7"/>
    <x v="2387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x v="2386"/>
    <x v="2388"/>
    <b v="0"/>
    <n v="8"/>
    <b v="0"/>
    <s v="technology/web"/>
    <n v="1"/>
    <n v="57.88"/>
    <x v="2"/>
    <x v="7"/>
    <x v="2388"/>
    <x v="2386"/>
    <x v="3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x v="2387"/>
    <x v="2389"/>
    <b v="0"/>
    <n v="1"/>
    <b v="0"/>
    <s v="technology/web"/>
    <n v="0"/>
    <n v="30"/>
    <x v="2"/>
    <x v="7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x v="2388"/>
    <x v="2390"/>
    <b v="0"/>
    <n v="0"/>
    <b v="0"/>
    <s v="technology/web"/>
    <n v="0"/>
    <n v="0"/>
    <x v="2"/>
    <x v="7"/>
    <x v="2390"/>
    <x v="2388"/>
    <x v="3"/>
  </r>
  <r>
    <n v="2391"/>
    <s v="oToBOTS.com - Freedom from high cost auto repairs (Canceled)"/>
    <s v="Using the power of internet to help people save hundreds in car repair."/>
    <x v="22"/>
    <n v="25"/>
    <x v="1"/>
    <s v="US"/>
    <s v="USD"/>
    <x v="2389"/>
    <x v="2391"/>
    <b v="0"/>
    <n v="1"/>
    <b v="0"/>
    <s v="technology/web"/>
    <n v="0"/>
    <n v="25"/>
    <x v="2"/>
    <x v="7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x v="2390"/>
    <x v="2392"/>
    <b v="0"/>
    <n v="0"/>
    <b v="0"/>
    <s v="technology/web"/>
    <n v="0"/>
    <n v="0"/>
    <x v="2"/>
    <x v="7"/>
    <x v="2392"/>
    <x v="2390"/>
    <x v="0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x v="2391"/>
    <x v="2393"/>
    <b v="0"/>
    <n v="1"/>
    <b v="0"/>
    <s v="technology/web"/>
    <n v="0"/>
    <n v="50"/>
    <x v="2"/>
    <x v="7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x v="2392"/>
    <x v="2394"/>
    <b v="0"/>
    <n v="2"/>
    <b v="0"/>
    <s v="technology/web"/>
    <n v="0"/>
    <n v="1.5"/>
    <x v="2"/>
    <x v="7"/>
    <x v="2394"/>
    <x v="2392"/>
    <x v="0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x v="2393"/>
    <x v="2395"/>
    <b v="0"/>
    <n v="0"/>
    <b v="0"/>
    <s v="technology/web"/>
    <n v="0"/>
    <n v="0"/>
    <x v="2"/>
    <x v="7"/>
    <x v="2395"/>
    <x v="2393"/>
    <x v="2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x v="2394"/>
    <x v="2396"/>
    <b v="0"/>
    <n v="1"/>
    <b v="0"/>
    <s v="technology/web"/>
    <n v="0"/>
    <n v="10"/>
    <x v="2"/>
    <x v="7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x v="2395"/>
    <x v="2397"/>
    <b v="0"/>
    <n v="0"/>
    <b v="0"/>
    <s v="technology/web"/>
    <n v="0"/>
    <n v="0"/>
    <x v="2"/>
    <x v="7"/>
    <x v="2397"/>
    <x v="2395"/>
    <x v="3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x v="2396"/>
    <x v="2398"/>
    <b v="0"/>
    <n v="0"/>
    <b v="0"/>
    <s v="technology/web"/>
    <n v="0"/>
    <n v="0"/>
    <x v="2"/>
    <x v="7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x v="2397"/>
    <x v="2399"/>
    <b v="0"/>
    <n v="0"/>
    <b v="0"/>
    <s v="technology/web"/>
    <n v="0"/>
    <n v="0"/>
    <x v="2"/>
    <x v="7"/>
    <x v="2399"/>
    <x v="2397"/>
    <x v="3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x v="2398"/>
    <x v="2400"/>
    <b v="0"/>
    <n v="0"/>
    <b v="0"/>
    <s v="technology/web"/>
    <n v="0"/>
    <n v="0"/>
    <x v="2"/>
    <x v="7"/>
    <x v="2400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x v="2399"/>
    <x v="2401"/>
    <b v="0"/>
    <n v="9"/>
    <b v="0"/>
    <s v="food/food trucks"/>
    <n v="1"/>
    <n v="22.33"/>
    <x v="7"/>
    <x v="19"/>
    <x v="2401"/>
    <x v="2399"/>
    <x v="2"/>
  </r>
  <r>
    <n v="2402"/>
    <s v="Cupcake Truck Unite"/>
    <s v="Small town, delicious treats, and a mobile truck"/>
    <x v="14"/>
    <n v="52"/>
    <x v="2"/>
    <s v="US"/>
    <s v="USD"/>
    <x v="2400"/>
    <x v="2402"/>
    <b v="0"/>
    <n v="1"/>
    <b v="0"/>
    <s v="food/food trucks"/>
    <n v="0"/>
    <n v="52"/>
    <x v="7"/>
    <x v="19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x v="2401"/>
    <x v="2403"/>
    <b v="0"/>
    <n v="12"/>
    <b v="0"/>
    <s v="food/food trucks"/>
    <n v="17"/>
    <n v="16.829999999999998"/>
    <x v="7"/>
    <x v="19"/>
    <x v="2403"/>
    <x v="2401"/>
    <x v="2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x v="2402"/>
    <x v="2404"/>
    <b v="0"/>
    <n v="0"/>
    <b v="0"/>
    <s v="food/food trucks"/>
    <n v="0"/>
    <n v="0"/>
    <x v="7"/>
    <x v="19"/>
    <x v="2404"/>
    <x v="2402"/>
    <x v="0"/>
  </r>
  <r>
    <n v="2405"/>
    <s v="JoyShtick Food Truck"/>
    <s v="We are the first gaming-themed food truck, bringing gourmet pub fare to the Jacksonville area."/>
    <x v="10"/>
    <n v="1126"/>
    <x v="2"/>
    <s v="US"/>
    <s v="USD"/>
    <x v="2403"/>
    <x v="2405"/>
    <b v="0"/>
    <n v="20"/>
    <b v="0"/>
    <s v="food/food trucks"/>
    <n v="23"/>
    <n v="56.3"/>
    <x v="7"/>
    <x v="19"/>
    <x v="2405"/>
    <x v="2403"/>
    <x v="2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x v="2404"/>
    <x v="2406"/>
    <b v="0"/>
    <n v="16"/>
    <b v="0"/>
    <s v="food/food trucks"/>
    <n v="41"/>
    <n v="84.06"/>
    <x v="7"/>
    <x v="19"/>
    <x v="2406"/>
    <x v="2404"/>
    <x v="3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x v="2405"/>
    <x v="2407"/>
    <b v="0"/>
    <n v="33"/>
    <b v="0"/>
    <s v="food/food trucks"/>
    <n v="25"/>
    <n v="168.39"/>
    <x v="7"/>
    <x v="19"/>
    <x v="2407"/>
    <x v="2405"/>
    <x v="0"/>
  </r>
  <r>
    <n v="2408"/>
    <s v="Sabroso On Wheels"/>
    <s v="A US Army Vet trying to get a Peruvian food truck going! Really good Peruvian food now mobile!"/>
    <x v="36"/>
    <n v="30"/>
    <x v="2"/>
    <s v="US"/>
    <s v="USD"/>
    <x v="2406"/>
    <x v="2408"/>
    <b v="0"/>
    <n v="2"/>
    <b v="0"/>
    <s v="food/food trucks"/>
    <n v="0"/>
    <n v="15"/>
    <x v="7"/>
    <x v="19"/>
    <x v="2408"/>
    <x v="2406"/>
    <x v="3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x v="2407"/>
    <x v="2409"/>
    <b v="0"/>
    <n v="6"/>
    <b v="0"/>
    <s v="food/food trucks"/>
    <n v="2"/>
    <n v="76.67"/>
    <x v="7"/>
    <x v="19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x v="2408"/>
    <x v="2410"/>
    <b v="0"/>
    <n v="0"/>
    <b v="0"/>
    <s v="food/food trucks"/>
    <n v="0"/>
    <n v="0"/>
    <x v="7"/>
    <x v="19"/>
    <x v="2410"/>
    <x v="2408"/>
    <x v="0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x v="2409"/>
    <x v="2411"/>
    <b v="0"/>
    <n v="3"/>
    <b v="0"/>
    <s v="food/food trucks"/>
    <n v="1"/>
    <n v="50.33"/>
    <x v="7"/>
    <x v="19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x v="2410"/>
    <x v="2412"/>
    <b v="0"/>
    <n v="0"/>
    <b v="0"/>
    <s v="food/food trucks"/>
    <n v="0"/>
    <n v="0"/>
    <x v="7"/>
    <x v="19"/>
    <x v="2412"/>
    <x v="2410"/>
    <x v="2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x v="2411"/>
    <x v="2413"/>
    <b v="0"/>
    <n v="3"/>
    <b v="0"/>
    <s v="food/food trucks"/>
    <n v="1"/>
    <n v="8.33"/>
    <x v="7"/>
    <x v="19"/>
    <x v="2413"/>
    <x v="2411"/>
    <x v="3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x v="2412"/>
    <x v="2414"/>
    <b v="0"/>
    <n v="13"/>
    <b v="0"/>
    <s v="food/food trucks"/>
    <n v="3"/>
    <n v="35.380000000000003"/>
    <x v="7"/>
    <x v="19"/>
    <x v="2414"/>
    <x v="2412"/>
    <x v="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x v="2413"/>
    <x v="2415"/>
    <b v="0"/>
    <n v="6"/>
    <b v="0"/>
    <s v="food/food trucks"/>
    <n v="1"/>
    <n v="55.83"/>
    <x v="7"/>
    <x v="19"/>
    <x v="2415"/>
    <x v="2413"/>
    <x v="2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x v="2414"/>
    <x v="2416"/>
    <b v="0"/>
    <n v="1"/>
    <b v="0"/>
    <s v="food/food trucks"/>
    <n v="0"/>
    <n v="5"/>
    <x v="7"/>
    <x v="19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x v="2415"/>
    <x v="2417"/>
    <b v="0"/>
    <n v="0"/>
    <b v="0"/>
    <s v="food/food trucks"/>
    <n v="0"/>
    <n v="0"/>
    <x v="7"/>
    <x v="19"/>
    <x v="2417"/>
    <x v="2415"/>
    <x v="3"/>
  </r>
  <r>
    <n v="2418"/>
    <s v="Mexican food truck"/>
    <s v="I want to start my food truck business."/>
    <x v="31"/>
    <n v="5"/>
    <x v="2"/>
    <s v="US"/>
    <s v="USD"/>
    <x v="2416"/>
    <x v="2418"/>
    <b v="0"/>
    <n v="5"/>
    <b v="0"/>
    <s v="food/food trucks"/>
    <n v="0"/>
    <n v="1"/>
    <x v="7"/>
    <x v="19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x v="2417"/>
    <x v="2419"/>
    <b v="0"/>
    <n v="0"/>
    <b v="0"/>
    <s v="food/food trucks"/>
    <n v="0"/>
    <n v="0"/>
    <x v="7"/>
    <x v="19"/>
    <x v="2419"/>
    <x v="2417"/>
    <x v="3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x v="2418"/>
    <x v="2420"/>
    <b v="0"/>
    <n v="36"/>
    <b v="0"/>
    <s v="food/food trucks"/>
    <n v="15"/>
    <n v="69.47"/>
    <x v="7"/>
    <x v="19"/>
    <x v="2420"/>
    <x v="2418"/>
    <x v="3"/>
  </r>
  <r>
    <n v="2421"/>
    <s v="hot dog cart"/>
    <s v="help me start Merrill's first hot dog cart in this empty lot"/>
    <x v="12"/>
    <n v="1"/>
    <x v="2"/>
    <s v="US"/>
    <s v="USD"/>
    <x v="2419"/>
    <x v="2421"/>
    <b v="0"/>
    <n v="1"/>
    <b v="0"/>
    <s v="food/food trucks"/>
    <n v="0"/>
    <n v="1"/>
    <x v="7"/>
    <x v="19"/>
    <x v="2421"/>
    <x v="2419"/>
    <x v="0"/>
  </r>
  <r>
    <n v="2422"/>
    <s v="Help starting a family owned food truck"/>
    <s v="Family owned business serving BBQ and seafood to the public"/>
    <x v="2"/>
    <n v="1"/>
    <x v="2"/>
    <s v="US"/>
    <s v="USD"/>
    <x v="2420"/>
    <x v="2422"/>
    <b v="0"/>
    <n v="1"/>
    <b v="0"/>
    <s v="food/food trucks"/>
    <n v="0"/>
    <n v="1"/>
    <x v="7"/>
    <x v="19"/>
    <x v="2422"/>
    <x v="2420"/>
    <x v="0"/>
  </r>
  <r>
    <n v="2423"/>
    <s v="FBTR BBQ"/>
    <s v="FBTR is a Texas-style, North Carolina based, homemade BBQ company looking to bring good meat to the masses."/>
    <x v="127"/>
    <n v="8"/>
    <x v="2"/>
    <s v="US"/>
    <s v="USD"/>
    <x v="2421"/>
    <x v="2423"/>
    <b v="0"/>
    <n v="1"/>
    <b v="0"/>
    <s v="food/food trucks"/>
    <n v="0"/>
    <n v="8"/>
    <x v="7"/>
    <x v="19"/>
    <x v="2423"/>
    <x v="2421"/>
    <x v="3"/>
  </r>
  <r>
    <n v="2424"/>
    <s v="Lily and Memphs"/>
    <s v="Great and creative food from the heart in the form of a sweet food truck!"/>
    <x v="31"/>
    <n v="310"/>
    <x v="2"/>
    <s v="US"/>
    <s v="USD"/>
    <x v="2422"/>
    <x v="2424"/>
    <b v="0"/>
    <n v="9"/>
    <b v="0"/>
    <s v="food/food trucks"/>
    <n v="1"/>
    <n v="34.44"/>
    <x v="7"/>
    <x v="19"/>
    <x v="2424"/>
    <x v="2422"/>
    <x v="3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x v="2423"/>
    <x v="2425"/>
    <b v="0"/>
    <n v="1"/>
    <b v="0"/>
    <s v="food/food trucks"/>
    <n v="0"/>
    <n v="1"/>
    <x v="7"/>
    <x v="19"/>
    <x v="2425"/>
    <x v="2423"/>
    <x v="2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x v="2424"/>
    <x v="2426"/>
    <b v="0"/>
    <n v="0"/>
    <b v="0"/>
    <s v="food/food trucks"/>
    <n v="0"/>
    <n v="0"/>
    <x v="7"/>
    <x v="19"/>
    <x v="2426"/>
    <x v="2424"/>
    <x v="0"/>
  </r>
  <r>
    <n v="2427"/>
    <s v="Wraps in a snap. Fast lunch with a gourmet punch!"/>
    <s v="Fast and simple lunches for those on the go.  All (lunch) deals $10 or less."/>
    <x v="63"/>
    <n v="1"/>
    <x v="2"/>
    <s v="US"/>
    <s v="USD"/>
    <x v="2425"/>
    <x v="2427"/>
    <b v="0"/>
    <n v="1"/>
    <b v="0"/>
    <s v="food/food trucks"/>
    <n v="0"/>
    <n v="1"/>
    <x v="7"/>
    <x v="19"/>
    <x v="2427"/>
    <x v="2425"/>
    <x v="2"/>
  </r>
  <r>
    <n v="2428"/>
    <s v="Premium Burgers"/>
    <s v="From Moo 2 You! We want to offer premium burgers to a taco flooded environment."/>
    <x v="19"/>
    <n v="1"/>
    <x v="2"/>
    <s v="US"/>
    <s v="USD"/>
    <x v="2426"/>
    <x v="2428"/>
    <b v="0"/>
    <n v="1"/>
    <b v="0"/>
    <s v="food/food trucks"/>
    <n v="0"/>
    <n v="1"/>
    <x v="7"/>
    <x v="19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x v="2427"/>
    <x v="2429"/>
    <b v="0"/>
    <n v="4"/>
    <b v="0"/>
    <s v="food/food trucks"/>
    <n v="1"/>
    <n v="501.25"/>
    <x v="7"/>
    <x v="19"/>
    <x v="2429"/>
    <x v="2427"/>
    <x v="2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x v="2428"/>
    <x v="2430"/>
    <b v="0"/>
    <n v="2"/>
    <b v="0"/>
    <s v="food/food trucks"/>
    <n v="1"/>
    <n v="10.5"/>
    <x v="7"/>
    <x v="19"/>
    <x v="2430"/>
    <x v="2428"/>
    <x v="2"/>
  </r>
  <r>
    <n v="2431"/>
    <s v="Murphy's good eatin'"/>
    <s v="Go to Colorado and run a food truck with homemade food of all kinds."/>
    <x v="57"/>
    <n v="2"/>
    <x v="2"/>
    <s v="US"/>
    <s v="USD"/>
    <x v="2429"/>
    <x v="2431"/>
    <b v="0"/>
    <n v="2"/>
    <b v="0"/>
    <s v="food/food trucks"/>
    <n v="0"/>
    <n v="1"/>
    <x v="7"/>
    <x v="19"/>
    <x v="2431"/>
    <x v="2429"/>
    <x v="2"/>
  </r>
  <r>
    <n v="2432"/>
    <s v="funding for bbq trailer"/>
    <s v="Looking to start competition cooking and need start-up help.  Offering brisket tasting to all contributors."/>
    <x v="32"/>
    <n v="2"/>
    <x v="2"/>
    <s v="US"/>
    <s v="USD"/>
    <x v="2430"/>
    <x v="2432"/>
    <b v="0"/>
    <n v="2"/>
    <b v="0"/>
    <s v="food/food trucks"/>
    <n v="0"/>
    <n v="1"/>
    <x v="7"/>
    <x v="19"/>
    <x v="2432"/>
    <x v="2430"/>
    <x v="0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x v="2431"/>
    <x v="2433"/>
    <b v="0"/>
    <n v="0"/>
    <b v="0"/>
    <s v="food/food trucks"/>
    <n v="0"/>
    <n v="0"/>
    <x v="7"/>
    <x v="19"/>
    <x v="2433"/>
    <x v="2431"/>
    <x v="2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x v="2432"/>
    <x v="2434"/>
    <b v="0"/>
    <n v="2"/>
    <b v="0"/>
    <s v="food/food trucks"/>
    <n v="0"/>
    <n v="13"/>
    <x v="7"/>
    <x v="19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x v="2433"/>
    <x v="2435"/>
    <b v="0"/>
    <n v="4"/>
    <b v="0"/>
    <s v="food/food trucks"/>
    <n v="0"/>
    <n v="306"/>
    <x v="7"/>
    <x v="19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x v="2434"/>
    <x v="2436"/>
    <b v="0"/>
    <n v="2"/>
    <b v="0"/>
    <s v="food/food trucks"/>
    <n v="0"/>
    <n v="22.5"/>
    <x v="7"/>
    <x v="19"/>
    <x v="2436"/>
    <x v="2434"/>
    <x v="0"/>
  </r>
  <r>
    <n v="2437"/>
    <s v="Cuppa Gumbos"/>
    <s v="Homemade Gumbo, Stews and Curry to be served hot and fresh everyday at any festival or concert we can attend."/>
    <x v="6"/>
    <n v="0"/>
    <x v="2"/>
    <s v="US"/>
    <s v="USD"/>
    <x v="2435"/>
    <x v="2437"/>
    <b v="0"/>
    <n v="0"/>
    <b v="0"/>
    <s v="food/food trucks"/>
    <n v="0"/>
    <n v="0"/>
    <x v="7"/>
    <x v="19"/>
    <x v="2437"/>
    <x v="2435"/>
    <x v="0"/>
  </r>
  <r>
    <n v="2438"/>
    <s v="FOOD|Art"/>
    <s v="I'm starting a catering and food truck business of southern comfort food. My FOOD is my Art!  _x000a_Thanks for you help!"/>
    <x v="36"/>
    <n v="50"/>
    <x v="2"/>
    <s v="US"/>
    <s v="USD"/>
    <x v="2436"/>
    <x v="2438"/>
    <b v="0"/>
    <n v="1"/>
    <b v="0"/>
    <s v="food/food trucks"/>
    <n v="0"/>
    <n v="50"/>
    <x v="7"/>
    <x v="19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x v="2437"/>
    <x v="2439"/>
    <b v="0"/>
    <n v="0"/>
    <b v="0"/>
    <s v="food/food trucks"/>
    <n v="0"/>
    <n v="0"/>
    <x v="7"/>
    <x v="19"/>
    <x v="2439"/>
    <x v="2437"/>
    <x v="0"/>
  </r>
  <r>
    <n v="2440"/>
    <s v="The first green Food Truck in Phnom Penh"/>
    <s v="Starting a entire clean energy food truck and set a new standard for Cambodia"/>
    <x v="10"/>
    <n v="10"/>
    <x v="2"/>
    <s v="BE"/>
    <s v="EUR"/>
    <x v="2438"/>
    <x v="2440"/>
    <b v="0"/>
    <n v="2"/>
    <b v="0"/>
    <s v="food/food trucks"/>
    <n v="0"/>
    <n v="5"/>
    <x v="7"/>
    <x v="19"/>
    <x v="2440"/>
    <x v="2438"/>
    <x v="2"/>
  </r>
  <r>
    <n v="2441"/>
    <s v="Bring Alchemy Pops to the People!"/>
    <s v="YOU can help Alchemy Pops POP up on a street near you!"/>
    <x v="51"/>
    <n v="8091"/>
    <x v="0"/>
    <s v="US"/>
    <s v="USD"/>
    <x v="2439"/>
    <x v="2441"/>
    <b v="0"/>
    <n v="109"/>
    <b v="1"/>
    <s v="food/small batch"/>
    <n v="108"/>
    <n v="74.23"/>
    <x v="7"/>
    <x v="33"/>
    <x v="2441"/>
    <x v="2439"/>
    <x v="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x v="2440"/>
    <x v="2442"/>
    <b v="0"/>
    <n v="372"/>
    <b v="1"/>
    <s v="food/small batch"/>
    <n v="126"/>
    <n v="81.25"/>
    <x v="7"/>
    <x v="33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x v="2441"/>
    <x v="2443"/>
    <b v="0"/>
    <n v="311"/>
    <b v="1"/>
    <s v="food/small batch"/>
    <n v="203"/>
    <n v="130.22999999999999"/>
    <x v="7"/>
    <x v="33"/>
    <x v="2443"/>
    <x v="2441"/>
    <x v="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x v="2442"/>
    <x v="2444"/>
    <b v="0"/>
    <n v="61"/>
    <b v="1"/>
    <s v="food/small batch"/>
    <n v="109"/>
    <n v="53.41"/>
    <x v="7"/>
    <x v="33"/>
    <x v="2444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x v="2443"/>
    <x v="2445"/>
    <b v="0"/>
    <n v="115"/>
    <b v="1"/>
    <s v="food/small batch"/>
    <n v="173"/>
    <n v="75.13"/>
    <x v="7"/>
    <x v="33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x v="2444"/>
    <x v="2446"/>
    <b v="0"/>
    <n v="111"/>
    <b v="1"/>
    <s v="food/small batch"/>
    <n v="168"/>
    <n v="75.67"/>
    <x v="7"/>
    <x v="33"/>
    <x v="2446"/>
    <x v="2444"/>
    <x v="2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x v="2445"/>
    <x v="2447"/>
    <b v="0"/>
    <n v="337"/>
    <b v="1"/>
    <s v="food/small batch"/>
    <n v="427"/>
    <n v="31.69"/>
    <x v="7"/>
    <x v="33"/>
    <x v="2447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x v="2446"/>
    <x v="2448"/>
    <b v="0"/>
    <n v="9"/>
    <b v="1"/>
    <s v="food/small batch"/>
    <n v="108"/>
    <n v="47.78"/>
    <x v="7"/>
    <x v="33"/>
    <x v="2448"/>
    <x v="2446"/>
    <x v="2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x v="2447"/>
    <x v="2449"/>
    <b v="0"/>
    <n v="120"/>
    <b v="1"/>
    <s v="food/small batch"/>
    <n v="108"/>
    <n v="90"/>
    <x v="7"/>
    <x v="33"/>
    <x v="2449"/>
    <x v="2447"/>
    <x v="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x v="2448"/>
    <x v="2450"/>
    <b v="0"/>
    <n v="102"/>
    <b v="1"/>
    <s v="food/small batch"/>
    <n v="102"/>
    <n v="149.31"/>
    <x v="7"/>
    <x v="33"/>
    <x v="2450"/>
    <x v="2448"/>
    <x v="3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x v="2449"/>
    <x v="2451"/>
    <b v="0"/>
    <n v="186"/>
    <b v="1"/>
    <s v="food/small batch"/>
    <n v="115"/>
    <n v="62.07"/>
    <x v="7"/>
    <x v="33"/>
    <x v="2451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x v="2450"/>
    <x v="2452"/>
    <b v="0"/>
    <n v="15"/>
    <b v="1"/>
    <s v="food/small batch"/>
    <n v="134"/>
    <n v="53.4"/>
    <x v="7"/>
    <x v="33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x v="2451"/>
    <x v="2453"/>
    <b v="0"/>
    <n v="67"/>
    <b v="1"/>
    <s v="food/small batch"/>
    <n v="155"/>
    <n v="69.27"/>
    <x v="7"/>
    <x v="33"/>
    <x v="2453"/>
    <x v="2451"/>
    <x v="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x v="2452"/>
    <x v="2454"/>
    <b v="0"/>
    <n v="130"/>
    <b v="1"/>
    <s v="food/small batch"/>
    <n v="101"/>
    <n v="271.51"/>
    <x v="7"/>
    <x v="33"/>
    <x v="2454"/>
    <x v="2452"/>
    <x v="1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x v="2453"/>
    <x v="2455"/>
    <b v="0"/>
    <n v="16"/>
    <b v="1"/>
    <s v="food/small batch"/>
    <n v="182"/>
    <n v="34.130000000000003"/>
    <x v="7"/>
    <x v="33"/>
    <x v="2455"/>
    <x v="2453"/>
    <x v="2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x v="2454"/>
    <x v="2456"/>
    <b v="0"/>
    <n v="67"/>
    <b v="1"/>
    <s v="food/small batch"/>
    <n v="181"/>
    <n v="40.49"/>
    <x v="7"/>
    <x v="33"/>
    <x v="2456"/>
    <x v="2454"/>
    <x v="1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x v="2455"/>
    <x v="2457"/>
    <b v="0"/>
    <n v="124"/>
    <b v="1"/>
    <s v="food/small batch"/>
    <n v="102"/>
    <n v="189.76"/>
    <x v="7"/>
    <x v="33"/>
    <x v="2457"/>
    <x v="2455"/>
    <x v="2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x v="2456"/>
    <x v="2458"/>
    <b v="0"/>
    <n v="80"/>
    <b v="1"/>
    <s v="food/small batch"/>
    <n v="110"/>
    <n v="68.86"/>
    <x v="7"/>
    <x v="33"/>
    <x v="2458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x v="2457"/>
    <x v="2459"/>
    <b v="0"/>
    <n v="282"/>
    <b v="1"/>
    <s v="food/small batch"/>
    <n v="102"/>
    <n v="108.78"/>
    <x v="7"/>
    <x v="33"/>
    <x v="2459"/>
    <x v="2457"/>
    <x v="2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x v="2458"/>
    <x v="2460"/>
    <b v="0"/>
    <n v="68"/>
    <b v="1"/>
    <s v="food/small batch"/>
    <n v="101"/>
    <n v="125.99"/>
    <x v="7"/>
    <x v="33"/>
    <x v="2460"/>
    <x v="2458"/>
    <x v="2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x v="1837"/>
    <x v="2461"/>
    <b v="0"/>
    <n v="86"/>
    <b v="1"/>
    <s v="music/indie rock"/>
    <n v="104"/>
    <n v="90.52"/>
    <x v="4"/>
    <x v="14"/>
    <x v="2461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x v="2459"/>
    <x v="2462"/>
    <b v="0"/>
    <n v="115"/>
    <b v="1"/>
    <s v="music/indie rock"/>
    <n v="111"/>
    <n v="28.88"/>
    <x v="4"/>
    <x v="14"/>
    <x v="2462"/>
    <x v="2459"/>
    <x v="5"/>
  </r>
  <r>
    <n v="2463"/>
    <s v="Emma Ate the Lion &quot;Songs Two Count Too&quot;"/>
    <s v="Emma Ate The Lion's debut full length album"/>
    <x v="13"/>
    <n v="2325"/>
    <x v="0"/>
    <s v="US"/>
    <s v="USD"/>
    <x v="2460"/>
    <x v="2463"/>
    <b v="0"/>
    <n v="75"/>
    <b v="1"/>
    <s v="music/indie rock"/>
    <n v="116"/>
    <n v="31"/>
    <x v="4"/>
    <x v="14"/>
    <x v="2463"/>
    <x v="2460"/>
    <x v="4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x v="2461"/>
    <x v="2464"/>
    <b v="0"/>
    <n v="43"/>
    <b v="1"/>
    <s v="music/indie rock"/>
    <n v="111"/>
    <n v="51.67"/>
    <x v="4"/>
    <x v="14"/>
    <x v="2464"/>
    <x v="2461"/>
    <x v="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x v="2462"/>
    <x v="2465"/>
    <b v="0"/>
    <n v="48"/>
    <b v="1"/>
    <s v="music/indie rock"/>
    <n v="180"/>
    <n v="26.27"/>
    <x v="4"/>
    <x v="14"/>
    <x v="2465"/>
    <x v="2462"/>
    <x v="5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x v="2463"/>
    <x v="2466"/>
    <b v="0"/>
    <n v="52"/>
    <b v="1"/>
    <s v="music/indie rock"/>
    <n v="100"/>
    <n v="48.08"/>
    <x v="4"/>
    <x v="14"/>
    <x v="2466"/>
    <x v="2463"/>
    <x v="4"/>
  </r>
  <r>
    <n v="2467"/>
    <s v="Nature Boy Explorer EP"/>
    <s v="We've finished our first EP and we're taking it on the road in three weeks! Help us fund manufacturing?"/>
    <x v="28"/>
    <n v="1185"/>
    <x v="0"/>
    <s v="US"/>
    <s v="USD"/>
    <x v="2464"/>
    <x v="2467"/>
    <b v="0"/>
    <n v="43"/>
    <b v="1"/>
    <s v="music/indie rock"/>
    <n v="119"/>
    <n v="27.56"/>
    <x v="4"/>
    <x v="14"/>
    <x v="2467"/>
    <x v="2464"/>
    <x v="5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x v="2465"/>
    <x v="2468"/>
    <b v="0"/>
    <n v="58"/>
    <b v="1"/>
    <s v="music/indie rock"/>
    <n v="107"/>
    <n v="36.97"/>
    <x v="4"/>
    <x v="14"/>
    <x v="2468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x v="2466"/>
    <x v="2469"/>
    <b v="0"/>
    <n v="47"/>
    <b v="1"/>
    <s v="music/indie rock"/>
    <n v="114"/>
    <n v="29.02"/>
    <x v="4"/>
    <x v="14"/>
    <x v="2469"/>
    <x v="2466"/>
    <x v="6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x v="2467"/>
    <x v="2470"/>
    <b v="0"/>
    <n v="36"/>
    <b v="1"/>
    <s v="music/indie rock"/>
    <n v="103"/>
    <n v="28.66"/>
    <x v="4"/>
    <x v="14"/>
    <x v="2470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x v="2468"/>
    <x v="2471"/>
    <b v="0"/>
    <n v="17"/>
    <b v="1"/>
    <s v="music/indie rock"/>
    <n v="128"/>
    <n v="37.65"/>
    <x v="4"/>
    <x v="14"/>
    <x v="2471"/>
    <x v="2468"/>
    <x v="6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x v="2469"/>
    <x v="2472"/>
    <b v="0"/>
    <n v="104"/>
    <b v="1"/>
    <s v="music/indie rock"/>
    <n v="136"/>
    <n v="97.9"/>
    <x v="4"/>
    <x v="14"/>
    <x v="2472"/>
    <x v="2469"/>
    <x v="7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x v="2470"/>
    <x v="2473"/>
    <b v="0"/>
    <n v="47"/>
    <b v="1"/>
    <s v="music/indie rock"/>
    <n v="100"/>
    <n v="42.55"/>
    <x v="4"/>
    <x v="14"/>
    <x v="2473"/>
    <x v="2470"/>
    <x v="5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x v="2471"/>
    <x v="2474"/>
    <b v="0"/>
    <n v="38"/>
    <b v="1"/>
    <s v="music/indie rock"/>
    <n v="100"/>
    <n v="131.58000000000001"/>
    <x v="4"/>
    <x v="14"/>
    <x v="2474"/>
    <x v="2471"/>
    <x v="7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x v="2472"/>
    <x v="2475"/>
    <b v="0"/>
    <n v="81"/>
    <b v="1"/>
    <s v="music/indie rock"/>
    <n v="105"/>
    <n v="32.32"/>
    <x v="4"/>
    <x v="14"/>
    <x v="2475"/>
    <x v="2472"/>
    <x v="7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x v="2473"/>
    <x v="2476"/>
    <b v="0"/>
    <n v="55"/>
    <b v="1"/>
    <s v="music/indie rock"/>
    <n v="105"/>
    <n v="61.1"/>
    <x v="4"/>
    <x v="14"/>
    <x v="2476"/>
    <x v="2473"/>
    <x v="3"/>
  </r>
  <r>
    <n v="2477"/>
    <s v="Debut Album"/>
    <s v="Releasing my first album in August, and I need your help in order to get it done!"/>
    <x v="47"/>
    <n v="1285"/>
    <x v="0"/>
    <s v="US"/>
    <s v="USD"/>
    <x v="2474"/>
    <x v="2477"/>
    <b v="0"/>
    <n v="41"/>
    <b v="1"/>
    <s v="music/indie rock"/>
    <n v="171"/>
    <n v="31.34"/>
    <x v="4"/>
    <x v="14"/>
    <x v="2477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x v="2475"/>
    <x v="2478"/>
    <b v="0"/>
    <n v="79"/>
    <b v="1"/>
    <s v="music/indie rock"/>
    <n v="128"/>
    <n v="129.11000000000001"/>
    <x v="4"/>
    <x v="14"/>
    <x v="2478"/>
    <x v="2475"/>
    <x v="5"/>
  </r>
  <r>
    <n v="2479"/>
    <s v="FUEL FAKE NATIVES"/>
    <s v="Fake Natives is headed on tour this summer. Help them fill their tank with fossil fuels."/>
    <x v="43"/>
    <n v="400.33"/>
    <x v="0"/>
    <s v="US"/>
    <s v="USD"/>
    <x v="2476"/>
    <x v="2479"/>
    <b v="0"/>
    <n v="16"/>
    <b v="1"/>
    <s v="music/indie rock"/>
    <n v="133"/>
    <n v="25.02"/>
    <x v="4"/>
    <x v="14"/>
    <x v="2479"/>
    <x v="2476"/>
    <x v="5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x v="2477"/>
    <x v="2480"/>
    <b v="0"/>
    <n v="8"/>
    <b v="1"/>
    <s v="music/indie rock"/>
    <n v="100"/>
    <n v="250"/>
    <x v="4"/>
    <x v="14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x v="2478"/>
    <x v="2481"/>
    <b v="0"/>
    <n v="95"/>
    <b v="1"/>
    <s v="music/indie rock"/>
    <n v="113"/>
    <n v="47.54"/>
    <x v="4"/>
    <x v="14"/>
    <x v="2481"/>
    <x v="2478"/>
    <x v="5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x v="2479"/>
    <x v="2482"/>
    <b v="0"/>
    <n v="25"/>
    <b v="1"/>
    <s v="music/indie rock"/>
    <n v="100"/>
    <n v="40.04"/>
    <x v="4"/>
    <x v="14"/>
    <x v="2482"/>
    <x v="2479"/>
    <x v="6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x v="2480"/>
    <x v="2483"/>
    <b v="0"/>
    <n v="19"/>
    <b v="1"/>
    <s v="music/indie rock"/>
    <n v="114"/>
    <n v="65.84"/>
    <x v="4"/>
    <x v="14"/>
    <x v="2483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x v="2481"/>
    <x v="2484"/>
    <b v="0"/>
    <n v="90"/>
    <b v="1"/>
    <s v="music/indie rock"/>
    <n v="119"/>
    <n v="46.4"/>
    <x v="4"/>
    <x v="14"/>
    <x v="2484"/>
    <x v="2481"/>
    <x v="6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x v="2482"/>
    <x v="2485"/>
    <b v="0"/>
    <n v="41"/>
    <b v="1"/>
    <s v="music/indie rock"/>
    <n v="103"/>
    <n v="50.37"/>
    <x v="4"/>
    <x v="14"/>
    <x v="2485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x v="2483"/>
    <x v="2486"/>
    <b v="0"/>
    <n v="30"/>
    <b v="1"/>
    <s v="music/indie rock"/>
    <n v="266"/>
    <n v="26.57"/>
    <x v="4"/>
    <x v="14"/>
    <x v="2486"/>
    <x v="2483"/>
    <x v="5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x v="2484"/>
    <x v="2487"/>
    <b v="0"/>
    <n v="38"/>
    <b v="1"/>
    <s v="music/indie rock"/>
    <n v="100"/>
    <n v="39.49"/>
    <x v="4"/>
    <x v="14"/>
    <x v="2487"/>
    <x v="2484"/>
    <x v="5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x v="2485"/>
    <x v="2488"/>
    <b v="0"/>
    <n v="65"/>
    <b v="1"/>
    <s v="music/indie rock"/>
    <n v="107"/>
    <n v="49.25"/>
    <x v="4"/>
    <x v="14"/>
    <x v="2488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x v="2486"/>
    <x v="2489"/>
    <b v="0"/>
    <n v="75"/>
    <b v="1"/>
    <s v="music/indie rock"/>
    <n v="134"/>
    <n v="62.38"/>
    <x v="4"/>
    <x v="14"/>
    <x v="2489"/>
    <x v="2486"/>
    <x v="4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x v="2487"/>
    <x v="2490"/>
    <b v="0"/>
    <n v="16"/>
    <b v="1"/>
    <s v="music/indie rock"/>
    <n v="121"/>
    <n v="37.94"/>
    <x v="4"/>
    <x v="14"/>
    <x v="2490"/>
    <x v="2487"/>
    <x v="5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x v="2488"/>
    <x v="2491"/>
    <b v="0"/>
    <n v="10"/>
    <b v="1"/>
    <s v="music/indie rock"/>
    <n v="103"/>
    <n v="51.6"/>
    <x v="4"/>
    <x v="14"/>
    <x v="2491"/>
    <x v="2488"/>
    <x v="7"/>
  </r>
  <r>
    <n v="2492"/>
    <s v="SUPER NICE EP 2012"/>
    <s v="We're a band from Hawaii trying to produce our first EP and we need help!"/>
    <x v="20"/>
    <n v="750"/>
    <x v="0"/>
    <s v="US"/>
    <s v="USD"/>
    <x v="2489"/>
    <x v="2492"/>
    <b v="0"/>
    <n v="27"/>
    <b v="1"/>
    <s v="music/indie rock"/>
    <n v="125"/>
    <n v="27.78"/>
    <x v="4"/>
    <x v="14"/>
    <x v="2492"/>
    <x v="2489"/>
    <x v="5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x v="2490"/>
    <x v="2493"/>
    <b v="0"/>
    <n v="259"/>
    <b v="1"/>
    <s v="music/indie rock"/>
    <n v="129"/>
    <n v="99.38"/>
    <x v="4"/>
    <x v="14"/>
    <x v="2493"/>
    <x v="2490"/>
    <x v="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x v="2491"/>
    <x v="2494"/>
    <b v="0"/>
    <n v="39"/>
    <b v="1"/>
    <s v="music/indie rock"/>
    <n v="101"/>
    <n v="38.85"/>
    <x v="4"/>
    <x v="14"/>
    <x v="2494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x v="2492"/>
    <x v="2495"/>
    <b v="0"/>
    <n v="42"/>
    <b v="1"/>
    <s v="music/indie rock"/>
    <n v="128"/>
    <n v="45.55"/>
    <x v="4"/>
    <x v="14"/>
    <x v="2495"/>
    <x v="2492"/>
    <x v="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x v="2493"/>
    <x v="2496"/>
    <b v="0"/>
    <n v="10"/>
    <b v="1"/>
    <s v="music/indie rock"/>
    <n v="100"/>
    <n v="600"/>
    <x v="4"/>
    <x v="14"/>
    <x v="2496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x v="2494"/>
    <x v="2497"/>
    <b v="0"/>
    <n v="56"/>
    <b v="1"/>
    <s v="music/indie rock"/>
    <n v="113"/>
    <n v="80.55"/>
    <x v="4"/>
    <x v="14"/>
    <x v="2497"/>
    <x v="2494"/>
    <x v="6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x v="2495"/>
    <x v="2498"/>
    <b v="0"/>
    <n v="20"/>
    <b v="1"/>
    <s v="music/indie rock"/>
    <n v="106"/>
    <n v="52.8"/>
    <x v="4"/>
    <x v="14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x v="2496"/>
    <x v="2499"/>
    <b v="0"/>
    <n v="170"/>
    <b v="1"/>
    <s v="music/indie rock"/>
    <n v="203"/>
    <n v="47.68"/>
    <x v="4"/>
    <x v="14"/>
    <x v="2499"/>
    <x v="2496"/>
    <x v="5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x v="2497"/>
    <x v="2500"/>
    <b v="0"/>
    <n v="29"/>
    <b v="1"/>
    <s v="music/indie rock"/>
    <n v="113"/>
    <n v="23.45"/>
    <x v="4"/>
    <x v="14"/>
    <x v="2500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x v="2498"/>
    <x v="2501"/>
    <b v="0"/>
    <n v="7"/>
    <b v="0"/>
    <s v="food/restaurants"/>
    <n v="3"/>
    <n v="40.14"/>
    <x v="7"/>
    <x v="34"/>
    <x v="2501"/>
    <x v="2498"/>
    <x v="0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x v="2499"/>
    <x v="2502"/>
    <b v="0"/>
    <n v="5"/>
    <b v="0"/>
    <s v="food/restaurants"/>
    <n v="0"/>
    <n v="17.2"/>
    <x v="7"/>
    <x v="34"/>
    <x v="2502"/>
    <x v="2499"/>
    <x v="3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x v="2500"/>
    <x v="2503"/>
    <b v="0"/>
    <n v="0"/>
    <b v="0"/>
    <s v="food/restaurants"/>
    <n v="0"/>
    <n v="0"/>
    <x v="7"/>
    <x v="34"/>
    <x v="2503"/>
    <x v="2500"/>
    <x v="2"/>
  </r>
  <r>
    <n v="2504"/>
    <s v="Halal Restaurant and Internet Cafe"/>
    <s v="Halal Restaurant and Internet Cafe 20 percent of profits will go to building masjids."/>
    <x v="19"/>
    <n v="0"/>
    <x v="2"/>
    <s v="US"/>
    <s v="USD"/>
    <x v="2501"/>
    <x v="2504"/>
    <b v="0"/>
    <n v="0"/>
    <b v="0"/>
    <s v="food/restaurants"/>
    <n v="0"/>
    <n v="0"/>
    <x v="7"/>
    <x v="34"/>
    <x v="2504"/>
    <x v="2501"/>
    <x v="3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x v="2502"/>
    <x v="2505"/>
    <b v="0"/>
    <n v="0"/>
    <b v="0"/>
    <s v="food/restaurants"/>
    <n v="0"/>
    <n v="0"/>
    <x v="7"/>
    <x v="34"/>
    <x v="2505"/>
    <x v="2502"/>
    <x v="0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x v="2503"/>
    <x v="2506"/>
    <b v="0"/>
    <n v="2"/>
    <b v="0"/>
    <s v="food/restaurants"/>
    <n v="1"/>
    <n v="15"/>
    <x v="7"/>
    <x v="34"/>
    <x v="2506"/>
    <x v="2503"/>
    <x v="0"/>
  </r>
  <r>
    <n v="2507"/>
    <s v="Help Cafe Talavera get a New Kitchen!"/>
    <s v="Unique dishes for a unique city!."/>
    <x v="350"/>
    <n v="0"/>
    <x v="2"/>
    <s v="US"/>
    <s v="USD"/>
    <x v="2504"/>
    <x v="2507"/>
    <b v="0"/>
    <n v="0"/>
    <b v="0"/>
    <s v="food/restaurants"/>
    <n v="0"/>
    <n v="0"/>
    <x v="7"/>
    <x v="34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x v="2505"/>
    <x v="2508"/>
    <b v="0"/>
    <n v="0"/>
    <b v="0"/>
    <s v="food/restaurants"/>
    <n v="0"/>
    <n v="0"/>
    <x v="7"/>
    <x v="34"/>
    <x v="2508"/>
    <x v="2505"/>
    <x v="3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x v="2506"/>
    <x v="2509"/>
    <b v="0"/>
    <n v="28"/>
    <b v="0"/>
    <s v="food/restaurants"/>
    <n v="1"/>
    <n v="35.71"/>
    <x v="7"/>
    <x v="34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x v="2507"/>
    <x v="2510"/>
    <b v="0"/>
    <n v="2"/>
    <b v="0"/>
    <s v="food/restaurants"/>
    <n v="0"/>
    <n v="37.5"/>
    <x v="7"/>
    <x v="34"/>
    <x v="2510"/>
    <x v="2507"/>
    <x v="0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x v="2508"/>
    <x v="2511"/>
    <b v="0"/>
    <n v="0"/>
    <b v="0"/>
    <s v="food/restaurants"/>
    <n v="0"/>
    <n v="0"/>
    <x v="7"/>
    <x v="34"/>
    <x v="2511"/>
    <x v="2508"/>
    <x v="2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x v="2509"/>
    <x v="2512"/>
    <b v="0"/>
    <n v="0"/>
    <b v="0"/>
    <s v="food/restaurants"/>
    <n v="0"/>
    <n v="0"/>
    <x v="7"/>
    <x v="34"/>
    <x v="2512"/>
    <x v="2509"/>
    <x v="3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x v="2510"/>
    <x v="2513"/>
    <b v="0"/>
    <n v="0"/>
    <b v="0"/>
    <s v="food/restaurants"/>
    <n v="0"/>
    <n v="0"/>
    <x v="7"/>
    <x v="34"/>
    <x v="2513"/>
    <x v="2510"/>
    <x v="2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x v="2511"/>
    <x v="2514"/>
    <b v="0"/>
    <n v="4"/>
    <b v="0"/>
    <s v="food/restaurants"/>
    <n v="2"/>
    <n v="52.5"/>
    <x v="7"/>
    <x v="34"/>
    <x v="2514"/>
    <x v="2511"/>
    <x v="3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x v="2512"/>
    <x v="2515"/>
    <b v="0"/>
    <n v="12"/>
    <b v="0"/>
    <s v="food/restaurants"/>
    <n v="19"/>
    <n v="77.5"/>
    <x v="7"/>
    <x v="34"/>
    <x v="2515"/>
    <x v="2512"/>
    <x v="0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x v="2513"/>
    <x v="2516"/>
    <b v="0"/>
    <n v="0"/>
    <b v="0"/>
    <s v="food/restaurants"/>
    <n v="0"/>
    <n v="0"/>
    <x v="7"/>
    <x v="34"/>
    <x v="2516"/>
    <x v="2513"/>
    <x v="3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x v="2514"/>
    <x v="2517"/>
    <b v="0"/>
    <n v="33"/>
    <b v="0"/>
    <s v="food/restaurants"/>
    <n v="10"/>
    <n v="53.55"/>
    <x v="7"/>
    <x v="34"/>
    <x v="2517"/>
    <x v="2514"/>
    <x v="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x v="2515"/>
    <x v="2518"/>
    <b v="0"/>
    <n v="0"/>
    <b v="0"/>
    <s v="food/restaurants"/>
    <n v="0"/>
    <n v="0"/>
    <x v="7"/>
    <x v="34"/>
    <x v="2518"/>
    <x v="2515"/>
    <x v="3"/>
  </r>
  <r>
    <n v="2519"/>
    <s v="Kelli's Kitchen"/>
    <s v="Better than your mom's, better than Cracker Barrel, only at Kelli's Kitchen (all from scratch)."/>
    <x v="60"/>
    <n v="65"/>
    <x v="2"/>
    <s v="US"/>
    <s v="USD"/>
    <x v="2516"/>
    <x v="2519"/>
    <b v="0"/>
    <n v="4"/>
    <b v="0"/>
    <s v="food/restaurants"/>
    <n v="0"/>
    <n v="16.25"/>
    <x v="7"/>
    <x v="34"/>
    <x v="2519"/>
    <x v="2516"/>
    <x v="3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x v="2517"/>
    <x v="2520"/>
    <b v="0"/>
    <n v="0"/>
    <b v="0"/>
    <s v="food/restaurants"/>
    <n v="0"/>
    <n v="0"/>
    <x v="7"/>
    <x v="34"/>
    <x v="2520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x v="2518"/>
    <x v="2521"/>
    <b v="0"/>
    <n v="132"/>
    <b v="1"/>
    <s v="music/classical music"/>
    <n v="109"/>
    <n v="103.68"/>
    <x v="4"/>
    <x v="35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x v="2519"/>
    <x v="2522"/>
    <b v="0"/>
    <n v="27"/>
    <b v="1"/>
    <s v="music/classical music"/>
    <n v="100"/>
    <n v="185.19"/>
    <x v="4"/>
    <x v="35"/>
    <x v="2522"/>
    <x v="2519"/>
    <x v="2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x v="2520"/>
    <x v="2523"/>
    <b v="0"/>
    <n v="26"/>
    <b v="1"/>
    <s v="music/classical music"/>
    <n v="156"/>
    <n v="54.15"/>
    <x v="4"/>
    <x v="35"/>
    <x v="2523"/>
    <x v="2520"/>
    <x v="3"/>
  </r>
  <r>
    <n v="2524"/>
    <s v="Les Bostonades' First CD"/>
    <s v="We're bringing some of our favorite music from the past 10 years to disc for the first time ever."/>
    <x v="51"/>
    <n v="7620"/>
    <x v="0"/>
    <s v="US"/>
    <s v="USD"/>
    <x v="2521"/>
    <x v="2524"/>
    <b v="0"/>
    <n v="43"/>
    <b v="1"/>
    <s v="music/classical music"/>
    <n v="102"/>
    <n v="177.21"/>
    <x v="4"/>
    <x v="35"/>
    <x v="2524"/>
    <x v="2521"/>
    <x v="3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x v="2522"/>
    <x v="2525"/>
    <b v="0"/>
    <n v="80"/>
    <b v="1"/>
    <s v="music/classical music"/>
    <n v="100"/>
    <n v="100.33"/>
    <x v="4"/>
    <x v="35"/>
    <x v="2525"/>
    <x v="2522"/>
    <x v="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x v="2523"/>
    <x v="2526"/>
    <b v="0"/>
    <n v="33"/>
    <b v="1"/>
    <s v="music/classical music"/>
    <n v="113"/>
    <n v="136.91"/>
    <x v="4"/>
    <x v="35"/>
    <x v="2526"/>
    <x v="2523"/>
    <x v="3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x v="2524"/>
    <x v="2527"/>
    <b v="0"/>
    <n v="71"/>
    <b v="1"/>
    <s v="music/classical music"/>
    <n v="102"/>
    <n v="57.54"/>
    <x v="4"/>
    <x v="35"/>
    <x v="2527"/>
    <x v="2524"/>
    <x v="4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x v="2525"/>
    <x v="2528"/>
    <b v="0"/>
    <n v="81"/>
    <b v="1"/>
    <s v="music/classical music"/>
    <n v="107"/>
    <n v="52.96"/>
    <x v="4"/>
    <x v="35"/>
    <x v="2528"/>
    <x v="2525"/>
    <x v="0"/>
  </r>
  <r>
    <n v="2529"/>
    <s v="UrbanArias is DC's Contemporary Opera Company"/>
    <s v="Opera. Short. New."/>
    <x v="12"/>
    <n v="6257"/>
    <x v="0"/>
    <s v="US"/>
    <s v="USD"/>
    <x v="2526"/>
    <x v="2529"/>
    <b v="0"/>
    <n v="76"/>
    <b v="1"/>
    <s v="music/classical music"/>
    <n v="104"/>
    <n v="82.33"/>
    <x v="4"/>
    <x v="35"/>
    <x v="2529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x v="2527"/>
    <x v="2530"/>
    <b v="0"/>
    <n v="48"/>
    <b v="1"/>
    <s v="music/classical music"/>
    <n v="100"/>
    <n v="135.41999999999999"/>
    <x v="4"/>
    <x v="35"/>
    <x v="2530"/>
    <x v="2527"/>
    <x v="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x v="2528"/>
    <x v="2531"/>
    <b v="0"/>
    <n v="61"/>
    <b v="1"/>
    <s v="music/classical music"/>
    <n v="100"/>
    <n v="74.069999999999993"/>
    <x v="4"/>
    <x v="35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x v="2529"/>
    <x v="2532"/>
    <b v="0"/>
    <n v="60"/>
    <b v="1"/>
    <s v="music/classical music"/>
    <n v="126"/>
    <n v="84.08"/>
    <x v="4"/>
    <x v="35"/>
    <x v="2532"/>
    <x v="2529"/>
    <x v="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x v="2530"/>
    <x v="2533"/>
    <b v="0"/>
    <n v="136"/>
    <b v="1"/>
    <s v="music/classical music"/>
    <n v="111"/>
    <n v="61.03"/>
    <x v="4"/>
    <x v="35"/>
    <x v="2533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x v="2531"/>
    <x v="2534"/>
    <b v="0"/>
    <n v="14"/>
    <b v="1"/>
    <s v="music/classical music"/>
    <n v="105"/>
    <n v="150"/>
    <x v="4"/>
    <x v="35"/>
    <x v="2534"/>
    <x v="2531"/>
    <x v="8"/>
  </r>
  <r>
    <n v="2535"/>
    <s v="Mark Hayes Requiem Recording"/>
    <s v="Mark Hayes: Requiem Recording"/>
    <x v="22"/>
    <n v="20755"/>
    <x v="0"/>
    <s v="US"/>
    <s v="USD"/>
    <x v="2532"/>
    <x v="2535"/>
    <b v="0"/>
    <n v="78"/>
    <b v="1"/>
    <s v="music/classical music"/>
    <n v="104"/>
    <n v="266.08999999999997"/>
    <x v="4"/>
    <x v="35"/>
    <x v="2535"/>
    <x v="2532"/>
    <x v="3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x v="2533"/>
    <x v="2536"/>
    <b v="0"/>
    <n v="4"/>
    <b v="1"/>
    <s v="music/classical music"/>
    <n v="116"/>
    <n v="7.25"/>
    <x v="4"/>
    <x v="35"/>
    <x v="2536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x v="2534"/>
    <x v="2537"/>
    <b v="0"/>
    <n v="11"/>
    <b v="1"/>
    <s v="music/classical music"/>
    <n v="110"/>
    <n v="100"/>
    <x v="4"/>
    <x v="35"/>
    <x v="2537"/>
    <x v="2534"/>
    <x v="6"/>
  </r>
  <r>
    <n v="2538"/>
    <s v="Me, Myself and Albinoni"/>
    <s v="I will record 2 of Tomaso Albinoni's concertos for 2 oboes playing both parts myself."/>
    <x v="102"/>
    <n v="20343.169999999998"/>
    <x v="0"/>
    <s v="US"/>
    <s v="USD"/>
    <x v="2535"/>
    <x v="2538"/>
    <b v="0"/>
    <n v="185"/>
    <b v="1"/>
    <s v="music/classical music"/>
    <n v="113"/>
    <n v="109.96"/>
    <x v="4"/>
    <x v="35"/>
    <x v="2538"/>
    <x v="2535"/>
    <x v="4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x v="2536"/>
    <x v="2539"/>
    <b v="0"/>
    <n v="59"/>
    <b v="1"/>
    <s v="music/classical music"/>
    <n v="100"/>
    <n v="169.92"/>
    <x v="4"/>
    <x v="35"/>
    <x v="2539"/>
    <x v="2536"/>
    <x v="3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x v="2537"/>
    <x v="2540"/>
    <b v="0"/>
    <n v="27"/>
    <b v="1"/>
    <s v="music/classical music"/>
    <n v="103"/>
    <n v="95.74"/>
    <x v="4"/>
    <x v="35"/>
    <x v="2540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x v="2538"/>
    <x v="2541"/>
    <b v="0"/>
    <n v="63"/>
    <b v="1"/>
    <s v="music/classical music"/>
    <n v="107"/>
    <n v="59.46"/>
    <x v="4"/>
    <x v="35"/>
    <x v="2541"/>
    <x v="2538"/>
    <x v="4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x v="2539"/>
    <x v="2542"/>
    <b v="0"/>
    <n v="13"/>
    <b v="1"/>
    <s v="music/classical music"/>
    <n v="104"/>
    <n v="55.77"/>
    <x v="4"/>
    <x v="35"/>
    <x v="2542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x v="2540"/>
    <x v="2543"/>
    <b v="0"/>
    <n v="13"/>
    <b v="1"/>
    <s v="music/classical music"/>
    <n v="156"/>
    <n v="30.08"/>
    <x v="4"/>
    <x v="35"/>
    <x v="2543"/>
    <x v="2540"/>
    <x v="7"/>
  </r>
  <r>
    <n v="2544"/>
    <s v="Singing City Children's Choir"/>
    <s v="Bringing choral music and performance opportunities to under-served youth in West Philadelphia"/>
    <x v="10"/>
    <n v="5041"/>
    <x v="0"/>
    <s v="US"/>
    <s v="USD"/>
    <x v="2541"/>
    <x v="2544"/>
    <b v="0"/>
    <n v="57"/>
    <b v="1"/>
    <s v="music/classical music"/>
    <n v="101"/>
    <n v="88.44"/>
    <x v="4"/>
    <x v="35"/>
    <x v="2544"/>
    <x v="2541"/>
    <x v="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x v="2542"/>
    <x v="2545"/>
    <b v="0"/>
    <n v="61"/>
    <b v="1"/>
    <s v="music/classical music"/>
    <n v="195"/>
    <n v="64.03"/>
    <x v="4"/>
    <x v="35"/>
    <x v="2545"/>
    <x v="2542"/>
    <x v="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x v="2543"/>
    <x v="2546"/>
    <b v="0"/>
    <n v="65"/>
    <b v="1"/>
    <s v="music/classical music"/>
    <n v="112"/>
    <n v="60.15"/>
    <x v="4"/>
    <x v="35"/>
    <x v="2546"/>
    <x v="2543"/>
    <x v="4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x v="2544"/>
    <x v="2547"/>
    <b v="0"/>
    <n v="134"/>
    <b v="1"/>
    <s v="music/classical music"/>
    <n v="120"/>
    <n v="49.19"/>
    <x v="4"/>
    <x v="35"/>
    <x v="2547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x v="2545"/>
    <x v="2548"/>
    <b v="0"/>
    <n v="37"/>
    <b v="1"/>
    <s v="music/classical music"/>
    <n v="102"/>
    <n v="165.16"/>
    <x v="4"/>
    <x v="35"/>
    <x v="2548"/>
    <x v="2545"/>
    <x v="2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x v="2546"/>
    <x v="2549"/>
    <b v="0"/>
    <n v="37"/>
    <b v="1"/>
    <s v="music/classical music"/>
    <n v="103"/>
    <n v="43.62"/>
    <x v="4"/>
    <x v="35"/>
    <x v="2549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x v="2547"/>
    <x v="2550"/>
    <b v="0"/>
    <n v="150"/>
    <b v="1"/>
    <s v="music/classical music"/>
    <n v="101"/>
    <n v="43.7"/>
    <x v="4"/>
    <x v="35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x v="2548"/>
    <x v="2551"/>
    <b v="0"/>
    <n v="56"/>
    <b v="1"/>
    <s v="music/classical music"/>
    <n v="103"/>
    <n v="67.42"/>
    <x v="4"/>
    <x v="35"/>
    <x v="2551"/>
    <x v="2548"/>
    <x v="5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x v="2549"/>
    <x v="2552"/>
    <b v="0"/>
    <n v="18"/>
    <b v="1"/>
    <s v="music/classical music"/>
    <n v="107"/>
    <n v="177.5"/>
    <x v="4"/>
    <x v="35"/>
    <x v="2552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x v="2550"/>
    <x v="2553"/>
    <b v="0"/>
    <n v="60"/>
    <b v="1"/>
    <s v="music/classical music"/>
    <n v="156"/>
    <n v="38.880000000000003"/>
    <x v="4"/>
    <x v="35"/>
    <x v="2553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x v="2551"/>
    <x v="2554"/>
    <b v="0"/>
    <n v="67"/>
    <b v="1"/>
    <s v="music/classical music"/>
    <n v="123"/>
    <n v="54.99"/>
    <x v="4"/>
    <x v="35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x v="2552"/>
    <x v="2555"/>
    <b v="0"/>
    <n v="35"/>
    <b v="1"/>
    <s v="music/classical music"/>
    <n v="107"/>
    <n v="61.34"/>
    <x v="4"/>
    <x v="35"/>
    <x v="2555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x v="2553"/>
    <x v="2556"/>
    <b v="0"/>
    <n v="34"/>
    <b v="1"/>
    <s v="music/classical music"/>
    <n v="106"/>
    <n v="23.12"/>
    <x v="4"/>
    <x v="35"/>
    <x v="2556"/>
    <x v="2553"/>
    <x v="5"/>
  </r>
  <r>
    <n v="2557"/>
    <s v="European Tour"/>
    <s v="Raising money for our concert tour of Switzerland and Germany in June/July 2014"/>
    <x v="42"/>
    <n v="1066"/>
    <x v="0"/>
    <s v="GB"/>
    <s v="GBP"/>
    <x v="2554"/>
    <x v="2557"/>
    <b v="0"/>
    <n v="36"/>
    <b v="1"/>
    <s v="music/classical music"/>
    <n v="118"/>
    <n v="29.61"/>
    <x v="4"/>
    <x v="35"/>
    <x v="2557"/>
    <x v="2554"/>
    <x v="3"/>
  </r>
  <r>
    <n v="2558"/>
    <s v="Hopkins Sinfonia 2015 Season"/>
    <s v="The Hopkins Sinfonia is looking for your support to run our 2015 Season made up of five concerts."/>
    <x v="21"/>
    <n v="1361"/>
    <x v="0"/>
    <s v="AU"/>
    <s v="AUD"/>
    <x v="2555"/>
    <x v="2558"/>
    <b v="0"/>
    <n v="18"/>
    <b v="1"/>
    <s v="music/classical music"/>
    <n v="109"/>
    <n v="75.61"/>
    <x v="4"/>
    <x v="35"/>
    <x v="2558"/>
    <x v="2555"/>
    <x v="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x v="2556"/>
    <x v="2559"/>
    <b v="0"/>
    <n v="25"/>
    <b v="1"/>
    <s v="music/classical music"/>
    <n v="111"/>
    <n v="35.6"/>
    <x v="4"/>
    <x v="35"/>
    <x v="2559"/>
    <x v="2556"/>
    <x v="6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x v="2557"/>
    <x v="2560"/>
    <b v="0"/>
    <n v="21"/>
    <b v="1"/>
    <s v="music/classical music"/>
    <n v="100"/>
    <n v="143"/>
    <x v="4"/>
    <x v="35"/>
    <x v="2560"/>
    <x v="2557"/>
    <x v="0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x v="2558"/>
    <x v="2561"/>
    <b v="0"/>
    <n v="0"/>
    <b v="0"/>
    <s v="food/food trucks"/>
    <n v="0"/>
    <n v="0"/>
    <x v="7"/>
    <x v="19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x v="2559"/>
    <x v="2562"/>
    <b v="0"/>
    <n v="3"/>
    <b v="0"/>
    <s v="food/food trucks"/>
    <n v="1"/>
    <n v="25"/>
    <x v="7"/>
    <x v="19"/>
    <x v="2562"/>
    <x v="2559"/>
    <x v="2"/>
  </r>
  <r>
    <n v="2563"/>
    <s v="Phoenix Pearl Boba Tea Truck (Canceled)"/>
    <s v="Michigan based bubble tea and specialty ice cream food truck"/>
    <x v="22"/>
    <n v="0"/>
    <x v="1"/>
    <s v="US"/>
    <s v="USD"/>
    <x v="2560"/>
    <x v="2563"/>
    <b v="0"/>
    <n v="0"/>
    <b v="0"/>
    <s v="food/food trucks"/>
    <n v="0"/>
    <n v="0"/>
    <x v="7"/>
    <x v="19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x v="2561"/>
    <x v="2564"/>
    <b v="0"/>
    <n v="0"/>
    <b v="0"/>
    <s v="food/food trucks"/>
    <n v="0"/>
    <n v="0"/>
    <x v="7"/>
    <x v="19"/>
    <x v="2564"/>
    <x v="2561"/>
    <x v="3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x v="2562"/>
    <x v="2565"/>
    <b v="0"/>
    <n v="1"/>
    <b v="0"/>
    <s v="food/food trucks"/>
    <n v="1"/>
    <n v="100"/>
    <x v="7"/>
    <x v="19"/>
    <x v="2565"/>
    <x v="2562"/>
    <x v="2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x v="2563"/>
    <x v="2566"/>
    <b v="0"/>
    <n v="0"/>
    <b v="0"/>
    <s v="food/food trucks"/>
    <n v="0"/>
    <n v="0"/>
    <x v="7"/>
    <x v="19"/>
    <x v="2566"/>
    <x v="2563"/>
    <x v="3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x v="2564"/>
    <x v="2567"/>
    <b v="0"/>
    <n v="2"/>
    <b v="0"/>
    <s v="food/food trucks"/>
    <n v="0"/>
    <n v="60"/>
    <x v="7"/>
    <x v="19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x v="2565"/>
    <x v="2568"/>
    <b v="0"/>
    <n v="1"/>
    <b v="0"/>
    <s v="food/food trucks"/>
    <n v="1"/>
    <n v="50"/>
    <x v="7"/>
    <x v="19"/>
    <x v="2568"/>
    <x v="2565"/>
    <x v="2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x v="2566"/>
    <x v="2569"/>
    <b v="0"/>
    <n v="2"/>
    <b v="0"/>
    <s v="food/food trucks"/>
    <n v="2"/>
    <n v="72.5"/>
    <x v="7"/>
    <x v="19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x v="2567"/>
    <x v="2570"/>
    <b v="0"/>
    <n v="2"/>
    <b v="0"/>
    <s v="food/food trucks"/>
    <n v="1"/>
    <n v="29.5"/>
    <x v="7"/>
    <x v="19"/>
    <x v="2570"/>
    <x v="2567"/>
    <x v="1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x v="2568"/>
    <x v="2571"/>
    <b v="0"/>
    <n v="4"/>
    <b v="0"/>
    <s v="food/food trucks"/>
    <n v="0"/>
    <n v="62.5"/>
    <x v="7"/>
    <x v="19"/>
    <x v="2571"/>
    <x v="2568"/>
    <x v="2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x v="2569"/>
    <x v="2572"/>
    <b v="0"/>
    <n v="0"/>
    <b v="0"/>
    <s v="food/food trucks"/>
    <n v="0"/>
    <n v="0"/>
    <x v="7"/>
    <x v="19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x v="2570"/>
    <x v="2573"/>
    <b v="0"/>
    <n v="0"/>
    <b v="0"/>
    <s v="food/food trucks"/>
    <n v="0"/>
    <n v="0"/>
    <x v="7"/>
    <x v="19"/>
    <x v="2573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x v="2571"/>
    <x v="2574"/>
    <b v="0"/>
    <n v="0"/>
    <b v="0"/>
    <s v="food/food trucks"/>
    <n v="0"/>
    <n v="0"/>
    <x v="7"/>
    <x v="19"/>
    <x v="2574"/>
    <x v="2571"/>
    <x v="2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x v="2572"/>
    <x v="2575"/>
    <b v="0"/>
    <n v="0"/>
    <b v="0"/>
    <s v="food/food trucks"/>
    <n v="0"/>
    <n v="0"/>
    <x v="7"/>
    <x v="19"/>
    <x v="2575"/>
    <x v="2572"/>
    <x v="3"/>
  </r>
  <r>
    <n v="2576"/>
    <s v="2 Go Fast Food (Canceled)"/>
    <s v="A New Twist with an American and Philippine fast food Mobile Trailer."/>
    <x v="3"/>
    <n v="0"/>
    <x v="1"/>
    <s v="US"/>
    <s v="USD"/>
    <x v="2573"/>
    <x v="2576"/>
    <b v="0"/>
    <n v="0"/>
    <b v="0"/>
    <s v="food/food trucks"/>
    <n v="0"/>
    <n v="0"/>
    <x v="7"/>
    <x v="19"/>
    <x v="2576"/>
    <x v="2573"/>
    <x v="0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x v="2574"/>
    <x v="2577"/>
    <b v="0"/>
    <n v="0"/>
    <b v="0"/>
    <s v="food/food trucks"/>
    <n v="0"/>
    <n v="0"/>
    <x v="7"/>
    <x v="19"/>
    <x v="257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x v="2575"/>
    <x v="2578"/>
    <b v="0"/>
    <n v="0"/>
    <b v="0"/>
    <s v="food/food trucks"/>
    <n v="0"/>
    <n v="0"/>
    <x v="7"/>
    <x v="19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x v="2576"/>
    <x v="2579"/>
    <b v="0"/>
    <n v="12"/>
    <b v="0"/>
    <s v="food/food trucks"/>
    <n v="0"/>
    <n v="23.08"/>
    <x v="7"/>
    <x v="19"/>
    <x v="2579"/>
    <x v="2576"/>
    <x v="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x v="2577"/>
    <x v="2580"/>
    <b v="0"/>
    <n v="2"/>
    <b v="0"/>
    <s v="food/food trucks"/>
    <n v="1"/>
    <n v="25.5"/>
    <x v="7"/>
    <x v="19"/>
    <x v="2580"/>
    <x v="2577"/>
    <x v="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x v="2578"/>
    <x v="2581"/>
    <b v="0"/>
    <n v="11"/>
    <b v="0"/>
    <s v="food/food trucks"/>
    <n v="11"/>
    <n v="48.18"/>
    <x v="7"/>
    <x v="19"/>
    <x v="2581"/>
    <x v="2578"/>
    <x v="0"/>
  </r>
  <r>
    <n v="2582"/>
    <s v="Drunken Wings"/>
    <s v="The place where chicken meets liquor for the first time!"/>
    <x v="161"/>
    <n v="1"/>
    <x v="2"/>
    <s v="US"/>
    <s v="USD"/>
    <x v="2579"/>
    <x v="2582"/>
    <b v="0"/>
    <n v="1"/>
    <b v="0"/>
    <s v="food/food trucks"/>
    <n v="0"/>
    <n v="1"/>
    <x v="7"/>
    <x v="19"/>
    <x v="2582"/>
    <x v="2579"/>
    <x v="2"/>
  </r>
  <r>
    <n v="2583"/>
    <s v="Crazy Daisy Food Truck"/>
    <s v="Crazy Daisy will become the newest member of the food truck distributors in Kansas City, Missouri."/>
    <x v="28"/>
    <n v="5"/>
    <x v="2"/>
    <s v="US"/>
    <s v="USD"/>
    <x v="2580"/>
    <x v="2583"/>
    <b v="0"/>
    <n v="5"/>
    <b v="0"/>
    <s v="food/food trucks"/>
    <n v="1"/>
    <n v="1"/>
    <x v="7"/>
    <x v="19"/>
    <x v="2583"/>
    <x v="2580"/>
    <x v="0"/>
  </r>
  <r>
    <n v="2584"/>
    <s v="Culinary Arts Food Truck Style"/>
    <s v="Bringing quality food to the masses using local premium ingredients, but at a food truck price!"/>
    <x v="3"/>
    <n v="0"/>
    <x v="2"/>
    <s v="US"/>
    <s v="USD"/>
    <x v="2581"/>
    <x v="2584"/>
    <b v="0"/>
    <n v="0"/>
    <b v="0"/>
    <s v="food/food trucks"/>
    <n v="0"/>
    <n v="0"/>
    <x v="7"/>
    <x v="19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x v="2582"/>
    <x v="2585"/>
    <b v="0"/>
    <n v="1"/>
    <b v="0"/>
    <s v="food/food trucks"/>
    <n v="0"/>
    <n v="50"/>
    <x v="7"/>
    <x v="19"/>
    <x v="2585"/>
    <x v="2582"/>
    <x v="3"/>
  </r>
  <r>
    <n v="2586"/>
    <s v="Inspire Healthy Eating"/>
    <s v="I would like to bring fresh salad and food to the streets of London at a reasonable price."/>
    <x v="9"/>
    <n v="5"/>
    <x v="2"/>
    <s v="GB"/>
    <s v="GBP"/>
    <x v="2583"/>
    <x v="2586"/>
    <b v="0"/>
    <n v="1"/>
    <b v="0"/>
    <s v="food/food trucks"/>
    <n v="0"/>
    <n v="5"/>
    <x v="7"/>
    <x v="19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x v="2584"/>
    <x v="2587"/>
    <b v="0"/>
    <n v="6"/>
    <b v="0"/>
    <s v="food/food trucks"/>
    <n v="2"/>
    <n v="202.83"/>
    <x v="7"/>
    <x v="19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x v="2585"/>
    <x v="2588"/>
    <b v="0"/>
    <n v="8"/>
    <b v="0"/>
    <s v="food/food trucks"/>
    <n v="4"/>
    <n v="29.13"/>
    <x v="7"/>
    <x v="19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x v="2586"/>
    <x v="2589"/>
    <b v="0"/>
    <n v="1"/>
    <b v="0"/>
    <s v="food/food trucks"/>
    <n v="0"/>
    <n v="5"/>
    <x v="7"/>
    <x v="19"/>
    <x v="2589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x v="2587"/>
    <x v="2590"/>
    <b v="0"/>
    <n v="0"/>
    <b v="0"/>
    <s v="food/food trucks"/>
    <n v="0"/>
    <n v="0"/>
    <x v="7"/>
    <x v="19"/>
    <x v="2590"/>
    <x v="2587"/>
    <x v="2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x v="2588"/>
    <x v="2591"/>
    <b v="0"/>
    <n v="2"/>
    <b v="0"/>
    <s v="food/food trucks"/>
    <n v="2"/>
    <n v="13"/>
    <x v="7"/>
    <x v="19"/>
    <x v="2591"/>
    <x v="2588"/>
    <x v="2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x v="2589"/>
    <x v="2592"/>
    <b v="0"/>
    <n v="1"/>
    <b v="0"/>
    <s v="food/food trucks"/>
    <n v="0"/>
    <n v="50"/>
    <x v="7"/>
    <x v="19"/>
    <x v="2592"/>
    <x v="2589"/>
    <x v="3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x v="2590"/>
    <x v="2593"/>
    <b v="0"/>
    <n v="0"/>
    <b v="0"/>
    <s v="food/food trucks"/>
    <n v="0"/>
    <n v="0"/>
    <x v="7"/>
    <x v="19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x v="2591"/>
    <x v="2594"/>
    <b v="0"/>
    <n v="1"/>
    <b v="0"/>
    <s v="food/food trucks"/>
    <n v="0"/>
    <n v="1"/>
    <x v="7"/>
    <x v="19"/>
    <x v="2594"/>
    <x v="2591"/>
    <x v="3"/>
  </r>
  <r>
    <n v="2595"/>
    <s v="Food Truck for Little Fox Bakery"/>
    <s v="Looking to put the best baked goods in Bowling Green on wheels"/>
    <x v="36"/>
    <n v="1825"/>
    <x v="2"/>
    <s v="US"/>
    <s v="USD"/>
    <x v="2592"/>
    <x v="2595"/>
    <b v="0"/>
    <n v="19"/>
    <b v="0"/>
    <s v="food/food trucks"/>
    <n v="12"/>
    <n v="96.05"/>
    <x v="7"/>
    <x v="19"/>
    <x v="2595"/>
    <x v="2592"/>
    <x v="1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x v="2593"/>
    <x v="2596"/>
    <b v="0"/>
    <n v="27"/>
    <b v="0"/>
    <s v="food/food trucks"/>
    <n v="24"/>
    <n v="305.77999999999997"/>
    <x v="7"/>
    <x v="19"/>
    <x v="2596"/>
    <x v="2593"/>
    <x v="3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x v="2594"/>
    <x v="2597"/>
    <b v="0"/>
    <n v="7"/>
    <b v="0"/>
    <s v="food/food trucks"/>
    <n v="6"/>
    <n v="12.14"/>
    <x v="7"/>
    <x v="19"/>
    <x v="2597"/>
    <x v="2594"/>
    <x v="2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x v="2595"/>
    <x v="2598"/>
    <b v="0"/>
    <n v="14"/>
    <b v="0"/>
    <s v="food/food trucks"/>
    <n v="39"/>
    <n v="83.57"/>
    <x v="7"/>
    <x v="19"/>
    <x v="2598"/>
    <x v="2595"/>
    <x v="0"/>
  </r>
  <r>
    <n v="2599"/>
    <s v="Empty Ramekins Catering Group"/>
    <s v="The Empty Ramekins Catering Group is looking for your help to start up in Miami Florida!!!!"/>
    <x v="354"/>
    <n v="90"/>
    <x v="2"/>
    <s v="US"/>
    <s v="USD"/>
    <x v="2596"/>
    <x v="2599"/>
    <b v="0"/>
    <n v="5"/>
    <b v="0"/>
    <s v="food/food trucks"/>
    <n v="1"/>
    <n v="18"/>
    <x v="7"/>
    <x v="19"/>
    <x v="2599"/>
    <x v="2596"/>
    <x v="3"/>
  </r>
  <r>
    <n v="2600"/>
    <s v="Help Buttz Return From the Ashes"/>
    <s v="On Sunday November 8, 2015 our food truck burned to the ground. Please help us get rebuilt."/>
    <x v="63"/>
    <n v="3466"/>
    <x v="2"/>
    <s v="US"/>
    <s v="USD"/>
    <x v="2597"/>
    <x v="2600"/>
    <b v="0"/>
    <n v="30"/>
    <b v="0"/>
    <s v="food/food trucks"/>
    <n v="7"/>
    <n v="115.53"/>
    <x v="7"/>
    <x v="19"/>
    <x v="2600"/>
    <x v="2597"/>
    <x v="2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x v="2598"/>
    <x v="2601"/>
    <b v="1"/>
    <n v="151"/>
    <b v="1"/>
    <s v="technology/space exploration"/>
    <n v="661"/>
    <n v="21.9"/>
    <x v="2"/>
    <x v="36"/>
    <x v="2601"/>
    <x v="2598"/>
    <x v="5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x v="2599"/>
    <x v="2602"/>
    <b v="1"/>
    <n v="489"/>
    <b v="1"/>
    <s v="technology/space exploration"/>
    <n v="326"/>
    <n v="80.02"/>
    <x v="2"/>
    <x v="36"/>
    <x v="2602"/>
    <x v="2599"/>
    <x v="3"/>
  </r>
  <r>
    <n v="2603"/>
    <s v="Manned Mock Mars Mission"/>
    <s v="I will be building a mock space station and simulate living on Mars for two weeks."/>
    <x v="257"/>
    <n v="1776"/>
    <x v="0"/>
    <s v="US"/>
    <s v="USD"/>
    <x v="2600"/>
    <x v="2603"/>
    <b v="1"/>
    <n v="50"/>
    <b v="1"/>
    <s v="technology/space exploration"/>
    <n v="101"/>
    <n v="35.520000000000003"/>
    <x v="2"/>
    <x v="36"/>
    <x v="2603"/>
    <x v="2600"/>
    <x v="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x v="2601"/>
    <x v="2604"/>
    <b v="1"/>
    <n v="321"/>
    <b v="1"/>
    <s v="technology/space exploration"/>
    <n v="104"/>
    <n v="64.930000000000007"/>
    <x v="2"/>
    <x v="36"/>
    <x v="2604"/>
    <x v="2601"/>
    <x v="5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x v="2602"/>
    <x v="2605"/>
    <b v="1"/>
    <n v="1762"/>
    <b v="1"/>
    <s v="technology/space exploration"/>
    <n v="107"/>
    <n v="60.97"/>
    <x v="2"/>
    <x v="36"/>
    <x v="2605"/>
    <x v="2602"/>
    <x v="2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x v="2603"/>
    <x v="2606"/>
    <b v="1"/>
    <n v="385"/>
    <b v="1"/>
    <s v="technology/space exploration"/>
    <n v="110"/>
    <n v="31.44"/>
    <x v="2"/>
    <x v="36"/>
    <x v="2606"/>
    <x v="2603"/>
    <x v="3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x v="2604"/>
    <x v="2607"/>
    <b v="1"/>
    <n v="398"/>
    <b v="1"/>
    <s v="technology/space exploration"/>
    <n v="408"/>
    <n v="81.95"/>
    <x v="2"/>
    <x v="36"/>
    <x v="2607"/>
    <x v="2604"/>
    <x v="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x v="2605"/>
    <x v="2608"/>
    <b v="1"/>
    <n v="304"/>
    <b v="1"/>
    <s v="technology/space exploration"/>
    <n v="224"/>
    <n v="58.93"/>
    <x v="2"/>
    <x v="36"/>
    <x v="2608"/>
    <x v="2605"/>
    <x v="1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x v="2606"/>
    <x v="2609"/>
    <b v="1"/>
    <n v="676"/>
    <b v="1"/>
    <s v="technology/space exploration"/>
    <n v="304"/>
    <n v="157.29"/>
    <x v="2"/>
    <x v="36"/>
    <x v="2609"/>
    <x v="2606"/>
    <x v="5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x v="2607"/>
    <x v="2610"/>
    <b v="1"/>
    <n v="577"/>
    <b v="1"/>
    <s v="technology/space exploration"/>
    <n v="141"/>
    <n v="55.76"/>
    <x v="2"/>
    <x v="36"/>
    <x v="2610"/>
    <x v="2607"/>
    <x v="2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x v="2608"/>
    <x v="2611"/>
    <b v="1"/>
    <n v="3663"/>
    <b v="1"/>
    <s v="technology/space exploration"/>
    <n v="2791"/>
    <n v="83.8"/>
    <x v="2"/>
    <x v="36"/>
    <x v="2611"/>
    <x v="2608"/>
    <x v="2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x v="2609"/>
    <x v="2612"/>
    <b v="1"/>
    <n v="294"/>
    <b v="1"/>
    <s v="technology/space exploration"/>
    <n v="172"/>
    <n v="58.42"/>
    <x v="2"/>
    <x v="36"/>
    <x v="2612"/>
    <x v="2609"/>
    <x v="3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x v="2610"/>
    <x v="2613"/>
    <b v="1"/>
    <n v="28"/>
    <b v="1"/>
    <s v="technology/space exploration"/>
    <n v="101"/>
    <n v="270.57"/>
    <x v="2"/>
    <x v="36"/>
    <x v="2613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x v="2611"/>
    <x v="2614"/>
    <b v="1"/>
    <n v="100"/>
    <b v="1"/>
    <s v="technology/space exploration"/>
    <n v="102"/>
    <n v="107.1"/>
    <x v="2"/>
    <x v="36"/>
    <x v="2614"/>
    <x v="2611"/>
    <x v="3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x v="2612"/>
    <x v="2615"/>
    <b v="0"/>
    <n v="72"/>
    <b v="1"/>
    <s v="technology/space exploration"/>
    <n v="170"/>
    <n v="47.18"/>
    <x v="2"/>
    <x v="36"/>
    <x v="2615"/>
    <x v="2612"/>
    <x v="2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x v="2613"/>
    <x v="2616"/>
    <b v="1"/>
    <n v="238"/>
    <b v="1"/>
    <s v="technology/space exploration"/>
    <n v="115"/>
    <n v="120.31"/>
    <x v="2"/>
    <x v="36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x v="2614"/>
    <x v="2617"/>
    <b v="1"/>
    <n v="159"/>
    <b v="1"/>
    <s v="technology/space exploration"/>
    <n v="878"/>
    <n v="27.6"/>
    <x v="2"/>
    <x v="36"/>
    <x v="2617"/>
    <x v="2614"/>
    <x v="3"/>
  </r>
  <r>
    <n v="2618"/>
    <s v="SPACE ART FEATURING ASTRONAUTS #WeBelieveInAstronauts"/>
    <s v="LTD ED COLLECTIBLE SPACE ART FEAT. ASTRONAUTS"/>
    <x v="36"/>
    <n v="15808"/>
    <x v="0"/>
    <s v="US"/>
    <s v="USD"/>
    <x v="2615"/>
    <x v="2618"/>
    <b v="1"/>
    <n v="77"/>
    <b v="1"/>
    <s v="technology/space exploration"/>
    <n v="105"/>
    <n v="205.3"/>
    <x v="2"/>
    <x v="36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x v="2616"/>
    <x v="2619"/>
    <b v="1"/>
    <n v="53"/>
    <b v="1"/>
    <s v="technology/space exploration"/>
    <n v="188"/>
    <n v="35.549999999999997"/>
    <x v="2"/>
    <x v="36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x v="2617"/>
    <x v="2620"/>
    <b v="1"/>
    <n v="1251"/>
    <b v="1"/>
    <s v="technology/space exploration"/>
    <n v="144"/>
    <n v="74.64"/>
    <x v="2"/>
    <x v="36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x v="2618"/>
    <x v="2621"/>
    <b v="1"/>
    <n v="465"/>
    <b v="1"/>
    <s v="technology/space exploration"/>
    <n v="146"/>
    <n v="47.06"/>
    <x v="2"/>
    <x v="36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x v="2619"/>
    <x v="2622"/>
    <b v="0"/>
    <n v="74"/>
    <b v="1"/>
    <s v="technology/space exploration"/>
    <n v="131"/>
    <n v="26.59"/>
    <x v="2"/>
    <x v="36"/>
    <x v="2622"/>
    <x v="2619"/>
    <x v="2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x v="2620"/>
    <x v="2623"/>
    <b v="0"/>
    <n v="62"/>
    <b v="1"/>
    <s v="technology/space exploration"/>
    <n v="114"/>
    <n v="36.770000000000003"/>
    <x v="2"/>
    <x v="36"/>
    <x v="2623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x v="2621"/>
    <x v="2624"/>
    <b v="0"/>
    <n v="3468"/>
    <b v="1"/>
    <s v="technology/space exploration"/>
    <n v="1379"/>
    <n v="31.82"/>
    <x v="2"/>
    <x v="36"/>
    <x v="2624"/>
    <x v="2621"/>
    <x v="5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x v="2622"/>
    <x v="2625"/>
    <b v="0"/>
    <n v="52"/>
    <b v="1"/>
    <s v="technology/space exploration"/>
    <n v="956"/>
    <n v="27.58"/>
    <x v="2"/>
    <x v="36"/>
    <x v="2625"/>
    <x v="2622"/>
    <x v="2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x v="2623"/>
    <x v="2626"/>
    <b v="0"/>
    <n v="50"/>
    <b v="1"/>
    <s v="technology/space exploration"/>
    <n v="112"/>
    <n v="56"/>
    <x v="2"/>
    <x v="36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x v="2624"/>
    <x v="2627"/>
    <b v="0"/>
    <n v="45"/>
    <b v="1"/>
    <s v="technology/space exploration"/>
    <n v="647"/>
    <n v="21.56"/>
    <x v="2"/>
    <x v="36"/>
    <x v="2627"/>
    <x v="2624"/>
    <x v="0"/>
  </r>
  <r>
    <n v="2628"/>
    <s v="Pie In Space!"/>
    <s v="A high school freshman is sending pie into space and you can be a part of it.  GO SCIENCE!!!"/>
    <x v="357"/>
    <n v="926"/>
    <x v="0"/>
    <s v="US"/>
    <s v="USD"/>
    <x v="2625"/>
    <x v="2628"/>
    <b v="0"/>
    <n v="21"/>
    <b v="1"/>
    <s v="technology/space exploration"/>
    <n v="110"/>
    <n v="44.1"/>
    <x v="2"/>
    <x v="36"/>
    <x v="2628"/>
    <x v="2625"/>
    <x v="3"/>
  </r>
  <r>
    <n v="2629"/>
    <s v="Project Dragonfly - Sail to the Stars"/>
    <s v="The first international contest to let students shape the future of interstellar travel."/>
    <x v="10"/>
    <n v="6387"/>
    <x v="0"/>
    <s v="GB"/>
    <s v="GBP"/>
    <x v="2626"/>
    <x v="2629"/>
    <b v="0"/>
    <n v="100"/>
    <b v="1"/>
    <s v="technology/space exploration"/>
    <n v="128"/>
    <n v="63.87"/>
    <x v="2"/>
    <x v="36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x v="2627"/>
    <x v="2630"/>
    <b v="0"/>
    <n v="81"/>
    <b v="1"/>
    <s v="technology/space exploration"/>
    <n v="158"/>
    <n v="38.99"/>
    <x v="2"/>
    <x v="36"/>
    <x v="2630"/>
    <x v="2627"/>
    <x v="2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x v="2628"/>
    <x v="2631"/>
    <b v="0"/>
    <n v="286"/>
    <b v="1"/>
    <s v="technology/space exploration"/>
    <n v="115"/>
    <n v="80.19"/>
    <x v="2"/>
    <x v="36"/>
    <x v="2631"/>
    <x v="2628"/>
    <x v="0"/>
  </r>
  <r>
    <n v="2632"/>
    <s v="University Rocket Science"/>
    <s v="Students from 3 universities are designing a dual stage rocket to test experimental rocket technology."/>
    <x v="358"/>
    <n v="1466"/>
    <x v="0"/>
    <s v="US"/>
    <s v="USD"/>
    <x v="2629"/>
    <x v="2632"/>
    <b v="0"/>
    <n v="42"/>
    <b v="1"/>
    <s v="technology/space exploration"/>
    <n v="137"/>
    <n v="34.9"/>
    <x v="2"/>
    <x v="36"/>
    <x v="2632"/>
    <x v="2629"/>
    <x v="2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x v="2630"/>
    <x v="2633"/>
    <b v="0"/>
    <n v="199"/>
    <b v="1"/>
    <s v="technology/space exploration"/>
    <n v="355"/>
    <n v="89.1"/>
    <x v="2"/>
    <x v="36"/>
    <x v="2633"/>
    <x v="2630"/>
    <x v="3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x v="2631"/>
    <x v="2634"/>
    <b v="0"/>
    <n v="25"/>
    <b v="1"/>
    <s v="technology/space exploration"/>
    <n v="106"/>
    <n v="39.44"/>
    <x v="2"/>
    <x v="36"/>
    <x v="2634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x v="2632"/>
    <x v="2635"/>
    <b v="0"/>
    <n v="84"/>
    <b v="1"/>
    <s v="technology/space exploration"/>
    <n v="100"/>
    <n v="136.9"/>
    <x v="2"/>
    <x v="36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x v="2633"/>
    <x v="2636"/>
    <b v="0"/>
    <n v="50"/>
    <b v="1"/>
    <s v="technology/space exploration"/>
    <n v="187"/>
    <n v="37.46"/>
    <x v="2"/>
    <x v="36"/>
    <x v="2636"/>
    <x v="2633"/>
    <x v="2"/>
  </r>
  <r>
    <n v="2637"/>
    <s v="SPEED OF LIGHT: Biggest Mystery of the Universe"/>
    <s v="Help us collect the data to solve the mystery of the century: Is light slowing down?"/>
    <x v="2"/>
    <n v="831"/>
    <x v="0"/>
    <s v="US"/>
    <s v="USD"/>
    <x v="2634"/>
    <x v="2637"/>
    <b v="0"/>
    <n v="26"/>
    <b v="1"/>
    <s v="technology/space exploration"/>
    <n v="166"/>
    <n v="31.96"/>
    <x v="2"/>
    <x v="36"/>
    <x v="2637"/>
    <x v="2634"/>
    <x v="2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x v="2635"/>
    <x v="2638"/>
    <b v="0"/>
    <n v="14"/>
    <b v="1"/>
    <s v="technology/space exploration"/>
    <n v="102"/>
    <n v="25.21"/>
    <x v="2"/>
    <x v="36"/>
    <x v="2638"/>
    <x v="2635"/>
    <x v="3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x v="2636"/>
    <x v="2639"/>
    <b v="0"/>
    <n v="49"/>
    <b v="1"/>
    <s v="technology/space exploration"/>
    <n v="164"/>
    <n v="10.039999999999999"/>
    <x v="2"/>
    <x v="36"/>
    <x v="2639"/>
    <x v="2636"/>
    <x v="0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x v="2637"/>
    <x v="2640"/>
    <b v="0"/>
    <n v="69"/>
    <b v="1"/>
    <s v="technology/space exploration"/>
    <n v="106"/>
    <n v="45.94"/>
    <x v="2"/>
    <x v="36"/>
    <x v="2640"/>
    <x v="2637"/>
    <x v="0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x v="2638"/>
    <x v="2641"/>
    <b v="0"/>
    <n v="1"/>
    <b v="0"/>
    <s v="technology/space exploration"/>
    <n v="1"/>
    <n v="15"/>
    <x v="2"/>
    <x v="36"/>
    <x v="2641"/>
    <x v="2638"/>
    <x v="3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x v="2639"/>
    <x v="2642"/>
    <b v="0"/>
    <n v="0"/>
    <b v="0"/>
    <s v="technology/space exploration"/>
    <n v="0"/>
    <n v="0"/>
    <x v="2"/>
    <x v="36"/>
    <x v="2642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x v="323"/>
    <x v="2643"/>
    <b v="1"/>
    <n v="1501"/>
    <b v="0"/>
    <s v="technology/space exploration"/>
    <n v="34"/>
    <n v="223.58"/>
    <x v="2"/>
    <x v="36"/>
    <x v="2643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x v="2640"/>
    <x v="2644"/>
    <b v="1"/>
    <n v="52"/>
    <b v="0"/>
    <s v="technology/space exploration"/>
    <n v="2"/>
    <n v="39.479999999999997"/>
    <x v="2"/>
    <x v="36"/>
    <x v="2644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x v="2641"/>
    <x v="2645"/>
    <b v="1"/>
    <n v="23"/>
    <b v="0"/>
    <s v="technology/space exploration"/>
    <n v="11"/>
    <n v="91.3"/>
    <x v="2"/>
    <x v="36"/>
    <x v="2645"/>
    <x v="2641"/>
    <x v="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x v="2642"/>
    <x v="2646"/>
    <b v="1"/>
    <n v="535"/>
    <b v="0"/>
    <s v="technology/space exploration"/>
    <n v="8"/>
    <n v="78.67"/>
    <x v="2"/>
    <x v="36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x v="2643"/>
    <x v="2647"/>
    <b v="0"/>
    <n v="3"/>
    <b v="0"/>
    <s v="technology/space exploration"/>
    <n v="1"/>
    <n v="12"/>
    <x v="2"/>
    <x v="36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x v="2644"/>
    <x v="2648"/>
    <b v="0"/>
    <n v="6"/>
    <b v="0"/>
    <s v="technology/space exploration"/>
    <n v="1"/>
    <n v="17.670000000000002"/>
    <x v="2"/>
    <x v="36"/>
    <x v="2648"/>
    <x v="2644"/>
    <x v="2"/>
  </r>
  <r>
    <n v="2649"/>
    <s v="The Mission - Please Check Back Soon (Canceled)"/>
    <s v="They have launched a Kickstarter."/>
    <x v="152"/>
    <n v="124"/>
    <x v="1"/>
    <s v="US"/>
    <s v="USD"/>
    <x v="2645"/>
    <x v="2649"/>
    <b v="0"/>
    <n v="3"/>
    <b v="0"/>
    <s v="technology/space exploration"/>
    <n v="0"/>
    <n v="41.33"/>
    <x v="2"/>
    <x v="36"/>
    <x v="2649"/>
    <x v="2645"/>
    <x v="0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x v="2646"/>
    <x v="2650"/>
    <b v="0"/>
    <n v="5"/>
    <b v="0"/>
    <s v="technology/space exploration"/>
    <n v="1"/>
    <n v="71.599999999999994"/>
    <x v="2"/>
    <x v="36"/>
    <x v="2650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x v="2647"/>
    <x v="2651"/>
    <b v="0"/>
    <n v="17"/>
    <b v="0"/>
    <s v="technology/space exploration"/>
    <n v="2"/>
    <n v="307.82"/>
    <x v="2"/>
    <x v="36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x v="2648"/>
    <x v="2652"/>
    <b v="0"/>
    <n v="11"/>
    <b v="0"/>
    <s v="technology/space exploration"/>
    <n v="1"/>
    <n v="80.45"/>
    <x v="2"/>
    <x v="36"/>
    <x v="2652"/>
    <x v="2648"/>
    <x v="3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x v="2649"/>
    <x v="2653"/>
    <b v="0"/>
    <n v="70"/>
    <b v="0"/>
    <s v="technology/space exploration"/>
    <n v="12"/>
    <n v="83.94"/>
    <x v="2"/>
    <x v="36"/>
    <x v="2653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x v="2650"/>
    <x v="2654"/>
    <b v="0"/>
    <n v="6"/>
    <b v="0"/>
    <s v="technology/space exploration"/>
    <n v="0"/>
    <n v="8.5"/>
    <x v="2"/>
    <x v="36"/>
    <x v="2654"/>
    <x v="2650"/>
    <x v="0"/>
  </r>
  <r>
    <n v="2655"/>
    <s v="Balloons (Canceled)"/>
    <s v="Thank you for your support!"/>
    <x v="36"/>
    <n v="3155"/>
    <x v="1"/>
    <s v="US"/>
    <s v="USD"/>
    <x v="2651"/>
    <x v="2655"/>
    <b v="0"/>
    <n v="43"/>
    <b v="0"/>
    <s v="technology/space exploration"/>
    <n v="21"/>
    <n v="73.37"/>
    <x v="2"/>
    <x v="36"/>
    <x v="2655"/>
    <x v="2651"/>
    <x v="2"/>
  </r>
  <r>
    <n v="2656"/>
    <s v="MoonWatcher: A 24/7 Live Video of the Moon for Everyone (Canceled)"/>
    <s v="MoonWatcher will be bringing the Moon closer to all of us."/>
    <x v="60"/>
    <n v="17155"/>
    <x v="1"/>
    <s v="US"/>
    <s v="USD"/>
    <x v="2652"/>
    <x v="2656"/>
    <b v="0"/>
    <n v="152"/>
    <b v="0"/>
    <s v="technology/space exploration"/>
    <n v="11"/>
    <n v="112.86"/>
    <x v="2"/>
    <x v="36"/>
    <x v="2656"/>
    <x v="2652"/>
    <x v="1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x v="2653"/>
    <x v="2657"/>
    <b v="0"/>
    <n v="59"/>
    <b v="0"/>
    <s v="technology/space exploration"/>
    <n v="19"/>
    <n v="95.28"/>
    <x v="2"/>
    <x v="36"/>
    <x v="2657"/>
    <x v="2653"/>
    <x v="2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x v="2654"/>
    <x v="2658"/>
    <b v="0"/>
    <n v="4"/>
    <b v="0"/>
    <s v="technology/space exploration"/>
    <n v="0"/>
    <n v="22.75"/>
    <x v="2"/>
    <x v="36"/>
    <x v="2658"/>
    <x v="2654"/>
    <x v="2"/>
  </r>
  <r>
    <n v="2659"/>
    <s v="test (Canceled)"/>
    <s v="test"/>
    <x v="197"/>
    <n v="1333"/>
    <x v="1"/>
    <s v="US"/>
    <s v="USD"/>
    <x v="2655"/>
    <x v="2659"/>
    <b v="0"/>
    <n v="10"/>
    <b v="0"/>
    <s v="technology/space exploration"/>
    <n v="3"/>
    <n v="133.30000000000001"/>
    <x v="2"/>
    <x v="36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x v="2656"/>
    <x v="2660"/>
    <b v="0"/>
    <n v="5"/>
    <b v="0"/>
    <s v="technology/space exploration"/>
    <n v="0"/>
    <n v="3.8"/>
    <x v="2"/>
    <x v="36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x v="2657"/>
    <x v="2661"/>
    <b v="0"/>
    <n v="60"/>
    <b v="1"/>
    <s v="technology/makerspaces"/>
    <n v="103"/>
    <n v="85.75"/>
    <x v="2"/>
    <x v="37"/>
    <x v="2661"/>
    <x v="2657"/>
    <x v="4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x v="2658"/>
    <x v="2662"/>
    <b v="0"/>
    <n v="80"/>
    <b v="1"/>
    <s v="technology/makerspaces"/>
    <n v="107"/>
    <n v="267"/>
    <x v="2"/>
    <x v="37"/>
    <x v="2662"/>
    <x v="2658"/>
    <x v="0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x v="2659"/>
    <x v="2663"/>
    <b v="0"/>
    <n v="56"/>
    <b v="1"/>
    <s v="technology/makerspaces"/>
    <n v="105"/>
    <n v="373.56"/>
    <x v="2"/>
    <x v="37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x v="2660"/>
    <x v="2664"/>
    <b v="0"/>
    <n v="104"/>
    <b v="1"/>
    <s v="technology/makerspaces"/>
    <n v="103"/>
    <n v="174.04"/>
    <x v="2"/>
    <x v="37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x v="2661"/>
    <x v="2665"/>
    <b v="0"/>
    <n v="46"/>
    <b v="1"/>
    <s v="technology/makerspaces"/>
    <n v="123"/>
    <n v="93.7"/>
    <x v="2"/>
    <x v="37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x v="2662"/>
    <x v="2666"/>
    <b v="0"/>
    <n v="206"/>
    <b v="1"/>
    <s v="technology/makerspaces"/>
    <n v="159"/>
    <n v="77.33"/>
    <x v="2"/>
    <x v="37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x v="2663"/>
    <x v="2667"/>
    <b v="0"/>
    <n v="18"/>
    <b v="1"/>
    <s v="technology/makerspaces"/>
    <n v="111"/>
    <n v="92.22"/>
    <x v="2"/>
    <x v="37"/>
    <x v="2667"/>
    <x v="2663"/>
    <x v="2"/>
  </r>
  <r>
    <n v="2668"/>
    <s v="UOttawa Makermobile"/>
    <s v="Creativity on the go! |_x000a_CrÃ©ativitÃ© en mouvement !"/>
    <x v="28"/>
    <n v="1707"/>
    <x v="0"/>
    <s v="CA"/>
    <s v="CAD"/>
    <x v="2664"/>
    <x v="2668"/>
    <b v="0"/>
    <n v="28"/>
    <b v="1"/>
    <s v="technology/makerspaces"/>
    <n v="171"/>
    <n v="60.96"/>
    <x v="2"/>
    <x v="37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x v="2665"/>
    <x v="2669"/>
    <b v="0"/>
    <n v="11"/>
    <b v="1"/>
    <s v="technology/makerspaces"/>
    <n v="125"/>
    <n v="91"/>
    <x v="2"/>
    <x v="37"/>
    <x v="2669"/>
    <x v="2665"/>
    <x v="0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x v="2666"/>
    <x v="2670"/>
    <b v="1"/>
    <n v="60"/>
    <b v="0"/>
    <s v="technology/makerspaces"/>
    <n v="6"/>
    <n v="41.58"/>
    <x v="2"/>
    <x v="37"/>
    <x v="2670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x v="2667"/>
    <x v="2671"/>
    <b v="1"/>
    <n v="84"/>
    <b v="0"/>
    <s v="technology/makerspaces"/>
    <n v="11"/>
    <n v="33.76"/>
    <x v="2"/>
    <x v="37"/>
    <x v="2671"/>
    <x v="2667"/>
    <x v="3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x v="2668"/>
    <x v="2672"/>
    <b v="1"/>
    <n v="47"/>
    <b v="0"/>
    <s v="technology/makerspaces"/>
    <n v="33"/>
    <n v="70.62"/>
    <x v="2"/>
    <x v="37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x v="2669"/>
    <x v="2673"/>
    <b v="1"/>
    <n v="66"/>
    <b v="0"/>
    <s v="technology/makerspaces"/>
    <n v="28"/>
    <n v="167.15"/>
    <x v="2"/>
    <x v="37"/>
    <x v="2673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x v="2670"/>
    <x v="2674"/>
    <b v="1"/>
    <n v="171"/>
    <b v="0"/>
    <s v="technology/makerspaces"/>
    <n v="63"/>
    <n v="128.62"/>
    <x v="2"/>
    <x v="37"/>
    <x v="2674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x v="2671"/>
    <x v="2675"/>
    <b v="1"/>
    <n v="29"/>
    <b v="0"/>
    <s v="technology/makerspaces"/>
    <n v="8"/>
    <n v="65.41"/>
    <x v="2"/>
    <x v="37"/>
    <x v="2675"/>
    <x v="2671"/>
    <x v="3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x v="2672"/>
    <x v="2676"/>
    <b v="0"/>
    <n v="9"/>
    <b v="0"/>
    <s v="technology/makerspaces"/>
    <n v="50"/>
    <n v="117.56"/>
    <x v="2"/>
    <x v="37"/>
    <x v="2676"/>
    <x v="2672"/>
    <x v="2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x v="2673"/>
    <x v="2677"/>
    <b v="0"/>
    <n v="27"/>
    <b v="0"/>
    <s v="technology/makerspaces"/>
    <n v="18"/>
    <n v="126.48"/>
    <x v="2"/>
    <x v="37"/>
    <x v="2677"/>
    <x v="2673"/>
    <x v="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x v="2674"/>
    <x v="2678"/>
    <b v="0"/>
    <n v="2"/>
    <b v="0"/>
    <s v="technology/makerspaces"/>
    <n v="0"/>
    <n v="550"/>
    <x v="2"/>
    <x v="37"/>
    <x v="2678"/>
    <x v="2674"/>
    <x v="0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x v="2675"/>
    <x v="2679"/>
    <b v="0"/>
    <n v="3"/>
    <b v="0"/>
    <s v="technology/makerspaces"/>
    <n v="0"/>
    <n v="44"/>
    <x v="2"/>
    <x v="37"/>
    <x v="2679"/>
    <x v="2675"/>
    <x v="0"/>
  </r>
  <r>
    <n v="2680"/>
    <s v="iHeart Pillow"/>
    <s v="iHeartPillow, Connecting loved ones"/>
    <x v="261"/>
    <n v="276"/>
    <x v="2"/>
    <s v="ES"/>
    <s v="EUR"/>
    <x v="2676"/>
    <x v="2680"/>
    <b v="0"/>
    <n v="4"/>
    <b v="0"/>
    <s v="technology/makerspaces"/>
    <n v="1"/>
    <n v="69"/>
    <x v="2"/>
    <x v="37"/>
    <x v="2680"/>
    <x v="2676"/>
    <x v="2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x v="2677"/>
    <x v="2681"/>
    <b v="0"/>
    <n v="2"/>
    <b v="0"/>
    <s v="food/food trucks"/>
    <n v="1"/>
    <n v="27.5"/>
    <x v="7"/>
    <x v="19"/>
    <x v="2681"/>
    <x v="2677"/>
    <x v="3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x v="2678"/>
    <x v="2682"/>
    <b v="0"/>
    <n v="20"/>
    <b v="0"/>
    <s v="food/food trucks"/>
    <n v="28"/>
    <n v="84.9"/>
    <x v="7"/>
    <x v="19"/>
    <x v="2682"/>
    <x v="2678"/>
    <x v="3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x v="2679"/>
    <x v="2683"/>
    <b v="0"/>
    <n v="3"/>
    <b v="0"/>
    <s v="food/food trucks"/>
    <n v="0"/>
    <n v="12"/>
    <x v="7"/>
    <x v="19"/>
    <x v="2683"/>
    <x v="2679"/>
    <x v="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x v="2680"/>
    <x v="2684"/>
    <b v="0"/>
    <n v="4"/>
    <b v="0"/>
    <s v="food/food trucks"/>
    <n v="1"/>
    <n v="200"/>
    <x v="7"/>
    <x v="19"/>
    <x v="2684"/>
    <x v="2680"/>
    <x v="3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x v="2681"/>
    <x v="2685"/>
    <b v="0"/>
    <n v="1"/>
    <b v="0"/>
    <s v="food/food trucks"/>
    <n v="0"/>
    <n v="10"/>
    <x v="7"/>
    <x v="19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x v="2682"/>
    <x v="2686"/>
    <b v="0"/>
    <n v="0"/>
    <b v="0"/>
    <s v="food/food trucks"/>
    <n v="0"/>
    <n v="0"/>
    <x v="7"/>
    <x v="19"/>
    <x v="2686"/>
    <x v="2682"/>
    <x v="3"/>
  </r>
  <r>
    <n v="2687"/>
    <s v="Munch Wagon"/>
    <s v="Your American Pizzas, Wings, Stuffed Gouda Burger, Sweet &amp; Russet Potato Fries served on a food Truck!!"/>
    <x v="36"/>
    <n v="0"/>
    <x v="2"/>
    <s v="US"/>
    <s v="USD"/>
    <x v="2683"/>
    <x v="2687"/>
    <b v="0"/>
    <n v="0"/>
    <b v="0"/>
    <s v="food/food trucks"/>
    <n v="0"/>
    <n v="0"/>
    <x v="7"/>
    <x v="19"/>
    <x v="2687"/>
    <x v="2683"/>
    <x v="0"/>
  </r>
  <r>
    <n v="2688"/>
    <s v="Mac N Cheez Food Truck"/>
    <s v="The amazing gourmet Mac N Cheez Food Truck Campaigne!"/>
    <x v="63"/>
    <n v="74"/>
    <x v="2"/>
    <s v="US"/>
    <s v="USD"/>
    <x v="2684"/>
    <x v="2688"/>
    <b v="0"/>
    <n v="14"/>
    <b v="0"/>
    <s v="food/food trucks"/>
    <n v="0"/>
    <n v="5.29"/>
    <x v="7"/>
    <x v="19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x v="2685"/>
    <x v="2689"/>
    <b v="0"/>
    <n v="1"/>
    <b v="0"/>
    <s v="food/food trucks"/>
    <n v="0"/>
    <n v="1"/>
    <x v="7"/>
    <x v="19"/>
    <x v="2689"/>
    <x v="2685"/>
    <x v="2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x v="2686"/>
    <x v="2690"/>
    <b v="0"/>
    <n v="118"/>
    <b v="0"/>
    <s v="food/food trucks"/>
    <n v="11"/>
    <n v="72.760000000000005"/>
    <x v="7"/>
    <x v="19"/>
    <x v="2690"/>
    <x v="2686"/>
    <x v="0"/>
  </r>
  <r>
    <n v="2691"/>
    <s v="Cook"/>
    <s v="A Great New local Food Truck serving up ethnic fusion inspired eats in Ottawa."/>
    <x v="99"/>
    <n v="35"/>
    <x v="2"/>
    <s v="CA"/>
    <s v="CAD"/>
    <x v="2687"/>
    <x v="2691"/>
    <b v="0"/>
    <n v="2"/>
    <b v="0"/>
    <s v="food/food trucks"/>
    <n v="0"/>
    <n v="17.5"/>
    <x v="7"/>
    <x v="19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x v="2688"/>
    <x v="2692"/>
    <b v="0"/>
    <n v="1"/>
    <b v="0"/>
    <s v="food/food trucks"/>
    <n v="1"/>
    <n v="25"/>
    <x v="7"/>
    <x v="19"/>
    <x v="2692"/>
    <x v="2688"/>
    <x v="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x v="2689"/>
    <x v="2693"/>
    <b v="0"/>
    <n v="3"/>
    <b v="0"/>
    <s v="food/food trucks"/>
    <n v="1"/>
    <n v="13.33"/>
    <x v="7"/>
    <x v="19"/>
    <x v="2693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x v="2690"/>
    <x v="2694"/>
    <b v="0"/>
    <n v="1"/>
    <b v="0"/>
    <s v="food/food trucks"/>
    <n v="0"/>
    <n v="1"/>
    <x v="7"/>
    <x v="19"/>
    <x v="2694"/>
    <x v="2690"/>
    <x v="3"/>
  </r>
  <r>
    <n v="2695"/>
    <s v="Fat daddy mac food truck"/>
    <s v="I am creating food magic on the go! Amazing food isn't just for sitdown restaraunts anymore!"/>
    <x v="36"/>
    <n v="71"/>
    <x v="2"/>
    <s v="US"/>
    <s v="USD"/>
    <x v="2691"/>
    <x v="2695"/>
    <b v="0"/>
    <n v="3"/>
    <b v="0"/>
    <s v="food/food trucks"/>
    <n v="0"/>
    <n v="23.67"/>
    <x v="7"/>
    <x v="19"/>
    <x v="2695"/>
    <x v="2691"/>
    <x v="0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x v="2692"/>
    <x v="2696"/>
    <b v="0"/>
    <n v="38"/>
    <b v="0"/>
    <s v="food/food trucks"/>
    <n v="6"/>
    <n v="89.21"/>
    <x v="7"/>
    <x v="19"/>
    <x v="2696"/>
    <x v="2692"/>
    <x v="3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x v="2693"/>
    <x v="2697"/>
    <b v="0"/>
    <n v="52"/>
    <b v="0"/>
    <s v="food/food trucks"/>
    <n v="26"/>
    <n v="116.56"/>
    <x v="7"/>
    <x v="19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x v="2694"/>
    <x v="2698"/>
    <b v="0"/>
    <n v="2"/>
    <b v="0"/>
    <s v="food/food trucks"/>
    <n v="0"/>
    <n v="13.01"/>
    <x v="7"/>
    <x v="19"/>
    <x v="2698"/>
    <x v="2694"/>
    <x v="3"/>
  </r>
  <r>
    <n v="2699"/>
    <s v="my bakery truck"/>
    <s v="Hi, I want make my first bakery. Food truck was great, but I not have a car licence. So, help me to be my dream!"/>
    <x v="365"/>
    <n v="0"/>
    <x v="2"/>
    <s v="CA"/>
    <s v="CAD"/>
    <x v="2695"/>
    <x v="2699"/>
    <b v="0"/>
    <n v="0"/>
    <b v="0"/>
    <s v="food/food trucks"/>
    <n v="0"/>
    <n v="0"/>
    <x v="7"/>
    <x v="19"/>
    <x v="2699"/>
    <x v="2695"/>
    <x v="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x v="2696"/>
    <x v="2700"/>
    <b v="0"/>
    <n v="4"/>
    <b v="0"/>
    <s v="food/food trucks"/>
    <n v="1"/>
    <n v="17.5"/>
    <x v="7"/>
    <x v="19"/>
    <x v="2700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x v="2697"/>
    <x v="2701"/>
    <b v="0"/>
    <n v="46"/>
    <b v="0"/>
    <s v="theater/spaces"/>
    <n v="46"/>
    <n v="34.130000000000003"/>
    <x v="1"/>
    <x v="38"/>
    <x v="2701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x v="2698"/>
    <x v="2702"/>
    <b v="1"/>
    <n v="26"/>
    <b v="0"/>
    <s v="theater/spaces"/>
    <n v="34"/>
    <n v="132.35"/>
    <x v="1"/>
    <x v="38"/>
    <x v="2702"/>
    <x v="2698"/>
    <x v="1"/>
  </r>
  <r>
    <n v="2703"/>
    <s v="Bisagra Teatro: Foro Multidisciplinario"/>
    <s v="Â¡Tu nuevo espacio cultural multidisciplinario en el centro de Pachuca, Hidalgo"/>
    <x v="79"/>
    <n v="41500"/>
    <x v="3"/>
    <s v="MX"/>
    <s v="MXN"/>
    <x v="2699"/>
    <x v="2703"/>
    <b v="0"/>
    <n v="45"/>
    <b v="0"/>
    <s v="theater/spaces"/>
    <n v="104"/>
    <n v="922.22"/>
    <x v="1"/>
    <x v="38"/>
    <x v="2703"/>
    <x v="2699"/>
    <x v="1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x v="2700"/>
    <x v="2704"/>
    <b v="0"/>
    <n v="7"/>
    <b v="0"/>
    <s v="theater/spaces"/>
    <n v="6"/>
    <n v="163.57"/>
    <x v="1"/>
    <x v="38"/>
    <x v="2704"/>
    <x v="2700"/>
    <x v="1"/>
  </r>
  <r>
    <n v="2705"/>
    <s v="Fischer Theatre Marquee"/>
    <s v="Help light the lights at the historic Fischer Theatre in Danville, IL."/>
    <x v="281"/>
    <n v="1739"/>
    <x v="3"/>
    <s v="US"/>
    <s v="USD"/>
    <x v="2701"/>
    <x v="2705"/>
    <b v="0"/>
    <n v="8"/>
    <b v="0"/>
    <s v="theater/spaces"/>
    <n v="11"/>
    <n v="217.38"/>
    <x v="1"/>
    <x v="38"/>
    <x v="2705"/>
    <x v="2701"/>
    <x v="1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x v="2702"/>
    <x v="2706"/>
    <b v="1"/>
    <n v="263"/>
    <b v="1"/>
    <s v="theater/spaces"/>
    <n v="112"/>
    <n v="149.44"/>
    <x v="1"/>
    <x v="38"/>
    <x v="2706"/>
    <x v="2702"/>
    <x v="3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x v="2703"/>
    <x v="2707"/>
    <b v="1"/>
    <n v="394"/>
    <b v="1"/>
    <s v="theater/spaces"/>
    <n v="351"/>
    <n v="71.239999999999995"/>
    <x v="1"/>
    <x v="38"/>
    <x v="2707"/>
    <x v="2703"/>
    <x v="4"/>
  </r>
  <r>
    <n v="2708"/>
    <s v="Angel Comedy Club"/>
    <s v="Angel Comedy Club: A permanent home for Londonâ€™s loveliest comedy night - a community comedy club"/>
    <x v="22"/>
    <n v="46643.07"/>
    <x v="0"/>
    <s v="GB"/>
    <s v="GBP"/>
    <x v="2704"/>
    <x v="2708"/>
    <b v="1"/>
    <n v="1049"/>
    <b v="1"/>
    <s v="theater/spaces"/>
    <n v="233"/>
    <n v="44.46"/>
    <x v="1"/>
    <x v="38"/>
    <x v="2708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x v="2705"/>
    <x v="2709"/>
    <b v="1"/>
    <n v="308"/>
    <b v="1"/>
    <s v="theater/spaces"/>
    <n v="102"/>
    <n v="164.94"/>
    <x v="1"/>
    <x v="38"/>
    <x v="2709"/>
    <x v="2705"/>
    <x v="2"/>
  </r>
  <r>
    <n v="2710"/>
    <s v="House of Yes"/>
    <s v="Building Brooklyn's own creative venue for circus, theater and events of all types."/>
    <x v="127"/>
    <n v="92340.21"/>
    <x v="0"/>
    <s v="US"/>
    <s v="USD"/>
    <x v="2706"/>
    <x v="2710"/>
    <b v="1"/>
    <n v="1088"/>
    <b v="1"/>
    <s v="theater/spaces"/>
    <n v="154"/>
    <n v="84.87"/>
    <x v="1"/>
    <x v="38"/>
    <x v="2710"/>
    <x v="2706"/>
    <x v="3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x v="2707"/>
    <x v="2711"/>
    <b v="1"/>
    <n v="73"/>
    <b v="1"/>
    <s v="theater/spaces"/>
    <n v="101"/>
    <n v="53.95"/>
    <x v="1"/>
    <x v="38"/>
    <x v="2711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x v="2708"/>
    <x v="2712"/>
    <b v="1"/>
    <n v="143"/>
    <b v="1"/>
    <s v="theater/spaces"/>
    <n v="131"/>
    <n v="50.53"/>
    <x v="1"/>
    <x v="38"/>
    <x v="2712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x v="2709"/>
    <x v="2713"/>
    <b v="1"/>
    <n v="1420"/>
    <b v="1"/>
    <s v="theater/spaces"/>
    <n v="102"/>
    <n v="108"/>
    <x v="1"/>
    <x v="38"/>
    <x v="2713"/>
    <x v="2709"/>
    <x v="0"/>
  </r>
  <r>
    <n v="2714"/>
    <s v="The Crane Theater"/>
    <s v="The Crane will be the new home for independent theater in Northeast Minneapolis"/>
    <x v="31"/>
    <n v="29089"/>
    <x v="0"/>
    <s v="US"/>
    <s v="USD"/>
    <x v="2710"/>
    <x v="2714"/>
    <b v="1"/>
    <n v="305"/>
    <b v="1"/>
    <s v="theater/spaces"/>
    <n v="116"/>
    <n v="95.37"/>
    <x v="1"/>
    <x v="38"/>
    <x v="2714"/>
    <x v="2710"/>
    <x v="2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x v="2711"/>
    <x v="2715"/>
    <b v="1"/>
    <n v="551"/>
    <b v="1"/>
    <s v="theater/spaces"/>
    <n v="265"/>
    <n v="57.63"/>
    <x v="1"/>
    <x v="38"/>
    <x v="2715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x v="2712"/>
    <x v="2716"/>
    <b v="1"/>
    <n v="187"/>
    <b v="1"/>
    <s v="theater/spaces"/>
    <n v="120"/>
    <n v="64.16"/>
    <x v="1"/>
    <x v="38"/>
    <x v="2716"/>
    <x v="2712"/>
    <x v="0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x v="2713"/>
    <x v="2717"/>
    <b v="1"/>
    <n v="325"/>
    <b v="1"/>
    <s v="theater/spaces"/>
    <n v="120"/>
    <n v="92.39"/>
    <x v="1"/>
    <x v="38"/>
    <x v="2717"/>
    <x v="2713"/>
    <x v="3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x v="2714"/>
    <x v="2718"/>
    <b v="1"/>
    <n v="148"/>
    <b v="1"/>
    <s v="theater/spaces"/>
    <n v="104"/>
    <n v="125.98"/>
    <x v="1"/>
    <x v="38"/>
    <x v="2718"/>
    <x v="2714"/>
    <x v="2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x v="2715"/>
    <x v="2719"/>
    <b v="0"/>
    <n v="69"/>
    <b v="1"/>
    <s v="theater/spaces"/>
    <n v="109"/>
    <n v="94.64"/>
    <x v="1"/>
    <x v="38"/>
    <x v="2719"/>
    <x v="2715"/>
    <x v="2"/>
  </r>
  <r>
    <n v="2720"/>
    <s v="The Comedy Project"/>
    <s v="An improv, sketch and experimental comedy and cocktail venue in downtown Grand Rapids, Michigan"/>
    <x v="31"/>
    <n v="29531"/>
    <x v="0"/>
    <s v="US"/>
    <s v="USD"/>
    <x v="2716"/>
    <x v="2720"/>
    <b v="0"/>
    <n v="173"/>
    <b v="1"/>
    <s v="theater/spaces"/>
    <n v="118"/>
    <n v="170.7"/>
    <x v="1"/>
    <x v="38"/>
    <x v="2720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x v="2717"/>
    <x v="2721"/>
    <b v="0"/>
    <n v="269"/>
    <b v="1"/>
    <s v="technology/hardware"/>
    <n v="1462"/>
    <n v="40.76"/>
    <x v="2"/>
    <x v="30"/>
    <x v="2721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x v="2718"/>
    <x v="2722"/>
    <b v="0"/>
    <n v="185"/>
    <b v="1"/>
    <s v="technology/hardware"/>
    <n v="253"/>
    <n v="68.25"/>
    <x v="2"/>
    <x v="30"/>
    <x v="2722"/>
    <x v="2718"/>
    <x v="2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x v="2719"/>
    <x v="2723"/>
    <b v="0"/>
    <n v="176"/>
    <b v="1"/>
    <s v="technology/hardware"/>
    <n v="140"/>
    <n v="95.49"/>
    <x v="2"/>
    <x v="30"/>
    <x v="2723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x v="2720"/>
    <x v="2724"/>
    <b v="0"/>
    <n v="1019"/>
    <b v="1"/>
    <s v="technology/hardware"/>
    <n v="297"/>
    <n v="7.19"/>
    <x v="2"/>
    <x v="30"/>
    <x v="2724"/>
    <x v="2720"/>
    <x v="0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x v="2721"/>
    <x v="2725"/>
    <b v="0"/>
    <n v="113"/>
    <b v="1"/>
    <s v="technology/hardware"/>
    <n v="145"/>
    <n v="511.65"/>
    <x v="2"/>
    <x v="30"/>
    <x v="2725"/>
    <x v="2721"/>
    <x v="1"/>
  </r>
  <r>
    <n v="2726"/>
    <s v="Krimston TWO - Dual SIM case for iPhone"/>
    <s v="Krimston TWO: iPhone Dual SIM Case"/>
    <x v="57"/>
    <n v="105745"/>
    <x v="0"/>
    <s v="US"/>
    <s v="USD"/>
    <x v="2722"/>
    <x v="2726"/>
    <b v="0"/>
    <n v="404"/>
    <b v="1"/>
    <s v="technology/hardware"/>
    <n v="106"/>
    <n v="261.75"/>
    <x v="2"/>
    <x v="30"/>
    <x v="2726"/>
    <x v="2722"/>
    <x v="2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x v="2723"/>
    <x v="2727"/>
    <b v="0"/>
    <n v="707"/>
    <b v="1"/>
    <s v="technology/hardware"/>
    <n v="493"/>
    <n v="69.760000000000005"/>
    <x v="2"/>
    <x v="30"/>
    <x v="2727"/>
    <x v="2723"/>
    <x v="0"/>
  </r>
  <r>
    <n v="2728"/>
    <s v="Multi-Function SSD Shield for the Raspberry Pi 2"/>
    <s v="SSD, WiFi, RTC w/Battery and high power USB all in one shield."/>
    <x v="36"/>
    <n v="30274"/>
    <x v="0"/>
    <s v="US"/>
    <s v="USD"/>
    <x v="2724"/>
    <x v="2728"/>
    <b v="0"/>
    <n v="392"/>
    <b v="1"/>
    <s v="technology/hardware"/>
    <n v="202"/>
    <n v="77.23"/>
    <x v="2"/>
    <x v="30"/>
    <x v="2728"/>
    <x v="2724"/>
    <x v="0"/>
  </r>
  <r>
    <n v="2729"/>
    <s v="McChi Luggage: It's a Luggage, USB Charger and a Table Top"/>
    <s v="A luggage that is more than a luggage! It is what you want it to be."/>
    <x v="51"/>
    <n v="7833"/>
    <x v="0"/>
    <s v="US"/>
    <s v="USD"/>
    <x v="2725"/>
    <x v="2729"/>
    <b v="0"/>
    <n v="23"/>
    <b v="1"/>
    <s v="technology/hardware"/>
    <n v="104"/>
    <n v="340.57"/>
    <x v="2"/>
    <x v="30"/>
    <x v="2729"/>
    <x v="2725"/>
    <x v="0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x v="2726"/>
    <x v="2730"/>
    <b v="0"/>
    <n v="682"/>
    <b v="1"/>
    <s v="technology/hardware"/>
    <n v="170"/>
    <n v="67.42"/>
    <x v="2"/>
    <x v="30"/>
    <x v="2730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x v="2727"/>
    <x v="2731"/>
    <b v="0"/>
    <n v="37"/>
    <b v="1"/>
    <s v="technology/hardware"/>
    <n v="104"/>
    <n v="845.7"/>
    <x v="2"/>
    <x v="30"/>
    <x v="2731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x v="2728"/>
    <x v="2732"/>
    <b v="0"/>
    <n v="146"/>
    <b v="1"/>
    <s v="technology/hardware"/>
    <n v="118"/>
    <n v="97.19"/>
    <x v="2"/>
    <x v="30"/>
    <x v="2732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x v="2729"/>
    <x v="2733"/>
    <b v="0"/>
    <n v="119"/>
    <b v="1"/>
    <s v="technology/hardware"/>
    <n v="108"/>
    <n v="451.84"/>
    <x v="2"/>
    <x v="30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x v="2730"/>
    <x v="2734"/>
    <b v="0"/>
    <n v="163"/>
    <b v="1"/>
    <s v="technology/hardware"/>
    <n v="2260300"/>
    <n v="138.66999999999999"/>
    <x v="2"/>
    <x v="30"/>
    <x v="2734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x v="2731"/>
    <x v="2735"/>
    <b v="0"/>
    <n v="339"/>
    <b v="1"/>
    <s v="technology/hardware"/>
    <n v="978"/>
    <n v="21.64"/>
    <x v="2"/>
    <x v="30"/>
    <x v="2735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x v="2732"/>
    <x v="2736"/>
    <b v="0"/>
    <n v="58"/>
    <b v="1"/>
    <s v="technology/hardware"/>
    <n v="123"/>
    <n v="169.52"/>
    <x v="2"/>
    <x v="30"/>
    <x v="2736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x v="2733"/>
    <x v="2737"/>
    <b v="0"/>
    <n v="456"/>
    <b v="1"/>
    <s v="technology/hardware"/>
    <n v="246"/>
    <n v="161.88"/>
    <x v="2"/>
    <x v="30"/>
    <x v="2737"/>
    <x v="2733"/>
    <x v="4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x v="2734"/>
    <x v="2738"/>
    <b v="0"/>
    <n v="15"/>
    <b v="1"/>
    <s v="technology/hardware"/>
    <n v="148"/>
    <n v="493.13"/>
    <x v="2"/>
    <x v="30"/>
    <x v="2738"/>
    <x v="2734"/>
    <x v="2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x v="2735"/>
    <x v="2739"/>
    <b v="0"/>
    <n v="191"/>
    <b v="1"/>
    <s v="technology/hardware"/>
    <n v="384"/>
    <n v="22.12"/>
    <x v="2"/>
    <x v="30"/>
    <x v="2739"/>
    <x v="2735"/>
    <x v="3"/>
  </r>
  <r>
    <n v="2740"/>
    <s v="Vertical Garden Prototype"/>
    <s v="I am interested in testing the plant yields of this vertical garden as well as some other applications"/>
    <x v="43"/>
    <n v="310"/>
    <x v="0"/>
    <s v="US"/>
    <s v="USD"/>
    <x v="2736"/>
    <x v="2740"/>
    <b v="0"/>
    <n v="17"/>
    <b v="1"/>
    <s v="technology/hardware"/>
    <n v="103"/>
    <n v="18.239999999999998"/>
    <x v="2"/>
    <x v="30"/>
    <x v="2740"/>
    <x v="2736"/>
    <x v="0"/>
  </r>
  <r>
    <n v="2741"/>
    <s v="Mrs. Brown and Her Lost Puppy."/>
    <s v="Help me publish my 1st children's book as an aspiring author!"/>
    <x v="6"/>
    <n v="35"/>
    <x v="2"/>
    <s v="US"/>
    <s v="USD"/>
    <x v="2737"/>
    <x v="2741"/>
    <b v="0"/>
    <n v="4"/>
    <b v="0"/>
    <s v="publishing/children's books"/>
    <n v="0"/>
    <n v="8.75"/>
    <x v="3"/>
    <x v="39"/>
    <x v="2741"/>
    <x v="2737"/>
    <x v="3"/>
  </r>
  <r>
    <n v="2742"/>
    <s v="What a Zoo!"/>
    <s v="The pachyderms at the Denver Zoo are moving. Follow along on the convoluted journey to their new home."/>
    <x v="30"/>
    <n v="731"/>
    <x v="2"/>
    <s v="US"/>
    <s v="USD"/>
    <x v="2738"/>
    <x v="2742"/>
    <b v="0"/>
    <n v="18"/>
    <b v="0"/>
    <s v="publishing/children's books"/>
    <n v="29"/>
    <n v="40.61"/>
    <x v="3"/>
    <x v="39"/>
    <x v="2742"/>
    <x v="2738"/>
    <x v="5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x v="2739"/>
    <x v="2743"/>
    <b v="0"/>
    <n v="0"/>
    <b v="0"/>
    <s v="publishing/children's books"/>
    <n v="0"/>
    <n v="0"/>
    <x v="3"/>
    <x v="39"/>
    <x v="2743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x v="2740"/>
    <x v="2744"/>
    <b v="0"/>
    <n v="22"/>
    <b v="0"/>
    <s v="publishing/children's books"/>
    <n v="5"/>
    <n v="37.950000000000003"/>
    <x v="3"/>
    <x v="39"/>
    <x v="2744"/>
    <x v="2740"/>
    <x v="5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x v="2741"/>
    <x v="2745"/>
    <b v="0"/>
    <n v="49"/>
    <b v="0"/>
    <s v="publishing/children's books"/>
    <n v="22"/>
    <n v="35.729999999999997"/>
    <x v="3"/>
    <x v="39"/>
    <x v="2745"/>
    <x v="2741"/>
    <x v="5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x v="2742"/>
    <x v="2746"/>
    <b v="0"/>
    <n v="19"/>
    <b v="0"/>
    <s v="publishing/children's books"/>
    <n v="27"/>
    <n v="42.16"/>
    <x v="3"/>
    <x v="39"/>
    <x v="2746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x v="2743"/>
    <x v="2747"/>
    <b v="0"/>
    <n v="4"/>
    <b v="0"/>
    <s v="publishing/children's books"/>
    <n v="28"/>
    <n v="35"/>
    <x v="3"/>
    <x v="39"/>
    <x v="2747"/>
    <x v="2743"/>
    <x v="5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x v="2744"/>
    <x v="2748"/>
    <b v="0"/>
    <n v="4"/>
    <b v="0"/>
    <s v="publishing/children's books"/>
    <n v="1"/>
    <n v="13.25"/>
    <x v="3"/>
    <x v="39"/>
    <x v="2748"/>
    <x v="2744"/>
    <x v="2"/>
  </r>
  <r>
    <n v="2749"/>
    <s v="A Tree is a Tree, no matter what you see.  CHILDREN'S BOOK"/>
    <s v="Self-publishing my children's book."/>
    <x v="3"/>
    <n v="110"/>
    <x v="2"/>
    <s v="US"/>
    <s v="USD"/>
    <x v="2745"/>
    <x v="2749"/>
    <b v="0"/>
    <n v="2"/>
    <b v="0"/>
    <s v="publishing/children's books"/>
    <n v="1"/>
    <n v="55"/>
    <x v="3"/>
    <x v="39"/>
    <x v="2749"/>
    <x v="2745"/>
    <x v="0"/>
  </r>
  <r>
    <n v="2750"/>
    <s v="My Child, My Blessing"/>
    <s v="This is a journal where parents daily write something positive about their child.  Places for pictures, too."/>
    <x v="369"/>
    <n v="0"/>
    <x v="2"/>
    <s v="US"/>
    <s v="USD"/>
    <x v="2746"/>
    <x v="2750"/>
    <b v="0"/>
    <n v="0"/>
    <b v="0"/>
    <s v="publishing/children's books"/>
    <n v="0"/>
    <n v="0"/>
    <x v="3"/>
    <x v="39"/>
    <x v="2750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x v="2747"/>
    <x v="2751"/>
    <b v="0"/>
    <n v="0"/>
    <b v="0"/>
    <s v="publishing/children's books"/>
    <n v="0"/>
    <n v="0"/>
    <x v="3"/>
    <x v="39"/>
    <x v="2751"/>
    <x v="2747"/>
    <x v="3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x v="2748"/>
    <x v="2752"/>
    <b v="0"/>
    <n v="14"/>
    <b v="0"/>
    <s v="publishing/children's books"/>
    <n v="11"/>
    <n v="39.29"/>
    <x v="3"/>
    <x v="39"/>
    <x v="2752"/>
    <x v="2748"/>
    <x v="6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x v="2749"/>
    <x v="2753"/>
    <b v="0"/>
    <n v="8"/>
    <b v="0"/>
    <s v="publishing/children's books"/>
    <n v="19"/>
    <n v="47.5"/>
    <x v="3"/>
    <x v="39"/>
    <x v="2753"/>
    <x v="2749"/>
    <x v="5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x v="2750"/>
    <x v="2754"/>
    <b v="0"/>
    <n v="0"/>
    <b v="0"/>
    <s v="publishing/children's books"/>
    <n v="0"/>
    <n v="0"/>
    <x v="3"/>
    <x v="39"/>
    <x v="2754"/>
    <x v="2750"/>
    <x v="3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x v="2751"/>
    <x v="2755"/>
    <b v="0"/>
    <n v="15"/>
    <b v="0"/>
    <s v="publishing/children's books"/>
    <n v="52"/>
    <n v="17.329999999999998"/>
    <x v="3"/>
    <x v="39"/>
    <x v="2755"/>
    <x v="2751"/>
    <x v="0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x v="2752"/>
    <x v="2756"/>
    <b v="0"/>
    <n v="33"/>
    <b v="0"/>
    <s v="publishing/children's books"/>
    <n v="10"/>
    <n v="31.76"/>
    <x v="3"/>
    <x v="39"/>
    <x v="2756"/>
    <x v="2752"/>
    <x v="4"/>
  </r>
  <r>
    <n v="2757"/>
    <s v="C is for Crooked"/>
    <s v="A children's letter book that Lampoons Hillary Clinton"/>
    <x v="15"/>
    <n v="10"/>
    <x v="2"/>
    <s v="US"/>
    <s v="USD"/>
    <x v="2753"/>
    <x v="2757"/>
    <b v="0"/>
    <n v="2"/>
    <b v="0"/>
    <s v="publishing/children's books"/>
    <n v="1"/>
    <n v="5"/>
    <x v="3"/>
    <x v="39"/>
    <x v="2757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x v="2754"/>
    <x v="2758"/>
    <b v="0"/>
    <n v="6"/>
    <b v="0"/>
    <s v="publishing/children's books"/>
    <n v="12"/>
    <n v="39"/>
    <x v="3"/>
    <x v="39"/>
    <x v="2758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x v="2755"/>
    <x v="2759"/>
    <b v="0"/>
    <n v="2"/>
    <b v="0"/>
    <s v="publishing/children's books"/>
    <n v="11"/>
    <n v="52.5"/>
    <x v="3"/>
    <x v="39"/>
    <x v="2759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x v="2756"/>
    <x v="2760"/>
    <b v="0"/>
    <n v="0"/>
    <b v="0"/>
    <s v="publishing/children's books"/>
    <n v="0"/>
    <n v="0"/>
    <x v="3"/>
    <x v="39"/>
    <x v="2760"/>
    <x v="2756"/>
    <x v="4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x v="2757"/>
    <x v="2761"/>
    <b v="0"/>
    <n v="4"/>
    <b v="0"/>
    <s v="publishing/children's books"/>
    <n v="1"/>
    <n v="9"/>
    <x v="3"/>
    <x v="39"/>
    <x v="2761"/>
    <x v="2757"/>
    <x v="5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x v="2758"/>
    <x v="2762"/>
    <b v="0"/>
    <n v="1"/>
    <b v="0"/>
    <s v="publishing/children's books"/>
    <n v="1"/>
    <n v="25"/>
    <x v="3"/>
    <x v="39"/>
    <x v="2762"/>
    <x v="2758"/>
    <x v="5"/>
  </r>
  <r>
    <n v="2763"/>
    <s v="My Christmas Star"/>
    <s v="How Santa finds childrens homes without getting lost by following certain stars."/>
    <x v="371"/>
    <n v="90"/>
    <x v="2"/>
    <s v="US"/>
    <s v="USD"/>
    <x v="2759"/>
    <x v="2763"/>
    <b v="0"/>
    <n v="3"/>
    <b v="0"/>
    <s v="publishing/children's books"/>
    <n v="0"/>
    <n v="30"/>
    <x v="3"/>
    <x v="39"/>
    <x v="2763"/>
    <x v="2759"/>
    <x v="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x v="2760"/>
    <x v="2764"/>
    <b v="0"/>
    <n v="4"/>
    <b v="0"/>
    <s v="publishing/children's books"/>
    <n v="1"/>
    <n v="11.25"/>
    <x v="3"/>
    <x v="39"/>
    <x v="2764"/>
    <x v="2760"/>
    <x v="5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x v="2761"/>
    <x v="2765"/>
    <b v="0"/>
    <n v="0"/>
    <b v="0"/>
    <s v="publishing/children's books"/>
    <n v="0"/>
    <n v="0"/>
    <x v="3"/>
    <x v="39"/>
    <x v="2765"/>
    <x v="2761"/>
    <x v="5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x v="2762"/>
    <x v="2766"/>
    <b v="0"/>
    <n v="4"/>
    <b v="0"/>
    <s v="publishing/children's books"/>
    <n v="2"/>
    <n v="25"/>
    <x v="3"/>
    <x v="39"/>
    <x v="2766"/>
    <x v="2762"/>
    <x v="6"/>
  </r>
  <r>
    <n v="2767"/>
    <s v="the Giant Turnip"/>
    <s v="An animated bedtime story with Dedka, Babka and the rest of the family working together on a BIG problem"/>
    <x v="23"/>
    <n v="34"/>
    <x v="2"/>
    <s v="CA"/>
    <s v="CAD"/>
    <x v="2763"/>
    <x v="2767"/>
    <b v="0"/>
    <n v="3"/>
    <b v="0"/>
    <s v="publishing/children's books"/>
    <n v="1"/>
    <n v="11.33"/>
    <x v="3"/>
    <x v="39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x v="2764"/>
    <x v="2768"/>
    <b v="0"/>
    <n v="34"/>
    <b v="0"/>
    <s v="publishing/children's books"/>
    <n v="14"/>
    <n v="29.47"/>
    <x v="3"/>
    <x v="39"/>
    <x v="2768"/>
    <x v="2764"/>
    <x v="5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x v="2765"/>
    <x v="2769"/>
    <b v="0"/>
    <n v="2"/>
    <b v="0"/>
    <s v="publishing/children's books"/>
    <n v="0"/>
    <n v="1"/>
    <x v="3"/>
    <x v="39"/>
    <x v="2769"/>
    <x v="2765"/>
    <x v="3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x v="2766"/>
    <x v="2770"/>
    <b v="0"/>
    <n v="33"/>
    <b v="0"/>
    <s v="publishing/children's books"/>
    <n v="10"/>
    <n v="63.1"/>
    <x v="3"/>
    <x v="39"/>
    <x v="2770"/>
    <x v="2766"/>
    <x v="3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x v="2767"/>
    <x v="2771"/>
    <b v="0"/>
    <n v="0"/>
    <b v="0"/>
    <s v="publishing/children's books"/>
    <n v="0"/>
    <n v="0"/>
    <x v="3"/>
    <x v="39"/>
    <x v="2771"/>
    <x v="2767"/>
    <x v="5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x v="2768"/>
    <x v="2772"/>
    <b v="0"/>
    <n v="0"/>
    <b v="0"/>
    <s v="publishing/children's books"/>
    <n v="0"/>
    <n v="0"/>
    <x v="3"/>
    <x v="39"/>
    <x v="2772"/>
    <x v="2768"/>
    <x v="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x v="2769"/>
    <x v="2773"/>
    <b v="0"/>
    <n v="1"/>
    <b v="0"/>
    <s v="publishing/children's books"/>
    <n v="0"/>
    <n v="1"/>
    <x v="3"/>
    <x v="39"/>
    <x v="2773"/>
    <x v="2769"/>
    <x v="2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x v="2770"/>
    <x v="2774"/>
    <b v="0"/>
    <n v="13"/>
    <b v="0"/>
    <s v="publishing/children's books"/>
    <n v="14"/>
    <n v="43.85"/>
    <x v="3"/>
    <x v="39"/>
    <x v="2774"/>
    <x v="2770"/>
    <x v="4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x v="2771"/>
    <x v="2775"/>
    <b v="0"/>
    <n v="2"/>
    <b v="0"/>
    <s v="publishing/children's books"/>
    <n v="3"/>
    <n v="75"/>
    <x v="3"/>
    <x v="39"/>
    <x v="2775"/>
    <x v="2771"/>
    <x v="6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x v="2772"/>
    <x v="2776"/>
    <b v="0"/>
    <n v="36"/>
    <b v="0"/>
    <s v="publishing/children's books"/>
    <n v="8"/>
    <n v="45.97"/>
    <x v="3"/>
    <x v="39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x v="2773"/>
    <x v="2777"/>
    <b v="0"/>
    <n v="1"/>
    <b v="0"/>
    <s v="publishing/children's books"/>
    <n v="0"/>
    <n v="10"/>
    <x v="3"/>
    <x v="39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x v="2774"/>
    <x v="2778"/>
    <b v="0"/>
    <n v="15"/>
    <b v="0"/>
    <s v="publishing/children's books"/>
    <n v="26"/>
    <n v="93.67"/>
    <x v="3"/>
    <x v="39"/>
    <x v="2778"/>
    <x v="2774"/>
    <x v="3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x v="2775"/>
    <x v="2779"/>
    <b v="0"/>
    <n v="1"/>
    <b v="0"/>
    <s v="publishing/children's books"/>
    <n v="2"/>
    <n v="53"/>
    <x v="3"/>
    <x v="39"/>
    <x v="2779"/>
    <x v="2775"/>
    <x v="0"/>
  </r>
  <r>
    <n v="2780"/>
    <s v="Travel with baby"/>
    <s v="Turn the World with my kids, and then write a book with the advice for traveling with baby"/>
    <x v="57"/>
    <n v="0"/>
    <x v="2"/>
    <s v="IT"/>
    <s v="EUR"/>
    <x v="2776"/>
    <x v="2780"/>
    <b v="0"/>
    <n v="0"/>
    <b v="0"/>
    <s v="publishing/children's books"/>
    <n v="0"/>
    <n v="0"/>
    <x v="3"/>
    <x v="39"/>
    <x v="2780"/>
    <x v="2776"/>
    <x v="1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x v="2777"/>
    <x v="2781"/>
    <b v="0"/>
    <n v="28"/>
    <b v="1"/>
    <s v="theater/plays"/>
    <n v="105"/>
    <n v="47"/>
    <x v="1"/>
    <x v="6"/>
    <x v="2781"/>
    <x v="2777"/>
    <x v="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x v="2778"/>
    <x v="2782"/>
    <b v="0"/>
    <n v="18"/>
    <b v="1"/>
    <s v="theater/plays"/>
    <n v="120"/>
    <n v="66.67"/>
    <x v="1"/>
    <x v="6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x v="2779"/>
    <x v="2783"/>
    <b v="0"/>
    <n v="61"/>
    <b v="1"/>
    <s v="theater/plays"/>
    <n v="115"/>
    <n v="18.77"/>
    <x v="1"/>
    <x v="6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x v="2780"/>
    <x v="2784"/>
    <b v="0"/>
    <n v="108"/>
    <b v="1"/>
    <s v="theater/plays"/>
    <n v="119"/>
    <n v="66.11"/>
    <x v="1"/>
    <x v="6"/>
    <x v="2784"/>
    <x v="2780"/>
    <x v="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x v="2781"/>
    <x v="2785"/>
    <b v="0"/>
    <n v="142"/>
    <b v="1"/>
    <s v="theater/plays"/>
    <n v="105"/>
    <n v="36.86"/>
    <x v="1"/>
    <x v="6"/>
    <x v="2785"/>
    <x v="2781"/>
    <x v="2"/>
  </r>
  <r>
    <n v="2786"/>
    <s v="Fierce"/>
    <s v="A heart-melting farce about sex, art and the lovelorn lay-abouts of London-town."/>
    <x v="30"/>
    <n v="2946"/>
    <x v="0"/>
    <s v="GB"/>
    <s v="GBP"/>
    <x v="2782"/>
    <x v="2786"/>
    <b v="0"/>
    <n v="74"/>
    <b v="1"/>
    <s v="theater/plays"/>
    <n v="118"/>
    <n v="39.81"/>
    <x v="1"/>
    <x v="6"/>
    <x v="2786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x v="2783"/>
    <x v="2787"/>
    <b v="0"/>
    <n v="38"/>
    <b v="1"/>
    <s v="theater/plays"/>
    <n v="120"/>
    <n v="31.5"/>
    <x v="1"/>
    <x v="6"/>
    <x v="2787"/>
    <x v="2783"/>
    <x v="3"/>
  </r>
  <r>
    <n v="2788"/>
    <s v="ACT Underground Theatre, TLDC"/>
    <s v="MOVING FORWARD! WE HAVE REACHED GOAL BUT HAVE MORE TIME!! PLEASE CONSIDER PLEDGING."/>
    <x v="13"/>
    <n v="2050"/>
    <x v="0"/>
    <s v="US"/>
    <s v="USD"/>
    <x v="2784"/>
    <x v="2788"/>
    <b v="0"/>
    <n v="20"/>
    <b v="1"/>
    <s v="theater/plays"/>
    <n v="103"/>
    <n v="102.5"/>
    <x v="1"/>
    <x v="6"/>
    <x v="2788"/>
    <x v="2784"/>
    <x v="2"/>
  </r>
  <r>
    <n v="2789"/>
    <s v="The Adventurers Club"/>
    <s v="BNT's Biggest Adventure So Far: Our 2015 full length production!"/>
    <x v="9"/>
    <n v="3035"/>
    <x v="0"/>
    <s v="US"/>
    <s v="USD"/>
    <x v="2785"/>
    <x v="2789"/>
    <b v="0"/>
    <n v="24"/>
    <b v="1"/>
    <s v="theater/plays"/>
    <n v="101"/>
    <n v="126.46"/>
    <x v="1"/>
    <x v="6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x v="2786"/>
    <x v="2790"/>
    <b v="0"/>
    <n v="66"/>
    <b v="1"/>
    <s v="theater/plays"/>
    <n v="105"/>
    <n v="47.88"/>
    <x v="1"/>
    <x v="6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x v="2787"/>
    <x v="2791"/>
    <b v="0"/>
    <n v="28"/>
    <b v="1"/>
    <s v="theater/plays"/>
    <n v="103"/>
    <n v="73.209999999999994"/>
    <x v="1"/>
    <x v="6"/>
    <x v="2791"/>
    <x v="2787"/>
    <x v="2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x v="2788"/>
    <x v="2792"/>
    <b v="0"/>
    <n v="24"/>
    <b v="1"/>
    <s v="theater/plays"/>
    <n v="108"/>
    <n v="89.67"/>
    <x v="1"/>
    <x v="6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x v="2789"/>
    <x v="2793"/>
    <b v="0"/>
    <n v="73"/>
    <b v="1"/>
    <s v="theater/plays"/>
    <n v="111"/>
    <n v="151.46"/>
    <x v="1"/>
    <x v="6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x v="2790"/>
    <x v="2794"/>
    <b v="0"/>
    <n v="3"/>
    <b v="1"/>
    <s v="theater/plays"/>
    <n v="150"/>
    <n v="25"/>
    <x v="1"/>
    <x v="6"/>
    <x v="2794"/>
    <x v="2790"/>
    <x v="2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x v="2791"/>
    <x v="2795"/>
    <b v="0"/>
    <n v="20"/>
    <b v="1"/>
    <s v="theater/plays"/>
    <n v="104"/>
    <n v="36.5"/>
    <x v="1"/>
    <x v="6"/>
    <x v="2795"/>
    <x v="2791"/>
    <x v="3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x v="2792"/>
    <x v="2796"/>
    <b v="0"/>
    <n v="21"/>
    <b v="1"/>
    <s v="theater/plays"/>
    <n v="116"/>
    <n v="44"/>
    <x v="1"/>
    <x v="6"/>
    <x v="2796"/>
    <x v="2792"/>
    <x v="3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x v="2793"/>
    <x v="2797"/>
    <b v="0"/>
    <n v="94"/>
    <b v="1"/>
    <s v="theater/plays"/>
    <n v="103"/>
    <n v="87.36"/>
    <x v="1"/>
    <x v="6"/>
    <x v="2797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x v="2794"/>
    <x v="2798"/>
    <b v="0"/>
    <n v="139"/>
    <b v="1"/>
    <s v="theater/plays"/>
    <n v="101"/>
    <n v="36.47"/>
    <x v="1"/>
    <x v="6"/>
    <x v="2798"/>
    <x v="2794"/>
    <x v="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x v="2795"/>
    <x v="2799"/>
    <b v="0"/>
    <n v="130"/>
    <b v="1"/>
    <s v="theater/plays"/>
    <n v="117"/>
    <n v="44.86"/>
    <x v="1"/>
    <x v="6"/>
    <x v="2799"/>
    <x v="2795"/>
    <x v="2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x v="2796"/>
    <x v="2800"/>
    <b v="0"/>
    <n v="31"/>
    <b v="1"/>
    <s v="theater/plays"/>
    <n v="133"/>
    <n v="42.9"/>
    <x v="1"/>
    <x v="6"/>
    <x v="2800"/>
    <x v="2796"/>
    <x v="3"/>
  </r>
  <r>
    <n v="2801"/>
    <s v="A Dream Play"/>
    <s v="Arise Theatre Company's production of August Strindberg's expressionist masterpiece 'A Dream Play'."/>
    <x v="2"/>
    <n v="666"/>
    <x v="0"/>
    <s v="AU"/>
    <s v="AUD"/>
    <x v="2797"/>
    <x v="2801"/>
    <b v="0"/>
    <n v="13"/>
    <b v="1"/>
    <s v="theater/plays"/>
    <n v="133"/>
    <n v="51.23"/>
    <x v="1"/>
    <x v="6"/>
    <x v="2801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x v="2798"/>
    <x v="2802"/>
    <b v="0"/>
    <n v="90"/>
    <b v="1"/>
    <s v="theater/plays"/>
    <n v="102"/>
    <n v="33.94"/>
    <x v="1"/>
    <x v="6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x v="2799"/>
    <x v="2803"/>
    <b v="0"/>
    <n v="141"/>
    <b v="1"/>
    <s v="theater/plays"/>
    <n v="128"/>
    <n v="90.74"/>
    <x v="1"/>
    <x v="6"/>
    <x v="2803"/>
    <x v="2799"/>
    <x v="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x v="2800"/>
    <x v="2804"/>
    <b v="0"/>
    <n v="23"/>
    <b v="1"/>
    <s v="theater/plays"/>
    <n v="115"/>
    <n v="50"/>
    <x v="1"/>
    <x v="6"/>
    <x v="2804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x v="2801"/>
    <x v="2805"/>
    <b v="0"/>
    <n v="18"/>
    <b v="1"/>
    <s v="theater/plays"/>
    <n v="110"/>
    <n v="24.44"/>
    <x v="1"/>
    <x v="6"/>
    <x v="2805"/>
    <x v="2801"/>
    <x v="0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x v="2802"/>
    <x v="2806"/>
    <b v="0"/>
    <n v="76"/>
    <b v="1"/>
    <s v="theater/plays"/>
    <n v="112"/>
    <n v="44.25"/>
    <x v="1"/>
    <x v="6"/>
    <x v="2806"/>
    <x v="2802"/>
    <x v="0"/>
  </r>
  <r>
    <n v="2807"/>
    <s v="The Commission Theatre Co."/>
    <s v="Bringing Shakespeare back to the Playwrights"/>
    <x v="10"/>
    <n v="6300"/>
    <x v="0"/>
    <s v="US"/>
    <s v="USD"/>
    <x v="2803"/>
    <x v="2807"/>
    <b v="0"/>
    <n v="93"/>
    <b v="1"/>
    <s v="theater/plays"/>
    <n v="126"/>
    <n v="67.739999999999995"/>
    <x v="1"/>
    <x v="6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x v="2804"/>
    <x v="2808"/>
    <b v="0"/>
    <n v="69"/>
    <b v="1"/>
    <s v="theater/plays"/>
    <n v="100"/>
    <n v="65.38"/>
    <x v="1"/>
    <x v="6"/>
    <x v="2808"/>
    <x v="2804"/>
    <x v="0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x v="2805"/>
    <x v="2809"/>
    <b v="0"/>
    <n v="21"/>
    <b v="1"/>
    <s v="theater/plays"/>
    <n v="102"/>
    <n v="121.9"/>
    <x v="1"/>
    <x v="6"/>
    <x v="2809"/>
    <x v="2805"/>
    <x v="2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x v="2806"/>
    <x v="2810"/>
    <b v="0"/>
    <n v="57"/>
    <b v="1"/>
    <s v="theater/plays"/>
    <n v="108"/>
    <n v="47.46"/>
    <x v="1"/>
    <x v="6"/>
    <x v="2810"/>
    <x v="2806"/>
    <x v="3"/>
  </r>
  <r>
    <n v="2811"/>
    <s v="Ray Gunn and Starburst"/>
    <s v="Ray Gunn and Starburst is an audio sci-fi/comedy sending up the tropes of classic and pulp science-fiction."/>
    <x v="3"/>
    <n v="10027"/>
    <x v="0"/>
    <s v="GB"/>
    <s v="GBP"/>
    <x v="2807"/>
    <x v="2811"/>
    <b v="0"/>
    <n v="108"/>
    <b v="1"/>
    <s v="theater/plays"/>
    <n v="100"/>
    <n v="92.84"/>
    <x v="1"/>
    <x v="6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x v="2808"/>
    <x v="2812"/>
    <b v="0"/>
    <n v="83"/>
    <b v="1"/>
    <s v="theater/plays"/>
    <n v="113"/>
    <n v="68.25"/>
    <x v="1"/>
    <x v="6"/>
    <x v="2812"/>
    <x v="2808"/>
    <x v="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x v="2809"/>
    <x v="2813"/>
    <b v="0"/>
    <n v="96"/>
    <b v="1"/>
    <s v="theater/plays"/>
    <n v="128"/>
    <n v="37.21"/>
    <x v="1"/>
    <x v="6"/>
    <x v="2813"/>
    <x v="2809"/>
    <x v="2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x v="2810"/>
    <x v="2814"/>
    <b v="0"/>
    <n v="64"/>
    <b v="1"/>
    <s v="theater/plays"/>
    <n v="108"/>
    <n v="25.25"/>
    <x v="1"/>
    <x v="6"/>
    <x v="2814"/>
    <x v="2810"/>
    <x v="0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x v="2811"/>
    <x v="2815"/>
    <b v="0"/>
    <n v="14"/>
    <b v="1"/>
    <s v="theater/plays"/>
    <n v="242"/>
    <n v="43.21"/>
    <x v="1"/>
    <x v="6"/>
    <x v="2815"/>
    <x v="2811"/>
    <x v="2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x v="2812"/>
    <x v="2816"/>
    <b v="0"/>
    <n v="169"/>
    <b v="1"/>
    <s v="theater/plays"/>
    <n v="142"/>
    <n v="25.13"/>
    <x v="1"/>
    <x v="6"/>
    <x v="2816"/>
    <x v="2812"/>
    <x v="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x v="2813"/>
    <x v="2817"/>
    <b v="0"/>
    <n v="33"/>
    <b v="1"/>
    <s v="theater/plays"/>
    <n v="130"/>
    <n v="23.64"/>
    <x v="1"/>
    <x v="6"/>
    <x v="2817"/>
    <x v="2813"/>
    <x v="0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x v="2814"/>
    <x v="2818"/>
    <b v="0"/>
    <n v="102"/>
    <b v="1"/>
    <s v="theater/plays"/>
    <n v="106"/>
    <n v="103.95"/>
    <x v="1"/>
    <x v="6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x v="2815"/>
    <x v="2819"/>
    <b v="0"/>
    <n v="104"/>
    <b v="1"/>
    <s v="theater/plays"/>
    <n v="105"/>
    <n v="50.38"/>
    <x v="1"/>
    <x v="6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x v="2816"/>
    <x v="2820"/>
    <b v="0"/>
    <n v="20"/>
    <b v="1"/>
    <s v="theater/plays"/>
    <n v="136"/>
    <n v="13.6"/>
    <x v="1"/>
    <x v="6"/>
    <x v="2820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x v="2817"/>
    <x v="2821"/>
    <b v="0"/>
    <n v="35"/>
    <b v="1"/>
    <s v="theater/plays"/>
    <n v="100"/>
    <n v="28.57"/>
    <x v="1"/>
    <x v="6"/>
    <x v="2821"/>
    <x v="2817"/>
    <x v="3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x v="2818"/>
    <x v="2822"/>
    <b v="0"/>
    <n v="94"/>
    <b v="1"/>
    <s v="theater/plays"/>
    <n v="100"/>
    <n v="63.83"/>
    <x v="1"/>
    <x v="6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x v="2819"/>
    <x v="2823"/>
    <b v="0"/>
    <n v="14"/>
    <b v="1"/>
    <s v="theater/plays"/>
    <n v="124"/>
    <n v="8.86"/>
    <x v="1"/>
    <x v="6"/>
    <x v="2823"/>
    <x v="2819"/>
    <x v="0"/>
  </r>
  <r>
    <n v="2824"/>
    <s v="The Rooftop"/>
    <s v="I wrote a One Act play called The Rooftop for a Female Playwright's festival. Every little bit helps!"/>
    <x v="81"/>
    <n v="760"/>
    <x v="0"/>
    <s v="US"/>
    <s v="USD"/>
    <x v="2820"/>
    <x v="2824"/>
    <b v="0"/>
    <n v="15"/>
    <b v="1"/>
    <s v="theater/plays"/>
    <n v="117"/>
    <n v="50.67"/>
    <x v="1"/>
    <x v="6"/>
    <x v="2824"/>
    <x v="2820"/>
    <x v="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x v="2821"/>
    <x v="2825"/>
    <b v="0"/>
    <n v="51"/>
    <b v="1"/>
    <s v="theater/plays"/>
    <n v="103"/>
    <n v="60.78"/>
    <x v="1"/>
    <x v="6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x v="2822"/>
    <x v="2826"/>
    <b v="0"/>
    <n v="19"/>
    <b v="1"/>
    <s v="theater/plays"/>
    <n v="108"/>
    <n v="113.42"/>
    <x v="1"/>
    <x v="6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x v="2823"/>
    <x v="2827"/>
    <b v="0"/>
    <n v="23"/>
    <b v="1"/>
    <s v="theater/plays"/>
    <n v="120"/>
    <n v="104.57"/>
    <x v="1"/>
    <x v="6"/>
    <x v="2827"/>
    <x v="2823"/>
    <x v="2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x v="2824"/>
    <x v="2828"/>
    <b v="0"/>
    <n v="97"/>
    <b v="1"/>
    <s v="theater/plays"/>
    <n v="100"/>
    <n v="98.31"/>
    <x v="1"/>
    <x v="6"/>
    <x v="2828"/>
    <x v="2824"/>
    <x v="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x v="2825"/>
    <x v="2829"/>
    <b v="0"/>
    <n v="76"/>
    <b v="1"/>
    <s v="theater/plays"/>
    <n v="107"/>
    <n v="35.04"/>
    <x v="1"/>
    <x v="6"/>
    <x v="2829"/>
    <x v="2825"/>
    <x v="2"/>
  </r>
  <r>
    <n v="2830"/>
    <s v="Nakhtik and Avalon"/>
    <s v="Avalon is a new South African Township play and Nakhtik is a  danced political lecture."/>
    <x v="9"/>
    <n v="3000"/>
    <x v="0"/>
    <s v="US"/>
    <s v="USD"/>
    <x v="2826"/>
    <x v="2830"/>
    <b v="0"/>
    <n v="11"/>
    <b v="1"/>
    <s v="theater/plays"/>
    <n v="100"/>
    <n v="272.73"/>
    <x v="1"/>
    <x v="6"/>
    <x v="2830"/>
    <x v="2826"/>
    <x v="3"/>
  </r>
  <r>
    <n v="2831"/>
    <s v="Tackett &amp; Pyke put on a Play"/>
    <s v="We each wrote a play and would like to produce them for you for nothing more than art's sake!"/>
    <x v="9"/>
    <n v="3320"/>
    <x v="0"/>
    <s v="US"/>
    <s v="USD"/>
    <x v="2827"/>
    <x v="2831"/>
    <b v="0"/>
    <n v="52"/>
    <b v="1"/>
    <s v="theater/plays"/>
    <n v="111"/>
    <n v="63.85"/>
    <x v="1"/>
    <x v="6"/>
    <x v="2831"/>
    <x v="2827"/>
    <x v="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x v="2828"/>
    <x v="2832"/>
    <b v="0"/>
    <n v="95"/>
    <b v="1"/>
    <s v="theater/plays"/>
    <n v="115"/>
    <n v="30.19"/>
    <x v="1"/>
    <x v="6"/>
    <x v="2832"/>
    <x v="2828"/>
    <x v="3"/>
  </r>
  <r>
    <n v="2833"/>
    <s v="Star Man Rocket Man"/>
    <s v="A new play about exploring outer space"/>
    <x v="200"/>
    <n v="2923"/>
    <x v="0"/>
    <s v="US"/>
    <s v="USD"/>
    <x v="2829"/>
    <x v="2833"/>
    <b v="0"/>
    <n v="35"/>
    <b v="1"/>
    <s v="theater/plays"/>
    <n v="108"/>
    <n v="83.51"/>
    <x v="1"/>
    <x v="6"/>
    <x v="2833"/>
    <x v="2829"/>
    <x v="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x v="2830"/>
    <x v="2834"/>
    <b v="0"/>
    <n v="21"/>
    <b v="1"/>
    <s v="theater/plays"/>
    <n v="170"/>
    <n v="64.760000000000005"/>
    <x v="1"/>
    <x v="6"/>
    <x v="2834"/>
    <x v="2830"/>
    <x v="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x v="2831"/>
    <x v="2835"/>
    <b v="0"/>
    <n v="93"/>
    <b v="1"/>
    <s v="theater/plays"/>
    <n v="187"/>
    <n v="20.12"/>
    <x v="1"/>
    <x v="6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x v="2832"/>
    <x v="2836"/>
    <b v="0"/>
    <n v="11"/>
    <b v="1"/>
    <s v="theater/plays"/>
    <n v="108"/>
    <n v="44.09"/>
    <x v="1"/>
    <x v="6"/>
    <x v="2836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x v="2833"/>
    <x v="2837"/>
    <b v="0"/>
    <n v="21"/>
    <b v="1"/>
    <s v="theater/plays"/>
    <n v="100"/>
    <n v="40.479999999999997"/>
    <x v="1"/>
    <x v="6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x v="2834"/>
    <x v="2838"/>
    <b v="0"/>
    <n v="54"/>
    <b v="1"/>
    <s v="theater/plays"/>
    <n v="120"/>
    <n v="44.54"/>
    <x v="1"/>
    <x v="6"/>
    <x v="2838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x v="2835"/>
    <x v="2839"/>
    <b v="0"/>
    <n v="31"/>
    <b v="1"/>
    <s v="theater/plays"/>
    <n v="111"/>
    <n v="125.81"/>
    <x v="1"/>
    <x v="6"/>
    <x v="2839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x v="2836"/>
    <x v="2840"/>
    <b v="0"/>
    <n v="132"/>
    <b v="1"/>
    <s v="theater/plays"/>
    <n v="104"/>
    <n v="19.7"/>
    <x v="1"/>
    <x v="6"/>
    <x v="2840"/>
    <x v="2836"/>
    <x v="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x v="2837"/>
    <x v="2841"/>
    <b v="0"/>
    <n v="1"/>
    <b v="0"/>
    <s v="theater/plays"/>
    <n v="1"/>
    <n v="10"/>
    <x v="1"/>
    <x v="6"/>
    <x v="2841"/>
    <x v="2837"/>
    <x v="0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x v="2838"/>
    <x v="2842"/>
    <b v="0"/>
    <n v="0"/>
    <b v="0"/>
    <s v="theater/plays"/>
    <n v="0"/>
    <n v="0"/>
    <x v="1"/>
    <x v="6"/>
    <x v="2842"/>
    <x v="2838"/>
    <x v="3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x v="2839"/>
    <x v="2843"/>
    <b v="0"/>
    <n v="0"/>
    <b v="0"/>
    <s v="theater/plays"/>
    <n v="0"/>
    <n v="0"/>
    <x v="1"/>
    <x v="6"/>
    <x v="2843"/>
    <x v="2839"/>
    <x v="2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x v="2840"/>
    <x v="2844"/>
    <b v="0"/>
    <n v="1"/>
    <b v="0"/>
    <s v="theater/plays"/>
    <n v="5"/>
    <n v="30"/>
    <x v="1"/>
    <x v="6"/>
    <x v="2844"/>
    <x v="2840"/>
    <x v="2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x v="2841"/>
    <x v="2845"/>
    <b v="0"/>
    <n v="39"/>
    <b v="0"/>
    <s v="theater/plays"/>
    <n v="32"/>
    <n v="60.67"/>
    <x v="1"/>
    <x v="6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x v="2842"/>
    <x v="2846"/>
    <b v="0"/>
    <n v="0"/>
    <b v="0"/>
    <s v="theater/plays"/>
    <n v="0"/>
    <n v="0"/>
    <x v="1"/>
    <x v="6"/>
    <x v="2846"/>
    <x v="2842"/>
    <x v="0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x v="2843"/>
    <x v="2847"/>
    <b v="0"/>
    <n v="0"/>
    <b v="0"/>
    <s v="theater/plays"/>
    <n v="0"/>
    <n v="0"/>
    <x v="1"/>
    <x v="6"/>
    <x v="2847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x v="2844"/>
    <x v="2848"/>
    <b v="0"/>
    <n v="3"/>
    <b v="0"/>
    <s v="theater/plays"/>
    <n v="0"/>
    <n v="23.33"/>
    <x v="1"/>
    <x v="6"/>
    <x v="2848"/>
    <x v="2844"/>
    <x v="0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x v="2845"/>
    <x v="2849"/>
    <b v="0"/>
    <n v="1"/>
    <b v="0"/>
    <s v="theater/plays"/>
    <n v="1"/>
    <n v="5"/>
    <x v="1"/>
    <x v="6"/>
    <x v="2849"/>
    <x v="2845"/>
    <x v="2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x v="2846"/>
    <x v="2850"/>
    <b v="0"/>
    <n v="13"/>
    <b v="0"/>
    <s v="theater/plays"/>
    <n v="4"/>
    <n v="23.92"/>
    <x v="1"/>
    <x v="6"/>
    <x v="2850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x v="2847"/>
    <x v="2851"/>
    <b v="0"/>
    <n v="0"/>
    <b v="0"/>
    <s v="theater/plays"/>
    <n v="0"/>
    <n v="0"/>
    <x v="1"/>
    <x v="6"/>
    <x v="2851"/>
    <x v="2847"/>
    <x v="2"/>
  </r>
  <r>
    <n v="2852"/>
    <s v="Freedom Train"/>
    <s v="Just one time back to the past on the Freedom Train will open your eyes and your lives will never ever be the same!"/>
    <x v="10"/>
    <n v="95"/>
    <x v="2"/>
    <s v="US"/>
    <s v="USD"/>
    <x v="2848"/>
    <x v="2852"/>
    <b v="0"/>
    <n v="6"/>
    <b v="0"/>
    <s v="theater/plays"/>
    <n v="2"/>
    <n v="15.83"/>
    <x v="1"/>
    <x v="6"/>
    <x v="2852"/>
    <x v="2848"/>
    <x v="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x v="2849"/>
    <x v="2853"/>
    <b v="0"/>
    <n v="0"/>
    <b v="0"/>
    <s v="theater/plays"/>
    <n v="0"/>
    <n v="0"/>
    <x v="1"/>
    <x v="6"/>
    <x v="2853"/>
    <x v="2849"/>
    <x v="3"/>
  </r>
  <r>
    <n v="2854"/>
    <s v="Ultimate Political Selfie!"/>
    <s v="Almost Random Theatre's play about a candidate - with no policies - who is seeking election in May 2015"/>
    <x v="28"/>
    <n v="417"/>
    <x v="2"/>
    <s v="GB"/>
    <s v="GBP"/>
    <x v="2850"/>
    <x v="2854"/>
    <b v="0"/>
    <n v="14"/>
    <b v="0"/>
    <s v="theater/plays"/>
    <n v="42"/>
    <n v="29.79"/>
    <x v="1"/>
    <x v="6"/>
    <x v="2854"/>
    <x v="2850"/>
    <x v="0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x v="2851"/>
    <x v="2855"/>
    <b v="0"/>
    <n v="5"/>
    <b v="0"/>
    <s v="theater/plays"/>
    <n v="50"/>
    <n v="60"/>
    <x v="1"/>
    <x v="6"/>
    <x v="2855"/>
    <x v="2851"/>
    <x v="2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x v="2852"/>
    <x v="2856"/>
    <b v="0"/>
    <n v="6"/>
    <b v="0"/>
    <s v="theater/plays"/>
    <n v="5"/>
    <n v="24.33"/>
    <x v="1"/>
    <x v="6"/>
    <x v="2856"/>
    <x v="2852"/>
    <x v="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x v="2853"/>
    <x v="2857"/>
    <b v="0"/>
    <n v="15"/>
    <b v="0"/>
    <s v="theater/plays"/>
    <n v="20"/>
    <n v="500"/>
    <x v="1"/>
    <x v="6"/>
    <x v="2857"/>
    <x v="2853"/>
    <x v="2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x v="2854"/>
    <x v="2858"/>
    <b v="0"/>
    <n v="0"/>
    <b v="0"/>
    <s v="theater/plays"/>
    <n v="0"/>
    <n v="0"/>
    <x v="1"/>
    <x v="6"/>
    <x v="2858"/>
    <x v="2854"/>
    <x v="3"/>
  </r>
  <r>
    <n v="2859"/>
    <s v="Grover Theatre Company (GTC)"/>
    <s v="A theatre company that will create works to inspire young people and get everyone involved."/>
    <x v="13"/>
    <n v="35"/>
    <x v="2"/>
    <s v="AU"/>
    <s v="AUD"/>
    <x v="2855"/>
    <x v="2859"/>
    <b v="0"/>
    <n v="1"/>
    <b v="0"/>
    <s v="theater/plays"/>
    <n v="2"/>
    <n v="35"/>
    <x v="1"/>
    <x v="6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x v="2856"/>
    <x v="2860"/>
    <b v="0"/>
    <n v="9"/>
    <b v="0"/>
    <s v="theater/plays"/>
    <n v="7"/>
    <n v="29.56"/>
    <x v="1"/>
    <x v="6"/>
    <x v="2860"/>
    <x v="2856"/>
    <x v="2"/>
  </r>
  <r>
    <n v="2861"/>
    <s v="Julius Caesar"/>
    <s v="The University of Queensland Drama Production Course is putting on an adaptation of William Shakespeares Julius Caesar"/>
    <x v="49"/>
    <n v="80"/>
    <x v="2"/>
    <s v="AU"/>
    <s v="AUD"/>
    <x v="2857"/>
    <x v="2861"/>
    <b v="0"/>
    <n v="3"/>
    <b v="0"/>
    <s v="theater/plays"/>
    <n v="32"/>
    <n v="26.67"/>
    <x v="1"/>
    <x v="6"/>
    <x v="2861"/>
    <x v="2857"/>
    <x v="0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x v="2858"/>
    <x v="2862"/>
    <b v="0"/>
    <n v="3"/>
    <b v="0"/>
    <s v="theater/plays"/>
    <n v="0"/>
    <n v="18.329999999999998"/>
    <x v="1"/>
    <x v="6"/>
    <x v="2862"/>
    <x v="2858"/>
    <x v="3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x v="2859"/>
    <x v="2863"/>
    <b v="0"/>
    <n v="1"/>
    <b v="0"/>
    <s v="theater/plays"/>
    <n v="0"/>
    <n v="20"/>
    <x v="1"/>
    <x v="6"/>
    <x v="2863"/>
    <x v="2859"/>
    <x v="3"/>
  </r>
  <r>
    <n v="2864"/>
    <s v="'Haunting Julia' by Alan Ayckbourn"/>
    <s v="Accessible, original theatre for all!"/>
    <x v="30"/>
    <n v="40"/>
    <x v="2"/>
    <s v="GB"/>
    <s v="GBP"/>
    <x v="2860"/>
    <x v="2864"/>
    <b v="0"/>
    <n v="3"/>
    <b v="0"/>
    <s v="theater/plays"/>
    <n v="2"/>
    <n v="13.33"/>
    <x v="1"/>
    <x v="6"/>
    <x v="2864"/>
    <x v="2860"/>
    <x v="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x v="2861"/>
    <x v="2865"/>
    <b v="0"/>
    <n v="0"/>
    <b v="0"/>
    <s v="theater/plays"/>
    <n v="0"/>
    <n v="0"/>
    <x v="1"/>
    <x v="6"/>
    <x v="2865"/>
    <x v="2861"/>
    <x v="3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x v="2862"/>
    <x v="2866"/>
    <b v="0"/>
    <n v="2"/>
    <b v="0"/>
    <s v="theater/plays"/>
    <n v="1"/>
    <n v="22.5"/>
    <x v="1"/>
    <x v="6"/>
    <x v="2866"/>
    <x v="2862"/>
    <x v="2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x v="2863"/>
    <x v="2867"/>
    <b v="0"/>
    <n v="10"/>
    <b v="0"/>
    <s v="theater/plays"/>
    <n v="20"/>
    <n v="50.4"/>
    <x v="1"/>
    <x v="6"/>
    <x v="2867"/>
    <x v="2863"/>
    <x v="2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x v="2864"/>
    <x v="2868"/>
    <b v="0"/>
    <n v="60"/>
    <b v="0"/>
    <s v="theater/plays"/>
    <n v="42"/>
    <n v="105.03"/>
    <x v="1"/>
    <x v="6"/>
    <x v="2868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x v="2865"/>
    <x v="2869"/>
    <b v="0"/>
    <n v="5"/>
    <b v="0"/>
    <s v="theater/plays"/>
    <n v="1"/>
    <n v="35.4"/>
    <x v="1"/>
    <x v="6"/>
    <x v="2869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x v="2866"/>
    <x v="2870"/>
    <b v="0"/>
    <n v="9"/>
    <b v="0"/>
    <s v="theater/plays"/>
    <n v="15"/>
    <n v="83.33"/>
    <x v="1"/>
    <x v="6"/>
    <x v="2870"/>
    <x v="2866"/>
    <x v="3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x v="2867"/>
    <x v="2871"/>
    <b v="0"/>
    <n v="13"/>
    <b v="0"/>
    <s v="theater/plays"/>
    <n v="5"/>
    <n v="35.92"/>
    <x v="1"/>
    <x v="6"/>
    <x v="2871"/>
    <x v="2867"/>
    <x v="3"/>
  </r>
  <r>
    <n v="2872"/>
    <s v="Loud Arts"/>
    <s v="Local Theatre group in Loudoun County, Virginia. Looking for funds to start producing shows!"/>
    <x v="9"/>
    <n v="0"/>
    <x v="2"/>
    <s v="US"/>
    <s v="USD"/>
    <x v="2868"/>
    <x v="2872"/>
    <b v="0"/>
    <n v="0"/>
    <b v="0"/>
    <s v="theater/plays"/>
    <n v="0"/>
    <n v="0"/>
    <x v="1"/>
    <x v="6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x v="2869"/>
    <x v="2873"/>
    <b v="0"/>
    <n v="8"/>
    <b v="0"/>
    <s v="theater/plays"/>
    <n v="38"/>
    <n v="119.13"/>
    <x v="1"/>
    <x v="6"/>
    <x v="2873"/>
    <x v="2869"/>
    <x v="3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x v="2870"/>
    <x v="2874"/>
    <b v="0"/>
    <n v="3"/>
    <b v="0"/>
    <s v="theater/plays"/>
    <n v="5"/>
    <n v="90.33"/>
    <x v="1"/>
    <x v="6"/>
    <x v="2874"/>
    <x v="2870"/>
    <x v="2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x v="2871"/>
    <x v="2875"/>
    <b v="0"/>
    <n v="3"/>
    <b v="0"/>
    <s v="theater/plays"/>
    <n v="0"/>
    <n v="2.33"/>
    <x v="1"/>
    <x v="6"/>
    <x v="2875"/>
    <x v="2871"/>
    <x v="2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x v="2872"/>
    <x v="2876"/>
    <b v="0"/>
    <n v="0"/>
    <b v="0"/>
    <s v="theater/plays"/>
    <n v="0"/>
    <n v="0"/>
    <x v="1"/>
    <x v="6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x v="2873"/>
    <x v="2877"/>
    <b v="0"/>
    <n v="6"/>
    <b v="0"/>
    <s v="theater/plays"/>
    <n v="11"/>
    <n v="108.33"/>
    <x v="1"/>
    <x v="6"/>
    <x v="2877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x v="2874"/>
    <x v="2878"/>
    <b v="0"/>
    <n v="4"/>
    <b v="0"/>
    <s v="theater/plays"/>
    <n v="2"/>
    <n v="15.75"/>
    <x v="1"/>
    <x v="6"/>
    <x v="2878"/>
    <x v="2874"/>
    <x v="0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x v="2875"/>
    <x v="2879"/>
    <b v="0"/>
    <n v="1"/>
    <b v="0"/>
    <s v="theater/plays"/>
    <n v="0"/>
    <n v="29"/>
    <x v="1"/>
    <x v="6"/>
    <x v="2879"/>
    <x v="2875"/>
    <x v="0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x v="2876"/>
    <x v="2880"/>
    <b v="0"/>
    <n v="29"/>
    <b v="0"/>
    <s v="theater/plays"/>
    <n v="23"/>
    <n v="96.55"/>
    <x v="1"/>
    <x v="6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x v="2877"/>
    <x v="2881"/>
    <b v="0"/>
    <n v="0"/>
    <b v="0"/>
    <s v="theater/plays"/>
    <n v="0"/>
    <n v="0"/>
    <x v="1"/>
    <x v="6"/>
    <x v="2881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x v="2878"/>
    <x v="2882"/>
    <b v="0"/>
    <n v="4"/>
    <b v="0"/>
    <s v="theater/plays"/>
    <n v="34"/>
    <n v="63"/>
    <x v="1"/>
    <x v="6"/>
    <x v="2882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x v="2879"/>
    <x v="2883"/>
    <b v="0"/>
    <n v="5"/>
    <b v="0"/>
    <s v="theater/plays"/>
    <n v="19"/>
    <n v="381.6"/>
    <x v="1"/>
    <x v="6"/>
    <x v="2883"/>
    <x v="2879"/>
    <x v="2"/>
  </r>
  <r>
    <n v="2884"/>
    <s v="The Lizard King, a play by Jay Jeff Jones"/>
    <s v="Come explore the dream world of Jim Morrison, rock singer, mystic, poet, shaman."/>
    <x v="101"/>
    <n v="185"/>
    <x v="2"/>
    <s v="US"/>
    <s v="USD"/>
    <x v="2880"/>
    <x v="2884"/>
    <b v="0"/>
    <n v="4"/>
    <b v="0"/>
    <s v="theater/plays"/>
    <n v="0"/>
    <n v="46.25"/>
    <x v="1"/>
    <x v="6"/>
    <x v="2884"/>
    <x v="2880"/>
    <x v="3"/>
  </r>
  <r>
    <n v="2885"/>
    <s v="The Wedding"/>
    <s v="An historic and proud work of Polish nationalistic literature performed on stage."/>
    <x v="44"/>
    <n v="130"/>
    <x v="2"/>
    <s v="US"/>
    <s v="USD"/>
    <x v="2881"/>
    <x v="2885"/>
    <b v="0"/>
    <n v="5"/>
    <b v="0"/>
    <s v="theater/plays"/>
    <n v="33"/>
    <n v="26"/>
    <x v="1"/>
    <x v="6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x v="2882"/>
    <x v="2886"/>
    <b v="0"/>
    <n v="1"/>
    <b v="0"/>
    <s v="theater/plays"/>
    <n v="5"/>
    <n v="10"/>
    <x v="1"/>
    <x v="6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x v="2883"/>
    <x v="2887"/>
    <b v="0"/>
    <n v="1"/>
    <b v="0"/>
    <s v="theater/plays"/>
    <n v="0"/>
    <n v="5"/>
    <x v="1"/>
    <x v="6"/>
    <x v="2887"/>
    <x v="2883"/>
    <x v="3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x v="2884"/>
    <x v="2888"/>
    <b v="0"/>
    <n v="0"/>
    <b v="0"/>
    <s v="theater/plays"/>
    <n v="0"/>
    <n v="0"/>
    <x v="1"/>
    <x v="6"/>
    <x v="2888"/>
    <x v="2884"/>
    <x v="3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x v="2885"/>
    <x v="2889"/>
    <b v="0"/>
    <n v="14"/>
    <b v="0"/>
    <s v="theater/plays"/>
    <n v="38"/>
    <n v="81.569999999999993"/>
    <x v="1"/>
    <x v="6"/>
    <x v="2889"/>
    <x v="2885"/>
    <x v="3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x v="2886"/>
    <x v="2890"/>
    <b v="0"/>
    <n v="3"/>
    <b v="0"/>
    <s v="theater/plays"/>
    <n v="1"/>
    <n v="7"/>
    <x v="1"/>
    <x v="6"/>
    <x v="2890"/>
    <x v="2886"/>
    <x v="3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x v="2887"/>
    <x v="2891"/>
    <b v="0"/>
    <n v="10"/>
    <b v="0"/>
    <s v="theater/plays"/>
    <n v="3"/>
    <n v="27.3"/>
    <x v="1"/>
    <x v="6"/>
    <x v="2891"/>
    <x v="2887"/>
    <x v="2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x v="2888"/>
    <x v="2892"/>
    <b v="0"/>
    <n v="17"/>
    <b v="0"/>
    <s v="theater/plays"/>
    <n v="9"/>
    <n v="29.41"/>
    <x v="1"/>
    <x v="6"/>
    <x v="2892"/>
    <x v="2888"/>
    <x v="3"/>
  </r>
  <r>
    <n v="2893"/>
    <s v="REDISCOVERING KIA THE PLAY"/>
    <s v="Fundraising for REDISCOVERING KIA THE PLAY"/>
    <x v="10"/>
    <n v="25"/>
    <x v="2"/>
    <s v="US"/>
    <s v="USD"/>
    <x v="2889"/>
    <x v="2893"/>
    <b v="0"/>
    <n v="2"/>
    <b v="0"/>
    <s v="theater/plays"/>
    <n v="1"/>
    <n v="12.5"/>
    <x v="1"/>
    <x v="6"/>
    <x v="2893"/>
    <x v="2889"/>
    <x v="3"/>
  </r>
  <r>
    <n v="2894"/>
    <s v="How Could You Do This To Me (The Stage Play)"/>
    <s v="This Is A Story About A Woman A Man And A Woman"/>
    <x v="63"/>
    <n v="0"/>
    <x v="2"/>
    <s v="US"/>
    <s v="USD"/>
    <x v="2890"/>
    <x v="2894"/>
    <b v="0"/>
    <n v="0"/>
    <b v="0"/>
    <s v="theater/plays"/>
    <n v="0"/>
    <n v="0"/>
    <x v="1"/>
    <x v="6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x v="2891"/>
    <x v="2895"/>
    <b v="0"/>
    <n v="4"/>
    <b v="0"/>
    <s v="theater/plays"/>
    <n v="5"/>
    <n v="5.75"/>
    <x v="1"/>
    <x v="6"/>
    <x v="2895"/>
    <x v="2891"/>
    <x v="3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x v="2892"/>
    <x v="2896"/>
    <b v="0"/>
    <n v="12"/>
    <b v="0"/>
    <s v="theater/plays"/>
    <n v="21"/>
    <n v="52.08"/>
    <x v="1"/>
    <x v="6"/>
    <x v="2896"/>
    <x v="2892"/>
    <x v="2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x v="2893"/>
    <x v="2897"/>
    <b v="0"/>
    <n v="3"/>
    <b v="0"/>
    <s v="theater/plays"/>
    <n v="5"/>
    <n v="183.33"/>
    <x v="1"/>
    <x v="6"/>
    <x v="2897"/>
    <x v="2893"/>
    <x v="0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x v="2894"/>
    <x v="2898"/>
    <b v="0"/>
    <n v="12"/>
    <b v="0"/>
    <s v="theater/plays"/>
    <n v="4"/>
    <n v="26.33"/>
    <x v="1"/>
    <x v="6"/>
    <x v="2898"/>
    <x v="2894"/>
    <x v="0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x v="2895"/>
    <x v="2899"/>
    <b v="0"/>
    <n v="0"/>
    <b v="0"/>
    <s v="theater/plays"/>
    <n v="0"/>
    <n v="0"/>
    <x v="1"/>
    <x v="6"/>
    <x v="2899"/>
    <x v="2895"/>
    <x v="2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x v="2896"/>
    <x v="2900"/>
    <b v="0"/>
    <n v="7"/>
    <b v="0"/>
    <s v="theater/plays"/>
    <n v="62"/>
    <n v="486.43"/>
    <x v="1"/>
    <x v="6"/>
    <x v="2900"/>
    <x v="2896"/>
    <x v="3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x v="2897"/>
    <x v="2901"/>
    <b v="0"/>
    <n v="2"/>
    <b v="0"/>
    <s v="theater/plays"/>
    <n v="1"/>
    <n v="3"/>
    <x v="1"/>
    <x v="6"/>
    <x v="2901"/>
    <x v="2897"/>
    <x v="3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x v="2898"/>
    <x v="2902"/>
    <b v="0"/>
    <n v="1"/>
    <b v="0"/>
    <s v="theater/plays"/>
    <n v="0"/>
    <n v="25"/>
    <x v="1"/>
    <x v="6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x v="2899"/>
    <x v="2903"/>
    <b v="0"/>
    <n v="4"/>
    <b v="0"/>
    <s v="theater/plays"/>
    <n v="1"/>
    <n v="9.75"/>
    <x v="1"/>
    <x v="6"/>
    <x v="2903"/>
    <x v="2899"/>
    <x v="0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x v="2900"/>
    <x v="2904"/>
    <b v="0"/>
    <n v="4"/>
    <b v="0"/>
    <s v="theater/plays"/>
    <n v="5"/>
    <n v="18.75"/>
    <x v="1"/>
    <x v="6"/>
    <x v="2904"/>
    <x v="2900"/>
    <x v="3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x v="2901"/>
    <x v="2905"/>
    <b v="0"/>
    <n v="17"/>
    <b v="0"/>
    <s v="theater/plays"/>
    <n v="18"/>
    <n v="36.590000000000003"/>
    <x v="1"/>
    <x v="6"/>
    <x v="2905"/>
    <x v="2901"/>
    <x v="2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x v="2902"/>
    <x v="2906"/>
    <b v="0"/>
    <n v="7"/>
    <b v="0"/>
    <s v="theater/plays"/>
    <n v="9"/>
    <n v="80.709999999999994"/>
    <x v="1"/>
    <x v="6"/>
    <x v="2906"/>
    <x v="2902"/>
    <x v="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x v="2903"/>
    <x v="2907"/>
    <b v="0"/>
    <n v="2"/>
    <b v="0"/>
    <s v="theater/plays"/>
    <n v="0"/>
    <n v="1"/>
    <x v="1"/>
    <x v="6"/>
    <x v="290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x v="2904"/>
    <x v="2908"/>
    <b v="0"/>
    <n v="5"/>
    <b v="0"/>
    <s v="theater/plays"/>
    <n v="3"/>
    <n v="52.8"/>
    <x v="1"/>
    <x v="6"/>
    <x v="2908"/>
    <x v="2904"/>
    <x v="2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x v="2905"/>
    <x v="2909"/>
    <b v="0"/>
    <n v="1"/>
    <b v="0"/>
    <s v="theater/plays"/>
    <n v="0"/>
    <n v="20"/>
    <x v="1"/>
    <x v="6"/>
    <x v="2909"/>
    <x v="2905"/>
    <x v="3"/>
  </r>
  <r>
    <n v="2910"/>
    <s v="Strive"/>
    <s v="Free drama, dance and singing workshops for disadvantaged young people to inspire, create and help them follow their dreams."/>
    <x v="11"/>
    <n v="1"/>
    <x v="2"/>
    <s v="GB"/>
    <s v="GBP"/>
    <x v="2906"/>
    <x v="2910"/>
    <b v="0"/>
    <n v="1"/>
    <b v="0"/>
    <s v="theater/plays"/>
    <n v="0"/>
    <n v="1"/>
    <x v="1"/>
    <x v="6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x v="2907"/>
    <x v="2911"/>
    <b v="0"/>
    <n v="14"/>
    <b v="0"/>
    <s v="theater/plays"/>
    <n v="37"/>
    <n v="46.93"/>
    <x v="1"/>
    <x v="6"/>
    <x v="2911"/>
    <x v="2907"/>
    <x v="0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x v="2908"/>
    <x v="2912"/>
    <b v="0"/>
    <n v="26"/>
    <b v="0"/>
    <s v="theater/plays"/>
    <n v="14"/>
    <n v="78.08"/>
    <x v="1"/>
    <x v="6"/>
    <x v="2912"/>
    <x v="2908"/>
    <x v="0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x v="2909"/>
    <x v="2913"/>
    <b v="0"/>
    <n v="2"/>
    <b v="0"/>
    <s v="theater/plays"/>
    <n v="0"/>
    <n v="1"/>
    <x v="1"/>
    <x v="6"/>
    <x v="2913"/>
    <x v="2909"/>
    <x v="3"/>
  </r>
  <r>
    <n v="2914"/>
    <s v="Hercules the Panto"/>
    <s v="Hercules must complete four challenges in order to meet the father he never knew"/>
    <x v="31"/>
    <n v="1"/>
    <x v="2"/>
    <s v="GB"/>
    <s v="GBP"/>
    <x v="2910"/>
    <x v="2914"/>
    <b v="0"/>
    <n v="1"/>
    <b v="0"/>
    <s v="theater/plays"/>
    <n v="0"/>
    <n v="1"/>
    <x v="1"/>
    <x v="6"/>
    <x v="2914"/>
    <x v="2910"/>
    <x v="0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x v="2911"/>
    <x v="2915"/>
    <b v="0"/>
    <n v="3"/>
    <b v="0"/>
    <s v="theater/plays"/>
    <n v="61"/>
    <n v="203.67"/>
    <x v="1"/>
    <x v="6"/>
    <x v="2915"/>
    <x v="2911"/>
    <x v="2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x v="2912"/>
    <x v="2916"/>
    <b v="0"/>
    <n v="7"/>
    <b v="0"/>
    <s v="theater/plays"/>
    <n v="8"/>
    <n v="20.71"/>
    <x v="1"/>
    <x v="6"/>
    <x v="2916"/>
    <x v="2912"/>
    <x v="3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x v="2913"/>
    <x v="2917"/>
    <b v="0"/>
    <n v="9"/>
    <b v="0"/>
    <s v="theater/plays"/>
    <n v="22"/>
    <n v="48.56"/>
    <x v="1"/>
    <x v="6"/>
    <x v="2917"/>
    <x v="2913"/>
    <x v="0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x v="2914"/>
    <x v="2918"/>
    <b v="0"/>
    <n v="20"/>
    <b v="0"/>
    <s v="theater/plays"/>
    <n v="27"/>
    <n v="68.099999999999994"/>
    <x v="1"/>
    <x v="6"/>
    <x v="2918"/>
    <x v="2914"/>
    <x v="0"/>
  </r>
  <r>
    <n v="2919"/>
    <s v="While the Stars Fall"/>
    <s v="A full staged reading of a new play about a boy who learns how to be happy from the most unexpected person."/>
    <x v="20"/>
    <n v="51"/>
    <x v="2"/>
    <s v="US"/>
    <s v="USD"/>
    <x v="2915"/>
    <x v="2919"/>
    <b v="0"/>
    <n v="6"/>
    <b v="0"/>
    <s v="theater/plays"/>
    <n v="9"/>
    <n v="8.5"/>
    <x v="1"/>
    <x v="6"/>
    <x v="2919"/>
    <x v="2915"/>
    <x v="3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x v="2916"/>
    <x v="2920"/>
    <b v="0"/>
    <n v="13"/>
    <b v="0"/>
    <s v="theater/plays"/>
    <n v="27"/>
    <n v="51.62"/>
    <x v="1"/>
    <x v="6"/>
    <x v="2920"/>
    <x v="2916"/>
    <x v="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x v="2917"/>
    <x v="2921"/>
    <b v="0"/>
    <n v="3"/>
    <b v="1"/>
    <s v="theater/musical"/>
    <n v="129"/>
    <n v="43"/>
    <x v="1"/>
    <x v="40"/>
    <x v="2921"/>
    <x v="2917"/>
    <x v="3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x v="2918"/>
    <x v="2922"/>
    <b v="0"/>
    <n v="6"/>
    <b v="1"/>
    <s v="theater/musical"/>
    <n v="100"/>
    <n v="83.33"/>
    <x v="1"/>
    <x v="40"/>
    <x v="2922"/>
    <x v="2918"/>
    <x v="0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x v="2919"/>
    <x v="2923"/>
    <b v="0"/>
    <n v="10"/>
    <b v="1"/>
    <s v="theater/musical"/>
    <n v="100"/>
    <n v="30"/>
    <x v="1"/>
    <x v="40"/>
    <x v="2923"/>
    <x v="2919"/>
    <x v="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x v="2920"/>
    <x v="2924"/>
    <b v="0"/>
    <n v="147"/>
    <b v="1"/>
    <s v="theater/musical"/>
    <n v="103"/>
    <n v="175.51"/>
    <x v="1"/>
    <x v="40"/>
    <x v="2924"/>
    <x v="2920"/>
    <x v="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x v="2921"/>
    <x v="2925"/>
    <b v="0"/>
    <n v="199"/>
    <b v="1"/>
    <s v="theater/musical"/>
    <n v="102"/>
    <n v="231.66"/>
    <x v="1"/>
    <x v="40"/>
    <x v="2925"/>
    <x v="2921"/>
    <x v="3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x v="2922"/>
    <x v="2926"/>
    <b v="0"/>
    <n v="50"/>
    <b v="1"/>
    <s v="theater/musical"/>
    <n v="125"/>
    <n v="75"/>
    <x v="1"/>
    <x v="40"/>
    <x v="2926"/>
    <x v="2922"/>
    <x v="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x v="2923"/>
    <x v="2927"/>
    <b v="0"/>
    <n v="21"/>
    <b v="1"/>
    <s v="theater/musical"/>
    <n v="131"/>
    <n v="112.14"/>
    <x v="1"/>
    <x v="40"/>
    <x v="2927"/>
    <x v="2923"/>
    <x v="3"/>
  </r>
  <r>
    <n v="2928"/>
    <s v="Music Theatre of Idaho Presents &quot;A Year with Frog and Toad"/>
    <s v="This is a touring production for schools in the Treasure Valley!"/>
    <x v="28"/>
    <n v="1000"/>
    <x v="0"/>
    <s v="US"/>
    <s v="USD"/>
    <x v="2924"/>
    <x v="2928"/>
    <b v="0"/>
    <n v="24"/>
    <b v="1"/>
    <s v="theater/musical"/>
    <n v="100"/>
    <n v="41.67"/>
    <x v="1"/>
    <x v="40"/>
    <x v="2928"/>
    <x v="2924"/>
    <x v="2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x v="2925"/>
    <x v="2929"/>
    <b v="0"/>
    <n v="32"/>
    <b v="1"/>
    <s v="theater/musical"/>
    <n v="102"/>
    <n v="255.17"/>
    <x v="1"/>
    <x v="40"/>
    <x v="2929"/>
    <x v="2925"/>
    <x v="3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x v="2926"/>
    <x v="2930"/>
    <b v="0"/>
    <n v="62"/>
    <b v="1"/>
    <s v="theater/musical"/>
    <n v="101"/>
    <n v="162.77000000000001"/>
    <x v="1"/>
    <x v="40"/>
    <x v="2930"/>
    <x v="2926"/>
    <x v="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x v="2927"/>
    <x v="2931"/>
    <b v="0"/>
    <n v="9"/>
    <b v="1"/>
    <s v="theater/musical"/>
    <n v="106"/>
    <n v="88.33"/>
    <x v="1"/>
    <x v="40"/>
    <x v="2931"/>
    <x v="2927"/>
    <x v="3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x v="2928"/>
    <x v="2932"/>
    <b v="0"/>
    <n v="38"/>
    <b v="1"/>
    <s v="theater/musical"/>
    <n v="105"/>
    <n v="85.74"/>
    <x v="1"/>
    <x v="40"/>
    <x v="2932"/>
    <x v="2928"/>
    <x v="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x v="2929"/>
    <x v="2933"/>
    <b v="0"/>
    <n v="54"/>
    <b v="1"/>
    <s v="theater/musical"/>
    <n v="103"/>
    <n v="47.57"/>
    <x v="1"/>
    <x v="40"/>
    <x v="2933"/>
    <x v="2929"/>
    <x v="2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x v="2930"/>
    <x v="2934"/>
    <b v="0"/>
    <n v="37"/>
    <b v="1"/>
    <s v="theater/musical"/>
    <n v="108"/>
    <n v="72.97"/>
    <x v="1"/>
    <x v="40"/>
    <x v="2934"/>
    <x v="2930"/>
    <x v="3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x v="2931"/>
    <x v="2935"/>
    <b v="0"/>
    <n v="39"/>
    <b v="1"/>
    <s v="theater/musical"/>
    <n v="101"/>
    <n v="90.54"/>
    <x v="1"/>
    <x v="40"/>
    <x v="2935"/>
    <x v="2931"/>
    <x v="2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x v="2932"/>
    <x v="2936"/>
    <b v="0"/>
    <n v="34"/>
    <b v="1"/>
    <s v="theater/musical"/>
    <n v="128"/>
    <n v="37.65"/>
    <x v="1"/>
    <x v="40"/>
    <x v="2936"/>
    <x v="2932"/>
    <x v="3"/>
  </r>
  <r>
    <n v="2937"/>
    <s v="UCAS"/>
    <s v="UCAS is a new British musical premiering at the Edinburgh Fringe Festival 2014."/>
    <x v="15"/>
    <n v="2000"/>
    <x v="0"/>
    <s v="GB"/>
    <s v="GBP"/>
    <x v="2933"/>
    <x v="2937"/>
    <b v="0"/>
    <n v="55"/>
    <b v="1"/>
    <s v="theater/musical"/>
    <n v="133"/>
    <n v="36.36"/>
    <x v="1"/>
    <x v="40"/>
    <x v="2937"/>
    <x v="2933"/>
    <x v="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x v="2934"/>
    <x v="2938"/>
    <b v="0"/>
    <n v="32"/>
    <b v="1"/>
    <s v="theater/musical"/>
    <n v="101"/>
    <n v="126.72"/>
    <x v="1"/>
    <x v="40"/>
    <x v="2938"/>
    <x v="2934"/>
    <x v="3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x v="2935"/>
    <x v="2939"/>
    <b v="0"/>
    <n v="25"/>
    <b v="1"/>
    <s v="theater/musical"/>
    <n v="103"/>
    <n v="329.2"/>
    <x v="1"/>
    <x v="40"/>
    <x v="2939"/>
    <x v="2935"/>
    <x v="3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x v="2936"/>
    <x v="2940"/>
    <b v="0"/>
    <n v="33"/>
    <b v="1"/>
    <s v="theater/musical"/>
    <n v="107"/>
    <n v="81.239999999999995"/>
    <x v="1"/>
    <x v="40"/>
    <x v="2940"/>
    <x v="2936"/>
    <x v="3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x v="2937"/>
    <x v="2941"/>
    <b v="0"/>
    <n v="1"/>
    <b v="0"/>
    <s v="theater/spaces"/>
    <n v="0"/>
    <n v="1"/>
    <x v="1"/>
    <x v="38"/>
    <x v="2941"/>
    <x v="2937"/>
    <x v="0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x v="2938"/>
    <x v="2942"/>
    <b v="0"/>
    <n v="202"/>
    <b v="0"/>
    <s v="theater/spaces"/>
    <n v="20"/>
    <n v="202.23"/>
    <x v="1"/>
    <x v="38"/>
    <x v="2942"/>
    <x v="2938"/>
    <x v="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x v="2939"/>
    <x v="2943"/>
    <b v="0"/>
    <n v="0"/>
    <b v="0"/>
    <s v="theater/spaces"/>
    <n v="0"/>
    <n v="0"/>
    <x v="1"/>
    <x v="38"/>
    <x v="2943"/>
    <x v="2939"/>
    <x v="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x v="2940"/>
    <x v="2944"/>
    <b v="0"/>
    <n v="1"/>
    <b v="0"/>
    <s v="theater/spaces"/>
    <n v="1"/>
    <n v="100"/>
    <x v="1"/>
    <x v="38"/>
    <x v="2944"/>
    <x v="2940"/>
    <x v="0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x v="2941"/>
    <x v="2945"/>
    <b v="0"/>
    <n v="0"/>
    <b v="0"/>
    <s v="theater/spaces"/>
    <n v="0"/>
    <n v="0"/>
    <x v="1"/>
    <x v="38"/>
    <x v="2945"/>
    <x v="2941"/>
    <x v="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x v="2942"/>
    <x v="2946"/>
    <b v="0"/>
    <n v="2"/>
    <b v="0"/>
    <s v="theater/spaces"/>
    <n v="0"/>
    <n v="1"/>
    <x v="1"/>
    <x v="38"/>
    <x v="2946"/>
    <x v="2942"/>
    <x v="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x v="2943"/>
    <x v="2947"/>
    <b v="0"/>
    <n v="13"/>
    <b v="0"/>
    <s v="theater/spaces"/>
    <n v="4"/>
    <n v="82.46"/>
    <x v="1"/>
    <x v="38"/>
    <x v="2947"/>
    <x v="2943"/>
    <x v="2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x v="2944"/>
    <x v="2948"/>
    <b v="0"/>
    <n v="9"/>
    <b v="0"/>
    <s v="theater/spaces"/>
    <n v="0"/>
    <n v="2.67"/>
    <x v="1"/>
    <x v="38"/>
    <x v="2948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x v="2945"/>
    <x v="2949"/>
    <b v="0"/>
    <n v="2"/>
    <b v="0"/>
    <s v="theater/spaces"/>
    <n v="3"/>
    <n v="12.5"/>
    <x v="1"/>
    <x v="38"/>
    <x v="2949"/>
    <x v="2945"/>
    <x v="0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x v="2946"/>
    <x v="2950"/>
    <b v="0"/>
    <n v="0"/>
    <b v="0"/>
    <s v="theater/spaces"/>
    <n v="0"/>
    <n v="0"/>
    <x v="1"/>
    <x v="38"/>
    <x v="2950"/>
    <x v="2946"/>
    <x v="0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x v="2947"/>
    <x v="2951"/>
    <b v="0"/>
    <n v="58"/>
    <b v="0"/>
    <s v="theater/spaces"/>
    <n v="2"/>
    <n v="18.899999999999999"/>
    <x v="1"/>
    <x v="38"/>
    <x v="2951"/>
    <x v="294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x v="2948"/>
    <x v="2952"/>
    <b v="0"/>
    <n v="8"/>
    <b v="0"/>
    <s v="theater/spaces"/>
    <n v="8"/>
    <n v="200.63"/>
    <x v="1"/>
    <x v="38"/>
    <x v="2952"/>
    <x v="2948"/>
    <x v="2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x v="2949"/>
    <x v="2953"/>
    <b v="0"/>
    <n v="3"/>
    <b v="0"/>
    <s v="theater/spaces"/>
    <n v="0"/>
    <n v="201.67"/>
    <x v="1"/>
    <x v="38"/>
    <x v="2953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x v="2950"/>
    <x v="2954"/>
    <b v="0"/>
    <n v="0"/>
    <b v="0"/>
    <s v="theater/spaces"/>
    <n v="0"/>
    <n v="0"/>
    <x v="1"/>
    <x v="38"/>
    <x v="2954"/>
    <x v="2950"/>
    <x v="1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x v="2951"/>
    <x v="2955"/>
    <b v="0"/>
    <n v="11"/>
    <b v="0"/>
    <s v="theater/spaces"/>
    <n v="60"/>
    <n v="65"/>
    <x v="1"/>
    <x v="38"/>
    <x v="2955"/>
    <x v="2951"/>
    <x v="0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x v="2952"/>
    <x v="2956"/>
    <b v="0"/>
    <n v="20"/>
    <b v="0"/>
    <s v="theater/spaces"/>
    <n v="17"/>
    <n v="66.099999999999994"/>
    <x v="1"/>
    <x v="38"/>
    <x v="2956"/>
    <x v="2952"/>
    <x v="2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x v="2953"/>
    <x v="2957"/>
    <b v="0"/>
    <n v="3"/>
    <b v="0"/>
    <s v="theater/spaces"/>
    <n v="2"/>
    <n v="93.33"/>
    <x v="1"/>
    <x v="38"/>
    <x v="2957"/>
    <x v="2953"/>
    <x v="0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x v="2954"/>
    <x v="2958"/>
    <b v="0"/>
    <n v="0"/>
    <b v="0"/>
    <s v="theater/spaces"/>
    <n v="0"/>
    <n v="0"/>
    <x v="1"/>
    <x v="38"/>
    <x v="2958"/>
    <x v="2954"/>
    <x v="2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x v="2955"/>
    <x v="2959"/>
    <b v="0"/>
    <n v="0"/>
    <b v="0"/>
    <s v="theater/spaces"/>
    <n v="0"/>
    <n v="0"/>
    <x v="1"/>
    <x v="38"/>
    <x v="2959"/>
    <x v="2955"/>
    <x v="2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x v="2956"/>
    <x v="2960"/>
    <b v="0"/>
    <n v="0"/>
    <b v="0"/>
    <s v="theater/spaces"/>
    <n v="0"/>
    <n v="0"/>
    <x v="1"/>
    <x v="38"/>
    <x v="2960"/>
    <x v="2956"/>
    <x v="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x v="2957"/>
    <x v="2961"/>
    <b v="0"/>
    <n v="108"/>
    <b v="1"/>
    <s v="theater/plays"/>
    <n v="110"/>
    <n v="50.75"/>
    <x v="1"/>
    <x v="6"/>
    <x v="2961"/>
    <x v="2957"/>
    <x v="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x v="2958"/>
    <x v="2962"/>
    <b v="0"/>
    <n v="20"/>
    <b v="1"/>
    <s v="theater/plays"/>
    <n v="122"/>
    <n v="60.9"/>
    <x v="1"/>
    <x v="6"/>
    <x v="2962"/>
    <x v="2958"/>
    <x v="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x v="2959"/>
    <x v="2963"/>
    <b v="0"/>
    <n v="98"/>
    <b v="1"/>
    <s v="theater/plays"/>
    <n v="107"/>
    <n v="109.03"/>
    <x v="1"/>
    <x v="6"/>
    <x v="2963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x v="2960"/>
    <x v="2964"/>
    <b v="0"/>
    <n v="196"/>
    <b v="1"/>
    <s v="theater/plays"/>
    <n v="101"/>
    <n v="25.69"/>
    <x v="1"/>
    <x v="6"/>
    <x v="2964"/>
    <x v="2960"/>
    <x v="3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x v="2961"/>
    <x v="2965"/>
    <b v="0"/>
    <n v="39"/>
    <b v="1"/>
    <s v="theater/plays"/>
    <n v="109"/>
    <n v="41.92"/>
    <x v="1"/>
    <x v="6"/>
    <x v="2965"/>
    <x v="2961"/>
    <x v="0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x v="2962"/>
    <x v="2966"/>
    <b v="0"/>
    <n v="128"/>
    <b v="1"/>
    <s v="theater/plays"/>
    <n v="114"/>
    <n v="88.77"/>
    <x v="1"/>
    <x v="6"/>
    <x v="2966"/>
    <x v="2962"/>
    <x v="0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x v="2963"/>
    <x v="2967"/>
    <b v="0"/>
    <n v="71"/>
    <b v="1"/>
    <s v="theater/plays"/>
    <n v="114"/>
    <n v="80.23"/>
    <x v="1"/>
    <x v="6"/>
    <x v="2967"/>
    <x v="2963"/>
    <x v="0"/>
  </r>
  <r>
    <n v="2968"/>
    <s v="The Curse of the Babywoman @ FringeNYC"/>
    <s v="The Curse of the Babywoman is real â€” and it is coming to FringeNYC this August."/>
    <x v="8"/>
    <n v="3710"/>
    <x v="0"/>
    <s v="US"/>
    <s v="USD"/>
    <x v="2964"/>
    <x v="2968"/>
    <b v="0"/>
    <n v="47"/>
    <b v="1"/>
    <s v="theater/plays"/>
    <n v="106"/>
    <n v="78.94"/>
    <x v="1"/>
    <x v="6"/>
    <x v="2968"/>
    <x v="2964"/>
    <x v="2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x v="2965"/>
    <x v="2969"/>
    <b v="0"/>
    <n v="17"/>
    <b v="1"/>
    <s v="theater/plays"/>
    <n v="163"/>
    <n v="95.59"/>
    <x v="1"/>
    <x v="6"/>
    <x v="2969"/>
    <x v="2965"/>
    <x v="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x v="2966"/>
    <x v="2970"/>
    <b v="0"/>
    <n v="91"/>
    <b v="1"/>
    <s v="theater/plays"/>
    <n v="106"/>
    <n v="69.89"/>
    <x v="1"/>
    <x v="6"/>
    <x v="2970"/>
    <x v="2966"/>
    <x v="3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x v="2967"/>
    <x v="2971"/>
    <b v="0"/>
    <n v="43"/>
    <b v="1"/>
    <s v="theater/plays"/>
    <n v="100"/>
    <n v="74.53"/>
    <x v="1"/>
    <x v="6"/>
    <x v="2971"/>
    <x v="2967"/>
    <x v="3"/>
  </r>
  <r>
    <n v="2972"/>
    <s v="A Bad Plan"/>
    <s v="A group of artists. A mythical art piece. A harrowing quest. And some margaritas."/>
    <x v="13"/>
    <n v="2107"/>
    <x v="0"/>
    <s v="US"/>
    <s v="USD"/>
    <x v="2968"/>
    <x v="2972"/>
    <b v="0"/>
    <n v="17"/>
    <b v="1"/>
    <s v="theater/plays"/>
    <n v="105"/>
    <n v="123.94"/>
    <x v="1"/>
    <x v="6"/>
    <x v="2972"/>
    <x v="2968"/>
    <x v="2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x v="2969"/>
    <x v="2973"/>
    <b v="0"/>
    <n v="33"/>
    <b v="1"/>
    <s v="theater/plays"/>
    <n v="175"/>
    <n v="264.85000000000002"/>
    <x v="1"/>
    <x v="6"/>
    <x v="2973"/>
    <x v="2969"/>
    <x v="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x v="2970"/>
    <x v="2974"/>
    <b v="0"/>
    <n v="87"/>
    <b v="1"/>
    <s v="theater/plays"/>
    <n v="102"/>
    <n v="58.62"/>
    <x v="1"/>
    <x v="6"/>
    <x v="2974"/>
    <x v="2970"/>
    <x v="3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x v="2971"/>
    <x v="2975"/>
    <b v="0"/>
    <n v="113"/>
    <b v="1"/>
    <s v="theater/plays"/>
    <n v="100"/>
    <n v="70.88"/>
    <x v="1"/>
    <x v="6"/>
    <x v="2975"/>
    <x v="2971"/>
    <x v="3"/>
  </r>
  <r>
    <n v="2976"/>
    <s v="Pizza Delique"/>
    <s v="A play that addresses an important social issue, brought to light by members of the UoM Drama Society."/>
    <x v="159"/>
    <n v="120"/>
    <x v="0"/>
    <s v="GB"/>
    <s v="GBP"/>
    <x v="2972"/>
    <x v="2976"/>
    <b v="0"/>
    <n v="14"/>
    <b v="1"/>
    <s v="theater/plays"/>
    <n v="171"/>
    <n v="8.57"/>
    <x v="1"/>
    <x v="6"/>
    <x v="2976"/>
    <x v="297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x v="2973"/>
    <x v="2977"/>
    <b v="0"/>
    <n v="30"/>
    <b v="1"/>
    <s v="theater/plays"/>
    <n v="114"/>
    <n v="113.57"/>
    <x v="1"/>
    <x v="6"/>
    <x v="2977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x v="2974"/>
    <x v="2978"/>
    <b v="0"/>
    <n v="16"/>
    <b v="1"/>
    <s v="theater/plays"/>
    <n v="129"/>
    <n v="60.69"/>
    <x v="1"/>
    <x v="6"/>
    <x v="2978"/>
    <x v="2974"/>
    <x v="3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x v="2975"/>
    <x v="2979"/>
    <b v="0"/>
    <n v="46"/>
    <b v="1"/>
    <s v="theater/plays"/>
    <n v="101"/>
    <n v="110.22"/>
    <x v="1"/>
    <x v="6"/>
    <x v="2979"/>
    <x v="2975"/>
    <x v="3"/>
  </r>
  <r>
    <n v="2980"/>
    <s v="INDEPENDENCE NYC"/>
    <s v="1 director, 4 actors, and a whole lotta determination. Help us bring this brilliant story to the heart of NYC!"/>
    <x v="9"/>
    <n v="3275"/>
    <x v="0"/>
    <s v="US"/>
    <s v="USD"/>
    <x v="2976"/>
    <x v="2980"/>
    <b v="0"/>
    <n v="24"/>
    <b v="1"/>
    <s v="theater/plays"/>
    <n v="109"/>
    <n v="136.46"/>
    <x v="1"/>
    <x v="6"/>
    <x v="2980"/>
    <x v="2976"/>
    <x v="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x v="2977"/>
    <x v="2981"/>
    <b v="1"/>
    <n v="97"/>
    <b v="1"/>
    <s v="theater/spaces"/>
    <n v="129"/>
    <n v="53.16"/>
    <x v="1"/>
    <x v="38"/>
    <x v="2981"/>
    <x v="2977"/>
    <x v="0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x v="2978"/>
    <x v="2982"/>
    <b v="1"/>
    <n v="59"/>
    <b v="1"/>
    <s v="theater/spaces"/>
    <n v="102"/>
    <n v="86.49"/>
    <x v="1"/>
    <x v="38"/>
    <x v="2982"/>
    <x v="2978"/>
    <x v="2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x v="2979"/>
    <x v="2983"/>
    <b v="1"/>
    <n v="1095"/>
    <b v="1"/>
    <s v="theater/spaces"/>
    <n v="147"/>
    <n v="155.24"/>
    <x v="1"/>
    <x v="38"/>
    <x v="2983"/>
    <x v="2979"/>
    <x v="3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x v="2980"/>
    <x v="2984"/>
    <b v="1"/>
    <n v="218"/>
    <b v="1"/>
    <s v="theater/spaces"/>
    <n v="100"/>
    <n v="115.08"/>
    <x v="1"/>
    <x v="38"/>
    <x v="2984"/>
    <x v="2980"/>
    <x v="2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x v="2981"/>
    <x v="2985"/>
    <b v="0"/>
    <n v="111"/>
    <b v="1"/>
    <s v="theater/spaces"/>
    <n v="122"/>
    <n v="109.59"/>
    <x v="1"/>
    <x v="38"/>
    <x v="2985"/>
    <x v="2981"/>
    <x v="2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x v="2982"/>
    <x v="2986"/>
    <b v="0"/>
    <n v="56"/>
    <b v="1"/>
    <s v="theater/spaces"/>
    <n v="106"/>
    <n v="45.21"/>
    <x v="1"/>
    <x v="38"/>
    <x v="2986"/>
    <x v="2982"/>
    <x v="2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x v="2983"/>
    <x v="2987"/>
    <b v="0"/>
    <n v="265"/>
    <b v="1"/>
    <s v="theater/spaces"/>
    <n v="110"/>
    <n v="104.15"/>
    <x v="1"/>
    <x v="38"/>
    <x v="2987"/>
    <x v="2983"/>
    <x v="2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x v="2984"/>
    <x v="2988"/>
    <b v="0"/>
    <n v="28"/>
    <b v="1"/>
    <s v="theater/spaces"/>
    <n v="100"/>
    <n v="35.71"/>
    <x v="1"/>
    <x v="38"/>
    <x v="2988"/>
    <x v="2984"/>
    <x v="2"/>
  </r>
  <r>
    <n v="2989"/>
    <s v="Let's Light Up The Gem!"/>
    <s v="Bring the movies back to Bethel, Maine."/>
    <x v="22"/>
    <n v="35307"/>
    <x v="0"/>
    <s v="US"/>
    <s v="USD"/>
    <x v="2985"/>
    <x v="2989"/>
    <b v="0"/>
    <n v="364"/>
    <b v="1"/>
    <s v="theater/spaces"/>
    <n v="177"/>
    <n v="97"/>
    <x v="1"/>
    <x v="38"/>
    <x v="2989"/>
    <x v="2985"/>
    <x v="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x v="2986"/>
    <x v="2990"/>
    <b v="0"/>
    <n v="27"/>
    <b v="1"/>
    <s v="theater/spaces"/>
    <n v="100"/>
    <n v="370.37"/>
    <x v="1"/>
    <x v="38"/>
    <x v="2990"/>
    <x v="2986"/>
    <x v="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x v="2987"/>
    <x v="2991"/>
    <b v="0"/>
    <n v="93"/>
    <b v="1"/>
    <s v="theater/spaces"/>
    <n v="103"/>
    <n v="94.41"/>
    <x v="1"/>
    <x v="38"/>
    <x v="2991"/>
    <x v="2987"/>
    <x v="1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x v="2988"/>
    <x v="2992"/>
    <b v="0"/>
    <n v="64"/>
    <b v="1"/>
    <s v="theater/spaces"/>
    <n v="105"/>
    <n v="48.98"/>
    <x v="1"/>
    <x v="38"/>
    <x v="2992"/>
    <x v="2988"/>
    <x v="2"/>
  </r>
  <r>
    <n v="2993"/>
    <s v="TRUE WEST: Think, Dog! Productions"/>
    <s v="Help us build the Kitchen from Hell!"/>
    <x v="28"/>
    <n v="1003"/>
    <x v="0"/>
    <s v="US"/>
    <s v="USD"/>
    <x v="2989"/>
    <x v="2993"/>
    <b v="0"/>
    <n v="22"/>
    <b v="1"/>
    <s v="theater/spaces"/>
    <n v="100"/>
    <n v="45.59"/>
    <x v="1"/>
    <x v="38"/>
    <x v="2993"/>
    <x v="2989"/>
    <x v="2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x v="2990"/>
    <x v="2994"/>
    <b v="0"/>
    <n v="59"/>
    <b v="1"/>
    <s v="theater/spaces"/>
    <n v="458"/>
    <n v="23.28"/>
    <x v="1"/>
    <x v="38"/>
    <x v="2994"/>
    <x v="2990"/>
    <x v="3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x v="2991"/>
    <x v="2995"/>
    <b v="0"/>
    <n v="249"/>
    <b v="1"/>
    <s v="theater/spaces"/>
    <n v="105"/>
    <n v="63.23"/>
    <x v="1"/>
    <x v="38"/>
    <x v="2995"/>
    <x v="2991"/>
    <x v="2"/>
  </r>
  <r>
    <n v="2996"/>
    <s v="Sea Tea Improv's Comedy Theater in Hartford, CT"/>
    <s v="A permanent home for comedy in Connecticut in the heart of downtown Hartford."/>
    <x v="19"/>
    <n v="60180"/>
    <x v="0"/>
    <s v="US"/>
    <s v="USD"/>
    <x v="2992"/>
    <x v="2996"/>
    <b v="0"/>
    <n v="392"/>
    <b v="1"/>
    <s v="theater/spaces"/>
    <n v="172"/>
    <n v="153.52000000000001"/>
    <x v="1"/>
    <x v="38"/>
    <x v="2996"/>
    <x v="2992"/>
    <x v="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x v="2993"/>
    <x v="2997"/>
    <b v="0"/>
    <n v="115"/>
    <b v="1"/>
    <s v="theater/spaces"/>
    <n v="104"/>
    <n v="90.2"/>
    <x v="1"/>
    <x v="38"/>
    <x v="2997"/>
    <x v="2993"/>
    <x v="1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x v="2994"/>
    <x v="2998"/>
    <b v="0"/>
    <n v="433"/>
    <b v="1"/>
    <s v="theater/spaces"/>
    <n v="103"/>
    <n v="118.97"/>
    <x v="1"/>
    <x v="38"/>
    <x v="2998"/>
    <x v="2994"/>
    <x v="3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x v="807"/>
    <x v="2999"/>
    <b v="0"/>
    <n v="20"/>
    <b v="1"/>
    <s v="theater/spaces"/>
    <n v="119"/>
    <n v="80.25"/>
    <x v="1"/>
    <x v="38"/>
    <x v="2999"/>
    <x v="807"/>
    <x v="1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x v="2995"/>
    <x v="3000"/>
    <b v="0"/>
    <n v="8"/>
    <b v="1"/>
    <s v="theater/spaces"/>
    <n v="100"/>
    <n v="62.5"/>
    <x v="1"/>
    <x v="38"/>
    <x v="3000"/>
    <x v="2995"/>
    <x v="1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x v="2996"/>
    <x v="3001"/>
    <b v="0"/>
    <n v="175"/>
    <b v="1"/>
    <s v="theater/spaces"/>
    <n v="319"/>
    <n v="131.38"/>
    <x v="1"/>
    <x v="38"/>
    <x v="3001"/>
    <x v="2996"/>
    <x v="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x v="2997"/>
    <x v="3002"/>
    <b v="0"/>
    <n v="104"/>
    <b v="1"/>
    <s v="theater/spaces"/>
    <n v="109"/>
    <n v="73.03"/>
    <x v="1"/>
    <x v="38"/>
    <x v="3002"/>
    <x v="2997"/>
    <x v="5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x v="2998"/>
    <x v="3003"/>
    <b v="0"/>
    <n v="17"/>
    <b v="1"/>
    <s v="theater/spaces"/>
    <n v="101"/>
    <n v="178.53"/>
    <x v="1"/>
    <x v="38"/>
    <x v="3003"/>
    <x v="2998"/>
    <x v="2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x v="2999"/>
    <x v="3004"/>
    <b v="0"/>
    <n v="277"/>
    <b v="1"/>
    <s v="theater/spaces"/>
    <n v="113"/>
    <n v="162.91"/>
    <x v="1"/>
    <x v="38"/>
    <x v="3004"/>
    <x v="2999"/>
    <x v="3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x v="3000"/>
    <x v="3005"/>
    <b v="0"/>
    <n v="118"/>
    <b v="1"/>
    <s v="theater/spaces"/>
    <n v="120"/>
    <n v="108.24"/>
    <x v="1"/>
    <x v="38"/>
    <x v="3005"/>
    <x v="3000"/>
    <x v="3"/>
  </r>
  <r>
    <n v="3006"/>
    <s v="ONTARIO STREET THEATRE in Port Hope."/>
    <s v="We're an affordable theatre and rental space that can be molded into anything by anyone."/>
    <x v="6"/>
    <n v="8620"/>
    <x v="0"/>
    <s v="CA"/>
    <s v="CAD"/>
    <x v="3001"/>
    <x v="3006"/>
    <b v="0"/>
    <n v="97"/>
    <b v="1"/>
    <s v="theater/spaces"/>
    <n v="108"/>
    <n v="88.87"/>
    <x v="1"/>
    <x v="38"/>
    <x v="3006"/>
    <x v="3001"/>
    <x v="3"/>
  </r>
  <r>
    <n v="3007"/>
    <s v="Bethlem"/>
    <s v="Consuite for 2015 CoreCon.  An adventure into insanity."/>
    <x v="20"/>
    <n v="1080"/>
    <x v="0"/>
    <s v="US"/>
    <s v="USD"/>
    <x v="3002"/>
    <x v="3007"/>
    <b v="0"/>
    <n v="20"/>
    <b v="1"/>
    <s v="theater/spaces"/>
    <n v="180"/>
    <n v="54"/>
    <x v="1"/>
    <x v="38"/>
    <x v="3007"/>
    <x v="3002"/>
    <x v="0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x v="3003"/>
    <x v="3008"/>
    <b v="0"/>
    <n v="26"/>
    <b v="1"/>
    <s v="theater/spaces"/>
    <n v="101"/>
    <n v="116.73"/>
    <x v="1"/>
    <x v="38"/>
    <x v="3008"/>
    <x v="3003"/>
    <x v="0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x v="3004"/>
    <x v="3009"/>
    <b v="0"/>
    <n v="128"/>
    <b v="1"/>
    <s v="theater/spaces"/>
    <n v="120"/>
    <n v="233.9"/>
    <x v="1"/>
    <x v="38"/>
    <x v="3009"/>
    <x v="3004"/>
    <x v="3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x v="3005"/>
    <x v="3010"/>
    <b v="0"/>
    <n v="15"/>
    <b v="1"/>
    <s v="theater/spaces"/>
    <n v="158"/>
    <n v="158"/>
    <x v="1"/>
    <x v="38"/>
    <x v="3010"/>
    <x v="3005"/>
    <x v="3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x v="3006"/>
    <x v="3011"/>
    <b v="0"/>
    <n v="25"/>
    <b v="1"/>
    <s v="theater/spaces"/>
    <n v="124"/>
    <n v="14.84"/>
    <x v="1"/>
    <x v="38"/>
    <x v="3011"/>
    <x v="3006"/>
    <x v="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x v="3007"/>
    <x v="3012"/>
    <b v="0"/>
    <n v="55"/>
    <b v="1"/>
    <s v="theater/spaces"/>
    <n v="117"/>
    <n v="85.18"/>
    <x v="1"/>
    <x v="38"/>
    <x v="3012"/>
    <x v="3007"/>
    <x v="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x v="3008"/>
    <x v="3013"/>
    <b v="0"/>
    <n v="107"/>
    <b v="1"/>
    <s v="theater/spaces"/>
    <n v="157"/>
    <n v="146.69"/>
    <x v="1"/>
    <x v="38"/>
    <x v="3013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x v="3009"/>
    <x v="3014"/>
    <b v="0"/>
    <n v="557"/>
    <b v="1"/>
    <s v="theater/spaces"/>
    <n v="113"/>
    <n v="50.76"/>
    <x v="1"/>
    <x v="38"/>
    <x v="3014"/>
    <x v="3009"/>
    <x v="3"/>
  </r>
  <r>
    <n v="3015"/>
    <s v="A Sign for 34 West"/>
    <s v="We're turning an old yogurt shop into a live theater in downtown Charleston.   Please help us hang our sign!"/>
    <x v="104"/>
    <n v="3508"/>
    <x v="0"/>
    <s v="US"/>
    <s v="USD"/>
    <x v="3010"/>
    <x v="3015"/>
    <b v="0"/>
    <n v="40"/>
    <b v="1"/>
    <s v="theater/spaces"/>
    <n v="103"/>
    <n v="87.7"/>
    <x v="1"/>
    <x v="38"/>
    <x v="3015"/>
    <x v="3010"/>
    <x v="3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x v="3011"/>
    <x v="3016"/>
    <b v="0"/>
    <n v="36"/>
    <b v="1"/>
    <s v="theater/spaces"/>
    <n v="103"/>
    <n v="242.28"/>
    <x v="1"/>
    <x v="38"/>
    <x v="3016"/>
    <x v="3011"/>
    <x v="3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x v="3012"/>
    <x v="3017"/>
    <b v="0"/>
    <n v="159"/>
    <b v="1"/>
    <s v="theater/spaces"/>
    <n v="106"/>
    <n v="146.44999999999999"/>
    <x v="1"/>
    <x v="38"/>
    <x v="3017"/>
    <x v="3012"/>
    <x v="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x v="3013"/>
    <x v="3018"/>
    <b v="0"/>
    <n v="41"/>
    <b v="1"/>
    <s v="theater/spaces"/>
    <n v="101"/>
    <n v="103.17"/>
    <x v="1"/>
    <x v="38"/>
    <x v="3018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x v="3014"/>
    <x v="3019"/>
    <b v="0"/>
    <n v="226"/>
    <b v="1"/>
    <s v="theater/spaces"/>
    <n v="121"/>
    <n v="80.459999999999994"/>
    <x v="1"/>
    <x v="38"/>
    <x v="3019"/>
    <x v="3014"/>
    <x v="3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x v="3015"/>
    <x v="3020"/>
    <b v="0"/>
    <n v="30"/>
    <b v="1"/>
    <s v="theater/spaces"/>
    <n v="101"/>
    <n v="234.67"/>
    <x v="1"/>
    <x v="38"/>
    <x v="3020"/>
    <x v="3015"/>
    <x v="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x v="3016"/>
    <x v="3021"/>
    <b v="0"/>
    <n v="103"/>
    <b v="1"/>
    <s v="theater/spaces"/>
    <n v="116"/>
    <n v="50.69"/>
    <x v="1"/>
    <x v="38"/>
    <x v="3021"/>
    <x v="3016"/>
    <x v="2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x v="3017"/>
    <x v="3022"/>
    <b v="0"/>
    <n v="62"/>
    <b v="1"/>
    <s v="theater/spaces"/>
    <n v="101"/>
    <n v="162.71"/>
    <x v="1"/>
    <x v="38"/>
    <x v="3022"/>
    <x v="3017"/>
    <x v="2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x v="3018"/>
    <x v="3023"/>
    <b v="0"/>
    <n v="6"/>
    <b v="1"/>
    <s v="theater/spaces"/>
    <n v="103"/>
    <n v="120.17"/>
    <x v="1"/>
    <x v="38"/>
    <x v="3023"/>
    <x v="3018"/>
    <x v="0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x v="3019"/>
    <x v="3024"/>
    <b v="0"/>
    <n v="182"/>
    <b v="1"/>
    <s v="theater/spaces"/>
    <n v="246"/>
    <n v="67.7"/>
    <x v="1"/>
    <x v="38"/>
    <x v="3024"/>
    <x v="3019"/>
    <x v="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x v="3020"/>
    <x v="3025"/>
    <b v="0"/>
    <n v="145"/>
    <b v="1"/>
    <s v="theater/spaces"/>
    <n v="302"/>
    <n v="52.1"/>
    <x v="1"/>
    <x v="38"/>
    <x v="3025"/>
    <x v="3020"/>
    <x v="3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x v="3021"/>
    <x v="3026"/>
    <b v="0"/>
    <n v="25"/>
    <b v="1"/>
    <s v="theater/spaces"/>
    <n v="143"/>
    <n v="51.6"/>
    <x v="1"/>
    <x v="38"/>
    <x v="3026"/>
    <x v="3021"/>
    <x v="1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x v="3022"/>
    <x v="3027"/>
    <b v="0"/>
    <n v="320"/>
    <b v="1"/>
    <s v="theater/spaces"/>
    <n v="131"/>
    <n v="164.3"/>
    <x v="1"/>
    <x v="38"/>
    <x v="3027"/>
    <x v="3022"/>
    <x v="0"/>
  </r>
  <r>
    <n v="3028"/>
    <s v="A Home for Vegas Theatre Hub"/>
    <s v="We have a space! Help us fill it with a stage, chairs, gear and audiences' laughter!"/>
    <x v="10"/>
    <n v="8401"/>
    <x v="0"/>
    <s v="US"/>
    <s v="USD"/>
    <x v="3023"/>
    <x v="3028"/>
    <b v="0"/>
    <n v="99"/>
    <b v="1"/>
    <s v="theater/spaces"/>
    <n v="168"/>
    <n v="84.86"/>
    <x v="1"/>
    <x v="38"/>
    <x v="3028"/>
    <x v="3023"/>
    <x v="2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x v="3024"/>
    <x v="3029"/>
    <b v="0"/>
    <n v="348"/>
    <b v="1"/>
    <s v="theater/spaces"/>
    <n v="110"/>
    <n v="94.55"/>
    <x v="1"/>
    <x v="38"/>
    <x v="3029"/>
    <x v="3024"/>
    <x v="3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x v="3025"/>
    <x v="3030"/>
    <b v="0"/>
    <n v="41"/>
    <b v="1"/>
    <s v="theater/spaces"/>
    <n v="107"/>
    <n v="45.54"/>
    <x v="1"/>
    <x v="38"/>
    <x v="3030"/>
    <x v="3025"/>
    <x v="0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x v="3026"/>
    <x v="3031"/>
    <b v="0"/>
    <n v="29"/>
    <b v="1"/>
    <s v="theater/spaces"/>
    <n v="100"/>
    <n v="51.72"/>
    <x v="1"/>
    <x v="38"/>
    <x v="3031"/>
    <x v="3026"/>
    <x v="2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x v="3027"/>
    <x v="3032"/>
    <b v="0"/>
    <n v="25"/>
    <b v="1"/>
    <s v="theater/spaces"/>
    <n v="127"/>
    <n v="50.88"/>
    <x v="1"/>
    <x v="38"/>
    <x v="3032"/>
    <x v="3027"/>
    <x v="0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x v="3028"/>
    <x v="3033"/>
    <b v="0"/>
    <n v="23"/>
    <b v="1"/>
    <s v="theater/spaces"/>
    <n v="147"/>
    <n v="191.13"/>
    <x v="1"/>
    <x v="38"/>
    <x v="3033"/>
    <x v="3028"/>
    <x v="2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x v="3029"/>
    <x v="3034"/>
    <b v="0"/>
    <n v="1260"/>
    <b v="1"/>
    <s v="theater/spaces"/>
    <n v="113"/>
    <n v="89.31"/>
    <x v="1"/>
    <x v="38"/>
    <x v="3034"/>
    <x v="3029"/>
    <x v="2"/>
  </r>
  <r>
    <n v="3035"/>
    <s v="The Coalition Theater"/>
    <s v="Help create a permanent home for live comedy shows and classes in Downtown RVA."/>
    <x v="31"/>
    <n v="27196.71"/>
    <x v="0"/>
    <s v="US"/>
    <s v="USD"/>
    <x v="3030"/>
    <x v="3035"/>
    <b v="0"/>
    <n v="307"/>
    <b v="1"/>
    <s v="theater/spaces"/>
    <n v="109"/>
    <n v="88.59"/>
    <x v="1"/>
    <x v="38"/>
    <x v="3035"/>
    <x v="3030"/>
    <x v="4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x v="3031"/>
    <x v="3036"/>
    <b v="0"/>
    <n v="329"/>
    <b v="1"/>
    <s v="theater/spaces"/>
    <n v="127"/>
    <n v="96.3"/>
    <x v="1"/>
    <x v="38"/>
    <x v="3036"/>
    <x v="303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x v="3032"/>
    <x v="3037"/>
    <b v="0"/>
    <n v="32"/>
    <b v="1"/>
    <s v="theater/spaces"/>
    <n v="213"/>
    <n v="33.31"/>
    <x v="1"/>
    <x v="38"/>
    <x v="3037"/>
    <x v="3032"/>
    <x v="7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x v="3033"/>
    <x v="3038"/>
    <b v="0"/>
    <n v="27"/>
    <b v="1"/>
    <s v="theater/spaces"/>
    <n v="101"/>
    <n v="37.22"/>
    <x v="1"/>
    <x v="38"/>
    <x v="3038"/>
    <x v="3033"/>
    <x v="2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x v="3034"/>
    <x v="3039"/>
    <b v="0"/>
    <n v="236"/>
    <b v="1"/>
    <s v="theater/spaces"/>
    <n v="109"/>
    <n v="92.13"/>
    <x v="1"/>
    <x v="38"/>
    <x v="3039"/>
    <x v="3034"/>
    <x v="4"/>
  </r>
  <r>
    <n v="3040"/>
    <s v="Jayhawk Makeover"/>
    <s v="48 hours of deck screws, dry wall, hard hats and needed renovation to help the Jayhawk rise from the ashes."/>
    <x v="9"/>
    <n v="3225"/>
    <x v="0"/>
    <s v="US"/>
    <s v="USD"/>
    <x v="3035"/>
    <x v="3040"/>
    <b v="0"/>
    <n v="42"/>
    <b v="1"/>
    <s v="theater/spaces"/>
    <n v="108"/>
    <n v="76.790000000000006"/>
    <x v="1"/>
    <x v="38"/>
    <x v="3040"/>
    <x v="3035"/>
    <x v="0"/>
  </r>
  <r>
    <n v="3041"/>
    <s v="Lend a Hand in Our Home"/>
    <s v="Privet! Hello! Bon Jour! We are the Arlekin Players Theatre and we need a home."/>
    <x v="386"/>
    <n v="9170"/>
    <x v="0"/>
    <s v="US"/>
    <s v="USD"/>
    <x v="3036"/>
    <x v="3041"/>
    <b v="0"/>
    <n v="95"/>
    <b v="1"/>
    <s v="theater/spaces"/>
    <n v="110"/>
    <n v="96.53"/>
    <x v="1"/>
    <x v="38"/>
    <x v="3041"/>
    <x v="3036"/>
    <x v="0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x v="3037"/>
    <x v="3042"/>
    <b v="0"/>
    <n v="37"/>
    <b v="1"/>
    <s v="theater/spaces"/>
    <n v="128"/>
    <n v="51.89"/>
    <x v="1"/>
    <x v="38"/>
    <x v="3042"/>
    <x v="3037"/>
    <x v="0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x v="3038"/>
    <x v="3043"/>
    <b v="0"/>
    <n v="128"/>
    <b v="1"/>
    <s v="theater/spaces"/>
    <n v="110"/>
    <n v="128.91"/>
    <x v="1"/>
    <x v="38"/>
    <x v="3043"/>
    <x v="3038"/>
    <x v="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x v="3039"/>
    <x v="3044"/>
    <b v="0"/>
    <n v="156"/>
    <b v="1"/>
    <s v="theater/spaces"/>
    <n v="109"/>
    <n v="84.11"/>
    <x v="1"/>
    <x v="38"/>
    <x v="3044"/>
    <x v="3039"/>
    <x v="2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x v="3040"/>
    <x v="3045"/>
    <b v="0"/>
    <n v="64"/>
    <b v="1"/>
    <s v="theater/spaces"/>
    <n v="133"/>
    <n v="82.94"/>
    <x v="1"/>
    <x v="38"/>
    <x v="3045"/>
    <x v="3040"/>
    <x v="3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x v="3041"/>
    <x v="3046"/>
    <b v="0"/>
    <n v="58"/>
    <b v="1"/>
    <s v="theater/spaces"/>
    <n v="191"/>
    <n v="259.95"/>
    <x v="1"/>
    <x v="38"/>
    <x v="3046"/>
    <x v="3041"/>
    <x v="3"/>
  </r>
  <r>
    <n v="3047"/>
    <s v="Acting V Senior Showcase"/>
    <s v="Hi! We're the Graduating Seniors Acting V Seniors at Temple University! Welcome to our Kick starter Page!"/>
    <x v="2"/>
    <n v="745"/>
    <x v="0"/>
    <s v="US"/>
    <s v="USD"/>
    <x v="3042"/>
    <x v="3047"/>
    <b v="0"/>
    <n v="20"/>
    <b v="1"/>
    <s v="theater/spaces"/>
    <n v="149"/>
    <n v="37.25"/>
    <x v="1"/>
    <x v="38"/>
    <x v="3047"/>
    <x v="3042"/>
    <x v="2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x v="3043"/>
    <x v="3048"/>
    <b v="0"/>
    <n v="47"/>
    <b v="1"/>
    <s v="theater/spaces"/>
    <n v="166"/>
    <n v="177.02"/>
    <x v="1"/>
    <x v="38"/>
    <x v="3048"/>
    <x v="3043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x v="3044"/>
    <x v="3049"/>
    <b v="0"/>
    <n v="54"/>
    <b v="1"/>
    <s v="theater/spaces"/>
    <n v="107"/>
    <n v="74.069999999999993"/>
    <x v="1"/>
    <x v="38"/>
    <x v="3049"/>
    <x v="3044"/>
    <x v="0"/>
  </r>
  <r>
    <n v="3050"/>
    <s v="The Black Pearl Consuite at CoreCon VIII: On Ancient Seas"/>
    <s v="Help fund The Black Pearl Consuite at CoreCon VIII: On Ancient Seas!"/>
    <x v="20"/>
    <n v="636"/>
    <x v="0"/>
    <s v="US"/>
    <s v="USD"/>
    <x v="3045"/>
    <x v="3050"/>
    <b v="0"/>
    <n v="9"/>
    <b v="1"/>
    <s v="theater/spaces"/>
    <n v="106"/>
    <n v="70.67"/>
    <x v="1"/>
    <x v="38"/>
    <x v="3050"/>
    <x v="3045"/>
    <x v="2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x v="3046"/>
    <x v="3051"/>
    <b v="1"/>
    <n v="35"/>
    <b v="0"/>
    <s v="theater/spaces"/>
    <n v="24"/>
    <n v="23.63"/>
    <x v="1"/>
    <x v="38"/>
    <x v="3051"/>
    <x v="3046"/>
    <x v="1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x v="3047"/>
    <x v="3052"/>
    <b v="0"/>
    <n v="2"/>
    <b v="0"/>
    <s v="theater/spaces"/>
    <n v="0"/>
    <n v="37.5"/>
    <x v="1"/>
    <x v="38"/>
    <x v="3052"/>
    <x v="3047"/>
    <x v="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x v="3048"/>
    <x v="3053"/>
    <b v="0"/>
    <n v="3"/>
    <b v="0"/>
    <s v="theater/spaces"/>
    <n v="0"/>
    <n v="13.33"/>
    <x v="1"/>
    <x v="38"/>
    <x v="3053"/>
    <x v="3048"/>
    <x v="3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x v="3049"/>
    <x v="3054"/>
    <b v="0"/>
    <n v="0"/>
    <b v="0"/>
    <s v="theater/spaces"/>
    <n v="0"/>
    <n v="0"/>
    <x v="1"/>
    <x v="38"/>
    <x v="3054"/>
    <x v="3049"/>
    <x v="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x v="3050"/>
    <x v="3055"/>
    <b v="0"/>
    <n v="1"/>
    <b v="0"/>
    <s v="theater/spaces"/>
    <n v="0"/>
    <n v="1"/>
    <x v="1"/>
    <x v="38"/>
    <x v="3055"/>
    <x v="3050"/>
    <x v="3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x v="3051"/>
    <x v="3056"/>
    <b v="0"/>
    <n v="0"/>
    <b v="0"/>
    <s v="theater/spaces"/>
    <n v="0"/>
    <n v="0"/>
    <x v="1"/>
    <x v="38"/>
    <x v="3056"/>
    <x v="3051"/>
    <x v="3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x v="3052"/>
    <x v="3057"/>
    <b v="0"/>
    <n v="0"/>
    <b v="0"/>
    <s v="theater/spaces"/>
    <n v="0"/>
    <n v="0"/>
    <x v="1"/>
    <x v="38"/>
    <x v="3057"/>
    <x v="3052"/>
    <x v="2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x v="3053"/>
    <x v="3058"/>
    <b v="0"/>
    <n v="3"/>
    <b v="0"/>
    <s v="theater/spaces"/>
    <n v="0"/>
    <n v="1"/>
    <x v="1"/>
    <x v="38"/>
    <x v="3058"/>
    <x v="3053"/>
    <x v="2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x v="3054"/>
    <x v="3059"/>
    <b v="0"/>
    <n v="11"/>
    <b v="0"/>
    <s v="theater/spaces"/>
    <n v="3"/>
    <n v="41"/>
    <x v="1"/>
    <x v="38"/>
    <x v="3059"/>
    <x v="3054"/>
    <x v="3"/>
  </r>
  <r>
    <n v="3060"/>
    <s v="Save the Roxy Theatre in Bremerton WA"/>
    <s v="Save the historic Roxy theatre in Bremerton WA from being repurposed as office space."/>
    <x v="135"/>
    <n v="335"/>
    <x v="2"/>
    <s v="US"/>
    <s v="USD"/>
    <x v="3055"/>
    <x v="3060"/>
    <b v="0"/>
    <n v="6"/>
    <b v="0"/>
    <s v="theater/spaces"/>
    <n v="0"/>
    <n v="55.83"/>
    <x v="1"/>
    <x v="38"/>
    <x v="3060"/>
    <x v="3055"/>
    <x v="0"/>
  </r>
  <r>
    <n v="3061"/>
    <s v="Help Save Parkway Cinemas!"/>
    <s v="Save a historic Local theater."/>
    <x v="80"/>
    <n v="0"/>
    <x v="2"/>
    <s v="US"/>
    <s v="USD"/>
    <x v="3056"/>
    <x v="3061"/>
    <b v="0"/>
    <n v="0"/>
    <b v="0"/>
    <s v="theater/spaces"/>
    <n v="0"/>
    <n v="0"/>
    <x v="1"/>
    <x v="38"/>
    <x v="3061"/>
    <x v="3056"/>
    <x v="3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x v="3057"/>
    <x v="3062"/>
    <b v="0"/>
    <n v="67"/>
    <b v="0"/>
    <s v="theater/spaces"/>
    <n v="67"/>
    <n v="99.76"/>
    <x v="1"/>
    <x v="38"/>
    <x v="3062"/>
    <x v="3057"/>
    <x v="0"/>
  </r>
  <r>
    <n v="3063"/>
    <s v="Spec Haus"/>
    <s v="Members of the local Miami music scene are putting together a venue/creative space in Kendall!"/>
    <x v="9"/>
    <n v="587"/>
    <x v="2"/>
    <s v="US"/>
    <s v="USD"/>
    <x v="3058"/>
    <x v="3063"/>
    <b v="0"/>
    <n v="23"/>
    <b v="0"/>
    <s v="theater/spaces"/>
    <n v="20"/>
    <n v="25.52"/>
    <x v="1"/>
    <x v="38"/>
    <x v="3063"/>
    <x v="3058"/>
    <x v="2"/>
  </r>
  <r>
    <n v="3064"/>
    <s v="Kickstart the Crossroads Community"/>
    <s v="An epicenter for connection, creation and expression of the community."/>
    <x v="96"/>
    <n v="8471"/>
    <x v="2"/>
    <s v="US"/>
    <s v="USD"/>
    <x v="3059"/>
    <x v="3064"/>
    <b v="0"/>
    <n v="72"/>
    <b v="0"/>
    <s v="theater/spaces"/>
    <n v="11"/>
    <n v="117.65"/>
    <x v="1"/>
    <x v="38"/>
    <x v="3064"/>
    <x v="3059"/>
    <x v="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x v="3060"/>
    <x v="3065"/>
    <b v="0"/>
    <n v="2"/>
    <b v="0"/>
    <s v="theater/spaces"/>
    <n v="0"/>
    <n v="5"/>
    <x v="1"/>
    <x v="38"/>
    <x v="3065"/>
    <x v="3060"/>
    <x v="3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x v="3061"/>
    <x v="3066"/>
    <b v="0"/>
    <n v="15"/>
    <b v="0"/>
    <s v="theater/spaces"/>
    <n v="12"/>
    <n v="2796.67"/>
    <x v="1"/>
    <x v="38"/>
    <x v="3066"/>
    <x v="306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x v="3062"/>
    <x v="3067"/>
    <b v="0"/>
    <n v="1"/>
    <b v="0"/>
    <s v="theater/spaces"/>
    <n v="3"/>
    <n v="200"/>
    <x v="1"/>
    <x v="38"/>
    <x v="3067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x v="3063"/>
    <x v="3068"/>
    <b v="0"/>
    <n v="2"/>
    <b v="0"/>
    <s v="theater/spaces"/>
    <n v="0"/>
    <n v="87.5"/>
    <x v="1"/>
    <x v="38"/>
    <x v="3068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x v="3064"/>
    <x v="3069"/>
    <b v="0"/>
    <n v="7"/>
    <b v="0"/>
    <s v="theater/spaces"/>
    <n v="14"/>
    <n v="20.14"/>
    <x v="1"/>
    <x v="38"/>
    <x v="3069"/>
    <x v="3064"/>
    <x v="3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x v="3065"/>
    <x v="3070"/>
    <b v="0"/>
    <n v="16"/>
    <b v="0"/>
    <s v="theater/spaces"/>
    <n v="3"/>
    <n v="20.88"/>
    <x v="1"/>
    <x v="38"/>
    <x v="3070"/>
    <x v="3065"/>
    <x v="2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x v="3066"/>
    <x v="3071"/>
    <b v="0"/>
    <n v="117"/>
    <b v="0"/>
    <s v="theater/spaces"/>
    <n v="60"/>
    <n v="61.31"/>
    <x v="1"/>
    <x v="38"/>
    <x v="3071"/>
    <x v="3066"/>
    <x v="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x v="3067"/>
    <x v="3072"/>
    <b v="0"/>
    <n v="2"/>
    <b v="0"/>
    <s v="theater/spaces"/>
    <n v="0"/>
    <n v="1"/>
    <x v="1"/>
    <x v="38"/>
    <x v="3072"/>
    <x v="3067"/>
    <x v="2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x v="3068"/>
    <x v="3073"/>
    <b v="0"/>
    <n v="7"/>
    <b v="0"/>
    <s v="theater/spaces"/>
    <n v="0"/>
    <n v="92.14"/>
    <x v="1"/>
    <x v="38"/>
    <x v="3073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x v="3069"/>
    <x v="3074"/>
    <b v="0"/>
    <n v="3"/>
    <b v="0"/>
    <s v="theater/spaces"/>
    <n v="0"/>
    <n v="7.33"/>
    <x v="1"/>
    <x v="38"/>
    <x v="3074"/>
    <x v="3069"/>
    <x v="2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x v="3070"/>
    <x v="3075"/>
    <b v="0"/>
    <n v="20"/>
    <b v="0"/>
    <s v="theater/spaces"/>
    <n v="9"/>
    <n v="64.8"/>
    <x v="1"/>
    <x v="38"/>
    <x v="3075"/>
    <x v="3070"/>
    <x v="2"/>
  </r>
  <r>
    <n v="3076"/>
    <s v="10,000 Hours"/>
    <s v="Helping female comedians get in their 10,000 Hours of practice!"/>
    <x v="3"/>
    <n v="1506"/>
    <x v="2"/>
    <s v="US"/>
    <s v="USD"/>
    <x v="3071"/>
    <x v="3076"/>
    <b v="0"/>
    <n v="50"/>
    <b v="0"/>
    <s v="theater/spaces"/>
    <n v="15"/>
    <n v="30.12"/>
    <x v="1"/>
    <x v="38"/>
    <x v="3076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x v="3072"/>
    <x v="3077"/>
    <b v="0"/>
    <n v="2"/>
    <b v="0"/>
    <s v="theater/spaces"/>
    <n v="0"/>
    <n v="52.5"/>
    <x v="1"/>
    <x v="38"/>
    <x v="3077"/>
    <x v="3072"/>
    <x v="1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x v="3073"/>
    <x v="3078"/>
    <b v="0"/>
    <n v="3"/>
    <b v="0"/>
    <s v="theater/spaces"/>
    <n v="0"/>
    <n v="23.67"/>
    <x v="1"/>
    <x v="38"/>
    <x v="3078"/>
    <x v="3073"/>
    <x v="0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x v="3074"/>
    <x v="3079"/>
    <b v="0"/>
    <n v="27"/>
    <b v="0"/>
    <s v="theater/spaces"/>
    <n v="1"/>
    <n v="415.78"/>
    <x v="1"/>
    <x v="38"/>
    <x v="3079"/>
    <x v="3074"/>
    <x v="0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x v="3075"/>
    <x v="3080"/>
    <b v="0"/>
    <n v="7"/>
    <b v="0"/>
    <s v="theater/spaces"/>
    <n v="0"/>
    <n v="53.71"/>
    <x v="1"/>
    <x v="38"/>
    <x v="3080"/>
    <x v="3075"/>
    <x v="3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x v="3076"/>
    <x v="3081"/>
    <b v="0"/>
    <n v="5"/>
    <b v="0"/>
    <s v="theater/spaces"/>
    <n v="0"/>
    <n v="420.6"/>
    <x v="1"/>
    <x v="38"/>
    <x v="3081"/>
    <x v="3076"/>
    <x v="0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x v="3077"/>
    <x v="3082"/>
    <b v="0"/>
    <n v="0"/>
    <b v="0"/>
    <s v="theater/spaces"/>
    <n v="0"/>
    <n v="0"/>
    <x v="1"/>
    <x v="38"/>
    <x v="3082"/>
    <x v="3077"/>
    <x v="0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x v="3078"/>
    <x v="3083"/>
    <b v="0"/>
    <n v="3"/>
    <b v="0"/>
    <s v="theater/spaces"/>
    <n v="0"/>
    <n v="18.670000000000002"/>
    <x v="1"/>
    <x v="38"/>
    <x v="3083"/>
    <x v="3078"/>
    <x v="3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x v="3079"/>
    <x v="3084"/>
    <b v="0"/>
    <n v="6"/>
    <b v="0"/>
    <s v="theater/spaces"/>
    <n v="12"/>
    <n v="78.33"/>
    <x v="1"/>
    <x v="38"/>
    <x v="3084"/>
    <x v="3079"/>
    <x v="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x v="3080"/>
    <x v="3085"/>
    <b v="0"/>
    <n v="9"/>
    <b v="0"/>
    <s v="theater/spaces"/>
    <n v="2"/>
    <n v="67.78"/>
    <x v="1"/>
    <x v="38"/>
    <x v="3085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x v="3081"/>
    <x v="3086"/>
    <b v="0"/>
    <n v="3"/>
    <b v="0"/>
    <s v="theater/spaces"/>
    <n v="0"/>
    <n v="16.670000000000002"/>
    <x v="1"/>
    <x v="38"/>
    <x v="3086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x v="3082"/>
    <x v="3087"/>
    <b v="0"/>
    <n v="2"/>
    <b v="0"/>
    <s v="theater/spaces"/>
    <n v="1"/>
    <n v="62.5"/>
    <x v="1"/>
    <x v="38"/>
    <x v="3087"/>
    <x v="3082"/>
    <x v="2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x v="3083"/>
    <x v="3088"/>
    <b v="0"/>
    <n v="3"/>
    <b v="0"/>
    <s v="theater/spaces"/>
    <n v="0"/>
    <n v="42"/>
    <x v="1"/>
    <x v="38"/>
    <x v="3088"/>
    <x v="3083"/>
    <x v="3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x v="3084"/>
    <x v="3089"/>
    <b v="0"/>
    <n v="45"/>
    <b v="0"/>
    <s v="theater/spaces"/>
    <n v="23"/>
    <n v="130.09"/>
    <x v="1"/>
    <x v="38"/>
    <x v="3089"/>
    <x v="3084"/>
    <x v="2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x v="3085"/>
    <x v="3090"/>
    <b v="0"/>
    <n v="9"/>
    <b v="0"/>
    <s v="theater/spaces"/>
    <n v="5"/>
    <n v="1270.22"/>
    <x v="1"/>
    <x v="38"/>
    <x v="3090"/>
    <x v="3085"/>
    <x v="0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x v="3086"/>
    <x v="3091"/>
    <b v="0"/>
    <n v="9"/>
    <b v="0"/>
    <s v="theater/spaces"/>
    <n v="16"/>
    <n v="88.44"/>
    <x v="1"/>
    <x v="38"/>
    <x v="3091"/>
    <x v="3086"/>
    <x v="2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x v="3087"/>
    <x v="3092"/>
    <b v="0"/>
    <n v="21"/>
    <b v="0"/>
    <s v="theater/spaces"/>
    <n v="1"/>
    <n v="56.34"/>
    <x v="1"/>
    <x v="38"/>
    <x v="309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x v="2806"/>
    <x v="3093"/>
    <b v="0"/>
    <n v="17"/>
    <b v="0"/>
    <s v="theater/spaces"/>
    <n v="23"/>
    <n v="53.53"/>
    <x v="1"/>
    <x v="38"/>
    <x v="3093"/>
    <x v="2806"/>
    <x v="3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x v="3088"/>
    <x v="3094"/>
    <b v="0"/>
    <n v="1"/>
    <b v="0"/>
    <s v="theater/spaces"/>
    <n v="0"/>
    <n v="25"/>
    <x v="1"/>
    <x v="38"/>
    <x v="3094"/>
    <x v="3088"/>
    <x v="0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x v="3089"/>
    <x v="3095"/>
    <b v="0"/>
    <n v="1"/>
    <b v="0"/>
    <s v="theater/spaces"/>
    <n v="0"/>
    <n v="50"/>
    <x v="1"/>
    <x v="38"/>
    <x v="3095"/>
    <x v="3089"/>
    <x v="2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x v="3090"/>
    <x v="3096"/>
    <b v="0"/>
    <n v="14"/>
    <b v="0"/>
    <s v="theater/spaces"/>
    <n v="4"/>
    <n v="56.79"/>
    <x v="1"/>
    <x v="38"/>
    <x v="309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x v="3091"/>
    <x v="3097"/>
    <b v="0"/>
    <n v="42"/>
    <b v="0"/>
    <s v="theater/spaces"/>
    <n v="17"/>
    <n v="40.83"/>
    <x v="1"/>
    <x v="38"/>
    <x v="3097"/>
    <x v="3091"/>
    <x v="2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x v="3092"/>
    <x v="3098"/>
    <b v="0"/>
    <n v="27"/>
    <b v="0"/>
    <s v="theater/spaces"/>
    <n v="4"/>
    <n v="65.11"/>
    <x v="1"/>
    <x v="38"/>
    <x v="3098"/>
    <x v="3092"/>
    <x v="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x v="3093"/>
    <x v="3099"/>
    <b v="0"/>
    <n v="5"/>
    <b v="0"/>
    <s v="theater/spaces"/>
    <n v="14"/>
    <n v="55.6"/>
    <x v="1"/>
    <x v="38"/>
    <x v="3099"/>
    <x v="3093"/>
    <x v="2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x v="3094"/>
    <x v="3100"/>
    <b v="0"/>
    <n v="13"/>
    <b v="0"/>
    <s v="theater/spaces"/>
    <n v="15"/>
    <n v="140.54"/>
    <x v="1"/>
    <x v="38"/>
    <x v="3100"/>
    <x v="3094"/>
    <x v="3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x v="3095"/>
    <x v="3101"/>
    <b v="0"/>
    <n v="12"/>
    <b v="0"/>
    <s v="theater/spaces"/>
    <n v="12"/>
    <n v="25"/>
    <x v="1"/>
    <x v="38"/>
    <x v="3101"/>
    <x v="3095"/>
    <x v="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x v="3096"/>
    <x v="3102"/>
    <b v="0"/>
    <n v="90"/>
    <b v="0"/>
    <s v="theater/spaces"/>
    <n v="39"/>
    <n v="69.53"/>
    <x v="1"/>
    <x v="38"/>
    <x v="3102"/>
    <x v="3096"/>
    <x v="2"/>
  </r>
  <r>
    <n v="3103"/>
    <s v="Professional Venue for local artists!!"/>
    <s v="Creating a place for local artists to perform, at substantially less cost for them"/>
    <x v="393"/>
    <n v="11"/>
    <x v="2"/>
    <s v="US"/>
    <s v="USD"/>
    <x v="3097"/>
    <x v="3103"/>
    <b v="0"/>
    <n v="2"/>
    <b v="0"/>
    <s v="theater/spaces"/>
    <n v="0"/>
    <n v="5.5"/>
    <x v="1"/>
    <x v="38"/>
    <x v="3103"/>
    <x v="3097"/>
    <x v="0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x v="3098"/>
    <x v="3104"/>
    <b v="0"/>
    <n v="5"/>
    <b v="0"/>
    <s v="theater/spaces"/>
    <n v="30"/>
    <n v="237"/>
    <x v="1"/>
    <x v="38"/>
    <x v="3104"/>
    <x v="3098"/>
    <x v="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x v="3099"/>
    <x v="3105"/>
    <b v="0"/>
    <n v="31"/>
    <b v="0"/>
    <s v="theater/spaces"/>
    <n v="42"/>
    <n v="79.87"/>
    <x v="1"/>
    <x v="38"/>
    <x v="3105"/>
    <x v="3099"/>
    <x v="3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x v="3100"/>
    <x v="3106"/>
    <b v="0"/>
    <n v="4"/>
    <b v="0"/>
    <s v="theater/spaces"/>
    <n v="4"/>
    <n v="10.25"/>
    <x v="1"/>
    <x v="38"/>
    <x v="3106"/>
    <x v="3100"/>
    <x v="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x v="3101"/>
    <x v="3107"/>
    <b v="0"/>
    <n v="29"/>
    <b v="0"/>
    <s v="theater/spaces"/>
    <n v="20"/>
    <n v="272.58999999999997"/>
    <x v="1"/>
    <x v="38"/>
    <x v="3107"/>
    <x v="3101"/>
    <x v="0"/>
  </r>
  <r>
    <n v="3108"/>
    <s v="Funding a home for our Children's Theater"/>
    <s v="We need a permanent home for the theater!"/>
    <x v="63"/>
    <n v="26"/>
    <x v="2"/>
    <s v="US"/>
    <s v="USD"/>
    <x v="3102"/>
    <x v="3108"/>
    <b v="0"/>
    <n v="2"/>
    <b v="0"/>
    <s v="theater/spaces"/>
    <n v="0"/>
    <n v="13"/>
    <x v="1"/>
    <x v="38"/>
    <x v="3108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x v="3103"/>
    <x v="3109"/>
    <b v="0"/>
    <n v="114"/>
    <b v="0"/>
    <s v="theater/spaces"/>
    <n v="25"/>
    <n v="58.18"/>
    <x v="1"/>
    <x v="38"/>
    <x v="3109"/>
    <x v="3103"/>
    <x v="3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x v="3104"/>
    <x v="3110"/>
    <b v="0"/>
    <n v="1"/>
    <b v="0"/>
    <s v="theater/spaces"/>
    <n v="0"/>
    <n v="10"/>
    <x v="1"/>
    <x v="38"/>
    <x v="3110"/>
    <x v="3104"/>
    <x v="1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x v="3105"/>
    <x v="3111"/>
    <b v="0"/>
    <n v="76"/>
    <b v="0"/>
    <s v="theater/spaces"/>
    <n v="27"/>
    <n v="70.11"/>
    <x v="1"/>
    <x v="38"/>
    <x v="3111"/>
    <x v="3105"/>
    <x v="3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x v="3106"/>
    <x v="3112"/>
    <b v="0"/>
    <n v="9"/>
    <b v="0"/>
    <s v="theater/spaces"/>
    <n v="5"/>
    <n v="57.89"/>
    <x v="1"/>
    <x v="38"/>
    <x v="3112"/>
    <x v="3106"/>
    <x v="2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x v="3107"/>
    <x v="3113"/>
    <b v="0"/>
    <n v="37"/>
    <b v="0"/>
    <s v="theater/spaces"/>
    <n v="4"/>
    <n v="125.27"/>
    <x v="1"/>
    <x v="38"/>
    <x v="3113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x v="3108"/>
    <x v="3114"/>
    <b v="0"/>
    <n v="0"/>
    <b v="0"/>
    <s v="theater/spaces"/>
    <n v="0"/>
    <n v="0"/>
    <x v="1"/>
    <x v="38"/>
    <x v="3114"/>
    <x v="3108"/>
    <x v="3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x v="3109"/>
    <x v="3115"/>
    <b v="0"/>
    <n v="1"/>
    <b v="0"/>
    <s v="theater/spaces"/>
    <n v="3"/>
    <n v="300"/>
    <x v="1"/>
    <x v="38"/>
    <x v="3115"/>
    <x v="3109"/>
    <x v="2"/>
  </r>
  <r>
    <n v="3116"/>
    <s v="CoreCon Asylum"/>
    <s v="Creating a consuite for CoreCon. A focus on the insanity of asylums and early medical practices from history."/>
    <x v="47"/>
    <n v="430"/>
    <x v="2"/>
    <s v="US"/>
    <s v="USD"/>
    <x v="3110"/>
    <x v="3116"/>
    <b v="0"/>
    <n v="10"/>
    <b v="0"/>
    <s v="theater/spaces"/>
    <n v="57"/>
    <n v="43"/>
    <x v="1"/>
    <x v="38"/>
    <x v="3116"/>
    <x v="3110"/>
    <x v="0"/>
  </r>
  <r>
    <n v="3117"/>
    <s v="Cowes and The Sea"/>
    <s v="Performing Arts workshops, for young people aged 5 -16, exploring how the sea has shaped Cowes as a settlement."/>
    <x v="28"/>
    <n v="1"/>
    <x v="2"/>
    <s v="GB"/>
    <s v="GBP"/>
    <x v="3111"/>
    <x v="3117"/>
    <b v="0"/>
    <n v="1"/>
    <b v="0"/>
    <s v="theater/spaces"/>
    <n v="0"/>
    <n v="1"/>
    <x v="1"/>
    <x v="38"/>
    <x v="3117"/>
    <x v="3111"/>
    <x v="2"/>
  </r>
  <r>
    <n v="3118"/>
    <s v="Garden Eden, theatre, meeting, culture, music, art"/>
    <s v="a magical place for all kind of people, like a fairytaile in all colours"/>
    <x v="69"/>
    <n v="1550"/>
    <x v="2"/>
    <s v="SE"/>
    <s v="SEK"/>
    <x v="3112"/>
    <x v="3118"/>
    <b v="0"/>
    <n v="2"/>
    <b v="0"/>
    <s v="theater/spaces"/>
    <n v="0"/>
    <n v="775"/>
    <x v="1"/>
    <x v="38"/>
    <x v="3118"/>
    <x v="311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x v="3113"/>
    <x v="3119"/>
    <b v="0"/>
    <n v="1"/>
    <b v="0"/>
    <s v="theater/spaces"/>
    <n v="0"/>
    <n v="5"/>
    <x v="1"/>
    <x v="38"/>
    <x v="3119"/>
    <x v="3113"/>
    <x v="0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x v="3114"/>
    <x v="3120"/>
    <b v="0"/>
    <n v="10"/>
    <b v="0"/>
    <s v="theater/spaces"/>
    <n v="0"/>
    <n v="12.8"/>
    <x v="1"/>
    <x v="38"/>
    <x v="3120"/>
    <x v="3114"/>
    <x v="2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x v="3115"/>
    <x v="3121"/>
    <b v="0"/>
    <n v="1"/>
    <b v="0"/>
    <s v="theater/spaces"/>
    <n v="1"/>
    <n v="10"/>
    <x v="1"/>
    <x v="38"/>
    <x v="3121"/>
    <x v="3115"/>
    <x v="3"/>
  </r>
  <r>
    <n v="3122"/>
    <s v="be back soon (Canceled)"/>
    <s v="cancelled until further notice"/>
    <x v="212"/>
    <n v="116"/>
    <x v="1"/>
    <s v="US"/>
    <s v="USD"/>
    <x v="3116"/>
    <x v="3122"/>
    <b v="0"/>
    <n v="2"/>
    <b v="0"/>
    <s v="theater/spaces"/>
    <n v="58"/>
    <n v="58"/>
    <x v="1"/>
    <x v="38"/>
    <x v="3122"/>
    <x v="3116"/>
    <x v="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x v="3117"/>
    <x v="3123"/>
    <b v="0"/>
    <n v="348"/>
    <b v="0"/>
    <s v="theater/spaces"/>
    <n v="68"/>
    <n v="244.8"/>
    <x v="1"/>
    <x v="38"/>
    <x v="3123"/>
    <x v="3117"/>
    <x v="2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x v="3118"/>
    <x v="3124"/>
    <b v="0"/>
    <n v="4"/>
    <b v="0"/>
    <s v="theater/spaces"/>
    <n v="0"/>
    <n v="6.5"/>
    <x v="1"/>
    <x v="38"/>
    <x v="3124"/>
    <x v="3118"/>
    <x v="3"/>
  </r>
  <r>
    <n v="3125"/>
    <s v="N/A (Canceled)"/>
    <s v="N/A"/>
    <x v="86"/>
    <n v="0"/>
    <x v="1"/>
    <s v="US"/>
    <s v="USD"/>
    <x v="3119"/>
    <x v="3125"/>
    <b v="0"/>
    <n v="0"/>
    <b v="0"/>
    <s v="theater/spaces"/>
    <n v="0"/>
    <n v="0"/>
    <x v="1"/>
    <x v="38"/>
    <x v="3125"/>
    <x v="3119"/>
    <x v="0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x v="3120"/>
    <x v="3126"/>
    <b v="0"/>
    <n v="17"/>
    <b v="0"/>
    <s v="theater/spaces"/>
    <n v="4"/>
    <n v="61.18"/>
    <x v="1"/>
    <x v="38"/>
    <x v="3126"/>
    <x v="3120"/>
    <x v="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x v="3121"/>
    <x v="3127"/>
    <b v="0"/>
    <n v="0"/>
    <b v="0"/>
    <s v="theater/spaces"/>
    <n v="0"/>
    <n v="0"/>
    <x v="1"/>
    <x v="38"/>
    <x v="3127"/>
    <x v="3121"/>
    <x v="0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x v="3122"/>
    <x v="3128"/>
    <b v="0"/>
    <n v="117"/>
    <b v="0"/>
    <s v="theater/plays"/>
    <n v="109"/>
    <n v="139.24"/>
    <x v="1"/>
    <x v="6"/>
    <x v="3128"/>
    <x v="3122"/>
    <x v="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x v="3123"/>
    <x v="3129"/>
    <b v="0"/>
    <n v="1"/>
    <b v="0"/>
    <s v="theater/plays"/>
    <n v="1"/>
    <n v="10"/>
    <x v="1"/>
    <x v="6"/>
    <x v="3129"/>
    <x v="3123"/>
    <x v="1"/>
  </r>
  <r>
    <n v="3130"/>
    <s v="MEDEA | A New Vision"/>
    <s v="A shockingly relevant modern take on a 2,000-year-old tragedy that confronts current gender politics."/>
    <x v="3"/>
    <n v="375"/>
    <x v="3"/>
    <s v="US"/>
    <s v="USD"/>
    <x v="3124"/>
    <x v="3130"/>
    <b v="0"/>
    <n v="4"/>
    <b v="0"/>
    <s v="theater/plays"/>
    <n v="4"/>
    <n v="93.75"/>
    <x v="1"/>
    <x v="6"/>
    <x v="3130"/>
    <x v="3124"/>
    <x v="1"/>
  </r>
  <r>
    <n v="3131"/>
    <s v="SNAKE EYES"/>
    <s v="A Staged Reading of &quot;Snake Eyes,&quot; a new play by Alex Rafala"/>
    <x v="393"/>
    <n v="645"/>
    <x v="3"/>
    <s v="US"/>
    <s v="USD"/>
    <x v="3125"/>
    <x v="3131"/>
    <b v="0"/>
    <n v="12"/>
    <b v="0"/>
    <s v="theater/plays"/>
    <n v="16"/>
    <n v="53.75"/>
    <x v="1"/>
    <x v="6"/>
    <x v="3131"/>
    <x v="3125"/>
    <x v="1"/>
  </r>
  <r>
    <n v="3132"/>
    <s v="A Bite of a Snake Play"/>
    <s v="Smells Like Money, Drips Like Honey, Taste Like Mocha, Better Run AWAY"/>
    <x v="11"/>
    <n v="10"/>
    <x v="3"/>
    <s v="US"/>
    <s v="USD"/>
    <x v="3126"/>
    <x v="3132"/>
    <b v="0"/>
    <n v="1"/>
    <b v="0"/>
    <s v="theater/plays"/>
    <n v="0"/>
    <n v="10"/>
    <x v="1"/>
    <x v="6"/>
    <x v="3132"/>
    <x v="3126"/>
    <x v="1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x v="3127"/>
    <x v="3133"/>
    <b v="0"/>
    <n v="16"/>
    <b v="0"/>
    <s v="theater/plays"/>
    <n v="108"/>
    <n v="33.75"/>
    <x v="1"/>
    <x v="6"/>
    <x v="3133"/>
    <x v="3127"/>
    <x v="1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x v="3128"/>
    <x v="3134"/>
    <b v="0"/>
    <n v="12"/>
    <b v="0"/>
    <s v="theater/plays"/>
    <n v="23"/>
    <n v="18.75"/>
    <x v="1"/>
    <x v="6"/>
    <x v="3134"/>
    <x v="3128"/>
    <x v="1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x v="3129"/>
    <x v="3135"/>
    <b v="0"/>
    <n v="7"/>
    <b v="0"/>
    <s v="theater/plays"/>
    <n v="21"/>
    <n v="23.14"/>
    <x v="1"/>
    <x v="6"/>
    <x v="3135"/>
    <x v="3129"/>
    <x v="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x v="3130"/>
    <x v="3136"/>
    <b v="0"/>
    <n v="22"/>
    <b v="0"/>
    <s v="theater/plays"/>
    <n v="128"/>
    <n v="29.05"/>
    <x v="1"/>
    <x v="6"/>
    <x v="3136"/>
    <x v="3130"/>
    <x v="1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x v="3131"/>
    <x v="3137"/>
    <b v="0"/>
    <n v="1"/>
    <b v="0"/>
    <s v="theater/plays"/>
    <n v="3"/>
    <n v="50"/>
    <x v="1"/>
    <x v="6"/>
    <x v="3137"/>
    <x v="3131"/>
    <x v="1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x v="3132"/>
    <x v="3138"/>
    <b v="0"/>
    <n v="0"/>
    <b v="0"/>
    <s v="theater/plays"/>
    <n v="0"/>
    <n v="0"/>
    <x v="1"/>
    <x v="6"/>
    <x v="3138"/>
    <x v="3132"/>
    <x v="1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x v="3133"/>
    <x v="3139"/>
    <b v="0"/>
    <n v="6"/>
    <b v="0"/>
    <s v="theater/plays"/>
    <n v="5"/>
    <n v="450"/>
    <x v="1"/>
    <x v="6"/>
    <x v="3139"/>
    <x v="3133"/>
    <x v="1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x v="3134"/>
    <x v="3140"/>
    <b v="0"/>
    <n v="4"/>
    <b v="0"/>
    <s v="theater/plays"/>
    <n v="1"/>
    <n v="24"/>
    <x v="1"/>
    <x v="6"/>
    <x v="3140"/>
    <x v="3134"/>
    <x v="1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x v="3135"/>
    <x v="3141"/>
    <b v="0"/>
    <n v="8"/>
    <b v="0"/>
    <s v="theater/plays"/>
    <n v="52"/>
    <n v="32.25"/>
    <x v="1"/>
    <x v="6"/>
    <x v="3141"/>
    <x v="3135"/>
    <x v="1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x v="3136"/>
    <x v="3142"/>
    <b v="0"/>
    <n v="3"/>
    <b v="0"/>
    <s v="theater/plays"/>
    <n v="2"/>
    <n v="15"/>
    <x v="1"/>
    <x v="6"/>
    <x v="3142"/>
    <x v="3136"/>
    <x v="1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x v="3137"/>
    <x v="3143"/>
    <b v="0"/>
    <n v="0"/>
    <b v="0"/>
    <s v="theater/plays"/>
    <n v="0"/>
    <n v="0"/>
    <x v="1"/>
    <x v="6"/>
    <x v="3143"/>
    <x v="3137"/>
    <x v="1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x v="3138"/>
    <x v="3144"/>
    <b v="0"/>
    <n v="30"/>
    <b v="0"/>
    <s v="theater/plays"/>
    <n v="75"/>
    <n v="251.33"/>
    <x v="1"/>
    <x v="6"/>
    <x v="3144"/>
    <x v="3138"/>
    <x v="1"/>
  </r>
  <r>
    <n v="3145"/>
    <s v="Arlington's 1st Dinner Theatre"/>
    <s v="Dominion Theatre Company is the first community dinner theatre  to be established in Arlington TX."/>
    <x v="31"/>
    <n v="0"/>
    <x v="3"/>
    <s v="US"/>
    <s v="USD"/>
    <x v="3139"/>
    <x v="3145"/>
    <b v="0"/>
    <n v="0"/>
    <b v="0"/>
    <s v="theater/plays"/>
    <n v="0"/>
    <n v="0"/>
    <x v="1"/>
    <x v="6"/>
    <x v="3145"/>
    <x v="3139"/>
    <x v="1"/>
  </r>
  <r>
    <n v="3146"/>
    <s v="SoÃ±Ã© una ciudad amurallada"/>
    <s v="Somos... Podemos... Amamos... Nuestra muralla, nuestra utopÃ­a. Que el amor sea el lÃ­mite"/>
    <x v="63"/>
    <n v="5250"/>
    <x v="3"/>
    <s v="MX"/>
    <s v="MXN"/>
    <x v="3140"/>
    <x v="3146"/>
    <b v="0"/>
    <n v="12"/>
    <b v="0"/>
    <s v="theater/plays"/>
    <n v="11"/>
    <n v="437.5"/>
    <x v="1"/>
    <x v="6"/>
    <x v="3146"/>
    <x v="3140"/>
    <x v="1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x v="3141"/>
    <x v="3147"/>
    <b v="1"/>
    <n v="213"/>
    <b v="1"/>
    <s v="theater/plays"/>
    <n v="118"/>
    <n v="110.35"/>
    <x v="1"/>
    <x v="6"/>
    <x v="3147"/>
    <x v="3141"/>
    <x v="3"/>
  </r>
  <r>
    <n v="3148"/>
    <s v="The Aurora Project: A Sci-Fi Epic by Bella Poynton"/>
    <s v="Help fund The Aurora Project, an immersive science fiction epic."/>
    <x v="40"/>
    <n v="2361"/>
    <x v="0"/>
    <s v="US"/>
    <s v="USD"/>
    <x v="3142"/>
    <x v="3148"/>
    <b v="1"/>
    <n v="57"/>
    <b v="1"/>
    <s v="theater/plays"/>
    <n v="131"/>
    <n v="41.42"/>
    <x v="1"/>
    <x v="6"/>
    <x v="3148"/>
    <x v="3142"/>
    <x v="3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x v="3143"/>
    <x v="3149"/>
    <b v="1"/>
    <n v="25"/>
    <b v="1"/>
    <s v="theater/plays"/>
    <n v="104"/>
    <n v="52"/>
    <x v="1"/>
    <x v="6"/>
    <x v="3149"/>
    <x v="3143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x v="3144"/>
    <x v="3150"/>
    <b v="1"/>
    <n v="104"/>
    <b v="1"/>
    <s v="theater/plays"/>
    <n v="101"/>
    <n v="33.99"/>
    <x v="1"/>
    <x v="6"/>
    <x v="3150"/>
    <x v="3144"/>
    <x v="7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x v="3145"/>
    <x v="3151"/>
    <b v="1"/>
    <n v="34"/>
    <b v="1"/>
    <s v="theater/plays"/>
    <n v="100"/>
    <n v="103.35"/>
    <x v="1"/>
    <x v="6"/>
    <x v="3151"/>
    <x v="3145"/>
    <x v="3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x v="3146"/>
    <x v="3152"/>
    <b v="1"/>
    <n v="67"/>
    <b v="1"/>
    <s v="theater/plays"/>
    <n v="106"/>
    <n v="34.79"/>
    <x v="1"/>
    <x v="6"/>
    <x v="3152"/>
    <x v="3146"/>
    <x v="4"/>
  </r>
  <r>
    <n v="3153"/>
    <s v="Terminator the Second"/>
    <s v="A stage production of Terminator 2: Judgment Day, composed entirely of the words of William Shakespeare"/>
    <x v="9"/>
    <n v="10067.5"/>
    <x v="0"/>
    <s v="US"/>
    <s v="USD"/>
    <x v="3147"/>
    <x v="3153"/>
    <b v="1"/>
    <n v="241"/>
    <b v="1"/>
    <s v="theater/plays"/>
    <n v="336"/>
    <n v="41.77"/>
    <x v="1"/>
    <x v="6"/>
    <x v="3153"/>
    <x v="3147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x v="3148"/>
    <x v="3154"/>
    <b v="1"/>
    <n v="123"/>
    <b v="1"/>
    <s v="theater/plays"/>
    <n v="113"/>
    <n v="64.27"/>
    <x v="1"/>
    <x v="6"/>
    <x v="3154"/>
    <x v="3148"/>
    <x v="5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x v="3149"/>
    <x v="3155"/>
    <b v="1"/>
    <n v="302"/>
    <b v="1"/>
    <s v="theater/plays"/>
    <n v="189"/>
    <n v="31.21"/>
    <x v="1"/>
    <x v="6"/>
    <x v="3155"/>
    <x v="3149"/>
    <x v="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x v="3150"/>
    <x v="3156"/>
    <b v="1"/>
    <n v="89"/>
    <b v="1"/>
    <s v="theater/plays"/>
    <n v="102"/>
    <n v="62.92"/>
    <x v="1"/>
    <x v="6"/>
    <x v="3156"/>
    <x v="3150"/>
    <x v="5"/>
  </r>
  <r>
    <n v="3157"/>
    <s v="Summer FourPlay"/>
    <s v="Four Directors.  Four One Acts.  Four Genres.  For You."/>
    <x v="23"/>
    <n v="4040"/>
    <x v="0"/>
    <s v="US"/>
    <s v="USD"/>
    <x v="3151"/>
    <x v="3157"/>
    <b v="1"/>
    <n v="41"/>
    <b v="1"/>
    <s v="theater/plays"/>
    <n v="101"/>
    <n v="98.54"/>
    <x v="1"/>
    <x v="6"/>
    <x v="3157"/>
    <x v="3151"/>
    <x v="3"/>
  </r>
  <r>
    <n v="3158"/>
    <s v="Nursery Crimes"/>
    <s v="A 40s crime-noir play using nursery rhyme characters."/>
    <x v="10"/>
    <n v="5700"/>
    <x v="0"/>
    <s v="US"/>
    <s v="USD"/>
    <x v="3152"/>
    <x v="3158"/>
    <b v="1"/>
    <n v="69"/>
    <b v="1"/>
    <s v="theater/plays"/>
    <n v="114"/>
    <n v="82.61"/>
    <x v="1"/>
    <x v="6"/>
    <x v="3158"/>
    <x v="3152"/>
    <x v="4"/>
  </r>
  <r>
    <n v="3159"/>
    <s v="Waxwing: A New Play"/>
    <s v="WAXWING is an exciting new world premiere of mythic (perhaps even apocalyptic!) proportions."/>
    <x v="15"/>
    <n v="2002.22"/>
    <x v="0"/>
    <s v="US"/>
    <s v="USD"/>
    <x v="3153"/>
    <x v="3159"/>
    <b v="1"/>
    <n v="52"/>
    <b v="1"/>
    <s v="theater/plays"/>
    <n v="133"/>
    <n v="38.5"/>
    <x v="1"/>
    <x v="6"/>
    <x v="3159"/>
    <x v="3153"/>
    <x v="6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x v="3154"/>
    <x v="3160"/>
    <b v="1"/>
    <n v="57"/>
    <b v="1"/>
    <s v="theater/plays"/>
    <n v="102"/>
    <n v="80.16"/>
    <x v="1"/>
    <x v="6"/>
    <x v="3160"/>
    <x v="3154"/>
    <x v="3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x v="3155"/>
    <x v="3161"/>
    <b v="1"/>
    <n v="74"/>
    <b v="1"/>
    <s v="theater/plays"/>
    <n v="105"/>
    <n v="28.41"/>
    <x v="1"/>
    <x v="6"/>
    <x v="3161"/>
    <x v="3155"/>
    <x v="3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x v="3156"/>
    <x v="3162"/>
    <b v="1"/>
    <n v="63"/>
    <b v="1"/>
    <s v="theater/plays"/>
    <n v="127"/>
    <n v="80.73"/>
    <x v="1"/>
    <x v="6"/>
    <x v="3162"/>
    <x v="3156"/>
    <x v="3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x v="3157"/>
    <x v="3163"/>
    <b v="1"/>
    <n v="72"/>
    <b v="1"/>
    <s v="theater/plays"/>
    <n v="111"/>
    <n v="200.69"/>
    <x v="1"/>
    <x v="6"/>
    <x v="3163"/>
    <x v="3157"/>
    <x v="3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x v="3158"/>
    <x v="3164"/>
    <b v="1"/>
    <n v="71"/>
    <b v="1"/>
    <s v="theater/plays"/>
    <n v="107"/>
    <n v="37.590000000000003"/>
    <x v="1"/>
    <x v="6"/>
    <x v="3164"/>
    <x v="3158"/>
    <x v="3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x v="73"/>
    <x v="3165"/>
    <b v="1"/>
    <n v="21"/>
    <b v="1"/>
    <s v="theater/plays"/>
    <n v="163"/>
    <n v="58.1"/>
    <x v="1"/>
    <x v="6"/>
    <x v="3165"/>
    <x v="73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x v="3159"/>
    <x v="3166"/>
    <b v="1"/>
    <n v="930"/>
    <b v="1"/>
    <s v="theater/plays"/>
    <n v="160"/>
    <n v="60.3"/>
    <x v="1"/>
    <x v="6"/>
    <x v="3166"/>
    <x v="3159"/>
    <x v="3"/>
  </r>
  <r>
    <n v="3167"/>
    <s v="Destiny is Judd Nelson: a new play at FringeNYC"/>
    <s v="What is destiny? Explore it with us this August at FringeNYC."/>
    <x v="9"/>
    <n v="3485"/>
    <x v="0"/>
    <s v="US"/>
    <s v="USD"/>
    <x v="3160"/>
    <x v="3167"/>
    <b v="1"/>
    <n v="55"/>
    <b v="1"/>
    <s v="theater/plays"/>
    <n v="116"/>
    <n v="63.36"/>
    <x v="1"/>
    <x v="6"/>
    <x v="3167"/>
    <x v="3160"/>
    <x v="3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x v="3161"/>
    <x v="3168"/>
    <b v="1"/>
    <n v="61"/>
    <b v="1"/>
    <s v="theater/plays"/>
    <n v="124"/>
    <n v="50.9"/>
    <x v="1"/>
    <x v="6"/>
    <x v="3168"/>
    <x v="3161"/>
    <x v="3"/>
  </r>
  <r>
    <n v="3169"/>
    <s v="The Window"/>
    <s v="We're bringing The Window to the Cherry Lane Theater in January 2014."/>
    <x v="6"/>
    <n v="8241"/>
    <x v="0"/>
    <s v="US"/>
    <s v="USD"/>
    <x v="3162"/>
    <x v="3169"/>
    <b v="1"/>
    <n v="82"/>
    <b v="1"/>
    <s v="theater/plays"/>
    <n v="103"/>
    <n v="100.5"/>
    <x v="1"/>
    <x v="6"/>
    <x v="3169"/>
    <x v="3162"/>
    <x v="4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x v="3163"/>
    <x v="3170"/>
    <b v="1"/>
    <n v="71"/>
    <b v="1"/>
    <s v="theater/plays"/>
    <n v="112"/>
    <n v="31.62"/>
    <x v="1"/>
    <x v="6"/>
    <x v="3170"/>
    <x v="3163"/>
    <x v="3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x v="3164"/>
    <x v="3171"/>
    <b v="1"/>
    <n v="117"/>
    <b v="1"/>
    <s v="theater/plays"/>
    <n v="109"/>
    <n v="65.099999999999994"/>
    <x v="1"/>
    <x v="6"/>
    <x v="3171"/>
    <x v="316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x v="3165"/>
    <x v="3172"/>
    <b v="1"/>
    <n v="29"/>
    <b v="1"/>
    <s v="theater/plays"/>
    <n v="115"/>
    <n v="79.31"/>
    <x v="1"/>
    <x v="6"/>
    <x v="3172"/>
    <x v="3165"/>
    <x v="5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x v="3166"/>
    <x v="3173"/>
    <b v="1"/>
    <n v="74"/>
    <b v="1"/>
    <s v="theater/plays"/>
    <n v="103"/>
    <n v="139.19"/>
    <x v="1"/>
    <x v="6"/>
    <x v="3173"/>
    <x v="3166"/>
    <x v="3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x v="3167"/>
    <x v="3174"/>
    <b v="1"/>
    <n v="23"/>
    <b v="1"/>
    <s v="theater/plays"/>
    <n v="101"/>
    <n v="131.91"/>
    <x v="1"/>
    <x v="6"/>
    <x v="3174"/>
    <x v="3167"/>
    <x v="3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x v="3168"/>
    <x v="3175"/>
    <b v="1"/>
    <n v="60"/>
    <b v="1"/>
    <s v="theater/plays"/>
    <n v="110"/>
    <n v="91.3"/>
    <x v="1"/>
    <x v="6"/>
    <x v="3175"/>
    <x v="3168"/>
    <x v="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x v="3169"/>
    <x v="3176"/>
    <b v="1"/>
    <n v="55"/>
    <b v="1"/>
    <s v="theater/plays"/>
    <n v="115"/>
    <n v="39.67"/>
    <x v="1"/>
    <x v="6"/>
    <x v="3176"/>
    <x v="3169"/>
    <x v="4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x v="3170"/>
    <x v="3177"/>
    <b v="1"/>
    <n v="51"/>
    <b v="1"/>
    <s v="theater/plays"/>
    <n v="117"/>
    <n v="57.55"/>
    <x v="1"/>
    <x v="6"/>
    <x v="3177"/>
    <x v="3170"/>
    <x v="3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x v="3171"/>
    <x v="3178"/>
    <b v="1"/>
    <n v="78"/>
    <b v="1"/>
    <s v="theater/plays"/>
    <n v="172"/>
    <n v="33.03"/>
    <x v="1"/>
    <x v="6"/>
    <x v="3178"/>
    <x v="3171"/>
    <x v="3"/>
  </r>
  <r>
    <n v="3179"/>
    <s v="I Do Wonder"/>
    <s v="A Sci-fi play in several vignettes that will narrate an alternate history in the mid-20th century."/>
    <x v="285"/>
    <n v="4794.82"/>
    <x v="0"/>
    <s v="US"/>
    <s v="USD"/>
    <x v="3172"/>
    <x v="3179"/>
    <b v="1"/>
    <n v="62"/>
    <b v="1"/>
    <s v="theater/plays"/>
    <n v="114"/>
    <n v="77.34"/>
    <x v="1"/>
    <x v="6"/>
    <x v="3179"/>
    <x v="3172"/>
    <x v="4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x v="3173"/>
    <x v="3180"/>
    <b v="1"/>
    <n v="45"/>
    <b v="1"/>
    <s v="theater/plays"/>
    <n v="120"/>
    <n v="31.93"/>
    <x v="1"/>
    <x v="6"/>
    <x v="3180"/>
    <x v="3173"/>
    <x v="3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x v="3174"/>
    <x v="3181"/>
    <b v="1"/>
    <n v="15"/>
    <b v="1"/>
    <s v="theater/plays"/>
    <n v="109"/>
    <n v="36.33"/>
    <x v="1"/>
    <x v="6"/>
    <x v="3181"/>
    <x v="3174"/>
    <x v="3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x v="3175"/>
    <x v="3182"/>
    <b v="1"/>
    <n v="151"/>
    <b v="1"/>
    <s v="theater/plays"/>
    <n v="101"/>
    <n v="46.77"/>
    <x v="1"/>
    <x v="6"/>
    <x v="3182"/>
    <x v="3175"/>
    <x v="6"/>
  </r>
  <r>
    <n v="3183"/>
    <s v="The Seagull on The River"/>
    <s v="Anton Chekhov's The Seagull. An outdoor Amphitheater in Manhattan. Trees. A River. Daybreak."/>
    <x v="30"/>
    <n v="2725"/>
    <x v="0"/>
    <s v="US"/>
    <s v="USD"/>
    <x v="3176"/>
    <x v="3183"/>
    <b v="1"/>
    <n v="68"/>
    <b v="1"/>
    <s v="theater/plays"/>
    <n v="109"/>
    <n v="40.07"/>
    <x v="1"/>
    <x v="6"/>
    <x v="3183"/>
    <x v="3176"/>
    <x v="4"/>
  </r>
  <r>
    <n v="3184"/>
    <s v="Equus at Frenetic Theatre"/>
    <s v="Equus is the story of a psychiatrist treating a teenaged boy who blinds six horses with a metal spike."/>
    <x v="270"/>
    <n v="4610"/>
    <x v="0"/>
    <s v="US"/>
    <s v="USD"/>
    <x v="3177"/>
    <x v="3184"/>
    <b v="1"/>
    <n v="46"/>
    <b v="1"/>
    <s v="theater/plays"/>
    <n v="107"/>
    <n v="100.22"/>
    <x v="1"/>
    <x v="6"/>
    <x v="3184"/>
    <x v="3177"/>
    <x v="3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x v="3178"/>
    <x v="3185"/>
    <b v="1"/>
    <n v="24"/>
    <b v="1"/>
    <s v="theater/plays"/>
    <n v="100"/>
    <n v="41.67"/>
    <x v="1"/>
    <x v="6"/>
    <x v="3185"/>
    <x v="3178"/>
    <x v="3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x v="3179"/>
    <x v="3186"/>
    <b v="1"/>
    <n v="70"/>
    <b v="1"/>
    <s v="theater/plays"/>
    <n v="102"/>
    <n v="46.71"/>
    <x v="1"/>
    <x v="6"/>
    <x v="3186"/>
    <x v="3179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x v="3180"/>
    <x v="3187"/>
    <b v="1"/>
    <n v="244"/>
    <b v="1"/>
    <s v="theater/plays"/>
    <n v="116"/>
    <n v="71.489999999999995"/>
    <x v="1"/>
    <x v="6"/>
    <x v="3187"/>
    <x v="3180"/>
    <x v="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x v="3181"/>
    <x v="3188"/>
    <b v="0"/>
    <n v="9"/>
    <b v="0"/>
    <s v="theater/musical"/>
    <n v="65"/>
    <n v="14.44"/>
    <x v="1"/>
    <x v="40"/>
    <x v="3188"/>
    <x v="3181"/>
    <x v="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x v="3182"/>
    <x v="3189"/>
    <b v="0"/>
    <n v="19"/>
    <b v="0"/>
    <s v="theater/musical"/>
    <n v="12"/>
    <n v="356.84"/>
    <x v="1"/>
    <x v="40"/>
    <x v="3189"/>
    <x v="3182"/>
    <x v="0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x v="3183"/>
    <x v="3190"/>
    <b v="0"/>
    <n v="0"/>
    <b v="0"/>
    <s v="theater/musical"/>
    <n v="0"/>
    <n v="0"/>
    <x v="1"/>
    <x v="40"/>
    <x v="3190"/>
    <x v="3183"/>
    <x v="2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x v="3184"/>
    <x v="3191"/>
    <b v="0"/>
    <n v="4"/>
    <b v="0"/>
    <s v="theater/musical"/>
    <n v="4"/>
    <n v="37.75"/>
    <x v="1"/>
    <x v="40"/>
    <x v="3191"/>
    <x v="3184"/>
    <x v="2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x v="3185"/>
    <x v="3192"/>
    <b v="0"/>
    <n v="8"/>
    <b v="0"/>
    <s v="theater/musical"/>
    <n v="1"/>
    <n v="12.75"/>
    <x v="1"/>
    <x v="40"/>
    <x v="3192"/>
    <x v="3185"/>
    <x v="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x v="3186"/>
    <x v="3193"/>
    <b v="0"/>
    <n v="24"/>
    <b v="0"/>
    <s v="theater/musical"/>
    <n v="12"/>
    <n v="24.46"/>
    <x v="1"/>
    <x v="40"/>
    <x v="3193"/>
    <x v="3186"/>
    <x v="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x v="3187"/>
    <x v="3194"/>
    <b v="0"/>
    <n v="0"/>
    <b v="0"/>
    <s v="theater/musical"/>
    <n v="0"/>
    <n v="0"/>
    <x v="1"/>
    <x v="40"/>
    <x v="3194"/>
    <x v="3187"/>
    <x v="0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x v="3188"/>
    <x v="3195"/>
    <b v="0"/>
    <n v="39"/>
    <b v="0"/>
    <s v="theater/musical"/>
    <n v="59"/>
    <n v="53.08"/>
    <x v="1"/>
    <x v="40"/>
    <x v="3195"/>
    <x v="3188"/>
    <x v="0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x v="3189"/>
    <x v="3196"/>
    <b v="0"/>
    <n v="6"/>
    <b v="0"/>
    <s v="theater/musical"/>
    <n v="0"/>
    <n v="300"/>
    <x v="1"/>
    <x v="40"/>
    <x v="3196"/>
    <x v="3189"/>
    <x v="0"/>
  </r>
  <r>
    <n v="3197"/>
    <s v="Mirror, mirror on the wall"/>
    <s v="This years most important stage project for young artists in our region. www.ungespor.no"/>
    <x v="3"/>
    <n v="1145"/>
    <x v="2"/>
    <s v="NO"/>
    <s v="NOK"/>
    <x v="3190"/>
    <x v="3197"/>
    <b v="0"/>
    <n v="4"/>
    <b v="0"/>
    <s v="theater/musical"/>
    <n v="11"/>
    <n v="286.25"/>
    <x v="1"/>
    <x v="40"/>
    <x v="3197"/>
    <x v="3190"/>
    <x v="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x v="3191"/>
    <x v="3198"/>
    <b v="0"/>
    <n v="3"/>
    <b v="0"/>
    <s v="theater/musical"/>
    <n v="0"/>
    <n v="36.67"/>
    <x v="1"/>
    <x v="40"/>
    <x v="3198"/>
    <x v="3191"/>
    <x v="0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x v="3192"/>
    <x v="3199"/>
    <b v="0"/>
    <n v="53"/>
    <b v="0"/>
    <s v="theater/musical"/>
    <n v="52"/>
    <n v="49.21"/>
    <x v="1"/>
    <x v="40"/>
    <x v="3199"/>
    <x v="3192"/>
    <x v="3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x v="3193"/>
    <x v="3200"/>
    <b v="0"/>
    <n v="1"/>
    <b v="0"/>
    <s v="theater/musical"/>
    <n v="0"/>
    <n v="1"/>
    <x v="1"/>
    <x v="40"/>
    <x v="3200"/>
    <x v="3193"/>
    <x v="2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x v="3194"/>
    <x v="3201"/>
    <b v="0"/>
    <n v="2"/>
    <b v="0"/>
    <s v="theater/musical"/>
    <n v="1"/>
    <n v="12.5"/>
    <x v="1"/>
    <x v="40"/>
    <x v="3201"/>
    <x v="3194"/>
    <x v="3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x v="3195"/>
    <x v="3202"/>
    <b v="0"/>
    <n v="25"/>
    <b v="0"/>
    <s v="theater/musical"/>
    <n v="55"/>
    <n v="109.04"/>
    <x v="1"/>
    <x v="40"/>
    <x v="3202"/>
    <x v="3195"/>
    <x v="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x v="3196"/>
    <x v="3203"/>
    <b v="0"/>
    <n v="6"/>
    <b v="0"/>
    <s v="theater/musical"/>
    <n v="25"/>
    <n v="41.67"/>
    <x v="1"/>
    <x v="40"/>
    <x v="3203"/>
    <x v="3196"/>
    <x v="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x v="3197"/>
    <x v="3204"/>
    <b v="0"/>
    <n v="0"/>
    <b v="0"/>
    <s v="theater/musical"/>
    <n v="0"/>
    <n v="0"/>
    <x v="1"/>
    <x v="40"/>
    <x v="3204"/>
    <x v="3197"/>
    <x v="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x v="3198"/>
    <x v="3205"/>
    <b v="0"/>
    <n v="12"/>
    <b v="0"/>
    <s v="theater/musical"/>
    <n v="3"/>
    <n v="22.75"/>
    <x v="1"/>
    <x v="40"/>
    <x v="3205"/>
    <x v="3198"/>
    <x v="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x v="3199"/>
    <x v="3206"/>
    <b v="0"/>
    <n v="0"/>
    <b v="0"/>
    <s v="theater/musical"/>
    <n v="0"/>
    <n v="0"/>
    <x v="1"/>
    <x v="40"/>
    <x v="3206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x v="3200"/>
    <x v="3207"/>
    <b v="0"/>
    <n v="36"/>
    <b v="0"/>
    <s v="theater/musical"/>
    <n v="46"/>
    <n v="70.83"/>
    <x v="1"/>
    <x v="40"/>
    <x v="32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x v="3201"/>
    <x v="3208"/>
    <b v="1"/>
    <n v="82"/>
    <b v="1"/>
    <s v="theater/plays"/>
    <n v="104"/>
    <n v="63.11"/>
    <x v="1"/>
    <x v="6"/>
    <x v="3208"/>
    <x v="3201"/>
    <x v="3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x v="3202"/>
    <x v="3209"/>
    <b v="1"/>
    <n v="226"/>
    <b v="1"/>
    <s v="theater/plays"/>
    <n v="119"/>
    <n v="50.16"/>
    <x v="1"/>
    <x v="6"/>
    <x v="3209"/>
    <x v="3202"/>
    <x v="3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x v="3203"/>
    <x v="3210"/>
    <b v="1"/>
    <n v="60"/>
    <b v="1"/>
    <s v="theater/plays"/>
    <n v="126"/>
    <n v="62.88"/>
    <x v="1"/>
    <x v="6"/>
    <x v="3210"/>
    <x v="3203"/>
    <x v="5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x v="3204"/>
    <x v="3211"/>
    <b v="1"/>
    <n v="322"/>
    <b v="1"/>
    <s v="theater/plays"/>
    <n v="120"/>
    <n v="85.53"/>
    <x v="1"/>
    <x v="6"/>
    <x v="3211"/>
    <x v="3204"/>
    <x v="3"/>
  </r>
  <r>
    <n v="3212"/>
    <s v="Campo Maldito"/>
    <s v="Help us bring our production of Campo Maldito to New York AND San Francisco!"/>
    <x v="23"/>
    <n v="5050"/>
    <x v="0"/>
    <s v="US"/>
    <s v="USD"/>
    <x v="3205"/>
    <x v="3212"/>
    <b v="1"/>
    <n v="94"/>
    <b v="1"/>
    <s v="theater/plays"/>
    <n v="126"/>
    <n v="53.72"/>
    <x v="1"/>
    <x v="6"/>
    <x v="3212"/>
    <x v="3205"/>
    <x v="3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x v="3206"/>
    <x v="3213"/>
    <b v="1"/>
    <n v="47"/>
    <b v="1"/>
    <s v="theater/plays"/>
    <n v="100"/>
    <n v="127.81"/>
    <x v="1"/>
    <x v="6"/>
    <x v="3213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x v="3207"/>
    <x v="3214"/>
    <b v="1"/>
    <n v="115"/>
    <b v="1"/>
    <s v="theater/plays"/>
    <n v="102"/>
    <n v="106.57"/>
    <x v="1"/>
    <x v="6"/>
    <x v="3214"/>
    <x v="3207"/>
    <x v="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x v="3208"/>
    <x v="3215"/>
    <b v="1"/>
    <n v="134"/>
    <b v="1"/>
    <s v="theater/plays"/>
    <n v="100"/>
    <n v="262.11"/>
    <x v="1"/>
    <x v="6"/>
    <x v="3215"/>
    <x v="3208"/>
    <x v="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x v="3209"/>
    <x v="3216"/>
    <b v="1"/>
    <n v="35"/>
    <b v="1"/>
    <s v="theater/plays"/>
    <n v="100"/>
    <n v="57.17"/>
    <x v="1"/>
    <x v="6"/>
    <x v="3216"/>
    <x v="3209"/>
    <x v="0"/>
  </r>
  <r>
    <n v="3217"/>
    <s v="Wake Up Call @ IRT Theater"/>
    <s v="Wake Up Call is a comedic play about a group of hotel employees working on Christmas Eve."/>
    <x v="37"/>
    <n v="5221"/>
    <x v="0"/>
    <s v="US"/>
    <s v="USD"/>
    <x v="3210"/>
    <x v="3217"/>
    <b v="1"/>
    <n v="104"/>
    <b v="1"/>
    <s v="theater/plays"/>
    <n v="116"/>
    <n v="50.2"/>
    <x v="1"/>
    <x v="6"/>
    <x v="3217"/>
    <x v="3210"/>
    <x v="2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x v="3211"/>
    <x v="3218"/>
    <b v="1"/>
    <n v="184"/>
    <b v="1"/>
    <s v="theater/plays"/>
    <n v="102"/>
    <n v="66.59"/>
    <x v="1"/>
    <x v="6"/>
    <x v="3218"/>
    <x v="3211"/>
    <x v="3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x v="3212"/>
    <x v="3219"/>
    <b v="1"/>
    <n v="119"/>
    <b v="1"/>
    <s v="theater/plays"/>
    <n v="100"/>
    <n v="168.25"/>
    <x v="1"/>
    <x v="6"/>
    <x v="3219"/>
    <x v="3212"/>
    <x v="0"/>
  </r>
  <r>
    <n v="3220"/>
    <s v="Burners"/>
    <s v="A sci-fi thriller for the stage opening March 10 in Los Angeles."/>
    <x v="36"/>
    <n v="15126"/>
    <x v="0"/>
    <s v="US"/>
    <s v="USD"/>
    <x v="3213"/>
    <x v="3220"/>
    <b v="1"/>
    <n v="59"/>
    <b v="1"/>
    <s v="theater/plays"/>
    <n v="101"/>
    <n v="256.37"/>
    <x v="1"/>
    <x v="6"/>
    <x v="3220"/>
    <x v="3213"/>
    <x v="1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x v="3214"/>
    <x v="3221"/>
    <b v="1"/>
    <n v="113"/>
    <b v="1"/>
    <s v="theater/plays"/>
    <n v="103"/>
    <n v="36.61"/>
    <x v="1"/>
    <x v="6"/>
    <x v="3221"/>
    <x v="3214"/>
    <x v="0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x v="3215"/>
    <x v="3222"/>
    <b v="1"/>
    <n v="84"/>
    <b v="1"/>
    <s v="theater/plays"/>
    <n v="125"/>
    <n v="37.14"/>
    <x v="1"/>
    <x v="6"/>
    <x v="3222"/>
    <x v="3215"/>
    <x v="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x v="3216"/>
    <x v="3223"/>
    <b v="1"/>
    <n v="74"/>
    <b v="1"/>
    <s v="theater/plays"/>
    <n v="110"/>
    <n v="45.88"/>
    <x v="1"/>
    <x v="6"/>
    <x v="3223"/>
    <x v="3216"/>
    <x v="0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x v="3217"/>
    <x v="3224"/>
    <b v="1"/>
    <n v="216"/>
    <b v="1"/>
    <s v="theater/plays"/>
    <n v="102"/>
    <n v="141.71"/>
    <x v="1"/>
    <x v="6"/>
    <x v="3224"/>
    <x v="3217"/>
    <x v="2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x v="3218"/>
    <x v="3225"/>
    <b v="1"/>
    <n v="39"/>
    <b v="1"/>
    <s v="theater/plays"/>
    <n v="102"/>
    <n v="52.49"/>
    <x v="1"/>
    <x v="6"/>
    <x v="3225"/>
    <x v="3218"/>
    <x v="2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x v="3219"/>
    <x v="3226"/>
    <b v="1"/>
    <n v="21"/>
    <b v="1"/>
    <s v="theater/plays"/>
    <n v="104"/>
    <n v="59.52"/>
    <x v="1"/>
    <x v="6"/>
    <x v="3226"/>
    <x v="3219"/>
    <x v="0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x v="3220"/>
    <x v="3227"/>
    <b v="0"/>
    <n v="30"/>
    <b v="1"/>
    <s v="theater/plays"/>
    <n v="125"/>
    <n v="50"/>
    <x v="1"/>
    <x v="6"/>
    <x v="3227"/>
    <x v="3220"/>
    <x v="2"/>
  </r>
  <r>
    <n v="3228"/>
    <s v="Hear Me Roar: A Season of Powerful Women"/>
    <s v="A Season of Powerful Women. A Season of Defiance."/>
    <x v="39"/>
    <n v="7164"/>
    <x v="0"/>
    <s v="US"/>
    <s v="USD"/>
    <x v="3221"/>
    <x v="3228"/>
    <b v="1"/>
    <n v="37"/>
    <b v="1"/>
    <s v="theater/plays"/>
    <n v="102"/>
    <n v="193.62"/>
    <x v="1"/>
    <x v="6"/>
    <x v="3228"/>
    <x v="3221"/>
    <x v="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x v="3222"/>
    <x v="3229"/>
    <b v="1"/>
    <n v="202"/>
    <b v="1"/>
    <s v="theater/plays"/>
    <n v="108"/>
    <n v="106.8"/>
    <x v="1"/>
    <x v="6"/>
    <x v="3229"/>
    <x v="3222"/>
    <x v="3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x v="341"/>
    <x v="3230"/>
    <b v="1"/>
    <n v="37"/>
    <b v="1"/>
    <s v="theater/plays"/>
    <n v="110"/>
    <n v="77.22"/>
    <x v="1"/>
    <x v="6"/>
    <x v="3230"/>
    <x v="341"/>
    <x v="3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x v="3223"/>
    <x v="3231"/>
    <b v="0"/>
    <n v="28"/>
    <b v="1"/>
    <s v="theater/plays"/>
    <n v="161"/>
    <n v="57.5"/>
    <x v="1"/>
    <x v="6"/>
    <x v="3231"/>
    <x v="3223"/>
    <x v="2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x v="3224"/>
    <x v="3232"/>
    <b v="1"/>
    <n v="26"/>
    <b v="1"/>
    <s v="theater/plays"/>
    <n v="131"/>
    <n v="50.46"/>
    <x v="1"/>
    <x v="6"/>
    <x v="3232"/>
    <x v="3224"/>
    <x v="2"/>
  </r>
  <r>
    <n v="3233"/>
    <s v="64 Squares"/>
    <s v="64 Squares is an autobiographical one-man exploration of the internal chess game played to reconcile relationships."/>
    <x v="10"/>
    <n v="5940"/>
    <x v="0"/>
    <s v="US"/>
    <s v="USD"/>
    <x v="3225"/>
    <x v="3233"/>
    <b v="0"/>
    <n v="61"/>
    <b v="1"/>
    <s v="theater/plays"/>
    <n v="119"/>
    <n v="97.38"/>
    <x v="1"/>
    <x v="6"/>
    <x v="3233"/>
    <x v="3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x v="3226"/>
    <x v="3234"/>
    <b v="0"/>
    <n v="115"/>
    <b v="1"/>
    <s v="theater/plays"/>
    <n v="100"/>
    <n v="34.92"/>
    <x v="1"/>
    <x v="6"/>
    <x v="3234"/>
    <x v="3226"/>
    <x v="2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x v="3227"/>
    <x v="3235"/>
    <b v="1"/>
    <n v="181"/>
    <b v="1"/>
    <s v="theater/plays"/>
    <n v="103"/>
    <n v="85.53"/>
    <x v="1"/>
    <x v="6"/>
    <x v="3235"/>
    <x v="3227"/>
    <x v="2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x v="3228"/>
    <x v="3236"/>
    <b v="0"/>
    <n v="110"/>
    <b v="1"/>
    <s v="theater/plays"/>
    <n v="101"/>
    <n v="182.91"/>
    <x v="1"/>
    <x v="6"/>
    <x v="3236"/>
    <x v="3228"/>
    <x v="2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x v="3229"/>
    <x v="3237"/>
    <b v="1"/>
    <n v="269"/>
    <b v="1"/>
    <s v="theater/plays"/>
    <n v="101"/>
    <n v="131.13999999999999"/>
    <x v="1"/>
    <x v="6"/>
    <x v="3237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x v="3230"/>
    <x v="3238"/>
    <b v="1"/>
    <n v="79"/>
    <b v="1"/>
    <s v="theater/plays"/>
    <n v="112"/>
    <n v="39.81"/>
    <x v="1"/>
    <x v="6"/>
    <x v="323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x v="3231"/>
    <x v="3239"/>
    <b v="1"/>
    <n v="104"/>
    <b v="1"/>
    <s v="theater/plays"/>
    <n v="106"/>
    <n v="59.7"/>
    <x v="1"/>
    <x v="6"/>
    <x v="3239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x v="3232"/>
    <x v="3240"/>
    <b v="0"/>
    <n v="34"/>
    <b v="1"/>
    <s v="theater/plays"/>
    <n v="101"/>
    <n v="88.74"/>
    <x v="1"/>
    <x v="6"/>
    <x v="3240"/>
    <x v="3232"/>
    <x v="1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x v="3233"/>
    <x v="3241"/>
    <b v="1"/>
    <n v="167"/>
    <b v="1"/>
    <s v="theater/plays"/>
    <n v="115"/>
    <n v="58.69"/>
    <x v="1"/>
    <x v="6"/>
    <x v="3241"/>
    <x v="3233"/>
    <x v="3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x v="3234"/>
    <x v="3242"/>
    <b v="1"/>
    <n v="183"/>
    <b v="1"/>
    <s v="theater/plays"/>
    <n v="127"/>
    <n v="69.569999999999993"/>
    <x v="1"/>
    <x v="6"/>
    <x v="3242"/>
    <x v="3234"/>
    <x v="3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x v="3235"/>
    <x v="3243"/>
    <b v="1"/>
    <n v="71"/>
    <b v="1"/>
    <s v="theater/plays"/>
    <n v="103"/>
    <n v="115.87"/>
    <x v="1"/>
    <x v="6"/>
    <x v="3243"/>
    <x v="3235"/>
    <x v="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x v="3236"/>
    <x v="3244"/>
    <b v="0"/>
    <n v="69"/>
    <b v="1"/>
    <s v="theater/plays"/>
    <n v="103"/>
    <n v="23.87"/>
    <x v="1"/>
    <x v="6"/>
    <x v="3244"/>
    <x v="3236"/>
    <x v="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x v="3237"/>
    <x v="3245"/>
    <b v="0"/>
    <n v="270"/>
    <b v="1"/>
    <s v="theater/plays"/>
    <n v="104"/>
    <n v="81.13"/>
    <x v="1"/>
    <x v="6"/>
    <x v="3245"/>
    <x v="3237"/>
    <x v="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x v="3238"/>
    <x v="3246"/>
    <b v="1"/>
    <n v="193"/>
    <b v="1"/>
    <s v="theater/plays"/>
    <n v="111"/>
    <n v="57.63"/>
    <x v="1"/>
    <x v="6"/>
    <x v="3246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x v="3239"/>
    <x v="3247"/>
    <b v="1"/>
    <n v="57"/>
    <b v="1"/>
    <s v="theater/plays"/>
    <n v="106"/>
    <n v="46.43"/>
    <x v="1"/>
    <x v="6"/>
    <x v="3247"/>
    <x v="3239"/>
    <x v="0"/>
  </r>
  <r>
    <n v="3248"/>
    <s v="Honest Accomplice Theatre 2015-16 Season"/>
    <s v="Honest Accomplice Theatre produces theatre for social change."/>
    <x v="14"/>
    <n v="12095"/>
    <x v="0"/>
    <s v="US"/>
    <s v="USD"/>
    <x v="3240"/>
    <x v="3248"/>
    <b v="1"/>
    <n v="200"/>
    <b v="1"/>
    <s v="theater/plays"/>
    <n v="101"/>
    <n v="60.48"/>
    <x v="1"/>
    <x v="6"/>
    <x v="3248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x v="3241"/>
    <x v="3249"/>
    <b v="1"/>
    <n v="88"/>
    <b v="1"/>
    <s v="theater/plays"/>
    <n v="105"/>
    <n v="65.58"/>
    <x v="1"/>
    <x v="6"/>
    <x v="3249"/>
    <x v="3241"/>
    <x v="0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x v="3242"/>
    <x v="3250"/>
    <b v="1"/>
    <n v="213"/>
    <b v="1"/>
    <s v="theater/plays"/>
    <n v="102"/>
    <n v="119.19"/>
    <x v="1"/>
    <x v="6"/>
    <x v="3250"/>
    <x v="3242"/>
    <x v="3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x v="3243"/>
    <x v="3251"/>
    <b v="1"/>
    <n v="20"/>
    <b v="1"/>
    <s v="theater/plays"/>
    <n v="111"/>
    <n v="83.05"/>
    <x v="1"/>
    <x v="6"/>
    <x v="3251"/>
    <x v="3243"/>
    <x v="0"/>
  </r>
  <r>
    <n v="3252"/>
    <s v="Modern Love"/>
    <s v="How do we navigate the boundaries between friendship, sexual intimacy and obsessive desire?"/>
    <x v="268"/>
    <n v="2876"/>
    <x v="0"/>
    <s v="GB"/>
    <s v="GBP"/>
    <x v="3244"/>
    <x v="3252"/>
    <b v="1"/>
    <n v="50"/>
    <b v="1"/>
    <s v="theater/plays"/>
    <n v="128"/>
    <n v="57.52"/>
    <x v="1"/>
    <x v="6"/>
    <x v="3252"/>
    <x v="3244"/>
    <x v="2"/>
  </r>
  <r>
    <n v="3253"/>
    <s v="EMPATHITRAX, a new play by Ana Nogueira"/>
    <s v="Can you ever truly feel what someone else is feeling?_x000a_Do you want to?"/>
    <x v="22"/>
    <n v="20365"/>
    <x v="0"/>
    <s v="US"/>
    <s v="USD"/>
    <x v="3245"/>
    <x v="3253"/>
    <b v="1"/>
    <n v="115"/>
    <b v="1"/>
    <s v="theater/plays"/>
    <n v="102"/>
    <n v="177.09"/>
    <x v="1"/>
    <x v="6"/>
    <x v="3253"/>
    <x v="324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x v="3246"/>
    <x v="3254"/>
    <b v="1"/>
    <n v="186"/>
    <b v="1"/>
    <s v="theater/plays"/>
    <n v="101"/>
    <n v="70.77"/>
    <x v="1"/>
    <x v="6"/>
    <x v="3254"/>
    <x v="3246"/>
    <x v="0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x v="3247"/>
    <x v="3255"/>
    <b v="1"/>
    <n v="18"/>
    <b v="1"/>
    <s v="theater/plays"/>
    <n v="175"/>
    <n v="29.17"/>
    <x v="1"/>
    <x v="6"/>
    <x v="3255"/>
    <x v="3247"/>
    <x v="3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x v="3248"/>
    <x v="3256"/>
    <b v="1"/>
    <n v="176"/>
    <b v="1"/>
    <s v="theater/plays"/>
    <n v="128"/>
    <n v="72.760000000000005"/>
    <x v="1"/>
    <x v="6"/>
    <x v="3256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x v="3249"/>
    <x v="3257"/>
    <b v="0"/>
    <n v="41"/>
    <b v="1"/>
    <s v="theater/plays"/>
    <n v="106"/>
    <n v="51.85"/>
    <x v="1"/>
    <x v="6"/>
    <x v="3257"/>
    <x v="3249"/>
    <x v="1"/>
  </r>
  <r>
    <n v="3258"/>
    <s v="Bluebirds by Joe Brondo"/>
    <s v="A guy named Walt steals a book and plans to sell it to get his life on track... until his wife finds out."/>
    <x v="39"/>
    <n v="7365"/>
    <x v="0"/>
    <s v="US"/>
    <s v="USD"/>
    <x v="3250"/>
    <x v="3258"/>
    <b v="1"/>
    <n v="75"/>
    <b v="1"/>
    <s v="theater/plays"/>
    <n v="105"/>
    <n v="98.2"/>
    <x v="1"/>
    <x v="6"/>
    <x v="3258"/>
    <x v="3250"/>
    <x v="3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x v="3251"/>
    <x v="3259"/>
    <b v="1"/>
    <n v="97"/>
    <b v="1"/>
    <s v="theater/plays"/>
    <n v="106"/>
    <n v="251.74"/>
    <x v="1"/>
    <x v="6"/>
    <x v="3259"/>
    <x v="3251"/>
    <x v="2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x v="3252"/>
    <x v="3260"/>
    <b v="1"/>
    <n v="73"/>
    <b v="1"/>
    <s v="theater/plays"/>
    <n v="109"/>
    <n v="74.819999999999993"/>
    <x v="1"/>
    <x v="6"/>
    <x v="3260"/>
    <x v="3252"/>
    <x v="0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x v="3253"/>
    <x v="3261"/>
    <b v="1"/>
    <n v="49"/>
    <b v="1"/>
    <s v="theater/plays"/>
    <n v="100"/>
    <n v="67.650000000000006"/>
    <x v="1"/>
    <x v="6"/>
    <x v="3261"/>
    <x v="3253"/>
    <x v="0"/>
  </r>
  <r>
    <n v="3262"/>
    <s v="Prison Boxing: A New Play by Leah Joki"/>
    <s v="A one-woman theatrical exploration of the prison system and its inhabitants."/>
    <x v="401"/>
    <n v="12571"/>
    <x v="0"/>
    <s v="US"/>
    <s v="USD"/>
    <x v="3254"/>
    <x v="3262"/>
    <b v="1"/>
    <n v="134"/>
    <b v="1"/>
    <s v="theater/plays"/>
    <n v="103"/>
    <n v="93.81"/>
    <x v="1"/>
    <x v="6"/>
    <x v="3262"/>
    <x v="3254"/>
    <x v="3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x v="3255"/>
    <x v="3263"/>
    <b v="1"/>
    <n v="68"/>
    <b v="1"/>
    <s v="theater/plays"/>
    <n v="112"/>
    <n v="41.24"/>
    <x v="1"/>
    <x v="6"/>
    <x v="3263"/>
    <x v="3255"/>
    <x v="0"/>
  </r>
  <r>
    <n v="3264"/>
    <s v="Kapow-i GoGo at The PIT"/>
    <s v="The three part comedic saga of Kapow-i GoGo, who saves the world.  Again.  And again."/>
    <x v="30"/>
    <n v="2575"/>
    <x v="0"/>
    <s v="US"/>
    <s v="USD"/>
    <x v="3256"/>
    <x v="3264"/>
    <b v="1"/>
    <n v="49"/>
    <b v="1"/>
    <s v="theater/plays"/>
    <n v="103"/>
    <n v="52.55"/>
    <x v="1"/>
    <x v="6"/>
    <x v="3264"/>
    <x v="3256"/>
    <x v="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x v="3257"/>
    <x v="3265"/>
    <b v="1"/>
    <n v="63"/>
    <b v="1"/>
    <s v="theater/plays"/>
    <n v="164"/>
    <n v="70.290000000000006"/>
    <x v="1"/>
    <x v="6"/>
    <x v="3265"/>
    <x v="3257"/>
    <x v="0"/>
  </r>
  <r>
    <n v="3266"/>
    <s v="Macbeth"/>
    <s v="An original version of Shakespeare's masterpiece that emphasizes family and explores the destruction of blood ties"/>
    <x v="12"/>
    <n v="7877"/>
    <x v="0"/>
    <s v="US"/>
    <s v="USD"/>
    <x v="3258"/>
    <x v="3266"/>
    <b v="1"/>
    <n v="163"/>
    <b v="1"/>
    <s v="theater/plays"/>
    <n v="131"/>
    <n v="48.33"/>
    <x v="1"/>
    <x v="6"/>
    <x v="3266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x v="3259"/>
    <x v="3267"/>
    <b v="1"/>
    <n v="288"/>
    <b v="1"/>
    <s v="theater/plays"/>
    <n v="102"/>
    <n v="53.18"/>
    <x v="1"/>
    <x v="6"/>
    <x v="3267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x v="3260"/>
    <x v="3268"/>
    <b v="1"/>
    <n v="42"/>
    <b v="1"/>
    <s v="theater/plays"/>
    <n v="128"/>
    <n v="60.95"/>
    <x v="1"/>
    <x v="6"/>
    <x v="3268"/>
    <x v="3260"/>
    <x v="2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x v="3261"/>
    <x v="3269"/>
    <b v="1"/>
    <n v="70"/>
    <b v="1"/>
    <s v="theater/plays"/>
    <n v="102"/>
    <n v="116"/>
    <x v="1"/>
    <x v="6"/>
    <x v="3269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x v="3262"/>
    <x v="3270"/>
    <b v="1"/>
    <n v="30"/>
    <b v="1"/>
    <s v="theater/plays"/>
    <n v="102"/>
    <n v="61"/>
    <x v="1"/>
    <x v="6"/>
    <x v="3270"/>
    <x v="3262"/>
    <x v="0"/>
  </r>
  <r>
    <n v="3271"/>
    <s v="Saxon Court at Southwark Playhouse"/>
    <s v="A razor sharp satire to darken your Christmas."/>
    <x v="15"/>
    <n v="1950"/>
    <x v="0"/>
    <s v="GB"/>
    <s v="GBP"/>
    <x v="3263"/>
    <x v="3271"/>
    <b v="1"/>
    <n v="51"/>
    <b v="1"/>
    <s v="theater/plays"/>
    <n v="130"/>
    <n v="38.24"/>
    <x v="1"/>
    <x v="6"/>
    <x v="3271"/>
    <x v="3263"/>
    <x v="3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x v="3264"/>
    <x v="3272"/>
    <b v="1"/>
    <n v="145"/>
    <b v="1"/>
    <s v="theater/plays"/>
    <n v="154"/>
    <n v="106.5"/>
    <x v="1"/>
    <x v="6"/>
    <x v="3272"/>
    <x v="3264"/>
    <x v="0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x v="3265"/>
    <x v="3273"/>
    <b v="1"/>
    <n v="21"/>
    <b v="1"/>
    <s v="theater/plays"/>
    <n v="107"/>
    <n v="204.57"/>
    <x v="1"/>
    <x v="6"/>
    <x v="3273"/>
    <x v="3265"/>
    <x v="2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x v="3266"/>
    <x v="3274"/>
    <b v="1"/>
    <n v="286"/>
    <b v="1"/>
    <s v="theater/plays"/>
    <n v="101"/>
    <n v="54.91"/>
    <x v="1"/>
    <x v="6"/>
    <x v="3274"/>
    <x v="3266"/>
    <x v="2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x v="3267"/>
    <x v="3275"/>
    <b v="1"/>
    <n v="12"/>
    <b v="1"/>
    <s v="theater/plays"/>
    <n v="100"/>
    <n v="150.41999999999999"/>
    <x v="1"/>
    <x v="6"/>
    <x v="3275"/>
    <x v="3267"/>
    <x v="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x v="3268"/>
    <x v="3276"/>
    <b v="1"/>
    <n v="100"/>
    <b v="1"/>
    <s v="theater/plays"/>
    <n v="117"/>
    <n v="52.58"/>
    <x v="1"/>
    <x v="6"/>
    <x v="3276"/>
    <x v="3268"/>
    <x v="2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x v="3269"/>
    <x v="3277"/>
    <b v="1"/>
    <n v="100"/>
    <b v="1"/>
    <s v="theater/plays"/>
    <n v="109"/>
    <n v="54.3"/>
    <x v="1"/>
    <x v="6"/>
    <x v="3277"/>
    <x v="3269"/>
    <x v="3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x v="3270"/>
    <x v="3278"/>
    <b v="1"/>
    <n v="34"/>
    <b v="1"/>
    <s v="theater/plays"/>
    <n v="103"/>
    <n v="76.03"/>
    <x v="1"/>
    <x v="6"/>
    <x v="3278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x v="3271"/>
    <x v="3279"/>
    <b v="0"/>
    <n v="63"/>
    <b v="1"/>
    <s v="theater/plays"/>
    <n v="114"/>
    <n v="105.21"/>
    <x v="1"/>
    <x v="6"/>
    <x v="3279"/>
    <x v="3271"/>
    <x v="2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x v="3272"/>
    <x v="3280"/>
    <b v="0"/>
    <n v="30"/>
    <b v="1"/>
    <s v="theater/plays"/>
    <n v="103"/>
    <n v="68.67"/>
    <x v="1"/>
    <x v="6"/>
    <x v="3280"/>
    <x v="3272"/>
    <x v="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x v="3273"/>
    <x v="3281"/>
    <b v="0"/>
    <n v="47"/>
    <b v="1"/>
    <s v="theater/plays"/>
    <n v="122"/>
    <n v="129.36000000000001"/>
    <x v="1"/>
    <x v="6"/>
    <x v="3281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x v="3274"/>
    <x v="3282"/>
    <b v="0"/>
    <n v="237"/>
    <b v="1"/>
    <s v="theater/plays"/>
    <n v="103"/>
    <n v="134.26"/>
    <x v="1"/>
    <x v="6"/>
    <x v="3282"/>
    <x v="3274"/>
    <x v="2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x v="3275"/>
    <x v="3283"/>
    <b v="0"/>
    <n v="47"/>
    <b v="1"/>
    <s v="theater/plays"/>
    <n v="105"/>
    <n v="17.829999999999998"/>
    <x v="1"/>
    <x v="6"/>
    <x v="3283"/>
    <x v="3275"/>
    <x v="2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x v="3276"/>
    <x v="3284"/>
    <b v="0"/>
    <n v="15"/>
    <b v="1"/>
    <s v="theater/plays"/>
    <n v="102"/>
    <n v="203.2"/>
    <x v="1"/>
    <x v="6"/>
    <x v="3284"/>
    <x v="3276"/>
    <x v="2"/>
  </r>
  <r>
    <n v="3285"/>
    <s v="By Morning"/>
    <s v="A new play by Matthew Gasda"/>
    <x v="402"/>
    <n v="5604"/>
    <x v="0"/>
    <s v="US"/>
    <s v="USD"/>
    <x v="3277"/>
    <x v="3285"/>
    <b v="0"/>
    <n v="81"/>
    <b v="1"/>
    <s v="theater/plays"/>
    <n v="112"/>
    <n v="69.19"/>
    <x v="1"/>
    <x v="6"/>
    <x v="3285"/>
    <x v="3277"/>
    <x v="1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x v="3278"/>
    <x v="3286"/>
    <b v="0"/>
    <n v="122"/>
    <b v="1"/>
    <s v="theater/plays"/>
    <n v="102"/>
    <n v="125.12"/>
    <x v="1"/>
    <x v="6"/>
    <x v="3286"/>
    <x v="3278"/>
    <x v="2"/>
  </r>
  <r>
    <n v="3287"/>
    <s v="Three Things: Stories About Life"/>
    <s v="An inspirational one-man play about crisis, community, and the search for wholeness."/>
    <x v="30"/>
    <n v="2500"/>
    <x v="0"/>
    <s v="CA"/>
    <s v="CAD"/>
    <x v="3279"/>
    <x v="3287"/>
    <b v="0"/>
    <n v="34"/>
    <b v="1"/>
    <s v="theater/plays"/>
    <n v="100"/>
    <n v="73.53"/>
    <x v="1"/>
    <x v="6"/>
    <x v="3287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x v="3280"/>
    <x v="3288"/>
    <b v="0"/>
    <n v="207"/>
    <b v="1"/>
    <s v="theater/plays"/>
    <n v="100"/>
    <n v="48.44"/>
    <x v="1"/>
    <x v="6"/>
    <x v="3288"/>
    <x v="3280"/>
    <x v="2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x v="3281"/>
    <x v="3289"/>
    <b v="0"/>
    <n v="25"/>
    <b v="1"/>
    <s v="theater/plays"/>
    <n v="133"/>
    <n v="26.61"/>
    <x v="1"/>
    <x v="6"/>
    <x v="3289"/>
    <x v="3281"/>
    <x v="1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x v="3282"/>
    <x v="3290"/>
    <b v="0"/>
    <n v="72"/>
    <b v="1"/>
    <s v="theater/plays"/>
    <n v="121"/>
    <n v="33.67"/>
    <x v="1"/>
    <x v="6"/>
    <x v="3290"/>
    <x v="3282"/>
    <x v="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x v="3283"/>
    <x v="3291"/>
    <b v="0"/>
    <n v="14"/>
    <b v="1"/>
    <s v="theater/plays"/>
    <n v="114"/>
    <n v="40.71"/>
    <x v="1"/>
    <x v="6"/>
    <x v="3291"/>
    <x v="3283"/>
    <x v="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x v="3284"/>
    <x v="3292"/>
    <b v="0"/>
    <n v="15"/>
    <b v="1"/>
    <s v="theater/plays"/>
    <n v="286"/>
    <n v="19.27"/>
    <x v="1"/>
    <x v="6"/>
    <x v="3292"/>
    <x v="3284"/>
    <x v="0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x v="3285"/>
    <x v="3293"/>
    <b v="0"/>
    <n v="91"/>
    <b v="1"/>
    <s v="theater/plays"/>
    <n v="170"/>
    <n v="84.29"/>
    <x v="1"/>
    <x v="6"/>
    <x v="3293"/>
    <x v="3285"/>
    <x v="1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x v="3286"/>
    <x v="3294"/>
    <b v="0"/>
    <n v="24"/>
    <b v="1"/>
    <s v="theater/plays"/>
    <n v="118"/>
    <n v="29.58"/>
    <x v="1"/>
    <x v="6"/>
    <x v="3294"/>
    <x v="3286"/>
    <x v="0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x v="3287"/>
    <x v="3295"/>
    <b v="0"/>
    <n v="27"/>
    <b v="1"/>
    <s v="theater/plays"/>
    <n v="103"/>
    <n v="26.67"/>
    <x v="1"/>
    <x v="6"/>
    <x v="3295"/>
    <x v="3287"/>
    <x v="2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x v="3288"/>
    <x v="3296"/>
    <b v="0"/>
    <n v="47"/>
    <b v="1"/>
    <s v="theater/plays"/>
    <n v="144"/>
    <n v="45.98"/>
    <x v="1"/>
    <x v="6"/>
    <x v="3296"/>
    <x v="3288"/>
    <x v="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x v="3289"/>
    <x v="3297"/>
    <b v="0"/>
    <n v="44"/>
    <b v="1"/>
    <s v="theater/plays"/>
    <n v="100"/>
    <n v="125.09"/>
    <x v="1"/>
    <x v="6"/>
    <x v="3297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x v="3290"/>
    <x v="3298"/>
    <b v="0"/>
    <n v="72"/>
    <b v="1"/>
    <s v="theater/plays"/>
    <n v="102"/>
    <n v="141.29"/>
    <x v="1"/>
    <x v="6"/>
    <x v="329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x v="3291"/>
    <x v="3299"/>
    <b v="0"/>
    <n v="63"/>
    <b v="1"/>
    <s v="theater/plays"/>
    <n v="116"/>
    <n v="55.33"/>
    <x v="1"/>
    <x v="6"/>
    <x v="3299"/>
    <x v="3291"/>
    <x v="0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x v="3292"/>
    <x v="3300"/>
    <b v="0"/>
    <n v="88"/>
    <b v="1"/>
    <s v="theater/plays"/>
    <n v="136"/>
    <n v="46.42"/>
    <x v="1"/>
    <x v="6"/>
    <x v="3300"/>
    <x v="3292"/>
    <x v="0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x v="3293"/>
    <x v="3301"/>
    <b v="0"/>
    <n v="70"/>
    <b v="1"/>
    <s v="theater/plays"/>
    <n v="133"/>
    <n v="57.2"/>
    <x v="1"/>
    <x v="6"/>
    <x v="3301"/>
    <x v="3293"/>
    <x v="2"/>
  </r>
  <r>
    <n v="3302"/>
    <s v="El muro de BorÃ­s KiÃ©n"/>
    <s v="FilosofÃ­a de los anÃ³nimos"/>
    <x v="33"/>
    <n v="8685"/>
    <x v="0"/>
    <s v="ES"/>
    <s v="EUR"/>
    <x v="3294"/>
    <x v="3302"/>
    <b v="0"/>
    <n v="50"/>
    <b v="1"/>
    <s v="theater/plays"/>
    <n v="103"/>
    <n v="173.7"/>
    <x v="1"/>
    <x v="6"/>
    <x v="3302"/>
    <x v="3294"/>
    <x v="2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x v="3295"/>
    <x v="3303"/>
    <b v="0"/>
    <n v="35"/>
    <b v="1"/>
    <s v="theater/plays"/>
    <n v="116"/>
    <n v="59.6"/>
    <x v="1"/>
    <x v="6"/>
    <x v="3303"/>
    <x v="3295"/>
    <x v="0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x v="3296"/>
    <x v="3304"/>
    <b v="0"/>
    <n v="175"/>
    <b v="1"/>
    <s v="theater/plays"/>
    <n v="105"/>
    <n v="89.59"/>
    <x v="1"/>
    <x v="6"/>
    <x v="3304"/>
    <x v="3296"/>
    <x v="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x v="3297"/>
    <x v="3305"/>
    <b v="0"/>
    <n v="20"/>
    <b v="1"/>
    <s v="theater/plays"/>
    <n v="102"/>
    <n v="204.05"/>
    <x v="1"/>
    <x v="6"/>
    <x v="3305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x v="3298"/>
    <x v="3306"/>
    <b v="0"/>
    <n v="54"/>
    <b v="1"/>
    <s v="theater/plays"/>
    <n v="175"/>
    <n v="48.7"/>
    <x v="1"/>
    <x v="6"/>
    <x v="3306"/>
    <x v="3298"/>
    <x v="2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x v="3299"/>
    <x v="3307"/>
    <b v="0"/>
    <n v="20"/>
    <b v="1"/>
    <s v="theater/plays"/>
    <n v="107"/>
    <n v="53.34"/>
    <x v="1"/>
    <x v="6"/>
    <x v="3307"/>
    <x v="3299"/>
    <x v="2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x v="3300"/>
    <x v="3308"/>
    <b v="0"/>
    <n v="57"/>
    <b v="1"/>
    <s v="theater/plays"/>
    <n v="122"/>
    <n v="75.09"/>
    <x v="1"/>
    <x v="6"/>
    <x v="3308"/>
    <x v="3300"/>
    <x v="2"/>
  </r>
  <r>
    <n v="3309"/>
    <s v="Collision Course"/>
    <s v="Two unlikely friends, a garage, tinned beans &amp; the end of the world."/>
    <x v="18"/>
    <n v="558"/>
    <x v="0"/>
    <s v="GB"/>
    <s v="GBP"/>
    <x v="3301"/>
    <x v="3309"/>
    <b v="0"/>
    <n v="31"/>
    <b v="1"/>
    <s v="theater/plays"/>
    <n v="159"/>
    <n v="18"/>
    <x v="1"/>
    <x v="6"/>
    <x v="3309"/>
    <x v="3301"/>
    <x v="2"/>
  </r>
  <r>
    <n v="3310"/>
    <s v="The Island Boys: A New Play"/>
    <s v="A new play about coming coming home, recovery, and trying to find God in the process."/>
    <x v="115"/>
    <n v="6505"/>
    <x v="0"/>
    <s v="US"/>
    <s v="USD"/>
    <x v="3302"/>
    <x v="3310"/>
    <b v="0"/>
    <n v="31"/>
    <b v="1"/>
    <s v="theater/plays"/>
    <n v="100"/>
    <n v="209.84"/>
    <x v="1"/>
    <x v="6"/>
    <x v="3310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x v="3303"/>
    <x v="3311"/>
    <b v="0"/>
    <n v="45"/>
    <b v="1"/>
    <s v="theater/plays"/>
    <n v="110"/>
    <n v="61.02"/>
    <x v="1"/>
    <x v="6"/>
    <x v="3311"/>
    <x v="3303"/>
    <x v="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x v="3304"/>
    <x v="3312"/>
    <b v="0"/>
    <n v="41"/>
    <b v="1"/>
    <s v="theater/plays"/>
    <n v="100"/>
    <n v="61"/>
    <x v="1"/>
    <x v="6"/>
    <x v="3312"/>
    <x v="3304"/>
    <x v="2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x v="3305"/>
    <x v="3313"/>
    <b v="0"/>
    <n v="29"/>
    <b v="1"/>
    <s v="theater/plays"/>
    <n v="116"/>
    <n v="80.03"/>
    <x v="1"/>
    <x v="6"/>
    <x v="3313"/>
    <x v="3305"/>
    <x v="2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x v="3306"/>
    <x v="3314"/>
    <b v="0"/>
    <n v="58"/>
    <b v="1"/>
    <s v="theater/plays"/>
    <n v="211"/>
    <n v="29.07"/>
    <x v="1"/>
    <x v="6"/>
    <x v="3314"/>
    <x v="3306"/>
    <x v="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x v="3307"/>
    <x v="3315"/>
    <b v="0"/>
    <n v="89"/>
    <b v="1"/>
    <s v="theater/plays"/>
    <n v="110"/>
    <n v="49.44"/>
    <x v="1"/>
    <x v="6"/>
    <x v="3315"/>
    <x v="3307"/>
    <x v="2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x v="3308"/>
    <x v="3316"/>
    <b v="0"/>
    <n v="125"/>
    <b v="1"/>
    <s v="theater/plays"/>
    <n v="100"/>
    <n v="93.98"/>
    <x v="1"/>
    <x v="6"/>
    <x v="3316"/>
    <x v="3308"/>
    <x v="3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x v="3309"/>
    <x v="3317"/>
    <b v="0"/>
    <n v="18"/>
    <b v="1"/>
    <s v="theater/plays"/>
    <n v="106"/>
    <n v="61.94"/>
    <x v="1"/>
    <x v="6"/>
    <x v="3317"/>
    <x v="3309"/>
    <x v="2"/>
  </r>
  <r>
    <n v="3318"/>
    <s v="ROOMIES - Atlantic Canada Tour 2016-17"/>
    <s v="Help us strengthen and inspire disability arts in Atlantic Canada"/>
    <x v="13"/>
    <n v="2512"/>
    <x v="0"/>
    <s v="CA"/>
    <s v="CAD"/>
    <x v="3310"/>
    <x v="3318"/>
    <b v="0"/>
    <n v="32"/>
    <b v="1"/>
    <s v="theater/plays"/>
    <n v="126"/>
    <n v="78.5"/>
    <x v="1"/>
    <x v="6"/>
    <x v="3318"/>
    <x v="3310"/>
    <x v="2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x v="3311"/>
    <x v="3319"/>
    <b v="0"/>
    <n v="16"/>
    <b v="1"/>
    <s v="theater/plays"/>
    <n v="108"/>
    <n v="33.75"/>
    <x v="1"/>
    <x v="6"/>
    <x v="3319"/>
    <x v="3311"/>
    <x v="3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x v="3312"/>
    <x v="3320"/>
    <b v="0"/>
    <n v="38"/>
    <b v="1"/>
    <s v="theater/plays"/>
    <n v="101"/>
    <n v="66.45"/>
    <x v="1"/>
    <x v="6"/>
    <x v="3320"/>
    <x v="3312"/>
    <x v="2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x v="3313"/>
    <x v="3321"/>
    <b v="0"/>
    <n v="15"/>
    <b v="1"/>
    <s v="theater/plays"/>
    <n v="107"/>
    <n v="35.799999999999997"/>
    <x v="1"/>
    <x v="6"/>
    <x v="3321"/>
    <x v="3313"/>
    <x v="3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x v="3314"/>
    <x v="3322"/>
    <b v="0"/>
    <n v="23"/>
    <b v="1"/>
    <s v="theater/plays"/>
    <n v="102"/>
    <n v="145.65"/>
    <x v="1"/>
    <x v="6"/>
    <x v="3322"/>
    <x v="3314"/>
    <x v="2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x v="3315"/>
    <x v="3323"/>
    <b v="0"/>
    <n v="49"/>
    <b v="1"/>
    <s v="theater/plays"/>
    <n v="126"/>
    <n v="25.69"/>
    <x v="1"/>
    <x v="6"/>
    <x v="3323"/>
    <x v="3315"/>
    <x v="2"/>
  </r>
  <r>
    <n v="3324"/>
    <s v="At Swim, Two Boys"/>
    <s v="The play tells the story of Jim and Doyler and their friendship on the brink of Irish independence."/>
    <x v="15"/>
    <n v="1525"/>
    <x v="0"/>
    <s v="IE"/>
    <s v="EUR"/>
    <x v="3316"/>
    <x v="3324"/>
    <b v="0"/>
    <n v="10"/>
    <b v="1"/>
    <s v="theater/plays"/>
    <n v="102"/>
    <n v="152.5"/>
    <x v="1"/>
    <x v="6"/>
    <x v="3324"/>
    <x v="3316"/>
    <x v="2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x v="3317"/>
    <x v="3325"/>
    <b v="0"/>
    <n v="15"/>
    <b v="1"/>
    <s v="theater/plays"/>
    <n v="113"/>
    <n v="30"/>
    <x v="1"/>
    <x v="6"/>
    <x v="3325"/>
    <x v="3317"/>
    <x v="0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x v="3318"/>
    <x v="3326"/>
    <b v="0"/>
    <n v="57"/>
    <b v="1"/>
    <s v="theater/plays"/>
    <n v="101"/>
    <n v="142.28"/>
    <x v="1"/>
    <x v="6"/>
    <x v="3326"/>
    <x v="3318"/>
    <x v="0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x v="3319"/>
    <x v="3327"/>
    <b v="0"/>
    <n v="33"/>
    <b v="1"/>
    <s v="theater/plays"/>
    <n v="101"/>
    <n v="24.55"/>
    <x v="1"/>
    <x v="6"/>
    <x v="3327"/>
    <x v="3319"/>
    <x v="2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x v="3320"/>
    <x v="3328"/>
    <b v="0"/>
    <n v="9"/>
    <b v="1"/>
    <s v="theater/plays"/>
    <n v="146"/>
    <n v="292.77999999999997"/>
    <x v="1"/>
    <x v="6"/>
    <x v="3328"/>
    <x v="3320"/>
    <x v="3"/>
  </r>
  <r>
    <n v="3329"/>
    <s v="Jestia and Raedon"/>
    <s v="Jestia and Raedon is a brand new romantic comedy play going to the Edinburgh Fringe Festival this summer."/>
    <x v="28"/>
    <n v="1168"/>
    <x v="0"/>
    <s v="GB"/>
    <s v="GBP"/>
    <x v="3321"/>
    <x v="3329"/>
    <b v="0"/>
    <n v="26"/>
    <b v="1"/>
    <s v="theater/plays"/>
    <n v="117"/>
    <n v="44.92"/>
    <x v="1"/>
    <x v="6"/>
    <x v="3329"/>
    <x v="3321"/>
    <x v="3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x v="3322"/>
    <x v="3330"/>
    <b v="0"/>
    <n v="69"/>
    <b v="1"/>
    <s v="theater/plays"/>
    <n v="106"/>
    <n v="23.1"/>
    <x v="1"/>
    <x v="6"/>
    <x v="3330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x v="3323"/>
    <x v="3331"/>
    <b v="0"/>
    <n v="65"/>
    <b v="1"/>
    <s v="theater/plays"/>
    <n v="105"/>
    <n v="80.400000000000006"/>
    <x v="1"/>
    <x v="6"/>
    <x v="3331"/>
    <x v="3323"/>
    <x v="0"/>
  </r>
  <r>
    <n v="3332"/>
    <s v="Cortez"/>
    <s v="Two marine biologists are at odds during an important expedition. When a stranded shark refuses to die, things get weird."/>
    <x v="12"/>
    <n v="6000"/>
    <x v="0"/>
    <s v="US"/>
    <s v="USD"/>
    <x v="3324"/>
    <x v="3332"/>
    <b v="0"/>
    <n v="83"/>
    <b v="1"/>
    <s v="theater/plays"/>
    <n v="100"/>
    <n v="72.290000000000006"/>
    <x v="1"/>
    <x v="6"/>
    <x v="3332"/>
    <x v="3324"/>
    <x v="3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x v="3325"/>
    <x v="3333"/>
    <b v="0"/>
    <n v="111"/>
    <b v="1"/>
    <s v="theater/plays"/>
    <n v="105"/>
    <n v="32.97"/>
    <x v="1"/>
    <x v="6"/>
    <x v="3333"/>
    <x v="3325"/>
    <x v="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x v="3326"/>
    <x v="3334"/>
    <b v="0"/>
    <n v="46"/>
    <b v="1"/>
    <s v="theater/plays"/>
    <n v="139"/>
    <n v="116.65"/>
    <x v="1"/>
    <x v="6"/>
    <x v="3334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x v="3327"/>
    <x v="3335"/>
    <b v="0"/>
    <n v="63"/>
    <b v="1"/>
    <s v="theater/plays"/>
    <n v="100"/>
    <n v="79.62"/>
    <x v="1"/>
    <x v="6"/>
    <x v="3335"/>
    <x v="3327"/>
    <x v="3"/>
  </r>
  <r>
    <n v="3336"/>
    <s v="WILDE TALES"/>
    <s v="A theatrical adaptation of Oscar Wilde's short stories, presented by Suitcase Civilians at The Space, April 5-10 2016."/>
    <x v="49"/>
    <n v="250"/>
    <x v="0"/>
    <s v="GB"/>
    <s v="GBP"/>
    <x v="3328"/>
    <x v="3336"/>
    <b v="0"/>
    <n v="9"/>
    <b v="1"/>
    <s v="theater/plays"/>
    <n v="100"/>
    <n v="27.78"/>
    <x v="1"/>
    <x v="6"/>
    <x v="3336"/>
    <x v="3328"/>
    <x v="2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x v="3329"/>
    <x v="3337"/>
    <b v="0"/>
    <n v="34"/>
    <b v="1"/>
    <s v="theater/plays"/>
    <n v="110"/>
    <n v="81.03"/>
    <x v="1"/>
    <x v="6"/>
    <x v="3337"/>
    <x v="3329"/>
    <x v="3"/>
  </r>
  <r>
    <n v="3338"/>
    <s v="The Last Days of Judas Iscariot"/>
    <s v="Join Estelle Parsons in support of Theater That Looks and Sounds Like America"/>
    <x v="36"/>
    <n v="15327"/>
    <x v="0"/>
    <s v="US"/>
    <s v="USD"/>
    <x v="3330"/>
    <x v="3338"/>
    <b v="0"/>
    <n v="112"/>
    <b v="1"/>
    <s v="theater/plays"/>
    <n v="102"/>
    <n v="136.85"/>
    <x v="1"/>
    <x v="6"/>
    <x v="3338"/>
    <x v="3330"/>
    <x v="1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x v="3331"/>
    <x v="3339"/>
    <b v="0"/>
    <n v="47"/>
    <b v="1"/>
    <s v="theater/plays"/>
    <n v="104"/>
    <n v="177.62"/>
    <x v="1"/>
    <x v="6"/>
    <x v="3339"/>
    <x v="3331"/>
    <x v="2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x v="3332"/>
    <x v="3340"/>
    <b v="0"/>
    <n v="38"/>
    <b v="1"/>
    <s v="theater/plays"/>
    <n v="138"/>
    <n v="109.08"/>
    <x v="1"/>
    <x v="6"/>
    <x v="3340"/>
    <x v="3332"/>
    <x v="2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x v="3333"/>
    <x v="3341"/>
    <b v="0"/>
    <n v="28"/>
    <b v="1"/>
    <s v="theater/plays"/>
    <n v="100"/>
    <n v="119.64"/>
    <x v="1"/>
    <x v="6"/>
    <x v="3341"/>
    <x v="3333"/>
    <x v="2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x v="3334"/>
    <x v="3342"/>
    <b v="0"/>
    <n v="78"/>
    <b v="1"/>
    <s v="theater/plays"/>
    <n v="102"/>
    <n v="78.209999999999994"/>
    <x v="1"/>
    <x v="6"/>
    <x v="3342"/>
    <x v="3334"/>
    <x v="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x v="3335"/>
    <x v="3343"/>
    <b v="0"/>
    <n v="23"/>
    <b v="1"/>
    <s v="theater/plays"/>
    <n v="171"/>
    <n v="52.17"/>
    <x v="1"/>
    <x v="6"/>
    <x v="3343"/>
    <x v="3335"/>
    <x v="2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x v="3336"/>
    <x v="3344"/>
    <b v="0"/>
    <n v="40"/>
    <b v="1"/>
    <s v="theater/plays"/>
    <n v="101"/>
    <n v="114.13"/>
    <x v="1"/>
    <x v="6"/>
    <x v="3344"/>
    <x v="3336"/>
    <x v="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x v="3337"/>
    <x v="3345"/>
    <b v="0"/>
    <n v="13"/>
    <b v="1"/>
    <s v="theater/plays"/>
    <n v="130"/>
    <n v="50"/>
    <x v="1"/>
    <x v="6"/>
    <x v="3345"/>
    <x v="3337"/>
    <x v="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x v="3338"/>
    <x v="3346"/>
    <b v="0"/>
    <n v="18"/>
    <b v="1"/>
    <s v="theater/plays"/>
    <n v="110"/>
    <n v="91.67"/>
    <x v="1"/>
    <x v="6"/>
    <x v="3346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x v="3339"/>
    <x v="3347"/>
    <b v="0"/>
    <n v="22"/>
    <b v="1"/>
    <s v="theater/plays"/>
    <n v="119"/>
    <n v="108.59"/>
    <x v="1"/>
    <x v="6"/>
    <x v="3347"/>
    <x v="3339"/>
    <x v="2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x v="3340"/>
    <x v="3348"/>
    <b v="0"/>
    <n v="79"/>
    <b v="1"/>
    <s v="theater/plays"/>
    <n v="100"/>
    <n v="69.819999999999993"/>
    <x v="1"/>
    <x v="6"/>
    <x v="3348"/>
    <x v="3340"/>
    <x v="2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x v="3341"/>
    <x v="3349"/>
    <b v="0"/>
    <n v="14"/>
    <b v="1"/>
    <s v="theater/plays"/>
    <n v="153"/>
    <n v="109.57"/>
    <x v="1"/>
    <x v="6"/>
    <x v="3349"/>
    <x v="3341"/>
    <x v="2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x v="3342"/>
    <x v="3350"/>
    <b v="0"/>
    <n v="51"/>
    <b v="1"/>
    <s v="theater/plays"/>
    <n v="104"/>
    <n v="71.67"/>
    <x v="1"/>
    <x v="6"/>
    <x v="3350"/>
    <x v="3342"/>
    <x v="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x v="3343"/>
    <x v="3351"/>
    <b v="0"/>
    <n v="54"/>
    <b v="1"/>
    <s v="theater/plays"/>
    <n v="101"/>
    <n v="93.61"/>
    <x v="1"/>
    <x v="6"/>
    <x v="3351"/>
    <x v="3343"/>
    <x v="3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x v="3344"/>
    <x v="3352"/>
    <b v="0"/>
    <n v="70"/>
    <b v="1"/>
    <s v="theater/plays"/>
    <n v="108"/>
    <n v="76.8"/>
    <x v="1"/>
    <x v="6"/>
    <x v="3352"/>
    <x v="3344"/>
    <x v="2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x v="3345"/>
    <x v="3353"/>
    <b v="0"/>
    <n v="44"/>
    <b v="1"/>
    <s v="theater/plays"/>
    <n v="315"/>
    <n v="35.799999999999997"/>
    <x v="1"/>
    <x v="6"/>
    <x v="3353"/>
    <x v="3345"/>
    <x v="2"/>
  </r>
  <r>
    <n v="3354"/>
    <s v="Strangeloop Theatre - A Focus on New Works"/>
    <s v="Help Strangeloop Theatre create and support new work by sponsoring our 2015-2016 season."/>
    <x v="9"/>
    <n v="3058"/>
    <x v="0"/>
    <s v="US"/>
    <s v="USD"/>
    <x v="3346"/>
    <x v="3354"/>
    <b v="0"/>
    <n v="55"/>
    <b v="1"/>
    <s v="theater/plays"/>
    <n v="102"/>
    <n v="55.6"/>
    <x v="1"/>
    <x v="6"/>
    <x v="3354"/>
    <x v="3346"/>
    <x v="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x v="3347"/>
    <x v="3355"/>
    <b v="0"/>
    <n v="15"/>
    <b v="1"/>
    <s v="theater/plays"/>
    <n v="126"/>
    <n v="147.33000000000001"/>
    <x v="1"/>
    <x v="6"/>
    <x v="3355"/>
    <x v="3347"/>
    <x v="2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x v="3348"/>
    <x v="3356"/>
    <b v="0"/>
    <n v="27"/>
    <b v="1"/>
    <s v="theater/plays"/>
    <n v="101"/>
    <n v="56.33"/>
    <x v="1"/>
    <x v="6"/>
    <x v="3356"/>
    <x v="3348"/>
    <x v="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x v="3349"/>
    <x v="3357"/>
    <b v="0"/>
    <n v="21"/>
    <b v="1"/>
    <s v="theater/plays"/>
    <n v="101"/>
    <n v="96.19"/>
    <x v="1"/>
    <x v="6"/>
    <x v="3357"/>
    <x v="3349"/>
    <x v="3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x v="3350"/>
    <x v="3358"/>
    <b v="0"/>
    <n v="162"/>
    <b v="1"/>
    <s v="theater/plays"/>
    <n v="103"/>
    <n v="63.57"/>
    <x v="1"/>
    <x v="6"/>
    <x v="3358"/>
    <x v="3350"/>
    <x v="3"/>
  </r>
  <r>
    <n v="3359"/>
    <s v="BEIRUT, LADY OF LEBANON"/>
    <s v="A Theatrical Production Celebrating the Lebanese Culture and the Human Spirit in Time of War."/>
    <x v="23"/>
    <n v="4250"/>
    <x v="0"/>
    <s v="US"/>
    <s v="USD"/>
    <x v="3351"/>
    <x v="3359"/>
    <b v="0"/>
    <n v="23"/>
    <b v="1"/>
    <s v="theater/plays"/>
    <n v="106"/>
    <n v="184.78"/>
    <x v="1"/>
    <x v="6"/>
    <x v="3359"/>
    <x v="3351"/>
    <x v="1"/>
  </r>
  <r>
    <n v="3360"/>
    <s v="Pretty Butch"/>
    <s v="World Premiere, an M1 Singapore Fringe Festival 2017 commission."/>
    <x v="7"/>
    <n v="9124"/>
    <x v="0"/>
    <s v="SG"/>
    <s v="SGD"/>
    <x v="3352"/>
    <x v="3360"/>
    <b v="0"/>
    <n v="72"/>
    <b v="1"/>
    <s v="theater/plays"/>
    <n v="101"/>
    <n v="126.72"/>
    <x v="1"/>
    <x v="6"/>
    <x v="3360"/>
    <x v="3352"/>
    <x v="2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x v="3353"/>
    <x v="3361"/>
    <b v="0"/>
    <n v="68"/>
    <b v="1"/>
    <s v="theater/plays"/>
    <n v="113"/>
    <n v="83.43"/>
    <x v="1"/>
    <x v="6"/>
    <x v="3361"/>
    <x v="3353"/>
    <x v="3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x v="3354"/>
    <x v="3362"/>
    <b v="0"/>
    <n v="20"/>
    <b v="1"/>
    <s v="theater/plays"/>
    <n v="218"/>
    <n v="54.5"/>
    <x v="1"/>
    <x v="6"/>
    <x v="3362"/>
    <x v="3354"/>
    <x v="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x v="3355"/>
    <x v="3363"/>
    <b v="0"/>
    <n v="26"/>
    <b v="1"/>
    <s v="theater/plays"/>
    <n v="101"/>
    <n v="302.31"/>
    <x v="1"/>
    <x v="6"/>
    <x v="3363"/>
    <x v="3355"/>
    <x v="3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x v="3266"/>
    <x v="3364"/>
    <b v="0"/>
    <n v="72"/>
    <b v="1"/>
    <s v="theater/plays"/>
    <n v="106"/>
    <n v="44.14"/>
    <x v="1"/>
    <x v="6"/>
    <x v="3364"/>
    <x v="3266"/>
    <x v="2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x v="3356"/>
    <x v="3365"/>
    <b v="0"/>
    <n v="3"/>
    <b v="1"/>
    <s v="theater/plays"/>
    <n v="104"/>
    <n v="866.67"/>
    <x v="1"/>
    <x v="6"/>
    <x v="3365"/>
    <x v="3356"/>
    <x v="0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x v="3357"/>
    <x v="3366"/>
    <b v="0"/>
    <n v="18"/>
    <b v="1"/>
    <s v="theater/plays"/>
    <n v="221"/>
    <n v="61.39"/>
    <x v="1"/>
    <x v="6"/>
    <x v="3366"/>
    <x v="3357"/>
    <x v="0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x v="3358"/>
    <x v="3367"/>
    <b v="0"/>
    <n v="30"/>
    <b v="1"/>
    <s v="theater/plays"/>
    <n v="119"/>
    <n v="29.67"/>
    <x v="1"/>
    <x v="6"/>
    <x v="3367"/>
    <x v="3358"/>
    <x v="0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x v="3359"/>
    <x v="3368"/>
    <b v="0"/>
    <n v="23"/>
    <b v="1"/>
    <s v="theater/plays"/>
    <n v="105"/>
    <n v="45.48"/>
    <x v="1"/>
    <x v="6"/>
    <x v="3368"/>
    <x v="3359"/>
    <x v="3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x v="3360"/>
    <x v="3369"/>
    <b v="0"/>
    <n v="54"/>
    <b v="1"/>
    <s v="theater/plays"/>
    <n v="104"/>
    <n v="96.2"/>
    <x v="1"/>
    <x v="6"/>
    <x v="3369"/>
    <x v="3360"/>
    <x v="2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x v="3361"/>
    <x v="3370"/>
    <b v="0"/>
    <n v="26"/>
    <b v="1"/>
    <s v="theater/plays"/>
    <n v="118"/>
    <n v="67.92"/>
    <x v="1"/>
    <x v="6"/>
    <x v="3370"/>
    <x v="3361"/>
    <x v="2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x v="3362"/>
    <x v="3371"/>
    <b v="0"/>
    <n v="9"/>
    <b v="1"/>
    <s v="theater/plays"/>
    <n v="139"/>
    <n v="30.78"/>
    <x v="1"/>
    <x v="6"/>
    <x v="3371"/>
    <x v="3362"/>
    <x v="0"/>
  </r>
  <r>
    <n v="3372"/>
    <s v="All the Best, Jack"/>
    <s v="This play tells the story of the toxicity of sensationalism shown through one man's struggle with notoriety."/>
    <x v="28"/>
    <n v="1035"/>
    <x v="0"/>
    <s v="US"/>
    <s v="USD"/>
    <x v="2835"/>
    <x v="3372"/>
    <b v="0"/>
    <n v="27"/>
    <b v="1"/>
    <s v="theater/plays"/>
    <n v="104"/>
    <n v="38.33"/>
    <x v="1"/>
    <x v="6"/>
    <x v="3372"/>
    <x v="2835"/>
    <x v="3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x v="3363"/>
    <x v="3373"/>
    <b v="0"/>
    <n v="30"/>
    <b v="1"/>
    <s v="theater/plays"/>
    <n v="100"/>
    <n v="66.83"/>
    <x v="1"/>
    <x v="6"/>
    <x v="3373"/>
    <x v="3363"/>
    <x v="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x v="3364"/>
    <x v="3374"/>
    <b v="0"/>
    <n v="52"/>
    <b v="1"/>
    <s v="theater/plays"/>
    <n v="107"/>
    <n v="71.73"/>
    <x v="1"/>
    <x v="6"/>
    <x v="3374"/>
    <x v="3364"/>
    <x v="0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x v="3365"/>
    <x v="3375"/>
    <b v="0"/>
    <n v="17"/>
    <b v="1"/>
    <s v="theater/plays"/>
    <n v="100"/>
    <n v="176.47"/>
    <x v="1"/>
    <x v="6"/>
    <x v="3375"/>
    <x v="3365"/>
    <x v="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x v="3366"/>
    <x v="3376"/>
    <b v="0"/>
    <n v="19"/>
    <b v="1"/>
    <s v="theater/plays"/>
    <n v="100"/>
    <n v="421.11"/>
    <x v="1"/>
    <x v="6"/>
    <x v="3376"/>
    <x v="3366"/>
    <x v="0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x v="3367"/>
    <x v="3377"/>
    <b v="0"/>
    <n v="77"/>
    <b v="1"/>
    <s v="theater/plays"/>
    <n v="101"/>
    <n v="104.99"/>
    <x v="1"/>
    <x v="6"/>
    <x v="3377"/>
    <x v="3367"/>
    <x v="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x v="3368"/>
    <x v="3378"/>
    <b v="0"/>
    <n v="21"/>
    <b v="1"/>
    <s v="theater/plays"/>
    <n v="108"/>
    <n v="28.19"/>
    <x v="1"/>
    <x v="6"/>
    <x v="3378"/>
    <x v="3368"/>
    <x v="3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x v="3369"/>
    <x v="3379"/>
    <b v="0"/>
    <n v="38"/>
    <b v="1"/>
    <s v="theater/plays"/>
    <n v="104"/>
    <n v="54.55"/>
    <x v="1"/>
    <x v="6"/>
    <x v="3379"/>
    <x v="3369"/>
    <x v="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x v="3370"/>
    <x v="3380"/>
    <b v="0"/>
    <n v="28"/>
    <b v="1"/>
    <s v="theater/plays"/>
    <n v="104"/>
    <n v="111.89"/>
    <x v="1"/>
    <x v="6"/>
    <x v="3380"/>
    <x v="337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x v="3371"/>
    <x v="3381"/>
    <b v="0"/>
    <n v="48"/>
    <b v="1"/>
    <s v="theater/plays"/>
    <n v="102"/>
    <n v="85.21"/>
    <x v="1"/>
    <x v="6"/>
    <x v="3381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x v="3372"/>
    <x v="3382"/>
    <b v="0"/>
    <n v="46"/>
    <b v="1"/>
    <s v="theater/plays"/>
    <n v="101"/>
    <n v="76.650000000000006"/>
    <x v="1"/>
    <x v="6"/>
    <x v="3382"/>
    <x v="3372"/>
    <x v="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x v="3373"/>
    <x v="3383"/>
    <b v="0"/>
    <n v="30"/>
    <b v="1"/>
    <s v="theater/plays"/>
    <n v="112"/>
    <n v="65.17"/>
    <x v="1"/>
    <x v="6"/>
    <x v="3383"/>
    <x v="3373"/>
    <x v="2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x v="3374"/>
    <x v="3384"/>
    <b v="0"/>
    <n v="64"/>
    <b v="1"/>
    <s v="theater/plays"/>
    <n v="100"/>
    <n v="93.76"/>
    <x v="1"/>
    <x v="6"/>
    <x v="3384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x v="3375"/>
    <x v="3385"/>
    <b v="0"/>
    <n v="15"/>
    <b v="1"/>
    <s v="theater/plays"/>
    <n v="100"/>
    <n v="133.33000000000001"/>
    <x v="1"/>
    <x v="6"/>
    <x v="3385"/>
    <x v="3375"/>
    <x v="3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x v="3376"/>
    <x v="3386"/>
    <b v="0"/>
    <n v="41"/>
    <b v="1"/>
    <s v="theater/plays"/>
    <n v="105"/>
    <n v="51.22"/>
    <x v="1"/>
    <x v="6"/>
    <x v="3386"/>
    <x v="3376"/>
    <x v="3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x v="3377"/>
    <x v="3387"/>
    <b v="0"/>
    <n v="35"/>
    <b v="1"/>
    <s v="theater/plays"/>
    <n v="117"/>
    <n v="100.17"/>
    <x v="1"/>
    <x v="6"/>
    <x v="3387"/>
    <x v="3377"/>
    <x v="3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x v="3378"/>
    <x v="3388"/>
    <b v="0"/>
    <n v="45"/>
    <b v="1"/>
    <s v="theater/plays"/>
    <n v="104"/>
    <n v="34.6"/>
    <x v="1"/>
    <x v="6"/>
    <x v="3388"/>
    <x v="3378"/>
    <x v="0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x v="3379"/>
    <x v="3389"/>
    <b v="0"/>
    <n v="62"/>
    <b v="1"/>
    <s v="theater/plays"/>
    <n v="115"/>
    <n v="184.68"/>
    <x v="1"/>
    <x v="6"/>
    <x v="3389"/>
    <x v="3379"/>
    <x v="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x v="3380"/>
    <x v="3390"/>
    <b v="0"/>
    <n v="22"/>
    <b v="1"/>
    <s v="theater/plays"/>
    <n v="102"/>
    <n v="69.819999999999993"/>
    <x v="1"/>
    <x v="6"/>
    <x v="3390"/>
    <x v="3380"/>
    <x v="3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x v="3381"/>
    <x v="3391"/>
    <b v="0"/>
    <n v="18"/>
    <b v="1"/>
    <s v="theater/plays"/>
    <n v="223"/>
    <n v="61.94"/>
    <x v="1"/>
    <x v="6"/>
    <x v="3391"/>
    <x v="3381"/>
    <x v="3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x v="3382"/>
    <x v="3392"/>
    <b v="0"/>
    <n v="12"/>
    <b v="1"/>
    <s v="theater/plays"/>
    <n v="100"/>
    <n v="41.67"/>
    <x v="1"/>
    <x v="6"/>
    <x v="3392"/>
    <x v="3382"/>
    <x v="2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x v="3383"/>
    <x v="3393"/>
    <b v="0"/>
    <n v="44"/>
    <b v="1"/>
    <s v="theater/plays"/>
    <n v="106"/>
    <n v="36.07"/>
    <x v="1"/>
    <x v="6"/>
    <x v="3393"/>
    <x v="3383"/>
    <x v="3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x v="3384"/>
    <x v="3394"/>
    <b v="0"/>
    <n v="27"/>
    <b v="1"/>
    <s v="theater/plays"/>
    <n v="142"/>
    <n v="29"/>
    <x v="1"/>
    <x v="6"/>
    <x v="3394"/>
    <x v="3384"/>
    <x v="3"/>
  </r>
  <r>
    <n v="3395"/>
    <s v="MIRAMAR"/>
    <s v="Miramar is a a darkly funny play exploring what it is we call â€˜homeâ€™."/>
    <x v="2"/>
    <n v="920"/>
    <x v="0"/>
    <s v="GB"/>
    <s v="GBP"/>
    <x v="3385"/>
    <x v="3395"/>
    <b v="0"/>
    <n v="38"/>
    <b v="1"/>
    <s v="theater/plays"/>
    <n v="184"/>
    <n v="24.21"/>
    <x v="1"/>
    <x v="6"/>
    <x v="3395"/>
    <x v="3385"/>
    <x v="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x v="2806"/>
    <x v="3396"/>
    <b v="0"/>
    <n v="28"/>
    <b v="1"/>
    <s v="theater/plays"/>
    <n v="104"/>
    <n v="55.89"/>
    <x v="1"/>
    <x v="6"/>
    <x v="3396"/>
    <x v="2806"/>
    <x v="3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x v="3386"/>
    <x v="3397"/>
    <b v="0"/>
    <n v="24"/>
    <b v="1"/>
    <s v="theater/plays"/>
    <n v="112"/>
    <n v="11.67"/>
    <x v="1"/>
    <x v="6"/>
    <x v="3397"/>
    <x v="3386"/>
    <x v="2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x v="3387"/>
    <x v="3398"/>
    <b v="0"/>
    <n v="65"/>
    <b v="1"/>
    <s v="theater/plays"/>
    <n v="111"/>
    <n v="68.349999999999994"/>
    <x v="1"/>
    <x v="6"/>
    <x v="3398"/>
    <x v="3387"/>
    <x v="3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x v="3388"/>
    <x v="3399"/>
    <b v="0"/>
    <n v="46"/>
    <b v="1"/>
    <s v="theater/plays"/>
    <n v="104"/>
    <n v="27.07"/>
    <x v="1"/>
    <x v="6"/>
    <x v="3399"/>
    <x v="3388"/>
    <x v="0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x v="3389"/>
    <x v="3400"/>
    <b v="0"/>
    <n v="85"/>
    <b v="1"/>
    <s v="theater/plays"/>
    <n v="100"/>
    <n v="118.13"/>
    <x v="1"/>
    <x v="6"/>
    <x v="3400"/>
    <x v="3389"/>
    <x v="3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x v="3390"/>
    <x v="3401"/>
    <b v="0"/>
    <n v="66"/>
    <b v="1"/>
    <s v="theater/plays"/>
    <n v="102"/>
    <n v="44.76"/>
    <x v="1"/>
    <x v="6"/>
    <x v="3401"/>
    <x v="3390"/>
    <x v="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x v="3391"/>
    <x v="3402"/>
    <b v="0"/>
    <n v="165"/>
    <b v="1"/>
    <s v="theater/plays"/>
    <n v="110"/>
    <n v="99.79"/>
    <x v="1"/>
    <x v="6"/>
    <x v="3402"/>
    <x v="3391"/>
    <x v="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x v="3392"/>
    <x v="3403"/>
    <b v="0"/>
    <n v="17"/>
    <b v="1"/>
    <s v="theater/plays"/>
    <n v="100"/>
    <n v="117.65"/>
    <x v="1"/>
    <x v="6"/>
    <x v="3403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x v="3393"/>
    <x v="3404"/>
    <b v="0"/>
    <n v="3"/>
    <b v="1"/>
    <s v="theater/plays"/>
    <n v="122"/>
    <n v="203.33"/>
    <x v="1"/>
    <x v="6"/>
    <x v="3404"/>
    <x v="3393"/>
    <x v="0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x v="3394"/>
    <x v="3405"/>
    <b v="0"/>
    <n v="17"/>
    <b v="1"/>
    <s v="theater/plays"/>
    <n v="138"/>
    <n v="28.32"/>
    <x v="1"/>
    <x v="6"/>
    <x v="3405"/>
    <x v="3394"/>
    <x v="2"/>
  </r>
  <r>
    <n v="3406"/>
    <s v="Voices of Swords"/>
    <s v="A funny and moving new play about two families dealing with aging parents in very different ways!"/>
    <x v="3"/>
    <n v="10031"/>
    <x v="0"/>
    <s v="US"/>
    <s v="USD"/>
    <x v="3395"/>
    <x v="3406"/>
    <b v="0"/>
    <n v="91"/>
    <b v="1"/>
    <s v="theater/plays"/>
    <n v="100"/>
    <n v="110.23"/>
    <x v="1"/>
    <x v="6"/>
    <x v="3406"/>
    <x v="3395"/>
    <x v="3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x v="3396"/>
    <x v="3407"/>
    <b v="0"/>
    <n v="67"/>
    <b v="1"/>
    <s v="theater/plays"/>
    <n v="107"/>
    <n v="31.97"/>
    <x v="1"/>
    <x v="6"/>
    <x v="3407"/>
    <x v="3396"/>
    <x v="3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x v="3397"/>
    <x v="3408"/>
    <b v="0"/>
    <n v="18"/>
    <b v="1"/>
    <s v="theater/plays"/>
    <n v="211"/>
    <n v="58.61"/>
    <x v="1"/>
    <x v="6"/>
    <x v="3408"/>
    <x v="3397"/>
    <x v="3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x v="3398"/>
    <x v="3409"/>
    <b v="0"/>
    <n v="21"/>
    <b v="1"/>
    <s v="theater/plays"/>
    <n v="124"/>
    <n v="29.43"/>
    <x v="1"/>
    <x v="6"/>
    <x v="3409"/>
    <x v="3398"/>
    <x v="2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x v="3399"/>
    <x v="3410"/>
    <b v="0"/>
    <n v="40"/>
    <b v="1"/>
    <s v="theater/plays"/>
    <n v="109"/>
    <n v="81.38"/>
    <x v="1"/>
    <x v="6"/>
    <x v="3410"/>
    <x v="3399"/>
    <x v="2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x v="3400"/>
    <x v="3411"/>
    <b v="0"/>
    <n v="78"/>
    <b v="1"/>
    <s v="theater/plays"/>
    <n v="104"/>
    <n v="199.17"/>
    <x v="1"/>
    <x v="6"/>
    <x v="3411"/>
    <x v="3400"/>
    <x v="0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x v="3401"/>
    <x v="3412"/>
    <b v="0"/>
    <n v="26"/>
    <b v="1"/>
    <s v="theater/plays"/>
    <n v="100"/>
    <n v="115.38"/>
    <x v="1"/>
    <x v="6"/>
    <x v="3412"/>
    <x v="3401"/>
    <x v="3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x v="3402"/>
    <x v="3413"/>
    <b v="0"/>
    <n v="14"/>
    <b v="1"/>
    <s v="theater/plays"/>
    <n v="130"/>
    <n v="46.43"/>
    <x v="1"/>
    <x v="6"/>
    <x v="3413"/>
    <x v="3402"/>
    <x v="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x v="3403"/>
    <x v="3414"/>
    <b v="0"/>
    <n v="44"/>
    <b v="1"/>
    <s v="theater/plays"/>
    <n v="104"/>
    <n v="70.569999999999993"/>
    <x v="1"/>
    <x v="6"/>
    <x v="3414"/>
    <x v="3403"/>
    <x v="2"/>
  </r>
  <r>
    <n v="3415"/>
    <s v="Balm in Gilead at Columbia"/>
    <s v="We are raising funds to allow for enhanced scenic, costume, and lighting design. Every dollar helps!"/>
    <x v="48"/>
    <n v="200"/>
    <x v="0"/>
    <s v="US"/>
    <s v="USD"/>
    <x v="3404"/>
    <x v="3415"/>
    <b v="0"/>
    <n v="9"/>
    <b v="1"/>
    <s v="theater/plays"/>
    <n v="100"/>
    <n v="22.22"/>
    <x v="1"/>
    <x v="6"/>
    <x v="3415"/>
    <x v="3404"/>
    <x v="2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x v="3405"/>
    <x v="3416"/>
    <b v="0"/>
    <n v="30"/>
    <b v="1"/>
    <s v="theater/plays"/>
    <n v="120"/>
    <n v="159.47"/>
    <x v="1"/>
    <x v="6"/>
    <x v="3416"/>
    <x v="3405"/>
    <x v="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x v="3406"/>
    <x v="3417"/>
    <b v="0"/>
    <n v="45"/>
    <b v="1"/>
    <s v="theater/plays"/>
    <n v="100"/>
    <n v="37.78"/>
    <x v="1"/>
    <x v="6"/>
    <x v="3417"/>
    <x v="3406"/>
    <x v="3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x v="3407"/>
    <x v="3418"/>
    <b v="0"/>
    <n v="56"/>
    <b v="1"/>
    <s v="theater/plays"/>
    <n v="101"/>
    <n v="72.05"/>
    <x v="1"/>
    <x v="6"/>
    <x v="3418"/>
    <x v="3407"/>
    <x v="3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x v="3408"/>
    <x v="3419"/>
    <b v="0"/>
    <n v="46"/>
    <b v="1"/>
    <s v="theater/plays"/>
    <n v="107"/>
    <n v="63.7"/>
    <x v="1"/>
    <x v="6"/>
    <x v="3419"/>
    <x v="3408"/>
    <x v="2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x v="3409"/>
    <x v="3420"/>
    <b v="0"/>
    <n v="34"/>
    <b v="1"/>
    <s v="theater/plays"/>
    <n v="138"/>
    <n v="28.41"/>
    <x v="1"/>
    <x v="6"/>
    <x v="3420"/>
    <x v="3409"/>
    <x v="2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x v="3410"/>
    <x v="3421"/>
    <b v="0"/>
    <n v="98"/>
    <b v="1"/>
    <s v="theater/plays"/>
    <n v="101"/>
    <n v="103.21"/>
    <x v="1"/>
    <x v="6"/>
    <x v="3421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x v="2232"/>
    <x v="3422"/>
    <b v="0"/>
    <n v="46"/>
    <b v="1"/>
    <s v="theater/plays"/>
    <n v="109"/>
    <n v="71.150000000000006"/>
    <x v="1"/>
    <x v="6"/>
    <x v="3422"/>
    <x v="2232"/>
    <x v="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x v="3411"/>
    <x v="3423"/>
    <b v="0"/>
    <n v="10"/>
    <b v="1"/>
    <s v="theater/plays"/>
    <n v="140"/>
    <n v="35"/>
    <x v="1"/>
    <x v="6"/>
    <x v="3423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x v="3412"/>
    <x v="3424"/>
    <b v="0"/>
    <n v="76"/>
    <b v="1"/>
    <s v="theater/plays"/>
    <n v="104"/>
    <n v="81.78"/>
    <x v="1"/>
    <x v="6"/>
    <x v="3424"/>
    <x v="3412"/>
    <x v="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x v="3413"/>
    <x v="3425"/>
    <b v="0"/>
    <n v="104"/>
    <b v="1"/>
    <s v="theater/plays"/>
    <n v="103"/>
    <n v="297.02999999999997"/>
    <x v="1"/>
    <x v="6"/>
    <x v="3425"/>
    <x v="3413"/>
    <x v="3"/>
  </r>
  <r>
    <n v="3426"/>
    <s v="Holocene"/>
    <s v="Part ghost story, part cautionary tale, Holocene is a play about the end of our world, and the beginning of another."/>
    <x v="192"/>
    <n v="4055"/>
    <x v="0"/>
    <s v="US"/>
    <s v="USD"/>
    <x v="3414"/>
    <x v="3426"/>
    <b v="0"/>
    <n v="87"/>
    <b v="1"/>
    <s v="theater/plays"/>
    <n v="108"/>
    <n v="46.61"/>
    <x v="1"/>
    <x v="6"/>
    <x v="3426"/>
    <x v="3414"/>
    <x v="3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x v="3415"/>
    <x v="3427"/>
    <b v="0"/>
    <n v="29"/>
    <b v="1"/>
    <s v="theater/plays"/>
    <n v="100"/>
    <n v="51.72"/>
    <x v="1"/>
    <x v="6"/>
    <x v="3427"/>
    <x v="3415"/>
    <x v="3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x v="3416"/>
    <x v="3428"/>
    <b v="0"/>
    <n v="51"/>
    <b v="1"/>
    <s v="theater/plays"/>
    <n v="103"/>
    <n v="40.29"/>
    <x v="1"/>
    <x v="6"/>
    <x v="3428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x v="3417"/>
    <x v="3429"/>
    <b v="0"/>
    <n v="12"/>
    <b v="1"/>
    <s v="theater/plays"/>
    <n v="130"/>
    <n v="16.25"/>
    <x v="1"/>
    <x v="6"/>
    <x v="3429"/>
    <x v="3417"/>
    <x v="2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x v="3418"/>
    <x v="3430"/>
    <b v="0"/>
    <n v="72"/>
    <b v="1"/>
    <s v="theater/plays"/>
    <n v="109"/>
    <n v="30.15"/>
    <x v="1"/>
    <x v="6"/>
    <x v="3430"/>
    <x v="3418"/>
    <x v="3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x v="3419"/>
    <x v="3431"/>
    <b v="0"/>
    <n v="21"/>
    <b v="1"/>
    <s v="theater/plays"/>
    <n v="100"/>
    <n v="95.24"/>
    <x v="1"/>
    <x v="6"/>
    <x v="3431"/>
    <x v="3419"/>
    <x v="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x v="3420"/>
    <x v="3432"/>
    <b v="0"/>
    <n v="42"/>
    <b v="1"/>
    <s v="theater/plays"/>
    <n v="110"/>
    <n v="52.21"/>
    <x v="1"/>
    <x v="6"/>
    <x v="3432"/>
    <x v="3420"/>
    <x v="2"/>
  </r>
  <r>
    <n v="3433"/>
    <s v="The Dybbuk"/>
    <s v="death&amp;pretzels presents their first Chicago based project:_x000a_The Dybbuk by S. Ansky"/>
    <x v="196"/>
    <n v="9525"/>
    <x v="0"/>
    <s v="US"/>
    <s v="USD"/>
    <x v="3421"/>
    <x v="3433"/>
    <b v="0"/>
    <n v="71"/>
    <b v="1"/>
    <s v="theater/plays"/>
    <n v="100"/>
    <n v="134.15"/>
    <x v="1"/>
    <x v="6"/>
    <x v="3433"/>
    <x v="3421"/>
    <x v="3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x v="3422"/>
    <x v="3434"/>
    <b v="0"/>
    <n v="168"/>
    <b v="1"/>
    <s v="theater/plays"/>
    <n v="106"/>
    <n v="62.83"/>
    <x v="1"/>
    <x v="6"/>
    <x v="3434"/>
    <x v="3422"/>
    <x v="3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x v="3423"/>
    <x v="3435"/>
    <b v="0"/>
    <n v="19"/>
    <b v="1"/>
    <s v="theater/plays"/>
    <n v="112"/>
    <n v="58.95"/>
    <x v="1"/>
    <x v="6"/>
    <x v="3435"/>
    <x v="3423"/>
    <x v="2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x v="3424"/>
    <x v="3436"/>
    <b v="0"/>
    <n v="37"/>
    <b v="1"/>
    <s v="theater/plays"/>
    <n v="106"/>
    <n v="143.11000000000001"/>
    <x v="1"/>
    <x v="6"/>
    <x v="3436"/>
    <x v="342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x v="3425"/>
    <x v="3437"/>
    <b v="0"/>
    <n v="36"/>
    <b v="1"/>
    <s v="theater/plays"/>
    <n v="101"/>
    <n v="84.17"/>
    <x v="1"/>
    <x v="6"/>
    <x v="3437"/>
    <x v="3425"/>
    <x v="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x v="3426"/>
    <x v="3438"/>
    <b v="0"/>
    <n v="14"/>
    <b v="1"/>
    <s v="theater/plays"/>
    <n v="104"/>
    <n v="186.07"/>
    <x v="1"/>
    <x v="6"/>
    <x v="3438"/>
    <x v="3426"/>
    <x v="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x v="3427"/>
    <x v="3439"/>
    <b v="0"/>
    <n v="18"/>
    <b v="1"/>
    <s v="theater/plays"/>
    <n v="135"/>
    <n v="89.79"/>
    <x v="1"/>
    <x v="6"/>
    <x v="3439"/>
    <x v="3427"/>
    <x v="2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x v="3428"/>
    <x v="3440"/>
    <b v="0"/>
    <n v="82"/>
    <b v="1"/>
    <s v="theater/plays"/>
    <n v="105"/>
    <n v="64.16"/>
    <x v="1"/>
    <x v="6"/>
    <x v="3440"/>
    <x v="3428"/>
    <x v="3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x v="3429"/>
    <x v="3441"/>
    <b v="0"/>
    <n v="43"/>
    <b v="1"/>
    <s v="theater/plays"/>
    <n v="103"/>
    <n v="59.65"/>
    <x v="1"/>
    <x v="6"/>
    <x v="3441"/>
    <x v="3429"/>
    <x v="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x v="3430"/>
    <x v="3442"/>
    <b v="0"/>
    <n v="8"/>
    <b v="1"/>
    <s v="theater/plays"/>
    <n v="100"/>
    <n v="31.25"/>
    <x v="1"/>
    <x v="6"/>
    <x v="3442"/>
    <x v="3430"/>
    <x v="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x v="3431"/>
    <x v="3443"/>
    <b v="0"/>
    <n v="45"/>
    <b v="1"/>
    <s v="theater/plays"/>
    <n v="186"/>
    <n v="41.22"/>
    <x v="1"/>
    <x v="6"/>
    <x v="3443"/>
    <x v="3431"/>
    <x v="3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x v="3432"/>
    <x v="3444"/>
    <b v="0"/>
    <n v="20"/>
    <b v="1"/>
    <s v="theater/plays"/>
    <n v="289"/>
    <n v="43.35"/>
    <x v="1"/>
    <x v="6"/>
    <x v="3444"/>
    <x v="3432"/>
    <x v="2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x v="3433"/>
    <x v="3445"/>
    <b v="0"/>
    <n v="31"/>
    <b v="1"/>
    <s v="theater/plays"/>
    <n v="100"/>
    <n v="64.52"/>
    <x v="1"/>
    <x v="6"/>
    <x v="3445"/>
    <x v="3433"/>
    <x v="0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x v="3434"/>
    <x v="3446"/>
    <b v="0"/>
    <n v="25"/>
    <b v="1"/>
    <s v="theater/plays"/>
    <n v="108"/>
    <n v="43.28"/>
    <x v="1"/>
    <x v="6"/>
    <x v="3446"/>
    <x v="3434"/>
    <x v="0"/>
  </r>
  <r>
    <n v="3447"/>
    <s v="The Vagabond Halfback"/>
    <s v="&quot;He was a poet, a vagrant, a philosopher, a lady's man and a hard drinker&quot;"/>
    <x v="28"/>
    <n v="1078"/>
    <x v="0"/>
    <s v="US"/>
    <s v="USD"/>
    <x v="3435"/>
    <x v="3447"/>
    <b v="0"/>
    <n v="14"/>
    <b v="1"/>
    <s v="theater/plays"/>
    <n v="108"/>
    <n v="77"/>
    <x v="1"/>
    <x v="6"/>
    <x v="3447"/>
    <x v="3435"/>
    <x v="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x v="3436"/>
    <x v="3448"/>
    <b v="0"/>
    <n v="45"/>
    <b v="1"/>
    <s v="theater/plays"/>
    <n v="110"/>
    <n v="51.22"/>
    <x v="1"/>
    <x v="6"/>
    <x v="3448"/>
    <x v="3436"/>
    <x v="3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x v="3437"/>
    <x v="3449"/>
    <b v="0"/>
    <n v="20"/>
    <b v="1"/>
    <s v="theater/plays"/>
    <n v="171"/>
    <n v="68.25"/>
    <x v="1"/>
    <x v="6"/>
    <x v="3449"/>
    <x v="3437"/>
    <x v="2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x v="3438"/>
    <x v="3450"/>
    <b v="0"/>
    <n v="39"/>
    <b v="1"/>
    <s v="theater/plays"/>
    <n v="152"/>
    <n v="19.489999999999998"/>
    <x v="1"/>
    <x v="6"/>
    <x v="3450"/>
    <x v="3438"/>
    <x v="0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x v="3439"/>
    <x v="3451"/>
    <b v="0"/>
    <n v="16"/>
    <b v="1"/>
    <s v="theater/plays"/>
    <n v="101"/>
    <n v="41.13"/>
    <x v="1"/>
    <x v="6"/>
    <x v="3451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x v="3440"/>
    <x v="3452"/>
    <b v="0"/>
    <n v="37"/>
    <b v="1"/>
    <s v="theater/plays"/>
    <n v="153"/>
    <n v="41.41"/>
    <x v="1"/>
    <x v="6"/>
    <x v="3452"/>
    <x v="3440"/>
    <x v="3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x v="3441"/>
    <x v="3453"/>
    <b v="0"/>
    <n v="14"/>
    <b v="1"/>
    <s v="theater/plays"/>
    <n v="128"/>
    <n v="27.5"/>
    <x v="1"/>
    <x v="6"/>
    <x v="3453"/>
    <x v="3441"/>
    <x v="2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x v="3442"/>
    <x v="3454"/>
    <b v="0"/>
    <n v="21"/>
    <b v="1"/>
    <s v="theater/plays"/>
    <n v="101"/>
    <n v="33.57"/>
    <x v="1"/>
    <x v="6"/>
    <x v="3454"/>
    <x v="3442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x v="3443"/>
    <x v="3455"/>
    <b v="0"/>
    <n v="69"/>
    <b v="1"/>
    <s v="theater/plays"/>
    <n v="101"/>
    <n v="145.87"/>
    <x v="1"/>
    <x v="6"/>
    <x v="3455"/>
    <x v="3443"/>
    <x v="2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x v="3444"/>
    <x v="3456"/>
    <b v="0"/>
    <n v="16"/>
    <b v="1"/>
    <s v="theater/plays"/>
    <n v="191"/>
    <n v="358.69"/>
    <x v="1"/>
    <x v="6"/>
    <x v="3456"/>
    <x v="3444"/>
    <x v="3"/>
  </r>
  <r>
    <n v="3457"/>
    <s v="The Impossible Adventures Of Supernova Jones"/>
    <s v="Robots, Space Battles, Mystery, and Intrigue. Nothing is Impossible..."/>
    <x v="13"/>
    <n v="2804"/>
    <x v="0"/>
    <s v="US"/>
    <s v="USD"/>
    <x v="3445"/>
    <x v="3457"/>
    <b v="0"/>
    <n v="55"/>
    <b v="1"/>
    <s v="theater/plays"/>
    <n v="140"/>
    <n v="50.98"/>
    <x v="1"/>
    <x v="6"/>
    <x v="3457"/>
    <x v="3445"/>
    <x v="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x v="3446"/>
    <x v="3458"/>
    <b v="0"/>
    <n v="27"/>
    <b v="1"/>
    <s v="theater/plays"/>
    <n v="124"/>
    <n v="45.04"/>
    <x v="1"/>
    <x v="6"/>
    <x v="3458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x v="3447"/>
    <x v="3459"/>
    <b v="0"/>
    <n v="36"/>
    <b v="1"/>
    <s v="theater/plays"/>
    <n v="126"/>
    <n v="17.53"/>
    <x v="1"/>
    <x v="6"/>
    <x v="3459"/>
    <x v="3447"/>
    <x v="2"/>
  </r>
  <r>
    <n v="3460"/>
    <s v="Pushers"/>
    <s v="'Pushers' is an exciting new play and the first project for brand new theatre company, Ain't Got No Home Productions."/>
    <x v="2"/>
    <n v="950"/>
    <x v="0"/>
    <s v="GB"/>
    <s v="GBP"/>
    <x v="3448"/>
    <x v="3460"/>
    <b v="0"/>
    <n v="19"/>
    <b v="1"/>
    <s v="theater/plays"/>
    <n v="190"/>
    <n v="50"/>
    <x v="1"/>
    <x v="6"/>
    <x v="3460"/>
    <x v="3448"/>
    <x v="3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x v="3449"/>
    <x v="3461"/>
    <b v="0"/>
    <n v="12"/>
    <b v="1"/>
    <s v="theater/plays"/>
    <n v="139"/>
    <n v="57.92"/>
    <x v="1"/>
    <x v="6"/>
    <x v="3461"/>
    <x v="3449"/>
    <x v="2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x v="3450"/>
    <x v="3462"/>
    <b v="0"/>
    <n v="17"/>
    <b v="1"/>
    <s v="theater/plays"/>
    <n v="202"/>
    <n v="29.71"/>
    <x v="1"/>
    <x v="6"/>
    <x v="3462"/>
    <x v="3450"/>
    <x v="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x v="3451"/>
    <x v="3463"/>
    <b v="0"/>
    <n v="114"/>
    <b v="1"/>
    <s v="theater/plays"/>
    <n v="103"/>
    <n v="90.68"/>
    <x v="1"/>
    <x v="6"/>
    <x v="3463"/>
    <x v="3451"/>
    <x v="2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x v="3452"/>
    <x v="3464"/>
    <b v="0"/>
    <n v="93"/>
    <b v="1"/>
    <s v="theater/plays"/>
    <n v="102"/>
    <n v="55.01"/>
    <x v="1"/>
    <x v="6"/>
    <x v="3464"/>
    <x v="3452"/>
    <x v="2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x v="3453"/>
    <x v="3465"/>
    <b v="0"/>
    <n v="36"/>
    <b v="1"/>
    <s v="theater/plays"/>
    <n v="103"/>
    <n v="57.22"/>
    <x v="1"/>
    <x v="6"/>
    <x v="3465"/>
    <x v="3453"/>
    <x v="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x v="3454"/>
    <x v="3466"/>
    <b v="0"/>
    <n v="61"/>
    <b v="1"/>
    <s v="theater/plays"/>
    <n v="127"/>
    <n v="72.95"/>
    <x v="1"/>
    <x v="6"/>
    <x v="3466"/>
    <x v="3454"/>
    <x v="2"/>
  </r>
  <r>
    <n v="3467"/>
    <s v="Venus in Fur, Los Angeles."/>
    <s v="Venus in Fur, By David Ives."/>
    <x v="9"/>
    <n v="3030"/>
    <x v="0"/>
    <s v="US"/>
    <s v="USD"/>
    <x v="3455"/>
    <x v="3467"/>
    <b v="0"/>
    <n v="47"/>
    <b v="1"/>
    <s v="theater/plays"/>
    <n v="101"/>
    <n v="64.47"/>
    <x v="1"/>
    <x v="6"/>
    <x v="3467"/>
    <x v="3455"/>
    <x v="0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x v="3456"/>
    <x v="3468"/>
    <b v="0"/>
    <n v="17"/>
    <b v="1"/>
    <s v="theater/plays"/>
    <n v="122"/>
    <n v="716.35"/>
    <x v="1"/>
    <x v="6"/>
    <x v="3468"/>
    <x v="3456"/>
    <x v="2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x v="3457"/>
    <x v="3469"/>
    <b v="0"/>
    <n v="63"/>
    <b v="1"/>
    <s v="theater/plays"/>
    <n v="113"/>
    <n v="50.4"/>
    <x v="1"/>
    <x v="6"/>
    <x v="3469"/>
    <x v="3457"/>
    <x v="2"/>
  </r>
  <r>
    <n v="3470"/>
    <s v="She Kills Monsters"/>
    <s v="The New Artist's Circle is a theatre company dedicated to bringing the arts to young people."/>
    <x v="49"/>
    <n v="375"/>
    <x v="0"/>
    <s v="US"/>
    <s v="USD"/>
    <x v="3458"/>
    <x v="3470"/>
    <b v="0"/>
    <n v="9"/>
    <b v="1"/>
    <s v="theater/plays"/>
    <n v="150"/>
    <n v="41.67"/>
    <x v="1"/>
    <x v="6"/>
    <x v="3470"/>
    <x v="3458"/>
    <x v="2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x v="3459"/>
    <x v="3471"/>
    <b v="0"/>
    <n v="30"/>
    <b v="1"/>
    <s v="theater/plays"/>
    <n v="215"/>
    <n v="35.770000000000003"/>
    <x v="1"/>
    <x v="6"/>
    <x v="3471"/>
    <x v="3459"/>
    <x v="3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x v="3460"/>
    <x v="3472"/>
    <b v="0"/>
    <n v="23"/>
    <b v="1"/>
    <s v="theater/plays"/>
    <n v="102"/>
    <n v="88.74"/>
    <x v="1"/>
    <x v="6"/>
    <x v="3472"/>
    <x v="3460"/>
    <x v="3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x v="3461"/>
    <x v="3473"/>
    <b v="0"/>
    <n v="33"/>
    <b v="1"/>
    <s v="theater/plays"/>
    <n v="100"/>
    <n v="148.47999999999999"/>
    <x v="1"/>
    <x v="6"/>
    <x v="3473"/>
    <x v="3461"/>
    <x v="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x v="3462"/>
    <x v="3474"/>
    <b v="0"/>
    <n v="39"/>
    <b v="1"/>
    <s v="theater/plays"/>
    <n v="101"/>
    <n v="51.79"/>
    <x v="1"/>
    <x v="6"/>
    <x v="3474"/>
    <x v="3462"/>
    <x v="2"/>
  </r>
  <r>
    <n v="3475"/>
    <s v="Score"/>
    <s v="Score is a musical play inspired by true stories of parents who have recovered from addiction and regained their children."/>
    <x v="43"/>
    <n v="340"/>
    <x v="0"/>
    <s v="GB"/>
    <s v="GBP"/>
    <x v="3463"/>
    <x v="3475"/>
    <b v="0"/>
    <n v="17"/>
    <b v="1"/>
    <s v="theater/plays"/>
    <n v="113"/>
    <n v="20"/>
    <x v="1"/>
    <x v="6"/>
    <x v="3475"/>
    <x v="3463"/>
    <x v="3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x v="3464"/>
    <x v="3476"/>
    <b v="0"/>
    <n v="6"/>
    <b v="1"/>
    <s v="theater/plays"/>
    <n v="104"/>
    <n v="52"/>
    <x v="1"/>
    <x v="6"/>
    <x v="3476"/>
    <x v="3464"/>
    <x v="3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x v="3465"/>
    <x v="3477"/>
    <b v="0"/>
    <n v="39"/>
    <b v="1"/>
    <s v="theater/plays"/>
    <n v="115"/>
    <n v="53.23"/>
    <x v="1"/>
    <x v="6"/>
    <x v="3477"/>
    <x v="3465"/>
    <x v="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x v="3466"/>
    <x v="3478"/>
    <b v="0"/>
    <n v="57"/>
    <b v="1"/>
    <s v="theater/plays"/>
    <n v="113"/>
    <n v="39.6"/>
    <x v="1"/>
    <x v="6"/>
    <x v="3478"/>
    <x v="3466"/>
    <x v="0"/>
  </r>
  <r>
    <n v="3479"/>
    <s v="Civil Rogues"/>
    <s v="A new comedy about what happened to a band of foolhardy actors when the Puritans closed the theatres in the 1640s."/>
    <x v="15"/>
    <n v="1918"/>
    <x v="0"/>
    <s v="GB"/>
    <s v="GBP"/>
    <x v="3467"/>
    <x v="3479"/>
    <b v="0"/>
    <n v="56"/>
    <b v="1"/>
    <s v="theater/plays"/>
    <n v="128"/>
    <n v="34.25"/>
    <x v="1"/>
    <x v="6"/>
    <x v="3479"/>
    <x v="3467"/>
    <x v="3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x v="3468"/>
    <x v="3480"/>
    <b v="0"/>
    <n v="13"/>
    <b v="1"/>
    <s v="theater/plays"/>
    <n v="143"/>
    <n v="164.62"/>
    <x v="1"/>
    <x v="6"/>
    <x v="3480"/>
    <x v="3468"/>
    <x v="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x v="3469"/>
    <x v="3481"/>
    <b v="0"/>
    <n v="95"/>
    <b v="1"/>
    <s v="theater/plays"/>
    <n v="119"/>
    <n v="125.05"/>
    <x v="1"/>
    <x v="6"/>
    <x v="3481"/>
    <x v="3469"/>
    <x v="3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x v="3470"/>
    <x v="3482"/>
    <b v="0"/>
    <n v="80"/>
    <b v="1"/>
    <s v="theater/plays"/>
    <n v="138"/>
    <n v="51.88"/>
    <x v="1"/>
    <x v="6"/>
    <x v="3482"/>
    <x v="3470"/>
    <x v="3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x v="3471"/>
    <x v="3483"/>
    <b v="0"/>
    <n v="133"/>
    <b v="1"/>
    <s v="theater/plays"/>
    <n v="160"/>
    <n v="40.29"/>
    <x v="1"/>
    <x v="6"/>
    <x v="3483"/>
    <x v="3471"/>
    <x v="3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x v="3472"/>
    <x v="3484"/>
    <b v="0"/>
    <n v="44"/>
    <b v="1"/>
    <s v="theater/plays"/>
    <n v="114"/>
    <n v="64.91"/>
    <x v="1"/>
    <x v="6"/>
    <x v="3484"/>
    <x v="3472"/>
    <x v="2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x v="3473"/>
    <x v="3485"/>
    <b v="0"/>
    <n v="30"/>
    <b v="1"/>
    <s v="theater/plays"/>
    <n v="101"/>
    <n v="55.33"/>
    <x v="1"/>
    <x v="6"/>
    <x v="3485"/>
    <x v="3473"/>
    <x v="2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x v="3474"/>
    <x v="3486"/>
    <b v="0"/>
    <n v="56"/>
    <b v="1"/>
    <s v="theater/plays"/>
    <n v="155"/>
    <n v="83.14"/>
    <x v="1"/>
    <x v="6"/>
    <x v="3486"/>
    <x v="3474"/>
    <x v="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x v="3475"/>
    <x v="3487"/>
    <b v="0"/>
    <n v="66"/>
    <b v="1"/>
    <s v="theater/plays"/>
    <n v="128"/>
    <n v="38.71"/>
    <x v="1"/>
    <x v="6"/>
    <x v="3487"/>
    <x v="3475"/>
    <x v="0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x v="3476"/>
    <x v="3488"/>
    <b v="0"/>
    <n v="29"/>
    <b v="1"/>
    <s v="theater/plays"/>
    <n v="121"/>
    <n v="125.38"/>
    <x v="1"/>
    <x v="6"/>
    <x v="3488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x v="3477"/>
    <x v="3489"/>
    <b v="0"/>
    <n v="72"/>
    <b v="1"/>
    <s v="theater/plays"/>
    <n v="113"/>
    <n v="78.260000000000005"/>
    <x v="1"/>
    <x v="6"/>
    <x v="3489"/>
    <x v="3477"/>
    <x v="3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x v="3478"/>
    <x v="3490"/>
    <b v="0"/>
    <n v="27"/>
    <b v="1"/>
    <s v="theater/plays"/>
    <n v="128"/>
    <n v="47.22"/>
    <x v="1"/>
    <x v="6"/>
    <x v="3490"/>
    <x v="3478"/>
    <x v="2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x v="3479"/>
    <x v="3491"/>
    <b v="0"/>
    <n v="10"/>
    <b v="1"/>
    <s v="theater/plays"/>
    <n v="158"/>
    <n v="79.099999999999994"/>
    <x v="1"/>
    <x v="6"/>
    <x v="3491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x v="3480"/>
    <x v="3492"/>
    <b v="0"/>
    <n v="35"/>
    <b v="1"/>
    <s v="theater/plays"/>
    <n v="105"/>
    <n v="114.29"/>
    <x v="1"/>
    <x v="6"/>
    <x v="3492"/>
    <x v="3480"/>
    <x v="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x v="3481"/>
    <x v="3493"/>
    <b v="0"/>
    <n v="29"/>
    <b v="1"/>
    <s v="theater/plays"/>
    <n v="100"/>
    <n v="51.72"/>
    <x v="1"/>
    <x v="6"/>
    <x v="3493"/>
    <x v="3481"/>
    <x v="3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x v="3482"/>
    <x v="3494"/>
    <b v="0"/>
    <n v="13"/>
    <b v="1"/>
    <s v="theater/plays"/>
    <n v="100"/>
    <n v="30.77"/>
    <x v="1"/>
    <x v="6"/>
    <x v="3494"/>
    <x v="3482"/>
    <x v="2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x v="3483"/>
    <x v="3495"/>
    <b v="0"/>
    <n v="72"/>
    <b v="1"/>
    <s v="theater/plays"/>
    <n v="107"/>
    <n v="74.209999999999994"/>
    <x v="1"/>
    <x v="6"/>
    <x v="3495"/>
    <x v="3483"/>
    <x v="3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x v="3484"/>
    <x v="3496"/>
    <b v="0"/>
    <n v="78"/>
    <b v="1"/>
    <s v="theater/plays"/>
    <n v="124"/>
    <n v="47.85"/>
    <x v="1"/>
    <x v="6"/>
    <x v="3496"/>
    <x v="3484"/>
    <x v="2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x v="3485"/>
    <x v="3497"/>
    <b v="0"/>
    <n v="49"/>
    <b v="1"/>
    <s v="theater/plays"/>
    <n v="109"/>
    <n v="34.409999999999997"/>
    <x v="1"/>
    <x v="6"/>
    <x v="3497"/>
    <x v="3485"/>
    <x v="2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x v="3486"/>
    <x v="3498"/>
    <b v="0"/>
    <n v="42"/>
    <b v="1"/>
    <s v="theater/plays"/>
    <n v="102"/>
    <n v="40.24"/>
    <x v="1"/>
    <x v="6"/>
    <x v="3498"/>
    <x v="3486"/>
    <x v="2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x v="3487"/>
    <x v="3499"/>
    <b v="0"/>
    <n v="35"/>
    <b v="1"/>
    <s v="theater/plays"/>
    <n v="106"/>
    <n v="60.29"/>
    <x v="1"/>
    <x v="6"/>
    <x v="3499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x v="3488"/>
    <x v="3500"/>
    <b v="0"/>
    <n v="42"/>
    <b v="1"/>
    <s v="theater/plays"/>
    <n v="106"/>
    <n v="25.31"/>
    <x v="1"/>
    <x v="6"/>
    <x v="3500"/>
    <x v="3488"/>
    <x v="2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x v="3489"/>
    <x v="3501"/>
    <b v="0"/>
    <n v="42"/>
    <b v="1"/>
    <s v="theater/plays"/>
    <n v="101"/>
    <n v="35.950000000000003"/>
    <x v="1"/>
    <x v="6"/>
    <x v="3501"/>
    <x v="3489"/>
    <x v="0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x v="3490"/>
    <x v="3502"/>
    <b v="0"/>
    <n v="31"/>
    <b v="1"/>
    <s v="theater/plays"/>
    <n v="105"/>
    <n v="136"/>
    <x v="1"/>
    <x v="6"/>
    <x v="3502"/>
    <x v="3490"/>
    <x v="2"/>
  </r>
  <r>
    <n v="3503"/>
    <s v="Tarantella"/>
    <s v="A group of Sicilian immigrants in New York struggle to deal with conflict from both within the family and from without."/>
    <x v="30"/>
    <n v="2689"/>
    <x v="0"/>
    <s v="GB"/>
    <s v="GBP"/>
    <x v="3491"/>
    <x v="3503"/>
    <b v="0"/>
    <n v="38"/>
    <b v="1"/>
    <s v="theater/plays"/>
    <n v="108"/>
    <n v="70.760000000000005"/>
    <x v="1"/>
    <x v="6"/>
    <x v="3503"/>
    <x v="3491"/>
    <x v="2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x v="3492"/>
    <x v="3504"/>
    <b v="0"/>
    <n v="8"/>
    <b v="1"/>
    <s v="theater/plays"/>
    <n v="100"/>
    <n v="125"/>
    <x v="1"/>
    <x v="6"/>
    <x v="3504"/>
    <x v="3492"/>
    <x v="0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x v="3493"/>
    <x v="3505"/>
    <b v="0"/>
    <n v="39"/>
    <b v="1"/>
    <s v="theater/plays"/>
    <n v="104"/>
    <n v="66.510000000000005"/>
    <x v="1"/>
    <x v="6"/>
    <x v="3505"/>
    <x v="349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x v="3494"/>
    <x v="3506"/>
    <b v="0"/>
    <n v="29"/>
    <b v="1"/>
    <s v="theater/plays"/>
    <n v="102"/>
    <n v="105"/>
    <x v="1"/>
    <x v="6"/>
    <x v="3506"/>
    <x v="3494"/>
    <x v="3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x v="3495"/>
    <x v="3507"/>
    <b v="0"/>
    <n v="72"/>
    <b v="1"/>
    <s v="theater/plays"/>
    <n v="104"/>
    <n v="145"/>
    <x v="1"/>
    <x v="6"/>
    <x v="3507"/>
    <x v="3495"/>
    <x v="2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x v="3496"/>
    <x v="3508"/>
    <b v="0"/>
    <n v="15"/>
    <b v="1"/>
    <s v="theater/plays"/>
    <n v="180"/>
    <n v="12"/>
    <x v="1"/>
    <x v="6"/>
    <x v="3508"/>
    <x v="3496"/>
    <x v="2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x v="3497"/>
    <x v="3509"/>
    <b v="0"/>
    <n v="33"/>
    <b v="1"/>
    <s v="theater/plays"/>
    <n v="106"/>
    <n v="96.67"/>
    <x v="1"/>
    <x v="6"/>
    <x v="3509"/>
    <x v="3497"/>
    <x v="3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x v="3498"/>
    <x v="3510"/>
    <b v="0"/>
    <n v="15"/>
    <b v="1"/>
    <s v="theater/plays"/>
    <n v="101"/>
    <n v="60.33"/>
    <x v="1"/>
    <x v="6"/>
    <x v="3510"/>
    <x v="3498"/>
    <x v="3"/>
  </r>
  <r>
    <n v="3511"/>
    <s v="Silent Planet"/>
    <s v="The world premiere of the first full-length play by Eve Leigh, at the intimate Finborough Theatre in London."/>
    <x v="15"/>
    <n v="1518"/>
    <x v="0"/>
    <s v="GB"/>
    <s v="GBP"/>
    <x v="3499"/>
    <x v="3511"/>
    <b v="0"/>
    <n v="19"/>
    <b v="1"/>
    <s v="theater/plays"/>
    <n v="101"/>
    <n v="79.89"/>
    <x v="1"/>
    <x v="6"/>
    <x v="3511"/>
    <x v="3499"/>
    <x v="3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x v="3500"/>
    <x v="3512"/>
    <b v="0"/>
    <n v="17"/>
    <b v="1"/>
    <s v="theater/plays"/>
    <n v="100"/>
    <n v="58.82"/>
    <x v="1"/>
    <x v="6"/>
    <x v="35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x v="3501"/>
    <x v="3513"/>
    <b v="0"/>
    <n v="44"/>
    <b v="1"/>
    <s v="theater/plays"/>
    <n v="118"/>
    <n v="75.34"/>
    <x v="1"/>
    <x v="6"/>
    <x v="3513"/>
    <x v="350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x v="3502"/>
    <x v="3514"/>
    <b v="0"/>
    <n v="10"/>
    <b v="1"/>
    <s v="theater/plays"/>
    <n v="110"/>
    <n v="55"/>
    <x v="1"/>
    <x v="6"/>
    <x v="3514"/>
    <x v="3502"/>
    <x v="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x v="3503"/>
    <x v="3515"/>
    <b v="0"/>
    <n v="46"/>
    <b v="1"/>
    <s v="theater/plays"/>
    <n v="103"/>
    <n v="66.959999999999994"/>
    <x v="1"/>
    <x v="6"/>
    <x v="3515"/>
    <x v="3503"/>
    <x v="0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x v="3504"/>
    <x v="3516"/>
    <b v="0"/>
    <n v="11"/>
    <b v="1"/>
    <s v="theater/plays"/>
    <n v="100"/>
    <n v="227.27"/>
    <x v="1"/>
    <x v="6"/>
    <x v="3516"/>
    <x v="3504"/>
    <x v="3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x v="3505"/>
    <x v="3517"/>
    <b v="0"/>
    <n v="13"/>
    <b v="1"/>
    <s v="theater/plays"/>
    <n v="100"/>
    <n v="307.69"/>
    <x v="1"/>
    <x v="6"/>
    <x v="3517"/>
    <x v="3505"/>
    <x v="3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x v="3506"/>
    <x v="3518"/>
    <b v="0"/>
    <n v="33"/>
    <b v="1"/>
    <s v="theater/plays"/>
    <n v="110"/>
    <n v="50.02"/>
    <x v="1"/>
    <x v="6"/>
    <x v="3518"/>
    <x v="3506"/>
    <x v="3"/>
  </r>
  <r>
    <n v="3519"/>
    <s v="Bookstory"/>
    <s v="Bookstory is a tiny puppet musical with some very big ideas that tells the story of the story in the digital age"/>
    <x v="13"/>
    <n v="2027"/>
    <x v="0"/>
    <s v="GB"/>
    <s v="GBP"/>
    <x v="3507"/>
    <x v="3519"/>
    <b v="0"/>
    <n v="28"/>
    <b v="1"/>
    <s v="theater/plays"/>
    <n v="101"/>
    <n v="72.39"/>
    <x v="1"/>
    <x v="6"/>
    <x v="3519"/>
    <x v="3507"/>
    <x v="0"/>
  </r>
  <r>
    <n v="3520"/>
    <s v="Protocols"/>
    <s v="Help us to bring &quot;Protocols&quot; at the 2015 Camden Fringe. The most controversial play of the year."/>
    <x v="13"/>
    <n v="2015"/>
    <x v="0"/>
    <s v="GB"/>
    <s v="GBP"/>
    <x v="3508"/>
    <x v="3520"/>
    <b v="0"/>
    <n v="21"/>
    <b v="1"/>
    <s v="theater/plays"/>
    <n v="101"/>
    <n v="95.95"/>
    <x v="1"/>
    <x v="6"/>
    <x v="3520"/>
    <x v="3508"/>
    <x v="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x v="3509"/>
    <x v="3521"/>
    <b v="0"/>
    <n v="13"/>
    <b v="1"/>
    <s v="theater/plays"/>
    <n v="169"/>
    <n v="45.62"/>
    <x v="1"/>
    <x v="6"/>
    <x v="3521"/>
    <x v="3509"/>
    <x v="3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x v="3510"/>
    <x v="3522"/>
    <b v="0"/>
    <n v="34"/>
    <b v="1"/>
    <s v="theater/plays"/>
    <n v="100"/>
    <n v="41.03"/>
    <x v="1"/>
    <x v="6"/>
    <x v="3522"/>
    <x v="3510"/>
    <x v="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x v="3511"/>
    <x v="3523"/>
    <b v="0"/>
    <n v="80"/>
    <b v="1"/>
    <s v="theater/plays"/>
    <n v="114"/>
    <n v="56.83"/>
    <x v="1"/>
    <x v="6"/>
    <x v="3523"/>
    <x v="3511"/>
    <x v="2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x v="3512"/>
    <x v="3524"/>
    <b v="0"/>
    <n v="74"/>
    <b v="1"/>
    <s v="theater/plays"/>
    <n v="102"/>
    <n v="137.24"/>
    <x v="1"/>
    <x v="6"/>
    <x v="3524"/>
    <x v="3512"/>
    <x v="3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x v="3453"/>
    <x v="3525"/>
    <b v="0"/>
    <n v="7"/>
    <b v="1"/>
    <s v="theater/plays"/>
    <n v="106"/>
    <n v="75.709999999999994"/>
    <x v="1"/>
    <x v="6"/>
    <x v="3525"/>
    <x v="3453"/>
    <x v="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x v="3513"/>
    <x v="3526"/>
    <b v="0"/>
    <n v="34"/>
    <b v="1"/>
    <s v="theater/plays"/>
    <n v="102"/>
    <n v="99"/>
    <x v="1"/>
    <x v="6"/>
    <x v="3526"/>
    <x v="351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x v="3514"/>
    <x v="3527"/>
    <b v="0"/>
    <n v="86"/>
    <b v="1"/>
    <s v="theater/plays"/>
    <n v="117"/>
    <n v="81.569999999999993"/>
    <x v="1"/>
    <x v="6"/>
    <x v="3527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x v="3515"/>
    <x v="3528"/>
    <b v="0"/>
    <n v="37"/>
    <b v="1"/>
    <s v="theater/plays"/>
    <n v="101"/>
    <n v="45.11"/>
    <x v="1"/>
    <x v="6"/>
    <x v="3528"/>
    <x v="3515"/>
    <x v="2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x v="3516"/>
    <x v="3529"/>
    <b v="0"/>
    <n v="18"/>
    <b v="1"/>
    <s v="theater/plays"/>
    <n v="132"/>
    <n v="36.67"/>
    <x v="1"/>
    <x v="6"/>
    <x v="3529"/>
    <x v="3516"/>
    <x v="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x v="3517"/>
    <x v="3530"/>
    <b v="0"/>
    <n v="22"/>
    <b v="1"/>
    <s v="theater/plays"/>
    <n v="100"/>
    <n v="125"/>
    <x v="1"/>
    <x v="6"/>
    <x v="3530"/>
    <x v="3517"/>
    <x v="2"/>
  </r>
  <r>
    <n v="3531"/>
    <s v="The Reinvention of Lily Johnson"/>
    <s v="A political comedy for a crazy election year"/>
    <x v="28"/>
    <n v="1280"/>
    <x v="0"/>
    <s v="US"/>
    <s v="USD"/>
    <x v="3518"/>
    <x v="3531"/>
    <b v="0"/>
    <n v="26"/>
    <b v="1"/>
    <s v="theater/plays"/>
    <n v="128"/>
    <n v="49.23"/>
    <x v="1"/>
    <x v="6"/>
    <x v="3531"/>
    <x v="3518"/>
    <x v="2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x v="3519"/>
    <x v="3532"/>
    <b v="0"/>
    <n v="27"/>
    <b v="1"/>
    <s v="theater/plays"/>
    <n v="119"/>
    <n v="42.3"/>
    <x v="1"/>
    <x v="6"/>
    <x v="3532"/>
    <x v="3519"/>
    <x v="3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x v="3520"/>
    <x v="3533"/>
    <b v="0"/>
    <n v="8"/>
    <b v="1"/>
    <s v="theater/plays"/>
    <n v="126"/>
    <n v="78.88"/>
    <x v="1"/>
    <x v="6"/>
    <x v="3533"/>
    <x v="3520"/>
    <x v="0"/>
  </r>
  <r>
    <n v="3534"/>
    <s v="Night of Ashes"/>
    <s v="A Theatrical Prequel to Hell's Rebels, the current Pathfinder Adventure Path from Paizo Publishing"/>
    <x v="10"/>
    <n v="7810"/>
    <x v="0"/>
    <s v="US"/>
    <s v="USD"/>
    <x v="3521"/>
    <x v="3534"/>
    <b v="0"/>
    <n v="204"/>
    <b v="1"/>
    <s v="theater/plays"/>
    <n v="156"/>
    <n v="38.28"/>
    <x v="1"/>
    <x v="6"/>
    <x v="3534"/>
    <x v="3521"/>
    <x v="0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x v="1804"/>
    <x v="3535"/>
    <b v="0"/>
    <n v="46"/>
    <b v="1"/>
    <s v="theater/plays"/>
    <n v="103"/>
    <n v="44.85"/>
    <x v="1"/>
    <x v="6"/>
    <x v="3535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x v="3522"/>
    <x v="3536"/>
    <b v="0"/>
    <n v="17"/>
    <b v="1"/>
    <s v="theater/plays"/>
    <n v="153"/>
    <n v="13.53"/>
    <x v="1"/>
    <x v="6"/>
    <x v="3536"/>
    <x v="3522"/>
    <x v="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x v="3523"/>
    <x v="3537"/>
    <b v="0"/>
    <n v="28"/>
    <b v="1"/>
    <s v="theater/plays"/>
    <n v="180"/>
    <n v="43.5"/>
    <x v="1"/>
    <x v="6"/>
    <x v="3537"/>
    <x v="3523"/>
    <x v="3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x v="3524"/>
    <x v="3538"/>
    <b v="0"/>
    <n v="83"/>
    <b v="1"/>
    <s v="theater/plays"/>
    <n v="128"/>
    <n v="30.95"/>
    <x v="1"/>
    <x v="6"/>
    <x v="3538"/>
    <x v="3524"/>
    <x v="2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x v="3525"/>
    <x v="3539"/>
    <b v="0"/>
    <n v="13"/>
    <b v="1"/>
    <s v="theater/plays"/>
    <n v="120"/>
    <n v="55.23"/>
    <x v="1"/>
    <x v="6"/>
    <x v="3539"/>
    <x v="3525"/>
    <x v="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x v="3526"/>
    <x v="3540"/>
    <b v="0"/>
    <n v="8"/>
    <b v="1"/>
    <s v="theater/plays"/>
    <n v="123"/>
    <n v="46.13"/>
    <x v="1"/>
    <x v="6"/>
    <x v="3540"/>
    <x v="3526"/>
    <x v="2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x v="3527"/>
    <x v="3541"/>
    <b v="0"/>
    <n v="32"/>
    <b v="1"/>
    <s v="theater/plays"/>
    <n v="105"/>
    <n v="39.380000000000003"/>
    <x v="1"/>
    <x v="6"/>
    <x v="3541"/>
    <x v="3527"/>
    <x v="0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x v="3528"/>
    <x v="3542"/>
    <b v="0"/>
    <n v="85"/>
    <b v="1"/>
    <s v="theater/plays"/>
    <n v="102"/>
    <n v="66.150000000000006"/>
    <x v="1"/>
    <x v="6"/>
    <x v="3542"/>
    <x v="3528"/>
    <x v="3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x v="3529"/>
    <x v="3543"/>
    <b v="0"/>
    <n v="29"/>
    <b v="1"/>
    <s v="theater/plays"/>
    <n v="105"/>
    <n v="54.14"/>
    <x v="1"/>
    <x v="6"/>
    <x v="3543"/>
    <x v="3529"/>
    <x v="0"/>
  </r>
  <r>
    <n v="3544"/>
    <s v="Gruoch, or Lady Macbeth"/>
    <s v="Death &amp; Pretzels presents the world premiere of Paul Pasulka's Gruoch, or Lady Macbeth"/>
    <x v="30"/>
    <n v="2500"/>
    <x v="0"/>
    <s v="US"/>
    <s v="USD"/>
    <x v="3530"/>
    <x v="3544"/>
    <b v="0"/>
    <n v="24"/>
    <b v="1"/>
    <s v="theater/plays"/>
    <n v="100"/>
    <n v="104.17"/>
    <x v="1"/>
    <x v="6"/>
    <x v="3544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x v="3531"/>
    <x v="3545"/>
    <b v="0"/>
    <n v="8"/>
    <b v="1"/>
    <s v="theater/plays"/>
    <n v="100"/>
    <n v="31.38"/>
    <x v="1"/>
    <x v="6"/>
    <x v="3545"/>
    <x v="3531"/>
    <x v="0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x v="3532"/>
    <x v="3546"/>
    <b v="0"/>
    <n v="19"/>
    <b v="1"/>
    <s v="theater/plays"/>
    <n v="102"/>
    <n v="59.21"/>
    <x v="1"/>
    <x v="6"/>
    <x v="3546"/>
    <x v="3532"/>
    <x v="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x v="3533"/>
    <x v="3547"/>
    <b v="0"/>
    <n v="336"/>
    <b v="1"/>
    <s v="theater/plays"/>
    <n v="114"/>
    <n v="119.18"/>
    <x v="1"/>
    <x v="6"/>
    <x v="3547"/>
    <x v="3533"/>
    <x v="2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x v="3534"/>
    <x v="3548"/>
    <b v="0"/>
    <n v="13"/>
    <b v="1"/>
    <s v="theater/plays"/>
    <n v="102"/>
    <n v="164.62"/>
    <x v="1"/>
    <x v="6"/>
    <x v="3548"/>
    <x v="3534"/>
    <x v="2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x v="3535"/>
    <x v="3549"/>
    <b v="0"/>
    <n v="42"/>
    <b v="1"/>
    <s v="theater/plays"/>
    <n v="102"/>
    <n v="24.29"/>
    <x v="1"/>
    <x v="6"/>
    <x v="3549"/>
    <x v="3535"/>
    <x v="0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x v="3536"/>
    <x v="3550"/>
    <b v="0"/>
    <n v="64"/>
    <b v="1"/>
    <s v="theater/plays"/>
    <n v="105"/>
    <n v="40.94"/>
    <x v="1"/>
    <x v="6"/>
    <x v="3550"/>
    <x v="3536"/>
    <x v="2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x v="3537"/>
    <x v="3551"/>
    <b v="0"/>
    <n v="25"/>
    <b v="1"/>
    <s v="theater/plays"/>
    <n v="102"/>
    <n v="61.1"/>
    <x v="1"/>
    <x v="6"/>
    <x v="3551"/>
    <x v="3537"/>
    <x v="3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x v="3538"/>
    <x v="3552"/>
    <b v="0"/>
    <n v="20"/>
    <b v="1"/>
    <s v="theater/plays"/>
    <n v="100"/>
    <n v="38.65"/>
    <x v="1"/>
    <x v="6"/>
    <x v="3552"/>
    <x v="3538"/>
    <x v="3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x v="3539"/>
    <x v="3553"/>
    <b v="0"/>
    <n v="104"/>
    <b v="1"/>
    <s v="theater/plays"/>
    <n v="106"/>
    <n v="56.2"/>
    <x v="1"/>
    <x v="6"/>
    <x v="3553"/>
    <x v="3539"/>
    <x v="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x v="3540"/>
    <x v="3554"/>
    <b v="0"/>
    <n v="53"/>
    <b v="1"/>
    <s v="theater/plays"/>
    <n v="113"/>
    <n v="107"/>
    <x v="1"/>
    <x v="6"/>
    <x v="3554"/>
    <x v="3540"/>
    <x v="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x v="3541"/>
    <x v="3555"/>
    <b v="0"/>
    <n v="14"/>
    <b v="1"/>
    <s v="theater/plays"/>
    <n v="100"/>
    <n v="171.43"/>
    <x v="1"/>
    <x v="6"/>
    <x v="3555"/>
    <x v="3541"/>
    <x v="2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x v="3542"/>
    <x v="3556"/>
    <b v="0"/>
    <n v="20"/>
    <b v="1"/>
    <s v="theater/plays"/>
    <n v="100"/>
    <n v="110.5"/>
    <x v="1"/>
    <x v="6"/>
    <x v="3556"/>
    <x v="3542"/>
    <x v="3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x v="3543"/>
    <x v="3557"/>
    <b v="0"/>
    <n v="558"/>
    <b v="1"/>
    <s v="theater/plays"/>
    <n v="100"/>
    <n v="179.28"/>
    <x v="1"/>
    <x v="6"/>
    <x v="3557"/>
    <x v="3543"/>
    <x v="3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x v="3544"/>
    <x v="3558"/>
    <b v="0"/>
    <n v="22"/>
    <b v="1"/>
    <s v="theater/plays"/>
    <n v="144"/>
    <n v="22.91"/>
    <x v="1"/>
    <x v="6"/>
    <x v="3558"/>
    <x v="3544"/>
    <x v="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x v="3545"/>
    <x v="3559"/>
    <b v="0"/>
    <n v="24"/>
    <b v="1"/>
    <s v="theater/plays"/>
    <n v="104"/>
    <n v="43.13"/>
    <x v="1"/>
    <x v="6"/>
    <x v="3559"/>
    <x v="3545"/>
    <x v="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x v="3546"/>
    <x v="3560"/>
    <b v="0"/>
    <n v="74"/>
    <b v="1"/>
    <s v="theater/plays"/>
    <n v="108"/>
    <n v="46.89"/>
    <x v="1"/>
    <x v="6"/>
    <x v="3560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x v="3547"/>
    <x v="3561"/>
    <b v="0"/>
    <n v="54"/>
    <b v="1"/>
    <s v="theater/plays"/>
    <n v="102"/>
    <n v="47.41"/>
    <x v="1"/>
    <x v="6"/>
    <x v="3561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x v="3548"/>
    <x v="3562"/>
    <b v="0"/>
    <n v="31"/>
    <b v="1"/>
    <s v="theater/plays"/>
    <n v="149"/>
    <n v="15.13"/>
    <x v="1"/>
    <x v="6"/>
    <x v="3562"/>
    <x v="3548"/>
    <x v="2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x v="3549"/>
    <x v="3563"/>
    <b v="0"/>
    <n v="25"/>
    <b v="1"/>
    <s v="theater/plays"/>
    <n v="105"/>
    <n v="21.1"/>
    <x v="1"/>
    <x v="6"/>
    <x v="3563"/>
    <x v="3549"/>
    <x v="2"/>
  </r>
  <r>
    <n v="3564"/>
    <s v="The Pillowman Aberdeen"/>
    <s v="Multi Award-Winng play THE PILLOWMAN coming to the Arts Centre Theatre, Aberdeen"/>
    <x v="28"/>
    <n v="1005"/>
    <x v="0"/>
    <s v="GB"/>
    <s v="GBP"/>
    <x v="3550"/>
    <x v="3564"/>
    <b v="0"/>
    <n v="17"/>
    <b v="1"/>
    <s v="theater/plays"/>
    <n v="101"/>
    <n v="59.12"/>
    <x v="1"/>
    <x v="6"/>
    <x v="3564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x v="3551"/>
    <x v="3565"/>
    <b v="0"/>
    <n v="12"/>
    <b v="1"/>
    <s v="theater/plays"/>
    <n v="131"/>
    <n v="97.92"/>
    <x v="1"/>
    <x v="6"/>
    <x v="3565"/>
    <x v="3551"/>
    <x v="3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x v="3552"/>
    <x v="3566"/>
    <b v="0"/>
    <n v="38"/>
    <b v="1"/>
    <s v="theater/plays"/>
    <n v="105"/>
    <n v="55.13"/>
    <x v="1"/>
    <x v="6"/>
    <x v="3566"/>
    <x v="3552"/>
    <x v="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x v="3553"/>
    <x v="3567"/>
    <b v="0"/>
    <n v="41"/>
    <b v="1"/>
    <s v="theater/plays"/>
    <n v="109"/>
    <n v="26.54"/>
    <x v="1"/>
    <x v="6"/>
    <x v="3567"/>
    <x v="3553"/>
    <x v="0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x v="3554"/>
    <x v="3568"/>
    <b v="0"/>
    <n v="19"/>
    <b v="1"/>
    <s v="theater/plays"/>
    <n v="111"/>
    <n v="58.42"/>
    <x v="1"/>
    <x v="6"/>
    <x v="3568"/>
    <x v="3554"/>
    <x v="3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x v="3555"/>
    <x v="3569"/>
    <b v="0"/>
    <n v="41"/>
    <b v="1"/>
    <s v="theater/plays"/>
    <n v="100"/>
    <n v="122.54"/>
    <x v="1"/>
    <x v="6"/>
    <x v="3569"/>
    <x v="3555"/>
    <x v="3"/>
  </r>
  <r>
    <n v="3570"/>
    <s v="The Lower Depths"/>
    <s v="Theatre Machine presents an all-new adaptation of Maxim Gorky's classic of Russian theatre, The Lower Depths."/>
    <x v="13"/>
    <n v="2287"/>
    <x v="0"/>
    <s v="US"/>
    <s v="USD"/>
    <x v="3556"/>
    <x v="3570"/>
    <b v="0"/>
    <n v="26"/>
    <b v="1"/>
    <s v="theater/plays"/>
    <n v="114"/>
    <n v="87.96"/>
    <x v="1"/>
    <x v="6"/>
    <x v="3570"/>
    <x v="3556"/>
    <x v="3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x v="3557"/>
    <x v="3571"/>
    <b v="0"/>
    <n v="25"/>
    <b v="1"/>
    <s v="theater/plays"/>
    <n v="122"/>
    <n v="73.239999999999995"/>
    <x v="1"/>
    <x v="6"/>
    <x v="3571"/>
    <x v="3557"/>
    <x v="3"/>
  </r>
  <r>
    <n v="3572"/>
    <s v="Monster"/>
    <s v="A darkly comic one woman show by Abram Rooney as part of The Camden Fringe 2015."/>
    <x v="2"/>
    <n v="500"/>
    <x v="0"/>
    <s v="GB"/>
    <s v="GBP"/>
    <x v="3558"/>
    <x v="3572"/>
    <b v="0"/>
    <n v="9"/>
    <b v="1"/>
    <s v="theater/plays"/>
    <n v="100"/>
    <n v="55.56"/>
    <x v="1"/>
    <x v="6"/>
    <x v="3572"/>
    <x v="3558"/>
    <x v="0"/>
  </r>
  <r>
    <n v="3573"/>
    <s v="Licensed To Ill"/>
    <s v="London based theatre makers collaborating to create a new show about the history of HipHop."/>
    <x v="9"/>
    <n v="3084"/>
    <x v="0"/>
    <s v="GB"/>
    <s v="GBP"/>
    <x v="3559"/>
    <x v="3573"/>
    <b v="0"/>
    <n v="78"/>
    <b v="1"/>
    <s v="theater/plays"/>
    <n v="103"/>
    <n v="39.54"/>
    <x v="1"/>
    <x v="6"/>
    <x v="3573"/>
    <x v="3559"/>
    <x v="3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x v="3560"/>
    <x v="3574"/>
    <b v="0"/>
    <n v="45"/>
    <b v="1"/>
    <s v="theater/plays"/>
    <n v="106"/>
    <n v="136.78"/>
    <x v="1"/>
    <x v="6"/>
    <x v="3574"/>
    <x v="3560"/>
    <x v="3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x v="3561"/>
    <x v="3575"/>
    <b v="0"/>
    <n v="102"/>
    <b v="1"/>
    <s v="theater/plays"/>
    <n v="101"/>
    <n v="99.34"/>
    <x v="1"/>
    <x v="6"/>
    <x v="3575"/>
    <x v="3561"/>
    <x v="2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x v="3562"/>
    <x v="3576"/>
    <b v="0"/>
    <n v="5"/>
    <b v="1"/>
    <s v="theater/plays"/>
    <n v="100"/>
    <n v="20"/>
    <x v="1"/>
    <x v="6"/>
    <x v="3576"/>
    <x v="3562"/>
    <x v="2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x v="3563"/>
    <x v="3577"/>
    <b v="0"/>
    <n v="27"/>
    <b v="1"/>
    <s v="theater/plays"/>
    <n v="130"/>
    <n v="28.89"/>
    <x v="1"/>
    <x v="6"/>
    <x v="3577"/>
    <x v="3563"/>
    <x v="0"/>
  </r>
  <r>
    <n v="3578"/>
    <s v="Home"/>
    <s v="An unsparing, slightly surreal look at the effects of the private rented sector on two young women. Based on real events."/>
    <x v="15"/>
    <n v="1500.2"/>
    <x v="0"/>
    <s v="GB"/>
    <s v="GBP"/>
    <x v="3564"/>
    <x v="3578"/>
    <b v="0"/>
    <n v="37"/>
    <b v="1"/>
    <s v="theater/plays"/>
    <n v="100"/>
    <n v="40.549999999999997"/>
    <x v="1"/>
    <x v="6"/>
    <x v="3578"/>
    <x v="3564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x v="3565"/>
    <x v="3579"/>
    <b v="0"/>
    <n v="14"/>
    <b v="1"/>
    <s v="theater/plays"/>
    <n v="100"/>
    <n v="35.71"/>
    <x v="1"/>
    <x v="6"/>
    <x v="3579"/>
    <x v="3565"/>
    <x v="2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x v="3566"/>
    <x v="3580"/>
    <b v="0"/>
    <n v="27"/>
    <b v="1"/>
    <s v="theater/plays"/>
    <n v="114"/>
    <n v="37.96"/>
    <x v="1"/>
    <x v="6"/>
    <x v="3580"/>
    <x v="3566"/>
    <x v="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x v="3567"/>
    <x v="3581"/>
    <b v="0"/>
    <n v="45"/>
    <b v="1"/>
    <s v="theater/plays"/>
    <n v="100"/>
    <n v="33.33"/>
    <x v="1"/>
    <x v="6"/>
    <x v="3581"/>
    <x v="3567"/>
    <x v="3"/>
  </r>
  <r>
    <n v="3582"/>
    <s v="REALLY REALLY"/>
    <s v="A contemporary American play touching on the scorching realities of growing up in the Millennial generation."/>
    <x v="28"/>
    <n v="2870"/>
    <x v="0"/>
    <s v="US"/>
    <s v="USD"/>
    <x v="3568"/>
    <x v="3582"/>
    <b v="0"/>
    <n v="49"/>
    <b v="1"/>
    <s v="theater/plays"/>
    <n v="287"/>
    <n v="58.57"/>
    <x v="1"/>
    <x v="6"/>
    <x v="3582"/>
    <x v="3568"/>
    <x v="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x v="3569"/>
    <x v="3583"/>
    <b v="0"/>
    <n v="24"/>
    <b v="1"/>
    <s v="theater/plays"/>
    <n v="109"/>
    <n v="135.63"/>
    <x v="1"/>
    <x v="6"/>
    <x v="3583"/>
    <x v="3569"/>
    <x v="2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x v="3570"/>
    <x v="3584"/>
    <b v="0"/>
    <n v="112"/>
    <b v="1"/>
    <s v="theater/plays"/>
    <n v="116"/>
    <n v="30.94"/>
    <x v="1"/>
    <x v="6"/>
    <x v="3584"/>
    <x v="3570"/>
    <x v="0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x v="3571"/>
    <x v="3585"/>
    <b v="0"/>
    <n v="23"/>
    <b v="1"/>
    <s v="theater/plays"/>
    <n v="119"/>
    <n v="176.09"/>
    <x v="1"/>
    <x v="6"/>
    <x v="3585"/>
    <x v="3571"/>
    <x v="3"/>
  </r>
  <r>
    <n v="3586"/>
    <s v="Actors &amp; Musicians who are Blind or Autistic"/>
    <s v="See Theatre In A New Light"/>
    <x v="51"/>
    <n v="8207"/>
    <x v="0"/>
    <s v="US"/>
    <s v="USD"/>
    <x v="3572"/>
    <x v="3586"/>
    <b v="0"/>
    <n v="54"/>
    <b v="1"/>
    <s v="theater/plays"/>
    <n v="109"/>
    <n v="151.97999999999999"/>
    <x v="1"/>
    <x v="6"/>
    <x v="3586"/>
    <x v="3572"/>
    <x v="2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x v="3573"/>
    <x v="3587"/>
    <b v="0"/>
    <n v="28"/>
    <b v="1"/>
    <s v="theater/plays"/>
    <n v="127"/>
    <n v="22.61"/>
    <x v="1"/>
    <x v="6"/>
    <x v="3587"/>
    <x v="3573"/>
    <x v="2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x v="3574"/>
    <x v="3588"/>
    <b v="0"/>
    <n v="11"/>
    <b v="1"/>
    <s v="theater/plays"/>
    <n v="101"/>
    <n v="18.27"/>
    <x v="1"/>
    <x v="6"/>
    <x v="3588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x v="3575"/>
    <x v="3589"/>
    <b v="0"/>
    <n v="62"/>
    <b v="1"/>
    <s v="theater/plays"/>
    <n v="128"/>
    <n v="82.26"/>
    <x v="1"/>
    <x v="6"/>
    <x v="3589"/>
    <x v="3575"/>
    <x v="0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x v="3576"/>
    <x v="3590"/>
    <b v="0"/>
    <n v="73"/>
    <b v="1"/>
    <s v="theater/plays"/>
    <n v="100"/>
    <n v="68.53"/>
    <x v="1"/>
    <x v="6"/>
    <x v="3590"/>
    <x v="3576"/>
    <x v="3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x v="3577"/>
    <x v="3591"/>
    <b v="0"/>
    <n v="18"/>
    <b v="1"/>
    <s v="theater/plays"/>
    <n v="175"/>
    <n v="68.06"/>
    <x v="1"/>
    <x v="6"/>
    <x v="3591"/>
    <x v="3577"/>
    <x v="3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x v="3578"/>
    <x v="3592"/>
    <b v="0"/>
    <n v="35"/>
    <b v="1"/>
    <s v="theater/plays"/>
    <n v="127"/>
    <n v="72.709999999999994"/>
    <x v="1"/>
    <x v="6"/>
    <x v="3592"/>
    <x v="3578"/>
    <x v="3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x v="3579"/>
    <x v="3593"/>
    <b v="0"/>
    <n v="43"/>
    <b v="1"/>
    <s v="theater/plays"/>
    <n v="111"/>
    <n v="77.19"/>
    <x v="1"/>
    <x v="6"/>
    <x v="3593"/>
    <x v="3579"/>
    <x v="3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x v="3580"/>
    <x v="3594"/>
    <b v="0"/>
    <n v="36"/>
    <b v="1"/>
    <s v="theater/plays"/>
    <n v="126"/>
    <n v="55.97"/>
    <x v="1"/>
    <x v="6"/>
    <x v="3594"/>
    <x v="3580"/>
    <x v="2"/>
  </r>
  <r>
    <n v="3595"/>
    <s v="The Flu Season"/>
    <s v="A new theatre company staging Will Eno's The Flu Season in Seattle"/>
    <x v="27"/>
    <n v="3081"/>
    <x v="0"/>
    <s v="US"/>
    <s v="USD"/>
    <x v="3581"/>
    <x v="3595"/>
    <b v="0"/>
    <n v="62"/>
    <b v="1"/>
    <s v="theater/plays"/>
    <n v="119"/>
    <n v="49.69"/>
    <x v="1"/>
    <x v="6"/>
    <x v="3595"/>
    <x v="3581"/>
    <x v="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x v="3582"/>
    <x v="3596"/>
    <b v="0"/>
    <n v="15"/>
    <b v="1"/>
    <s v="theater/plays"/>
    <n v="108"/>
    <n v="79"/>
    <x v="1"/>
    <x v="6"/>
    <x v="3596"/>
    <x v="3582"/>
    <x v="3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x v="3583"/>
    <x v="3597"/>
    <b v="0"/>
    <n v="33"/>
    <b v="1"/>
    <s v="theater/plays"/>
    <n v="103"/>
    <n v="77.73"/>
    <x v="1"/>
    <x v="6"/>
    <x v="3597"/>
    <x v="3583"/>
    <x v="2"/>
  </r>
  <r>
    <n v="3598"/>
    <s v="Cinderella"/>
    <s v="River City Theatre Company needs your support as we embark on our thirteenth production, CINDERELLA!"/>
    <x v="28"/>
    <n v="1101"/>
    <x v="0"/>
    <s v="US"/>
    <s v="USD"/>
    <x v="3584"/>
    <x v="3598"/>
    <b v="0"/>
    <n v="27"/>
    <b v="1"/>
    <s v="theater/plays"/>
    <n v="110"/>
    <n v="40.78"/>
    <x v="1"/>
    <x v="6"/>
    <x v="3598"/>
    <x v="3584"/>
    <x v="3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x v="3585"/>
    <x v="3599"/>
    <b v="0"/>
    <n v="17"/>
    <b v="1"/>
    <s v="theater/plays"/>
    <n v="202"/>
    <n v="59.41"/>
    <x v="1"/>
    <x v="6"/>
    <x v="3599"/>
    <x v="3585"/>
    <x v="0"/>
  </r>
  <r>
    <n v="3600"/>
    <s v="Pariah"/>
    <s v="The First Play From The Man Who Brought You The Black James Bond!"/>
    <x v="185"/>
    <n v="13"/>
    <x v="0"/>
    <s v="US"/>
    <s v="USD"/>
    <x v="3586"/>
    <x v="3600"/>
    <b v="0"/>
    <n v="4"/>
    <b v="1"/>
    <s v="theater/plays"/>
    <n v="130"/>
    <n v="3.25"/>
    <x v="1"/>
    <x v="6"/>
    <x v="3600"/>
    <x v="3586"/>
    <x v="2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x v="3587"/>
    <x v="3601"/>
    <b v="0"/>
    <n v="53"/>
    <b v="1"/>
    <s v="theater/plays"/>
    <n v="104"/>
    <n v="39.380000000000003"/>
    <x v="1"/>
    <x v="6"/>
    <x v="3601"/>
    <x v="3587"/>
    <x v="3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x v="3588"/>
    <x v="3602"/>
    <b v="0"/>
    <n v="49"/>
    <b v="1"/>
    <s v="theater/plays"/>
    <n v="100"/>
    <n v="81.67"/>
    <x v="1"/>
    <x v="6"/>
    <x v="3602"/>
    <x v="3588"/>
    <x v="2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x v="3589"/>
    <x v="3603"/>
    <b v="0"/>
    <n v="57"/>
    <b v="1"/>
    <s v="theater/plays"/>
    <n v="171"/>
    <n v="44.91"/>
    <x v="1"/>
    <x v="6"/>
    <x v="3603"/>
    <x v="3589"/>
    <x v="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x v="3590"/>
    <x v="3604"/>
    <b v="0"/>
    <n v="69"/>
    <b v="1"/>
    <s v="theater/plays"/>
    <n v="113"/>
    <n v="49.06"/>
    <x v="1"/>
    <x v="6"/>
    <x v="3604"/>
    <x v="3590"/>
    <x v="2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x v="3591"/>
    <x v="3605"/>
    <b v="0"/>
    <n v="15"/>
    <b v="1"/>
    <s v="theater/plays"/>
    <n v="184"/>
    <n v="30.67"/>
    <x v="1"/>
    <x v="6"/>
    <x v="3605"/>
    <x v="3591"/>
    <x v="2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x v="3592"/>
    <x v="3606"/>
    <b v="0"/>
    <n v="64"/>
    <b v="1"/>
    <s v="theater/plays"/>
    <n v="130"/>
    <n v="61.06"/>
    <x v="1"/>
    <x v="6"/>
    <x v="3606"/>
    <x v="3592"/>
    <x v="2"/>
  </r>
  <r>
    <n v="3607"/>
    <s v="E15 at The Pleasance and CPT"/>
    <s v="'E15' is a verbatim project that looks at the story of the Focus E15 Campaign"/>
    <x v="131"/>
    <n v="580"/>
    <x v="0"/>
    <s v="GB"/>
    <s v="GBP"/>
    <x v="3593"/>
    <x v="3607"/>
    <b v="0"/>
    <n v="20"/>
    <b v="1"/>
    <s v="theater/plays"/>
    <n v="105"/>
    <n v="29"/>
    <x v="1"/>
    <x v="6"/>
    <x v="3607"/>
    <x v="3593"/>
    <x v="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x v="3594"/>
    <x v="3608"/>
    <b v="0"/>
    <n v="27"/>
    <b v="1"/>
    <s v="theater/plays"/>
    <n v="100"/>
    <n v="29.63"/>
    <x v="1"/>
    <x v="6"/>
    <x v="3608"/>
    <x v="3594"/>
    <x v="2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x v="3595"/>
    <x v="3609"/>
    <b v="0"/>
    <n v="21"/>
    <b v="1"/>
    <s v="theater/plays"/>
    <n v="153"/>
    <n v="143.1"/>
    <x v="1"/>
    <x v="6"/>
    <x v="3609"/>
    <x v="3595"/>
    <x v="2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x v="3596"/>
    <x v="3610"/>
    <b v="0"/>
    <n v="31"/>
    <b v="1"/>
    <s v="theater/plays"/>
    <n v="162"/>
    <n v="52.35"/>
    <x v="1"/>
    <x v="6"/>
    <x v="3610"/>
    <x v="3596"/>
    <x v="0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x v="3597"/>
    <x v="3611"/>
    <b v="0"/>
    <n v="51"/>
    <b v="1"/>
    <s v="theater/plays"/>
    <n v="136"/>
    <n v="66.67"/>
    <x v="1"/>
    <x v="6"/>
    <x v="3611"/>
    <x v="3597"/>
    <x v="0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x v="3598"/>
    <x v="3612"/>
    <b v="0"/>
    <n v="57"/>
    <b v="1"/>
    <s v="theater/plays"/>
    <n v="144"/>
    <n v="126.67"/>
    <x v="1"/>
    <x v="6"/>
    <x v="3612"/>
    <x v="3598"/>
    <x v="3"/>
  </r>
  <r>
    <n v="3613"/>
    <s v="HIS NAME IS ARTHUR HOLMBERG"/>
    <s v="a woman walks into a bar except she looks like a man and no one's serving drinks. one night only"/>
    <x v="21"/>
    <n v="1250"/>
    <x v="0"/>
    <s v="US"/>
    <s v="USD"/>
    <x v="3599"/>
    <x v="3613"/>
    <b v="0"/>
    <n v="20"/>
    <b v="1"/>
    <s v="theater/plays"/>
    <n v="100"/>
    <n v="62.5"/>
    <x v="1"/>
    <x v="6"/>
    <x v="3613"/>
    <x v="3599"/>
    <x v="3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x v="3600"/>
    <x v="3614"/>
    <b v="0"/>
    <n v="71"/>
    <b v="1"/>
    <s v="theater/plays"/>
    <n v="101"/>
    <n v="35.49"/>
    <x v="1"/>
    <x v="6"/>
    <x v="3614"/>
    <x v="3600"/>
    <x v="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x v="3601"/>
    <x v="3615"/>
    <b v="0"/>
    <n v="72"/>
    <b v="1"/>
    <s v="theater/plays"/>
    <n v="107"/>
    <n v="37.08"/>
    <x v="1"/>
    <x v="6"/>
    <x v="3615"/>
    <x v="3601"/>
    <x v="0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x v="3602"/>
    <x v="3616"/>
    <b v="0"/>
    <n v="45"/>
    <b v="1"/>
    <s v="theater/plays"/>
    <n v="125"/>
    <n v="69.33"/>
    <x v="1"/>
    <x v="6"/>
    <x v="3616"/>
    <x v="3602"/>
    <x v="0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x v="3603"/>
    <x v="3617"/>
    <b v="0"/>
    <n v="51"/>
    <b v="1"/>
    <s v="theater/plays"/>
    <n v="119"/>
    <n v="17.25"/>
    <x v="1"/>
    <x v="6"/>
    <x v="3617"/>
    <x v="3603"/>
    <x v="1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x v="3604"/>
    <x v="3618"/>
    <b v="0"/>
    <n v="56"/>
    <b v="1"/>
    <s v="theater/plays"/>
    <n v="101"/>
    <n v="36.07"/>
    <x v="1"/>
    <x v="6"/>
    <x v="3618"/>
    <x v="3604"/>
    <x v="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x v="3605"/>
    <x v="3619"/>
    <b v="0"/>
    <n v="17"/>
    <b v="1"/>
    <s v="theater/plays"/>
    <n v="113"/>
    <n v="66.47"/>
    <x v="1"/>
    <x v="6"/>
    <x v="3619"/>
    <x v="3605"/>
    <x v="2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x v="3606"/>
    <x v="3620"/>
    <b v="0"/>
    <n v="197"/>
    <b v="1"/>
    <s v="theater/plays"/>
    <n v="105"/>
    <n v="56.07"/>
    <x v="1"/>
    <x v="6"/>
    <x v="3620"/>
    <x v="3606"/>
    <x v="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x v="3607"/>
    <x v="3621"/>
    <b v="0"/>
    <n v="70"/>
    <b v="1"/>
    <s v="theater/plays"/>
    <n v="110"/>
    <n v="47.03"/>
    <x v="1"/>
    <x v="6"/>
    <x v="3621"/>
    <x v="3607"/>
    <x v="2"/>
  </r>
  <r>
    <n v="3622"/>
    <s v="Shakespeare's Pericles, Prince of Tyre"/>
    <s v="5 actors. 39 characters. 1 epic adventure. Presented by the Cradle Theatre Company."/>
    <x v="28"/>
    <n v="1000.99"/>
    <x v="0"/>
    <s v="US"/>
    <s v="USD"/>
    <x v="3608"/>
    <x v="3622"/>
    <b v="0"/>
    <n v="21"/>
    <b v="1"/>
    <s v="theater/plays"/>
    <n v="100"/>
    <n v="47.67"/>
    <x v="1"/>
    <x v="6"/>
    <x v="3622"/>
    <x v="3608"/>
    <x v="3"/>
  </r>
  <r>
    <n v="3623"/>
    <s v="Since I've Been Here"/>
    <s v="An original play exploring the complications of romantic relationships in all forms."/>
    <x v="30"/>
    <n v="3000"/>
    <x v="0"/>
    <s v="US"/>
    <s v="USD"/>
    <x v="3609"/>
    <x v="3623"/>
    <b v="0"/>
    <n v="34"/>
    <b v="1"/>
    <s v="theater/plays"/>
    <n v="120"/>
    <n v="88.24"/>
    <x v="1"/>
    <x v="6"/>
    <x v="3623"/>
    <x v="3609"/>
    <x v="3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x v="3610"/>
    <x v="3624"/>
    <b v="0"/>
    <n v="39"/>
    <b v="1"/>
    <s v="theater/plays"/>
    <n v="105"/>
    <n v="80.72"/>
    <x v="1"/>
    <x v="6"/>
    <x v="3624"/>
    <x v="3610"/>
    <x v="2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x v="3611"/>
    <x v="3625"/>
    <b v="0"/>
    <n v="78"/>
    <b v="1"/>
    <s v="theater/plays"/>
    <n v="103"/>
    <n v="39.49"/>
    <x v="1"/>
    <x v="6"/>
    <x v="3625"/>
    <x v="3611"/>
    <x v="0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x v="3612"/>
    <x v="3626"/>
    <b v="0"/>
    <n v="48"/>
    <b v="1"/>
    <s v="theater/plays"/>
    <n v="102"/>
    <n v="84.85"/>
    <x v="1"/>
    <x v="6"/>
    <x v="3626"/>
    <x v="3612"/>
    <x v="3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x v="3613"/>
    <x v="3627"/>
    <b v="0"/>
    <n v="29"/>
    <b v="1"/>
    <s v="theater/plays"/>
    <n v="100"/>
    <n v="68.97"/>
    <x v="1"/>
    <x v="6"/>
    <x v="3627"/>
    <x v="3613"/>
    <x v="2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x v="3614"/>
    <x v="3628"/>
    <b v="0"/>
    <n v="0"/>
    <b v="0"/>
    <s v="theater/musical"/>
    <n v="0"/>
    <n v="0"/>
    <x v="1"/>
    <x v="40"/>
    <x v="3628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x v="3615"/>
    <x v="3629"/>
    <b v="0"/>
    <n v="2"/>
    <b v="0"/>
    <s v="theater/musical"/>
    <n v="0"/>
    <n v="1"/>
    <x v="1"/>
    <x v="40"/>
    <x v="3629"/>
    <x v="3615"/>
    <x v="2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x v="3616"/>
    <x v="3630"/>
    <b v="0"/>
    <n v="1"/>
    <b v="0"/>
    <s v="theater/musical"/>
    <n v="0"/>
    <n v="1"/>
    <x v="1"/>
    <x v="40"/>
    <x v="3630"/>
    <x v="3616"/>
    <x v="3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x v="3617"/>
    <x v="3631"/>
    <b v="0"/>
    <n v="59"/>
    <b v="0"/>
    <s v="theater/musical"/>
    <n v="51"/>
    <n v="147.88"/>
    <x v="1"/>
    <x v="40"/>
    <x v="3631"/>
    <x v="3617"/>
    <x v="3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x v="3618"/>
    <x v="3632"/>
    <b v="0"/>
    <n v="1"/>
    <b v="0"/>
    <s v="theater/musical"/>
    <n v="20"/>
    <n v="100"/>
    <x v="1"/>
    <x v="40"/>
    <x v="3632"/>
    <x v="3618"/>
    <x v="3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x v="3619"/>
    <x v="3633"/>
    <b v="0"/>
    <n v="31"/>
    <b v="0"/>
    <s v="theater/musical"/>
    <n v="35"/>
    <n v="56.84"/>
    <x v="1"/>
    <x v="40"/>
    <x v="3633"/>
    <x v="3619"/>
    <x v="2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x v="3620"/>
    <x v="3634"/>
    <b v="0"/>
    <n v="18"/>
    <b v="0"/>
    <s v="theater/musical"/>
    <n v="4"/>
    <n v="176.94"/>
    <x v="1"/>
    <x v="40"/>
    <x v="3634"/>
    <x v="3620"/>
    <x v="2"/>
  </r>
  <r>
    <n v="3635"/>
    <s v="Mary's Son"/>
    <s v="Mary's Son is a pop opera about Jesus and the hope he brings to all people."/>
    <x v="8"/>
    <n v="1276"/>
    <x v="2"/>
    <s v="US"/>
    <s v="USD"/>
    <x v="3621"/>
    <x v="3635"/>
    <b v="0"/>
    <n v="10"/>
    <b v="0"/>
    <s v="theater/musical"/>
    <n v="36"/>
    <n v="127.6"/>
    <x v="1"/>
    <x v="40"/>
    <x v="3635"/>
    <x v="3621"/>
    <x v="2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x v="3622"/>
    <x v="3636"/>
    <b v="0"/>
    <n v="0"/>
    <b v="0"/>
    <s v="theater/musical"/>
    <n v="0"/>
    <n v="0"/>
    <x v="1"/>
    <x v="40"/>
    <x v="3636"/>
    <x v="3622"/>
    <x v="0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x v="3623"/>
    <x v="3637"/>
    <b v="0"/>
    <n v="14"/>
    <b v="0"/>
    <s v="theater/musical"/>
    <n v="31"/>
    <n v="66.14"/>
    <x v="1"/>
    <x v="40"/>
    <x v="3637"/>
    <x v="3623"/>
    <x v="3"/>
  </r>
  <r>
    <n v="3638"/>
    <s v="Project Hedwig and the Angry Inch"/>
    <s v="A rock and roll journey that explores love, loss, redemption, duality and ascension."/>
    <x v="126"/>
    <n v="216"/>
    <x v="2"/>
    <s v="CA"/>
    <s v="CAD"/>
    <x v="3624"/>
    <x v="3638"/>
    <b v="0"/>
    <n v="2"/>
    <b v="0"/>
    <s v="theater/musical"/>
    <n v="7"/>
    <n v="108"/>
    <x v="1"/>
    <x v="40"/>
    <x v="3638"/>
    <x v="3624"/>
    <x v="0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x v="3625"/>
    <x v="3639"/>
    <b v="0"/>
    <n v="1"/>
    <b v="0"/>
    <s v="theater/musical"/>
    <n v="0"/>
    <n v="1"/>
    <x v="1"/>
    <x v="40"/>
    <x v="3639"/>
    <x v="3625"/>
    <x v="2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x v="3626"/>
    <x v="3640"/>
    <b v="0"/>
    <n v="3"/>
    <b v="0"/>
    <s v="theater/musical"/>
    <n v="6"/>
    <n v="18.329999999999998"/>
    <x v="1"/>
    <x v="40"/>
    <x v="3640"/>
    <x v="3626"/>
    <x v="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x v="3627"/>
    <x v="3641"/>
    <b v="0"/>
    <n v="0"/>
    <b v="0"/>
    <s v="theater/musical"/>
    <n v="0"/>
    <n v="0"/>
    <x v="1"/>
    <x v="40"/>
    <x v="3641"/>
    <x v="3627"/>
    <x v="3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x v="3628"/>
    <x v="3642"/>
    <b v="0"/>
    <n v="2"/>
    <b v="0"/>
    <s v="theater/musical"/>
    <n v="2"/>
    <n v="7.5"/>
    <x v="1"/>
    <x v="40"/>
    <x v="3642"/>
    <x v="3628"/>
    <x v="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x v="3629"/>
    <x v="3643"/>
    <b v="0"/>
    <n v="0"/>
    <b v="0"/>
    <s v="theater/musical"/>
    <n v="0"/>
    <n v="0"/>
    <x v="1"/>
    <x v="40"/>
    <x v="3643"/>
    <x v="3629"/>
    <x v="0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x v="3630"/>
    <x v="3644"/>
    <b v="0"/>
    <n v="12"/>
    <b v="0"/>
    <s v="theater/musical"/>
    <n v="16"/>
    <n v="68.42"/>
    <x v="1"/>
    <x v="40"/>
    <x v="3644"/>
    <x v="3630"/>
    <x v="2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x v="3631"/>
    <x v="3645"/>
    <b v="0"/>
    <n v="1"/>
    <b v="0"/>
    <s v="theater/musical"/>
    <n v="0"/>
    <n v="1"/>
    <x v="1"/>
    <x v="40"/>
    <x v="3645"/>
    <x v="3631"/>
    <x v="2"/>
  </r>
  <r>
    <n v="3646"/>
    <s v="Our Sacred Honor"/>
    <s v="Develop demo materials for new, true story of teen Revolutionary War heroes - for hybrid film/live stage musical"/>
    <x v="3"/>
    <n v="481"/>
    <x v="2"/>
    <s v="US"/>
    <s v="USD"/>
    <x v="3632"/>
    <x v="3646"/>
    <b v="0"/>
    <n v="8"/>
    <b v="0"/>
    <s v="theater/musical"/>
    <n v="5"/>
    <n v="60.13"/>
    <x v="1"/>
    <x v="40"/>
    <x v="3646"/>
    <x v="3632"/>
    <x v="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x v="3633"/>
    <x v="3647"/>
    <b v="0"/>
    <n v="2"/>
    <b v="0"/>
    <s v="theater/musical"/>
    <n v="6"/>
    <n v="15"/>
    <x v="1"/>
    <x v="40"/>
    <x v="3647"/>
    <x v="3633"/>
    <x v="2"/>
  </r>
  <r>
    <n v="3648"/>
    <s v="Moth Theater Lives"/>
    <s v="Help Moth Live! Support Moth and its artist collective to achieve its 2014/15 season."/>
    <x v="79"/>
    <n v="40153"/>
    <x v="0"/>
    <s v="US"/>
    <s v="USD"/>
    <x v="3634"/>
    <x v="3648"/>
    <b v="0"/>
    <n v="73"/>
    <b v="1"/>
    <s v="theater/plays"/>
    <n v="100"/>
    <n v="550.04"/>
    <x v="1"/>
    <x v="6"/>
    <x v="3648"/>
    <x v="3634"/>
    <x v="3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x v="3635"/>
    <x v="3649"/>
    <b v="0"/>
    <n v="8"/>
    <b v="1"/>
    <s v="theater/plays"/>
    <n v="104"/>
    <n v="97.5"/>
    <x v="1"/>
    <x v="6"/>
    <x v="3649"/>
    <x v="3635"/>
    <x v="3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x v="3636"/>
    <x v="3650"/>
    <b v="0"/>
    <n v="17"/>
    <b v="1"/>
    <s v="theater/plays"/>
    <n v="100"/>
    <n v="29.41"/>
    <x v="1"/>
    <x v="6"/>
    <x v="3650"/>
    <x v="3636"/>
    <x v="2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x v="3637"/>
    <x v="3651"/>
    <b v="0"/>
    <n v="9"/>
    <b v="1"/>
    <s v="theater/plays"/>
    <n v="104"/>
    <n v="57.78"/>
    <x v="1"/>
    <x v="6"/>
    <x v="3651"/>
    <x v="3637"/>
    <x v="3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x v="3638"/>
    <x v="3652"/>
    <b v="0"/>
    <n v="17"/>
    <b v="1"/>
    <s v="theater/plays"/>
    <n v="251"/>
    <n v="44.24"/>
    <x v="1"/>
    <x v="6"/>
    <x v="3652"/>
    <x v="3638"/>
    <x v="2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x v="3639"/>
    <x v="3653"/>
    <b v="0"/>
    <n v="33"/>
    <b v="1"/>
    <s v="theater/plays"/>
    <n v="101"/>
    <n v="60.91"/>
    <x v="1"/>
    <x v="6"/>
    <x v="3653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x v="3640"/>
    <x v="3654"/>
    <b v="0"/>
    <n v="38"/>
    <b v="1"/>
    <s v="theater/plays"/>
    <n v="174"/>
    <n v="68.84"/>
    <x v="1"/>
    <x v="6"/>
    <x v="3654"/>
    <x v="3640"/>
    <x v="2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x v="3641"/>
    <x v="3655"/>
    <b v="0"/>
    <n v="79"/>
    <b v="1"/>
    <s v="theater/plays"/>
    <n v="116"/>
    <n v="73.58"/>
    <x v="1"/>
    <x v="6"/>
    <x v="3655"/>
    <x v="3641"/>
    <x v="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x v="3642"/>
    <x v="3656"/>
    <b v="0"/>
    <n v="46"/>
    <b v="1"/>
    <s v="theater/plays"/>
    <n v="106"/>
    <n v="115.02"/>
    <x v="1"/>
    <x v="6"/>
    <x v="3656"/>
    <x v="3642"/>
    <x v="1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x v="3643"/>
    <x v="3657"/>
    <b v="0"/>
    <n v="20"/>
    <b v="1"/>
    <s v="theater/plays"/>
    <n v="111"/>
    <n v="110.75"/>
    <x v="1"/>
    <x v="6"/>
    <x v="3657"/>
    <x v="3643"/>
    <x v="2"/>
  </r>
  <r>
    <n v="3658"/>
    <s v="Mr. Marmalade"/>
    <s v="Life is hard when your own imaginary friend can't make time for you."/>
    <x v="15"/>
    <n v="1510"/>
    <x v="0"/>
    <s v="US"/>
    <s v="USD"/>
    <x v="3644"/>
    <x v="3658"/>
    <b v="0"/>
    <n v="20"/>
    <b v="1"/>
    <s v="theater/plays"/>
    <n v="101"/>
    <n v="75.5"/>
    <x v="1"/>
    <x v="6"/>
    <x v="3658"/>
    <x v="3644"/>
    <x v="3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x v="3645"/>
    <x v="3659"/>
    <b v="0"/>
    <n v="13"/>
    <b v="1"/>
    <s v="theater/plays"/>
    <n v="102"/>
    <n v="235.46"/>
    <x v="1"/>
    <x v="6"/>
    <x v="3659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x v="3646"/>
    <x v="3660"/>
    <b v="0"/>
    <n v="22"/>
    <b v="1"/>
    <s v="theater/plays"/>
    <n v="100"/>
    <n v="11.36"/>
    <x v="1"/>
    <x v="6"/>
    <x v="3660"/>
    <x v="364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x v="3647"/>
    <x v="3661"/>
    <b v="0"/>
    <n v="36"/>
    <b v="1"/>
    <s v="theater/plays"/>
    <n v="111"/>
    <n v="92.5"/>
    <x v="1"/>
    <x v="6"/>
    <x v="3661"/>
    <x v="3647"/>
    <x v="2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x v="3648"/>
    <x v="3662"/>
    <b v="0"/>
    <n v="40"/>
    <b v="1"/>
    <s v="theater/plays"/>
    <n v="101"/>
    <n v="202.85"/>
    <x v="1"/>
    <x v="6"/>
    <x v="3662"/>
    <x v="3648"/>
    <x v="0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x v="3649"/>
    <x v="3663"/>
    <b v="0"/>
    <n v="9"/>
    <b v="1"/>
    <s v="theater/plays"/>
    <n v="104"/>
    <n v="26"/>
    <x v="1"/>
    <x v="6"/>
    <x v="3663"/>
    <x v="3649"/>
    <x v="2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x v="3650"/>
    <x v="3664"/>
    <b v="0"/>
    <n v="19"/>
    <b v="1"/>
    <s v="theater/plays"/>
    <n v="109"/>
    <n v="46.05"/>
    <x v="1"/>
    <x v="6"/>
    <x v="3664"/>
    <x v="3650"/>
    <x v="2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x v="3651"/>
    <x v="3665"/>
    <b v="0"/>
    <n v="14"/>
    <b v="1"/>
    <s v="theater/plays"/>
    <n v="115"/>
    <n v="51"/>
    <x v="1"/>
    <x v="6"/>
    <x v="3665"/>
    <x v="3651"/>
    <x v="0"/>
  </r>
  <r>
    <n v="3666"/>
    <s v="Israel LÃ³pez @ Ojai Playwrights Conference"/>
    <s v="Artistic Internship @ Ojai Playwrights Conference"/>
    <x v="38"/>
    <n v="1200"/>
    <x v="0"/>
    <s v="US"/>
    <s v="USD"/>
    <x v="3652"/>
    <x v="3666"/>
    <b v="0"/>
    <n v="38"/>
    <b v="1"/>
    <s v="theater/plays"/>
    <n v="100"/>
    <n v="31.58"/>
    <x v="1"/>
    <x v="6"/>
    <x v="3666"/>
    <x v="3652"/>
    <x v="3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x v="3653"/>
    <x v="3667"/>
    <b v="0"/>
    <n v="58"/>
    <b v="1"/>
    <s v="theater/plays"/>
    <n v="103"/>
    <n v="53.36"/>
    <x v="1"/>
    <x v="6"/>
    <x v="3667"/>
    <x v="3653"/>
    <x v="0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x v="3654"/>
    <x v="3668"/>
    <b v="0"/>
    <n v="28"/>
    <b v="1"/>
    <s v="theater/plays"/>
    <n v="104"/>
    <n v="36.96"/>
    <x v="1"/>
    <x v="6"/>
    <x v="3668"/>
    <x v="3654"/>
    <x v="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x v="3655"/>
    <x v="3669"/>
    <b v="0"/>
    <n v="17"/>
    <b v="1"/>
    <s v="theater/plays"/>
    <n v="138"/>
    <n v="81.290000000000006"/>
    <x v="1"/>
    <x v="6"/>
    <x v="3669"/>
    <x v="3655"/>
    <x v="0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x v="3656"/>
    <x v="3670"/>
    <b v="0"/>
    <n v="12"/>
    <b v="1"/>
    <s v="theater/plays"/>
    <n v="110"/>
    <n v="20.079999999999998"/>
    <x v="1"/>
    <x v="6"/>
    <x v="3670"/>
    <x v="3656"/>
    <x v="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x v="3657"/>
    <x v="3671"/>
    <b v="0"/>
    <n v="40"/>
    <b v="1"/>
    <s v="theater/plays"/>
    <n v="101"/>
    <n v="88.25"/>
    <x v="1"/>
    <x v="6"/>
    <x v="3671"/>
    <x v="3657"/>
    <x v="3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x v="3658"/>
    <x v="3672"/>
    <b v="0"/>
    <n v="57"/>
    <b v="1"/>
    <s v="theater/plays"/>
    <n v="102"/>
    <n v="53.44"/>
    <x v="1"/>
    <x v="6"/>
    <x v="3672"/>
    <x v="3658"/>
    <x v="3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x v="3659"/>
    <x v="3673"/>
    <b v="0"/>
    <n v="114"/>
    <b v="1"/>
    <s v="theater/plays"/>
    <n v="114"/>
    <n v="39.869999999999997"/>
    <x v="1"/>
    <x v="6"/>
    <x v="3673"/>
    <x v="3659"/>
    <x v="3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x v="3660"/>
    <x v="3674"/>
    <b v="0"/>
    <n v="31"/>
    <b v="1"/>
    <s v="theater/plays"/>
    <n v="100"/>
    <n v="145.16"/>
    <x v="1"/>
    <x v="6"/>
    <x v="3674"/>
    <x v="3660"/>
    <x v="2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x v="3661"/>
    <x v="3675"/>
    <b v="0"/>
    <n v="3"/>
    <b v="1"/>
    <s v="theater/plays"/>
    <n v="140"/>
    <n v="23.33"/>
    <x v="1"/>
    <x v="6"/>
    <x v="3675"/>
    <x v="3661"/>
    <x v="2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x v="3662"/>
    <x v="3676"/>
    <b v="0"/>
    <n v="16"/>
    <b v="1"/>
    <s v="theater/plays"/>
    <n v="129"/>
    <n v="64.38"/>
    <x v="1"/>
    <x v="6"/>
    <x v="3676"/>
    <x v="3662"/>
    <x v="3"/>
  </r>
  <r>
    <n v="3677"/>
    <s v="Goldfish Memory Productions"/>
    <s v="Goldfish Memory Productions seeks at least $12,000 to begin their first 3 professional projects."/>
    <x v="14"/>
    <n v="12348.5"/>
    <x v="0"/>
    <s v="US"/>
    <s v="USD"/>
    <x v="3663"/>
    <x v="3677"/>
    <b v="0"/>
    <n v="199"/>
    <b v="1"/>
    <s v="theater/plays"/>
    <n v="103"/>
    <n v="62.05"/>
    <x v="1"/>
    <x v="6"/>
    <x v="3677"/>
    <x v="3663"/>
    <x v="3"/>
  </r>
  <r>
    <n v="3678"/>
    <s v="Some big Some bang"/>
    <s v="The Ugly Collective takes Some big Some bang to the Underbelly Venues at the Edinburgh Fringe!"/>
    <x v="13"/>
    <n v="2050"/>
    <x v="0"/>
    <s v="GB"/>
    <s v="GBP"/>
    <x v="3664"/>
    <x v="3678"/>
    <b v="0"/>
    <n v="31"/>
    <b v="1"/>
    <s v="theater/plays"/>
    <n v="103"/>
    <n v="66.13"/>
    <x v="1"/>
    <x v="6"/>
    <x v="367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x v="3665"/>
    <x v="3679"/>
    <b v="0"/>
    <n v="30"/>
    <b v="1"/>
    <s v="theater/plays"/>
    <n v="110"/>
    <n v="73.400000000000006"/>
    <x v="1"/>
    <x v="6"/>
    <x v="3679"/>
    <x v="3665"/>
    <x v="3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x v="3666"/>
    <x v="3680"/>
    <b v="0"/>
    <n v="34"/>
    <b v="1"/>
    <s v="theater/plays"/>
    <n v="113"/>
    <n v="99.5"/>
    <x v="1"/>
    <x v="6"/>
    <x v="3680"/>
    <x v="366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x v="3667"/>
    <x v="3681"/>
    <b v="0"/>
    <n v="18"/>
    <b v="1"/>
    <s v="theater/plays"/>
    <n v="112"/>
    <n v="62.17"/>
    <x v="1"/>
    <x v="6"/>
    <x v="3681"/>
    <x v="3667"/>
    <x v="2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x v="3668"/>
    <x v="3682"/>
    <b v="0"/>
    <n v="67"/>
    <b v="1"/>
    <s v="theater/plays"/>
    <n v="139"/>
    <n v="62.33"/>
    <x v="1"/>
    <x v="6"/>
    <x v="3682"/>
    <x v="3668"/>
    <x v="3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x v="3669"/>
    <x v="3683"/>
    <b v="0"/>
    <n v="66"/>
    <b v="1"/>
    <s v="theater/plays"/>
    <n v="111"/>
    <n v="58.79"/>
    <x v="1"/>
    <x v="6"/>
    <x v="3683"/>
    <x v="3669"/>
    <x v="2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x v="3670"/>
    <x v="3684"/>
    <b v="0"/>
    <n v="23"/>
    <b v="1"/>
    <s v="theater/plays"/>
    <n v="139"/>
    <n v="45.35"/>
    <x v="1"/>
    <x v="6"/>
    <x v="3684"/>
    <x v="3670"/>
    <x v="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x v="3671"/>
    <x v="3685"/>
    <b v="0"/>
    <n v="126"/>
    <b v="1"/>
    <s v="theater/plays"/>
    <n v="106"/>
    <n v="41.94"/>
    <x v="1"/>
    <x v="6"/>
    <x v="3685"/>
    <x v="3671"/>
    <x v="3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x v="3672"/>
    <x v="3686"/>
    <b v="0"/>
    <n v="6"/>
    <b v="1"/>
    <s v="theater/plays"/>
    <n v="101"/>
    <n v="59.17"/>
    <x v="1"/>
    <x v="6"/>
    <x v="3686"/>
    <x v="3672"/>
    <x v="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x v="3673"/>
    <x v="3687"/>
    <b v="0"/>
    <n v="25"/>
    <b v="1"/>
    <s v="theater/plays"/>
    <n v="100"/>
    <n v="200.49"/>
    <x v="1"/>
    <x v="6"/>
    <x v="3687"/>
    <x v="3673"/>
    <x v="3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x v="3674"/>
    <x v="3688"/>
    <b v="0"/>
    <n v="39"/>
    <b v="1"/>
    <s v="theater/plays"/>
    <n v="109"/>
    <n v="83.97"/>
    <x v="1"/>
    <x v="6"/>
    <x v="3688"/>
    <x v="3674"/>
    <x v="3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x v="3675"/>
    <x v="3689"/>
    <b v="0"/>
    <n v="62"/>
    <b v="1"/>
    <s v="theater/plays"/>
    <n v="118"/>
    <n v="57.26"/>
    <x v="1"/>
    <x v="6"/>
    <x v="3689"/>
    <x v="3675"/>
    <x v="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x v="3676"/>
    <x v="3690"/>
    <b v="0"/>
    <n v="31"/>
    <b v="1"/>
    <s v="theater/plays"/>
    <n v="120"/>
    <n v="58.06"/>
    <x v="1"/>
    <x v="6"/>
    <x v="3690"/>
    <x v="3676"/>
    <x v="3"/>
  </r>
  <r>
    <n v="3691"/>
    <s v="Most Dangerous Man in America (WEB DuBois) by Amiri  Baraka"/>
    <s v="World Premiere of last play written by Amiri Baraka"/>
    <x v="79"/>
    <n v="51184"/>
    <x v="0"/>
    <s v="US"/>
    <s v="USD"/>
    <x v="3677"/>
    <x v="3691"/>
    <b v="0"/>
    <n v="274"/>
    <b v="1"/>
    <s v="theater/plays"/>
    <n v="128"/>
    <n v="186.8"/>
    <x v="1"/>
    <x v="6"/>
    <x v="3691"/>
    <x v="3677"/>
    <x v="0"/>
  </r>
  <r>
    <n v="3692"/>
    <s v="An Evening With Durang"/>
    <s v="Help us independently produce two great comedies by Christopher Durang."/>
    <x v="28"/>
    <n v="1260"/>
    <x v="0"/>
    <s v="US"/>
    <s v="USD"/>
    <x v="3678"/>
    <x v="3692"/>
    <b v="0"/>
    <n v="17"/>
    <b v="1"/>
    <s v="theater/plays"/>
    <n v="126"/>
    <n v="74.12"/>
    <x v="1"/>
    <x v="6"/>
    <x v="3692"/>
    <x v="3678"/>
    <x v="3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x v="3679"/>
    <x v="3693"/>
    <b v="0"/>
    <n v="14"/>
    <b v="1"/>
    <s v="theater/plays"/>
    <n v="129"/>
    <n v="30.71"/>
    <x v="1"/>
    <x v="6"/>
    <x v="3693"/>
    <x v="3679"/>
    <x v="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x v="3680"/>
    <x v="3694"/>
    <b v="0"/>
    <n v="60"/>
    <b v="1"/>
    <s v="theater/plays"/>
    <n v="107"/>
    <n v="62.67"/>
    <x v="1"/>
    <x v="6"/>
    <x v="3694"/>
    <x v="3680"/>
    <x v="2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x v="3681"/>
    <x v="3695"/>
    <b v="0"/>
    <n v="33"/>
    <b v="1"/>
    <s v="theater/plays"/>
    <n v="100"/>
    <n v="121.36"/>
    <x v="1"/>
    <x v="6"/>
    <x v="3695"/>
    <x v="3681"/>
    <x v="3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x v="3682"/>
    <x v="3696"/>
    <b v="0"/>
    <n v="78"/>
    <b v="1"/>
    <s v="theater/plays"/>
    <n v="155"/>
    <n v="39.74"/>
    <x v="1"/>
    <x v="6"/>
    <x v="3696"/>
    <x v="3682"/>
    <x v="3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x v="3683"/>
    <x v="3697"/>
    <b v="0"/>
    <n v="30"/>
    <b v="1"/>
    <s v="theater/plays"/>
    <n v="108"/>
    <n v="72"/>
    <x v="1"/>
    <x v="6"/>
    <x v="3697"/>
    <x v="3683"/>
    <x v="2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x v="3684"/>
    <x v="3698"/>
    <b v="0"/>
    <n v="136"/>
    <b v="1"/>
    <s v="theater/plays"/>
    <n v="111"/>
    <n v="40.630000000000003"/>
    <x v="1"/>
    <x v="6"/>
    <x v="3698"/>
    <x v="3684"/>
    <x v="2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x v="3685"/>
    <x v="3699"/>
    <b v="0"/>
    <n v="40"/>
    <b v="1"/>
    <s v="theater/plays"/>
    <n v="101"/>
    <n v="63"/>
    <x v="1"/>
    <x v="6"/>
    <x v="3699"/>
    <x v="3685"/>
    <x v="3"/>
  </r>
  <r>
    <n v="3700"/>
    <s v="Generations (Senior Project)"/>
    <s v="Help me produce the play I have written for my senior project!"/>
    <x v="2"/>
    <n v="606"/>
    <x v="0"/>
    <s v="US"/>
    <s v="USD"/>
    <x v="3686"/>
    <x v="3700"/>
    <b v="0"/>
    <n v="18"/>
    <b v="1"/>
    <s v="theater/plays"/>
    <n v="121"/>
    <n v="33.67"/>
    <x v="1"/>
    <x v="6"/>
    <x v="3700"/>
    <x v="3686"/>
    <x v="3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x v="3687"/>
    <x v="3701"/>
    <b v="0"/>
    <n v="39"/>
    <b v="1"/>
    <s v="theater/plays"/>
    <n v="100"/>
    <n v="38.590000000000003"/>
    <x v="1"/>
    <x v="6"/>
    <x v="3701"/>
    <x v="3687"/>
    <x v="0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x v="3688"/>
    <x v="3702"/>
    <b v="0"/>
    <n v="21"/>
    <b v="1"/>
    <s v="theater/plays"/>
    <n v="109"/>
    <n v="155.94999999999999"/>
    <x v="1"/>
    <x v="6"/>
    <x v="3702"/>
    <x v="368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x v="3689"/>
    <x v="3703"/>
    <b v="0"/>
    <n v="30"/>
    <b v="1"/>
    <s v="theater/plays"/>
    <n v="123"/>
    <n v="43.2"/>
    <x v="1"/>
    <x v="6"/>
    <x v="3703"/>
    <x v="3689"/>
    <x v="2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x v="3690"/>
    <x v="3704"/>
    <b v="0"/>
    <n v="27"/>
    <b v="1"/>
    <s v="theater/plays"/>
    <n v="136"/>
    <n v="15.15"/>
    <x v="1"/>
    <x v="6"/>
    <x v="3704"/>
    <x v="3690"/>
    <x v="2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x v="3691"/>
    <x v="3705"/>
    <b v="0"/>
    <n v="35"/>
    <b v="1"/>
    <s v="theater/plays"/>
    <n v="103"/>
    <n v="83.57"/>
    <x v="1"/>
    <x v="6"/>
    <x v="3705"/>
    <x v="3691"/>
    <x v="3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x v="3692"/>
    <x v="3706"/>
    <b v="0"/>
    <n v="13"/>
    <b v="1"/>
    <s v="theater/plays"/>
    <n v="121"/>
    <n v="140"/>
    <x v="1"/>
    <x v="6"/>
    <x v="3706"/>
    <x v="3692"/>
    <x v="3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x v="3693"/>
    <x v="3707"/>
    <b v="0"/>
    <n v="23"/>
    <b v="1"/>
    <s v="theater/plays"/>
    <n v="186"/>
    <n v="80.87"/>
    <x v="1"/>
    <x v="6"/>
    <x v="3707"/>
    <x v="3693"/>
    <x v="2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x v="3694"/>
    <x v="3708"/>
    <b v="0"/>
    <n v="39"/>
    <b v="1"/>
    <s v="theater/plays"/>
    <n v="300"/>
    <n v="53.85"/>
    <x v="1"/>
    <x v="6"/>
    <x v="3708"/>
    <x v="3694"/>
    <x v="3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x v="3695"/>
    <x v="3709"/>
    <b v="0"/>
    <n v="35"/>
    <b v="1"/>
    <s v="theater/plays"/>
    <n v="108"/>
    <n v="30.93"/>
    <x v="1"/>
    <x v="6"/>
    <x v="3709"/>
    <x v="3695"/>
    <x v="3"/>
  </r>
  <r>
    <n v="3710"/>
    <s v="&quot;Loving Alanis&quot; Rocky Mountain Regional Premier"/>
    <s v="A comedy about, life, death, men, women, and the power of a good Kegel."/>
    <x v="46"/>
    <n v="1835"/>
    <x v="0"/>
    <s v="US"/>
    <s v="USD"/>
    <x v="3696"/>
    <x v="3710"/>
    <b v="0"/>
    <n v="27"/>
    <b v="1"/>
    <s v="theater/plays"/>
    <n v="141"/>
    <n v="67.959999999999994"/>
    <x v="1"/>
    <x v="6"/>
    <x v="3710"/>
    <x v="3696"/>
    <x v="0"/>
  </r>
  <r>
    <n v="3711"/>
    <s v="The Youth Shakespeare Project 2014"/>
    <s v="Two teachers and twenty kids bring one of Shakespeare's plays to life!"/>
    <x v="2"/>
    <n v="570"/>
    <x v="0"/>
    <s v="US"/>
    <s v="USD"/>
    <x v="3174"/>
    <x v="3711"/>
    <b v="0"/>
    <n v="21"/>
    <b v="1"/>
    <s v="theater/plays"/>
    <n v="114"/>
    <n v="27.14"/>
    <x v="1"/>
    <x v="6"/>
    <x v="3711"/>
    <x v="3174"/>
    <x v="3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x v="3697"/>
    <x v="3712"/>
    <b v="0"/>
    <n v="104"/>
    <b v="1"/>
    <s v="theater/plays"/>
    <n v="154"/>
    <n v="110.87"/>
    <x v="1"/>
    <x v="6"/>
    <x v="3712"/>
    <x v="3697"/>
    <x v="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x v="3698"/>
    <x v="3713"/>
    <b v="0"/>
    <n v="19"/>
    <b v="1"/>
    <s v="theater/plays"/>
    <n v="102"/>
    <n v="106.84"/>
    <x v="1"/>
    <x v="6"/>
    <x v="3713"/>
    <x v="3698"/>
    <x v="2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x v="3699"/>
    <x v="3714"/>
    <b v="0"/>
    <n v="97"/>
    <b v="1"/>
    <s v="theater/plays"/>
    <n v="102"/>
    <n v="105.52"/>
    <x v="1"/>
    <x v="6"/>
    <x v="3714"/>
    <x v="3699"/>
    <x v="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x v="3700"/>
    <x v="3715"/>
    <b v="0"/>
    <n v="27"/>
    <b v="1"/>
    <s v="theater/plays"/>
    <n v="103"/>
    <n v="132.96"/>
    <x v="1"/>
    <x v="6"/>
    <x v="3715"/>
    <x v="3700"/>
    <x v="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x v="3701"/>
    <x v="3716"/>
    <b v="0"/>
    <n v="24"/>
    <b v="1"/>
    <s v="theater/plays"/>
    <n v="156"/>
    <n v="51.92"/>
    <x v="1"/>
    <x v="6"/>
    <x v="3716"/>
    <x v="3701"/>
    <x v="0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x v="3702"/>
    <x v="3717"/>
    <b v="0"/>
    <n v="13"/>
    <b v="1"/>
    <s v="theater/plays"/>
    <n v="101"/>
    <n v="310"/>
    <x v="1"/>
    <x v="6"/>
    <x v="3717"/>
    <x v="3702"/>
    <x v="0"/>
  </r>
  <r>
    <n v="3718"/>
    <s v="PUNK ROCK"/>
    <s v="William Carlisle has the world at his feet but its weight on his shoulders. He is intelligent, articulate and fucked."/>
    <x v="2"/>
    <n v="1197"/>
    <x v="0"/>
    <s v="GB"/>
    <s v="GBP"/>
    <x v="3703"/>
    <x v="3718"/>
    <b v="0"/>
    <n v="46"/>
    <b v="1"/>
    <s v="theater/plays"/>
    <n v="239"/>
    <n v="26.02"/>
    <x v="1"/>
    <x v="6"/>
    <x v="3718"/>
    <x v="3703"/>
    <x v="0"/>
  </r>
  <r>
    <n v="3719"/>
    <s v="Corium"/>
    <s v="A new piece of physical theatre about love, regret and longing."/>
    <x v="48"/>
    <n v="420"/>
    <x v="0"/>
    <s v="GB"/>
    <s v="GBP"/>
    <x v="3704"/>
    <x v="3719"/>
    <b v="0"/>
    <n v="4"/>
    <b v="1"/>
    <s v="theater/plays"/>
    <n v="210"/>
    <n v="105"/>
    <x v="1"/>
    <x v="6"/>
    <x v="3719"/>
    <x v="3704"/>
    <x v="0"/>
  </r>
  <r>
    <n v="3720"/>
    <s v="Lakotas and the American Theatre"/>
    <s v="Breaking the American Indian stereotype in the American Theatre."/>
    <x v="126"/>
    <n v="3449"/>
    <x v="0"/>
    <s v="US"/>
    <s v="USD"/>
    <x v="3705"/>
    <x v="3720"/>
    <b v="0"/>
    <n v="40"/>
    <b v="1"/>
    <s v="theater/plays"/>
    <n v="105"/>
    <n v="86.23"/>
    <x v="1"/>
    <x v="6"/>
    <x v="3720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x v="3706"/>
    <x v="3721"/>
    <b v="0"/>
    <n v="44"/>
    <b v="1"/>
    <s v="theater/plays"/>
    <n v="101"/>
    <n v="114.55"/>
    <x v="1"/>
    <x v="6"/>
    <x v="3721"/>
    <x v="370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x v="3707"/>
    <x v="3722"/>
    <b v="0"/>
    <n v="35"/>
    <b v="1"/>
    <s v="theater/plays"/>
    <n v="111"/>
    <n v="47.66"/>
    <x v="1"/>
    <x v="6"/>
    <x v="3722"/>
    <x v="3707"/>
    <x v="2"/>
  </r>
  <r>
    <n v="3723"/>
    <s v="Beauty and the Beast"/>
    <s v="Saltmine Theatre Company present Beauty and the Beast:"/>
    <x v="37"/>
    <n v="4592"/>
    <x v="0"/>
    <s v="GB"/>
    <s v="GBP"/>
    <x v="3708"/>
    <x v="3723"/>
    <b v="0"/>
    <n v="63"/>
    <b v="1"/>
    <s v="theater/plays"/>
    <n v="102"/>
    <n v="72.89"/>
    <x v="1"/>
    <x v="6"/>
    <x v="3723"/>
    <x v="3708"/>
    <x v="3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x v="3709"/>
    <x v="3724"/>
    <b v="0"/>
    <n v="89"/>
    <b v="1"/>
    <s v="theater/plays"/>
    <n v="103"/>
    <n v="49.55"/>
    <x v="1"/>
    <x v="6"/>
    <x v="3724"/>
    <x v="3709"/>
    <x v="2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x v="3710"/>
    <x v="3725"/>
    <b v="0"/>
    <n v="15"/>
    <b v="1"/>
    <s v="theater/plays"/>
    <n v="127"/>
    <n v="25.4"/>
    <x v="1"/>
    <x v="6"/>
    <x v="3725"/>
    <x v="3710"/>
    <x v="2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x v="3711"/>
    <x v="3726"/>
    <b v="0"/>
    <n v="46"/>
    <b v="1"/>
    <s v="theater/plays"/>
    <n v="339"/>
    <n v="62.59"/>
    <x v="1"/>
    <x v="6"/>
    <x v="3726"/>
    <x v="3711"/>
    <x v="2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x v="3712"/>
    <x v="3727"/>
    <b v="0"/>
    <n v="33"/>
    <b v="1"/>
    <s v="theater/plays"/>
    <n v="101"/>
    <n v="61.06"/>
    <x v="1"/>
    <x v="6"/>
    <x v="3727"/>
    <x v="3712"/>
    <x v="2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x v="3713"/>
    <x v="3728"/>
    <b v="0"/>
    <n v="31"/>
    <b v="0"/>
    <s v="theater/plays"/>
    <n v="9"/>
    <n v="60.06"/>
    <x v="1"/>
    <x v="6"/>
    <x v="3728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x v="3714"/>
    <x v="3729"/>
    <b v="0"/>
    <n v="5"/>
    <b v="0"/>
    <s v="theater/plays"/>
    <n v="7"/>
    <n v="72.400000000000006"/>
    <x v="1"/>
    <x v="6"/>
    <x v="3729"/>
    <x v="3714"/>
    <x v="0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x v="3715"/>
    <x v="3730"/>
    <b v="0"/>
    <n v="1"/>
    <b v="0"/>
    <s v="theater/plays"/>
    <n v="10"/>
    <n v="100"/>
    <x v="1"/>
    <x v="6"/>
    <x v="3730"/>
    <x v="3715"/>
    <x v="0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x v="3716"/>
    <x v="3731"/>
    <b v="0"/>
    <n v="12"/>
    <b v="0"/>
    <s v="theater/plays"/>
    <n v="11"/>
    <n v="51.67"/>
    <x v="1"/>
    <x v="6"/>
    <x v="3731"/>
    <x v="3716"/>
    <x v="3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x v="3717"/>
    <x v="3732"/>
    <b v="0"/>
    <n v="4"/>
    <b v="0"/>
    <s v="theater/plays"/>
    <n v="15"/>
    <n v="32.75"/>
    <x v="1"/>
    <x v="6"/>
    <x v="3732"/>
    <x v="3717"/>
    <x v="3"/>
  </r>
  <r>
    <n v="3733"/>
    <s v="laughter in the hood"/>
    <s v="want to donate tickets to residents who live in the community that cant afford the 35.00 price of ticket"/>
    <x v="15"/>
    <n v="0"/>
    <x v="2"/>
    <s v="US"/>
    <s v="USD"/>
    <x v="3718"/>
    <x v="3733"/>
    <b v="0"/>
    <n v="0"/>
    <b v="0"/>
    <s v="theater/plays"/>
    <n v="0"/>
    <n v="0"/>
    <x v="1"/>
    <x v="6"/>
    <x v="3733"/>
    <x v="3718"/>
    <x v="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x v="3719"/>
    <x v="3734"/>
    <b v="0"/>
    <n v="7"/>
    <b v="0"/>
    <s v="theater/plays"/>
    <n v="28"/>
    <n v="61"/>
    <x v="1"/>
    <x v="6"/>
    <x v="3734"/>
    <x v="3719"/>
    <x v="0"/>
  </r>
  <r>
    <n v="3735"/>
    <s v="Women Beware Women"/>
    <s v="Young Actor's taking on a Jacobean tragedy. Family, betrayal, love, lust, sex and death."/>
    <x v="325"/>
    <n v="20"/>
    <x v="2"/>
    <s v="GB"/>
    <s v="GBP"/>
    <x v="3720"/>
    <x v="3735"/>
    <b v="0"/>
    <n v="2"/>
    <b v="0"/>
    <s v="theater/plays"/>
    <n v="13"/>
    <n v="10"/>
    <x v="1"/>
    <x v="6"/>
    <x v="3735"/>
    <x v="3720"/>
    <x v="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x v="3721"/>
    <x v="3736"/>
    <b v="0"/>
    <n v="1"/>
    <b v="0"/>
    <s v="theater/plays"/>
    <n v="1"/>
    <n v="10"/>
    <x v="1"/>
    <x v="6"/>
    <x v="3736"/>
    <x v="3721"/>
    <x v="0"/>
  </r>
  <r>
    <n v="3737"/>
    <s v="Measure For Measure"/>
    <s v="The ASU Theatre and Shakespeare Club presents Measure For Measure directed by Jordyn Ochser."/>
    <x v="176"/>
    <n v="150"/>
    <x v="2"/>
    <s v="US"/>
    <s v="USD"/>
    <x v="3722"/>
    <x v="3737"/>
    <b v="0"/>
    <n v="4"/>
    <b v="0"/>
    <s v="theater/plays"/>
    <n v="21"/>
    <n v="37.5"/>
    <x v="1"/>
    <x v="6"/>
    <x v="3737"/>
    <x v="3722"/>
    <x v="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x v="3723"/>
    <x v="3738"/>
    <b v="0"/>
    <n v="6"/>
    <b v="0"/>
    <s v="theater/plays"/>
    <n v="18"/>
    <n v="45"/>
    <x v="1"/>
    <x v="6"/>
    <x v="3738"/>
    <x v="3723"/>
    <x v="3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x v="3724"/>
    <x v="3739"/>
    <b v="0"/>
    <n v="8"/>
    <b v="0"/>
    <s v="theater/plays"/>
    <n v="20"/>
    <n v="100.63"/>
    <x v="1"/>
    <x v="6"/>
    <x v="3739"/>
    <x v="3724"/>
    <x v="2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x v="3725"/>
    <x v="3740"/>
    <b v="0"/>
    <n v="14"/>
    <b v="0"/>
    <s v="theater/plays"/>
    <n v="18"/>
    <n v="25.57"/>
    <x v="1"/>
    <x v="6"/>
    <x v="3740"/>
    <x v="3725"/>
    <x v="3"/>
  </r>
  <r>
    <n v="3741"/>
    <s v="Open House Theater"/>
    <s v="A small community with a love for theater would like to continue. Help the children of this community continue."/>
    <x v="22"/>
    <n v="0"/>
    <x v="2"/>
    <s v="US"/>
    <s v="USD"/>
    <x v="3726"/>
    <x v="3741"/>
    <b v="0"/>
    <n v="0"/>
    <b v="0"/>
    <s v="theater/plays"/>
    <n v="0"/>
    <n v="0"/>
    <x v="1"/>
    <x v="6"/>
    <x v="3741"/>
    <x v="3726"/>
    <x v="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x v="3727"/>
    <x v="3742"/>
    <b v="0"/>
    <n v="4"/>
    <b v="0"/>
    <s v="theater/plays"/>
    <n v="2"/>
    <n v="25"/>
    <x v="1"/>
    <x v="6"/>
    <x v="3742"/>
    <x v="3727"/>
    <x v="3"/>
  </r>
  <r>
    <n v="3743"/>
    <s v="Down the Mississippi"/>
    <s v="I'm taking the Adventures of Huckleberry Finn puppet show down the Mississippi River!"/>
    <x v="41"/>
    <n v="0"/>
    <x v="2"/>
    <s v="US"/>
    <s v="USD"/>
    <x v="3728"/>
    <x v="3743"/>
    <b v="0"/>
    <n v="0"/>
    <b v="0"/>
    <s v="theater/plays"/>
    <n v="0"/>
    <n v="0"/>
    <x v="1"/>
    <x v="6"/>
    <x v="3743"/>
    <x v="3728"/>
    <x v="3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x v="3729"/>
    <x v="3744"/>
    <b v="0"/>
    <n v="0"/>
    <b v="0"/>
    <s v="theater/plays"/>
    <n v="0"/>
    <n v="0"/>
    <x v="1"/>
    <x v="6"/>
    <x v="3744"/>
    <x v="3729"/>
    <x v="3"/>
  </r>
  <r>
    <n v="3745"/>
    <s v="Tyke Theatre Web Show"/>
    <s v="Tyke wants to expand her puppet theater show to weekly online web shows and is looking for backers."/>
    <x v="213"/>
    <n v="10"/>
    <x v="2"/>
    <s v="US"/>
    <s v="USD"/>
    <x v="3730"/>
    <x v="3745"/>
    <b v="0"/>
    <n v="1"/>
    <b v="0"/>
    <s v="theater/plays"/>
    <n v="10"/>
    <n v="10"/>
    <x v="1"/>
    <x v="6"/>
    <x v="3745"/>
    <x v="3730"/>
    <x v="3"/>
  </r>
  <r>
    <n v="3746"/>
    <s v="Stage Play Production - &quot;I Love You to Death&quot;"/>
    <s v="Generational curses CAN be broken...right?"/>
    <x v="0"/>
    <n v="202"/>
    <x v="2"/>
    <s v="US"/>
    <s v="USD"/>
    <x v="3731"/>
    <x v="3746"/>
    <b v="0"/>
    <n v="1"/>
    <b v="0"/>
    <s v="theater/plays"/>
    <n v="2"/>
    <n v="202"/>
    <x v="1"/>
    <x v="6"/>
    <x v="3746"/>
    <x v="3731"/>
    <x v="2"/>
  </r>
  <r>
    <n v="3747"/>
    <s v="Counting Stars"/>
    <s v="The world premiere of an astonishing new play by acclaimed writer Atiha Sen Gupta."/>
    <x v="30"/>
    <n v="25"/>
    <x v="2"/>
    <s v="GB"/>
    <s v="GBP"/>
    <x v="3732"/>
    <x v="3747"/>
    <b v="0"/>
    <n v="1"/>
    <b v="0"/>
    <s v="theater/plays"/>
    <n v="1"/>
    <n v="25"/>
    <x v="1"/>
    <x v="6"/>
    <x v="3747"/>
    <x v="3732"/>
    <x v="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x v="3733"/>
    <x v="3748"/>
    <b v="0"/>
    <n v="52"/>
    <b v="1"/>
    <s v="theater/musical"/>
    <n v="104"/>
    <n v="99.54"/>
    <x v="1"/>
    <x v="40"/>
    <x v="3748"/>
    <x v="3733"/>
    <x v="2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x v="3734"/>
    <x v="3749"/>
    <b v="0"/>
    <n v="7"/>
    <b v="1"/>
    <s v="theater/musical"/>
    <n v="105"/>
    <n v="75"/>
    <x v="1"/>
    <x v="40"/>
    <x v="3749"/>
    <x v="3734"/>
    <x v="2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x v="3735"/>
    <x v="3750"/>
    <b v="0"/>
    <n v="28"/>
    <b v="1"/>
    <s v="theater/musical"/>
    <n v="100"/>
    <n v="215.25"/>
    <x v="1"/>
    <x v="40"/>
    <x v="3750"/>
    <x v="3735"/>
    <x v="0"/>
  </r>
  <r>
    <n v="3751"/>
    <s v="GGC Productions 2016"/>
    <s v="I will be performing in TWO productions to kick off the 2016 season. NEED HELP TO FUND THESE GREAT SHOWS!"/>
    <x v="28"/>
    <n v="1326"/>
    <x v="0"/>
    <s v="US"/>
    <s v="USD"/>
    <x v="3736"/>
    <x v="3751"/>
    <b v="0"/>
    <n v="11"/>
    <b v="1"/>
    <s v="theater/musical"/>
    <n v="133"/>
    <n v="120.55"/>
    <x v="1"/>
    <x v="40"/>
    <x v="3751"/>
    <x v="3736"/>
    <x v="2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x v="3737"/>
    <x v="3752"/>
    <b v="0"/>
    <n v="15"/>
    <b v="1"/>
    <s v="theater/musical"/>
    <n v="113"/>
    <n v="37.67"/>
    <x v="1"/>
    <x v="40"/>
    <x v="3752"/>
    <x v="3737"/>
    <x v="2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x v="3738"/>
    <x v="3753"/>
    <b v="0"/>
    <n v="30"/>
    <b v="1"/>
    <s v="theater/musical"/>
    <n v="103"/>
    <n v="172.23"/>
    <x v="1"/>
    <x v="40"/>
    <x v="3753"/>
    <x v="3738"/>
    <x v="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x v="3739"/>
    <x v="3754"/>
    <b v="0"/>
    <n v="27"/>
    <b v="1"/>
    <s v="theater/musical"/>
    <n v="120"/>
    <n v="111.11"/>
    <x v="1"/>
    <x v="40"/>
    <x v="3754"/>
    <x v="3739"/>
    <x v="3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x v="3740"/>
    <x v="3755"/>
    <b v="0"/>
    <n v="28"/>
    <b v="1"/>
    <s v="theater/musical"/>
    <n v="130"/>
    <n v="25.46"/>
    <x v="1"/>
    <x v="40"/>
    <x v="3755"/>
    <x v="3740"/>
    <x v="2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x v="3741"/>
    <x v="3756"/>
    <b v="0"/>
    <n v="17"/>
    <b v="1"/>
    <s v="theater/musical"/>
    <n v="101"/>
    <n v="267.64999999999998"/>
    <x v="1"/>
    <x v="40"/>
    <x v="3756"/>
    <x v="3741"/>
    <x v="3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x v="3742"/>
    <x v="3757"/>
    <b v="0"/>
    <n v="50"/>
    <b v="1"/>
    <s v="theater/musical"/>
    <n v="109"/>
    <n v="75.959999999999994"/>
    <x v="1"/>
    <x v="40"/>
    <x v="3757"/>
    <x v="3742"/>
    <x v="3"/>
  </r>
  <r>
    <n v="3758"/>
    <s v="Luigi's Ladies"/>
    <s v="LUIGI'S LADIES: an original one-woman musical comedy"/>
    <x v="15"/>
    <n v="1535"/>
    <x v="0"/>
    <s v="US"/>
    <s v="USD"/>
    <x v="3743"/>
    <x v="3758"/>
    <b v="0"/>
    <n v="26"/>
    <b v="1"/>
    <s v="theater/musical"/>
    <n v="102"/>
    <n v="59.04"/>
    <x v="1"/>
    <x v="40"/>
    <x v="3758"/>
    <x v="3743"/>
    <x v="3"/>
  </r>
  <r>
    <n v="3759"/>
    <s v="Pared Down Productions"/>
    <s v="A production company specializing in small-scale musicals"/>
    <x v="23"/>
    <n v="4409.7700000000004"/>
    <x v="0"/>
    <s v="US"/>
    <s v="USD"/>
    <x v="3744"/>
    <x v="3759"/>
    <b v="0"/>
    <n v="88"/>
    <b v="1"/>
    <s v="theater/musical"/>
    <n v="110"/>
    <n v="50.11"/>
    <x v="1"/>
    <x v="40"/>
    <x v="3759"/>
    <x v="3744"/>
    <x v="0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x v="3745"/>
    <x v="3760"/>
    <b v="0"/>
    <n v="91"/>
    <b v="1"/>
    <s v="theater/musical"/>
    <n v="101"/>
    <n v="55.5"/>
    <x v="1"/>
    <x v="40"/>
    <x v="3760"/>
    <x v="3745"/>
    <x v="3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x v="3746"/>
    <x v="3761"/>
    <b v="0"/>
    <n v="3"/>
    <b v="1"/>
    <s v="theater/musical"/>
    <n v="100"/>
    <n v="166.67"/>
    <x v="1"/>
    <x v="40"/>
    <x v="3761"/>
    <x v="3746"/>
    <x v="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x v="3747"/>
    <x v="3762"/>
    <b v="0"/>
    <n v="28"/>
    <b v="1"/>
    <s v="theater/musical"/>
    <n v="106"/>
    <n v="47.43"/>
    <x v="1"/>
    <x v="40"/>
    <x v="3762"/>
    <x v="3747"/>
    <x v="0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x v="3748"/>
    <x v="3763"/>
    <b v="0"/>
    <n v="77"/>
    <b v="1"/>
    <s v="theater/musical"/>
    <n v="100"/>
    <n v="64.94"/>
    <x v="1"/>
    <x v="40"/>
    <x v="3763"/>
    <x v="3748"/>
    <x v="0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x v="3749"/>
    <x v="3764"/>
    <b v="0"/>
    <n v="27"/>
    <b v="1"/>
    <s v="theater/musical"/>
    <n v="100"/>
    <n v="55.56"/>
    <x v="1"/>
    <x v="40"/>
    <x v="3764"/>
    <x v="3749"/>
    <x v="2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x v="3750"/>
    <x v="3765"/>
    <b v="0"/>
    <n v="107"/>
    <b v="1"/>
    <s v="theater/musical"/>
    <n v="113"/>
    <n v="74.22"/>
    <x v="1"/>
    <x v="40"/>
    <x v="3765"/>
    <x v="3750"/>
    <x v="3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x v="3751"/>
    <x v="3766"/>
    <b v="0"/>
    <n v="96"/>
    <b v="1"/>
    <s v="theater/musical"/>
    <n v="103"/>
    <n v="106.93"/>
    <x v="1"/>
    <x v="40"/>
    <x v="3766"/>
    <x v="3751"/>
    <x v="3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x v="3566"/>
    <x v="3767"/>
    <b v="0"/>
    <n v="56"/>
    <b v="1"/>
    <s v="theater/musical"/>
    <n v="117"/>
    <n v="41.7"/>
    <x v="1"/>
    <x v="40"/>
    <x v="3767"/>
    <x v="3566"/>
    <x v="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x v="3752"/>
    <x v="3768"/>
    <b v="0"/>
    <n v="58"/>
    <b v="1"/>
    <s v="theater/musical"/>
    <n v="108"/>
    <n v="74.239999999999995"/>
    <x v="1"/>
    <x v="40"/>
    <x v="3768"/>
    <x v="3752"/>
    <x v="3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x v="3753"/>
    <x v="3769"/>
    <b v="0"/>
    <n v="15"/>
    <b v="1"/>
    <s v="theater/musical"/>
    <n v="100"/>
    <n v="73.33"/>
    <x v="1"/>
    <x v="40"/>
    <x v="3769"/>
    <x v="3753"/>
    <x v="2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x v="3754"/>
    <x v="3770"/>
    <b v="0"/>
    <n v="20"/>
    <b v="1"/>
    <s v="theater/musical"/>
    <n v="100"/>
    <n v="100"/>
    <x v="1"/>
    <x v="40"/>
    <x v="3770"/>
    <x v="3754"/>
    <x v="0"/>
  </r>
  <r>
    <n v="3771"/>
    <s v="COME OUT SWINGIN'!"/>
    <s v="I would like to make a demo recording of six songs from COME OUT SWINGIN'!"/>
    <x v="28"/>
    <n v="1460"/>
    <x v="0"/>
    <s v="US"/>
    <s v="USD"/>
    <x v="3755"/>
    <x v="3771"/>
    <b v="0"/>
    <n v="38"/>
    <b v="1"/>
    <s v="theater/musical"/>
    <n v="146"/>
    <n v="38.42"/>
    <x v="1"/>
    <x v="40"/>
    <x v="3771"/>
    <x v="3755"/>
    <x v="2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x v="3756"/>
    <x v="3772"/>
    <b v="0"/>
    <n v="33"/>
    <b v="1"/>
    <s v="theater/musical"/>
    <n v="110"/>
    <n v="166.97"/>
    <x v="1"/>
    <x v="40"/>
    <x v="3772"/>
    <x v="3756"/>
    <x v="2"/>
  </r>
  <r>
    <n v="3773"/>
    <s v="Dundee: A Hip-Hopera"/>
    <s v="A dramatic hip-hopera, inspired from monologues written by the performers."/>
    <x v="10"/>
    <n v="5410"/>
    <x v="0"/>
    <s v="US"/>
    <s v="USD"/>
    <x v="3757"/>
    <x v="3773"/>
    <b v="0"/>
    <n v="57"/>
    <b v="1"/>
    <s v="theater/musical"/>
    <n v="108"/>
    <n v="94.91"/>
    <x v="1"/>
    <x v="40"/>
    <x v="3773"/>
    <x v="3757"/>
    <x v="2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x v="3758"/>
    <x v="3774"/>
    <b v="0"/>
    <n v="25"/>
    <b v="1"/>
    <s v="theater/musical"/>
    <n v="100"/>
    <n v="100"/>
    <x v="1"/>
    <x v="40"/>
    <x v="3774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x v="3759"/>
    <x v="3775"/>
    <b v="0"/>
    <n v="14"/>
    <b v="1"/>
    <s v="theater/musical"/>
    <n v="100"/>
    <n v="143.21"/>
    <x v="1"/>
    <x v="40"/>
    <x v="3775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x v="3760"/>
    <x v="3776"/>
    <b v="0"/>
    <n v="94"/>
    <b v="1"/>
    <s v="theater/musical"/>
    <n v="107"/>
    <n v="90.82"/>
    <x v="1"/>
    <x v="40"/>
    <x v="3776"/>
    <x v="3760"/>
    <x v="3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x v="3761"/>
    <x v="3777"/>
    <b v="0"/>
    <n v="59"/>
    <b v="1"/>
    <s v="theater/musical"/>
    <n v="143"/>
    <n v="48.54"/>
    <x v="1"/>
    <x v="40"/>
    <x v="3777"/>
    <x v="3761"/>
    <x v="3"/>
  </r>
  <r>
    <n v="3778"/>
    <s v="Give a Puppet a Hand"/>
    <s v="Sponsor an AVENUE Q puppet for The Barn Players April 2015 production."/>
    <x v="262"/>
    <n v="2521"/>
    <x v="0"/>
    <s v="US"/>
    <s v="USD"/>
    <x v="3762"/>
    <x v="3778"/>
    <b v="0"/>
    <n v="36"/>
    <b v="1"/>
    <s v="theater/musical"/>
    <n v="105"/>
    <n v="70.03"/>
    <x v="1"/>
    <x v="40"/>
    <x v="3778"/>
    <x v="3762"/>
    <x v="3"/>
  </r>
  <r>
    <n v="3779"/>
    <s v="&quot;The Last Adam&quot; A New Musical, NYC reading"/>
    <s v="A fresh, re-telling of the Jesus story for a new generation."/>
    <x v="36"/>
    <n v="15597"/>
    <x v="0"/>
    <s v="US"/>
    <s v="USD"/>
    <x v="3763"/>
    <x v="3779"/>
    <b v="0"/>
    <n v="115"/>
    <b v="1"/>
    <s v="theater/musical"/>
    <n v="104"/>
    <n v="135.63"/>
    <x v="1"/>
    <x v="40"/>
    <x v="3779"/>
    <x v="3763"/>
    <x v="2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x v="3764"/>
    <x v="3780"/>
    <b v="0"/>
    <n v="30"/>
    <b v="1"/>
    <s v="theater/musical"/>
    <n v="120"/>
    <n v="100"/>
    <x v="1"/>
    <x v="40"/>
    <x v="3780"/>
    <x v="3764"/>
    <x v="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x v="3765"/>
    <x v="3781"/>
    <b v="0"/>
    <n v="52"/>
    <b v="1"/>
    <s v="theater/musical"/>
    <n v="110"/>
    <n v="94.9"/>
    <x v="1"/>
    <x v="40"/>
    <x v="3781"/>
    <x v="3765"/>
    <x v="3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x v="3766"/>
    <x v="3782"/>
    <b v="0"/>
    <n v="27"/>
    <b v="1"/>
    <s v="theater/musical"/>
    <n v="102"/>
    <n v="75.37"/>
    <x v="1"/>
    <x v="40"/>
    <x v="3782"/>
    <x v="3766"/>
    <x v="2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x v="3767"/>
    <x v="3783"/>
    <b v="0"/>
    <n v="24"/>
    <b v="1"/>
    <s v="theater/musical"/>
    <n v="129"/>
    <n v="64.459999999999994"/>
    <x v="1"/>
    <x v="40"/>
    <x v="3783"/>
    <x v="3767"/>
    <x v="2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x v="3768"/>
    <x v="3784"/>
    <b v="0"/>
    <n v="10"/>
    <b v="1"/>
    <s v="theater/musical"/>
    <n v="115"/>
    <n v="115"/>
    <x v="1"/>
    <x v="40"/>
    <x v="3784"/>
    <x v="3768"/>
    <x v="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x v="3769"/>
    <x v="3785"/>
    <b v="0"/>
    <n v="30"/>
    <b v="1"/>
    <s v="theater/musical"/>
    <n v="151"/>
    <n v="100.5"/>
    <x v="1"/>
    <x v="40"/>
    <x v="3785"/>
    <x v="3769"/>
    <x v="2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x v="3770"/>
    <x v="3786"/>
    <b v="0"/>
    <n v="71"/>
    <b v="1"/>
    <s v="theater/musical"/>
    <n v="111"/>
    <n v="93.77"/>
    <x v="1"/>
    <x v="40"/>
    <x v="3786"/>
    <x v="3770"/>
    <x v="2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x v="3514"/>
    <x v="3787"/>
    <b v="0"/>
    <n v="10"/>
    <b v="1"/>
    <s v="theater/musical"/>
    <n v="100"/>
    <n v="35.1"/>
    <x v="1"/>
    <x v="40"/>
    <x v="3787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x v="3771"/>
    <x v="3788"/>
    <b v="0"/>
    <n v="1"/>
    <b v="0"/>
    <s v="theater/musical"/>
    <n v="1"/>
    <n v="500"/>
    <x v="1"/>
    <x v="40"/>
    <x v="3788"/>
    <x v="3771"/>
    <x v="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x v="3772"/>
    <x v="3789"/>
    <b v="0"/>
    <n v="4"/>
    <b v="0"/>
    <s v="theater/musical"/>
    <n v="3"/>
    <n v="29"/>
    <x v="1"/>
    <x v="40"/>
    <x v="3789"/>
    <x v="3772"/>
    <x v="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x v="3773"/>
    <x v="3790"/>
    <b v="0"/>
    <n v="0"/>
    <b v="0"/>
    <s v="theater/musical"/>
    <n v="0"/>
    <n v="0"/>
    <x v="1"/>
    <x v="40"/>
    <x v="3790"/>
    <x v="3773"/>
    <x v="2"/>
  </r>
  <r>
    <n v="3791"/>
    <s v="Spin! at The Cumming Playhouse"/>
    <s v="Spin! is an original musical comedy-drama presented by Blue Palm Productions."/>
    <x v="15"/>
    <n v="0"/>
    <x v="2"/>
    <s v="US"/>
    <s v="USD"/>
    <x v="3774"/>
    <x v="3791"/>
    <b v="0"/>
    <n v="0"/>
    <b v="0"/>
    <s v="theater/musical"/>
    <n v="0"/>
    <n v="0"/>
    <x v="1"/>
    <x v="40"/>
    <x v="3791"/>
    <x v="3774"/>
    <x v="3"/>
  </r>
  <r>
    <n v="3792"/>
    <s v="BorikÃ©n: The Show"/>
    <s v="A cultural and historic journey through Puerto Rico's music and dance!"/>
    <x v="78"/>
    <n v="35"/>
    <x v="2"/>
    <s v="US"/>
    <s v="USD"/>
    <x v="3775"/>
    <x v="3792"/>
    <b v="0"/>
    <n v="2"/>
    <b v="0"/>
    <s v="theater/musical"/>
    <n v="0"/>
    <n v="17.5"/>
    <x v="1"/>
    <x v="40"/>
    <x v="379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x v="3776"/>
    <x v="3793"/>
    <b v="0"/>
    <n v="24"/>
    <b v="0"/>
    <s v="theater/musical"/>
    <n v="60"/>
    <n v="174"/>
    <x v="1"/>
    <x v="40"/>
    <x v="3793"/>
    <x v="3776"/>
    <x v="3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x v="3777"/>
    <x v="3794"/>
    <b v="0"/>
    <n v="1"/>
    <b v="0"/>
    <s v="theater/musical"/>
    <n v="1"/>
    <n v="50"/>
    <x v="1"/>
    <x v="40"/>
    <x v="3794"/>
    <x v="3777"/>
    <x v="0"/>
  </r>
  <r>
    <n v="3795"/>
    <s v="Duodeca"/>
    <s v="Poppin Productions are currently entering the development stage of their very first production -  &quot;Duodeca&quot;."/>
    <x v="20"/>
    <n v="10"/>
    <x v="2"/>
    <s v="GB"/>
    <s v="GBP"/>
    <x v="3778"/>
    <x v="3795"/>
    <b v="0"/>
    <n v="2"/>
    <b v="0"/>
    <s v="theater/musical"/>
    <n v="2"/>
    <n v="5"/>
    <x v="1"/>
    <x v="40"/>
    <x v="3795"/>
    <x v="3778"/>
    <x v="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x v="3779"/>
    <x v="3796"/>
    <b v="0"/>
    <n v="1"/>
    <b v="0"/>
    <s v="theater/musical"/>
    <n v="0"/>
    <n v="1"/>
    <x v="1"/>
    <x v="40"/>
    <x v="3796"/>
    <x v="3779"/>
    <x v="2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x v="3780"/>
    <x v="3797"/>
    <b v="0"/>
    <n v="37"/>
    <b v="0"/>
    <s v="theater/musical"/>
    <n v="90"/>
    <n v="145.41"/>
    <x v="1"/>
    <x v="40"/>
    <x v="3797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x v="3781"/>
    <x v="3798"/>
    <b v="0"/>
    <n v="5"/>
    <b v="0"/>
    <s v="theater/musical"/>
    <n v="1"/>
    <n v="205"/>
    <x v="1"/>
    <x v="40"/>
    <x v="3798"/>
    <x v="3781"/>
    <x v="3"/>
  </r>
  <r>
    <n v="3799"/>
    <s v="A Story Once Told"/>
    <s v="An original musical on it's way to the stage in Minneapolis, MN. Feel free to ask any questions."/>
    <x v="3"/>
    <n v="402"/>
    <x v="2"/>
    <s v="US"/>
    <s v="USD"/>
    <x v="3782"/>
    <x v="3799"/>
    <b v="0"/>
    <n v="4"/>
    <b v="0"/>
    <s v="theater/musical"/>
    <n v="4"/>
    <n v="100.5"/>
    <x v="1"/>
    <x v="40"/>
    <x v="3799"/>
    <x v="3782"/>
    <x v="2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x v="3783"/>
    <x v="3800"/>
    <b v="0"/>
    <n v="16"/>
    <b v="0"/>
    <s v="theater/musical"/>
    <n v="4"/>
    <n v="55.06"/>
    <x v="1"/>
    <x v="40"/>
    <x v="3800"/>
    <x v="3783"/>
    <x v="3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x v="3784"/>
    <x v="3801"/>
    <b v="0"/>
    <n v="9"/>
    <b v="0"/>
    <s v="theater/musical"/>
    <n v="9"/>
    <n v="47.33"/>
    <x v="1"/>
    <x v="40"/>
    <x v="3801"/>
    <x v="3784"/>
    <x v="3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x v="3785"/>
    <x v="3802"/>
    <b v="0"/>
    <n v="0"/>
    <b v="0"/>
    <s v="theater/musical"/>
    <n v="0"/>
    <n v="0"/>
    <x v="1"/>
    <x v="40"/>
    <x v="3802"/>
    <x v="3785"/>
    <x v="0"/>
  </r>
  <r>
    <n v="3803"/>
    <s v="Benjamin Button the Musical Concept Album"/>
    <s v="A fully orchestrated concept album of Benjamin Button the Musical!"/>
    <x v="14"/>
    <n v="2358"/>
    <x v="2"/>
    <s v="US"/>
    <s v="USD"/>
    <x v="3786"/>
    <x v="3803"/>
    <b v="0"/>
    <n v="40"/>
    <b v="0"/>
    <s v="theater/musical"/>
    <n v="20"/>
    <n v="58.95"/>
    <x v="1"/>
    <x v="40"/>
    <x v="3803"/>
    <x v="3786"/>
    <x v="2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x v="3787"/>
    <x v="3804"/>
    <b v="0"/>
    <n v="0"/>
    <b v="0"/>
    <s v="theater/musical"/>
    <n v="0"/>
    <n v="0"/>
    <x v="1"/>
    <x v="40"/>
    <x v="3804"/>
    <x v="3787"/>
    <x v="2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x v="3788"/>
    <x v="3805"/>
    <b v="0"/>
    <n v="2"/>
    <b v="0"/>
    <s v="theater/musical"/>
    <n v="0"/>
    <n v="1.5"/>
    <x v="1"/>
    <x v="40"/>
    <x v="3805"/>
    <x v="3788"/>
    <x v="3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x v="3789"/>
    <x v="3806"/>
    <b v="0"/>
    <n v="1"/>
    <b v="0"/>
    <s v="theater/musical"/>
    <n v="0"/>
    <n v="5"/>
    <x v="1"/>
    <x v="40"/>
    <x v="3806"/>
    <x v="3789"/>
    <x v="3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x v="3790"/>
    <x v="3807"/>
    <b v="0"/>
    <n v="9"/>
    <b v="0"/>
    <s v="theater/musical"/>
    <n v="30"/>
    <n v="50.56"/>
    <x v="1"/>
    <x v="40"/>
    <x v="3807"/>
    <x v="3790"/>
    <x v="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x v="3791"/>
    <x v="3808"/>
    <b v="0"/>
    <n v="24"/>
    <b v="1"/>
    <s v="theater/plays"/>
    <n v="100"/>
    <n v="41.67"/>
    <x v="1"/>
    <x v="6"/>
    <x v="3808"/>
    <x v="3791"/>
    <x v="0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x v="3792"/>
    <x v="3809"/>
    <b v="0"/>
    <n v="38"/>
    <b v="1"/>
    <s v="theater/plays"/>
    <n v="101"/>
    <n v="53.29"/>
    <x v="1"/>
    <x v="6"/>
    <x v="3809"/>
    <x v="3792"/>
    <x v="3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x v="3793"/>
    <x v="3810"/>
    <b v="0"/>
    <n v="26"/>
    <b v="1"/>
    <s v="theater/plays"/>
    <n v="122"/>
    <n v="70.23"/>
    <x v="1"/>
    <x v="6"/>
    <x v="3810"/>
    <x v="3793"/>
    <x v="0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x v="3794"/>
    <x v="3811"/>
    <b v="0"/>
    <n v="19"/>
    <b v="1"/>
    <s v="theater/plays"/>
    <n v="330"/>
    <n v="43.42"/>
    <x v="1"/>
    <x v="6"/>
    <x v="3811"/>
    <x v="3794"/>
    <x v="2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x v="2551"/>
    <x v="3812"/>
    <b v="0"/>
    <n v="11"/>
    <b v="1"/>
    <s v="theater/plays"/>
    <n v="110"/>
    <n v="199.18"/>
    <x v="1"/>
    <x v="6"/>
    <x v="3812"/>
    <x v="2551"/>
    <x v="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x v="3795"/>
    <x v="3813"/>
    <b v="0"/>
    <n v="27"/>
    <b v="1"/>
    <s v="theater/plays"/>
    <n v="101"/>
    <n v="78.52"/>
    <x v="1"/>
    <x v="6"/>
    <x v="3813"/>
    <x v="3795"/>
    <x v="2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x v="3532"/>
    <x v="3814"/>
    <b v="0"/>
    <n v="34"/>
    <b v="1"/>
    <s v="theater/plays"/>
    <n v="140"/>
    <n v="61.82"/>
    <x v="1"/>
    <x v="6"/>
    <x v="3814"/>
    <x v="3532"/>
    <x v="0"/>
  </r>
  <r>
    <n v="3815"/>
    <s v="The Canterbury Shakespeare Festival - first season"/>
    <s v="Come and help us make the Canterbury Shakespeare Festival a reality"/>
    <x v="28"/>
    <n v="1000.01"/>
    <x v="0"/>
    <s v="GB"/>
    <s v="GBP"/>
    <x v="3796"/>
    <x v="3815"/>
    <b v="0"/>
    <n v="20"/>
    <b v="1"/>
    <s v="theater/plays"/>
    <n v="100"/>
    <n v="50"/>
    <x v="1"/>
    <x v="6"/>
    <x v="3815"/>
    <x v="3796"/>
    <x v="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x v="3797"/>
    <x v="3816"/>
    <b v="0"/>
    <n v="37"/>
    <b v="1"/>
    <s v="theater/plays"/>
    <n v="119"/>
    <n v="48.34"/>
    <x v="1"/>
    <x v="6"/>
    <x v="3816"/>
    <x v="3797"/>
    <x v="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x v="3798"/>
    <x v="3817"/>
    <b v="0"/>
    <n v="20"/>
    <b v="1"/>
    <s v="theater/plays"/>
    <n v="107"/>
    <n v="107.25"/>
    <x v="1"/>
    <x v="6"/>
    <x v="3817"/>
    <x v="3798"/>
    <x v="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x v="3799"/>
    <x v="3818"/>
    <b v="0"/>
    <n v="10"/>
    <b v="1"/>
    <s v="theater/plays"/>
    <n v="228"/>
    <n v="57"/>
    <x v="1"/>
    <x v="6"/>
    <x v="3818"/>
    <x v="3799"/>
    <x v="0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x v="3800"/>
    <x v="3819"/>
    <b v="0"/>
    <n v="26"/>
    <b v="1"/>
    <s v="theater/plays"/>
    <n v="106"/>
    <n v="40.92"/>
    <x v="1"/>
    <x v="6"/>
    <x v="3819"/>
    <x v="3800"/>
    <x v="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x v="3801"/>
    <x v="3820"/>
    <b v="0"/>
    <n v="20"/>
    <b v="1"/>
    <s v="theater/plays"/>
    <n v="143"/>
    <n v="21.5"/>
    <x v="1"/>
    <x v="6"/>
    <x v="3820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x v="3802"/>
    <x v="3821"/>
    <b v="0"/>
    <n v="46"/>
    <b v="1"/>
    <s v="theater/plays"/>
    <n v="105"/>
    <n v="79.540000000000006"/>
    <x v="1"/>
    <x v="6"/>
    <x v="3821"/>
    <x v="3802"/>
    <x v="0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x v="3803"/>
    <x v="3822"/>
    <b v="0"/>
    <n v="76"/>
    <b v="1"/>
    <s v="theater/plays"/>
    <n v="110"/>
    <n v="72.38"/>
    <x v="1"/>
    <x v="6"/>
    <x v="3822"/>
    <x v="3803"/>
    <x v="0"/>
  </r>
  <r>
    <n v="3823"/>
    <s v="FEED"/>
    <s v="Feed, a new play by Garrett Markgraf (based on the novel by M.T. Anderson), Directed by Anna Marck at Oakland University."/>
    <x v="30"/>
    <n v="2650"/>
    <x v="0"/>
    <s v="US"/>
    <s v="USD"/>
    <x v="3804"/>
    <x v="3823"/>
    <b v="0"/>
    <n v="41"/>
    <b v="1"/>
    <s v="theater/plays"/>
    <n v="106"/>
    <n v="64.63"/>
    <x v="1"/>
    <x v="6"/>
    <x v="3823"/>
    <x v="3804"/>
    <x v="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x v="3805"/>
    <x v="3824"/>
    <b v="0"/>
    <n v="7"/>
    <b v="1"/>
    <s v="theater/plays"/>
    <n v="108"/>
    <n v="38.57"/>
    <x v="1"/>
    <x v="6"/>
    <x v="3824"/>
    <x v="3805"/>
    <x v="2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x v="3806"/>
    <x v="3825"/>
    <b v="0"/>
    <n v="49"/>
    <b v="1"/>
    <s v="theater/plays"/>
    <n v="105"/>
    <n v="107.57"/>
    <x v="1"/>
    <x v="6"/>
    <x v="3825"/>
    <x v="3806"/>
    <x v="0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x v="3807"/>
    <x v="3826"/>
    <b v="0"/>
    <n v="26"/>
    <b v="1"/>
    <s v="theater/plays"/>
    <n v="119"/>
    <n v="27.5"/>
    <x v="1"/>
    <x v="6"/>
    <x v="3826"/>
    <x v="3807"/>
    <x v="0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x v="3808"/>
    <x v="3827"/>
    <b v="0"/>
    <n v="65"/>
    <b v="1"/>
    <s v="theater/plays"/>
    <n v="153"/>
    <n v="70.459999999999994"/>
    <x v="1"/>
    <x v="6"/>
    <x v="3827"/>
    <x v="3808"/>
    <x v="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x v="3809"/>
    <x v="3828"/>
    <b v="0"/>
    <n v="28"/>
    <b v="1"/>
    <s v="theater/plays"/>
    <n v="100"/>
    <n v="178.57"/>
    <x v="1"/>
    <x v="6"/>
    <x v="3828"/>
    <x v="3809"/>
    <x v="3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x v="3810"/>
    <x v="3829"/>
    <b v="0"/>
    <n v="8"/>
    <b v="1"/>
    <s v="theater/plays"/>
    <n v="100"/>
    <n v="62.63"/>
    <x v="1"/>
    <x v="6"/>
    <x v="3829"/>
    <x v="3810"/>
    <x v="2"/>
  </r>
  <r>
    <n v="3830"/>
    <s v="Run Away"/>
    <s v="The Aeon Theatre company is producing another original play by Parker Hale at the Manhattan Reportory Theatre"/>
    <x v="213"/>
    <n v="225"/>
    <x v="0"/>
    <s v="US"/>
    <s v="USD"/>
    <x v="3811"/>
    <x v="3830"/>
    <b v="0"/>
    <n v="3"/>
    <b v="1"/>
    <s v="theater/plays"/>
    <n v="225"/>
    <n v="75"/>
    <x v="1"/>
    <x v="6"/>
    <x v="3830"/>
    <x v="3811"/>
    <x v="2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x v="3812"/>
    <x v="3831"/>
    <b v="0"/>
    <n v="9"/>
    <b v="1"/>
    <s v="theater/plays"/>
    <n v="106"/>
    <n v="58.9"/>
    <x v="1"/>
    <x v="6"/>
    <x v="3831"/>
    <x v="3812"/>
    <x v="3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x v="3813"/>
    <x v="3832"/>
    <b v="0"/>
    <n v="9"/>
    <b v="1"/>
    <s v="theater/plays"/>
    <n v="105"/>
    <n v="139.56"/>
    <x v="1"/>
    <x v="6"/>
    <x v="3832"/>
    <x v="3813"/>
    <x v="2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x v="3814"/>
    <x v="3833"/>
    <b v="0"/>
    <n v="20"/>
    <b v="1"/>
    <s v="theater/plays"/>
    <n v="117"/>
    <n v="70"/>
    <x v="1"/>
    <x v="6"/>
    <x v="3833"/>
    <x v="3814"/>
    <x v="3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x v="3815"/>
    <x v="3834"/>
    <b v="0"/>
    <n v="57"/>
    <b v="1"/>
    <s v="theater/plays"/>
    <n v="109"/>
    <n v="57.39"/>
    <x v="1"/>
    <x v="6"/>
    <x v="3834"/>
    <x v="3815"/>
    <x v="0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x v="3816"/>
    <x v="3835"/>
    <b v="0"/>
    <n v="8"/>
    <b v="1"/>
    <s v="theater/plays"/>
    <n v="160"/>
    <n v="40"/>
    <x v="1"/>
    <x v="6"/>
    <x v="3835"/>
    <x v="3816"/>
    <x v="2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x v="3817"/>
    <x v="3836"/>
    <b v="0"/>
    <n v="14"/>
    <b v="1"/>
    <s v="theater/plays"/>
    <n v="113"/>
    <n v="64.290000000000006"/>
    <x v="1"/>
    <x v="6"/>
    <x v="3836"/>
    <x v="3817"/>
    <x v="2"/>
  </r>
  <r>
    <n v="3837"/>
    <s v="Farcical Elements Presents Boeing-Boeing"/>
    <s v="A high-flying French farce with the thrust of a well-tuned jet engine"/>
    <x v="13"/>
    <n v="2042"/>
    <x v="0"/>
    <s v="GB"/>
    <s v="GBP"/>
    <x v="3818"/>
    <x v="3837"/>
    <b v="0"/>
    <n v="17"/>
    <b v="1"/>
    <s v="theater/plays"/>
    <n v="102"/>
    <n v="120.12"/>
    <x v="1"/>
    <x v="6"/>
    <x v="3837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x v="3819"/>
    <x v="3838"/>
    <b v="0"/>
    <n v="100"/>
    <b v="1"/>
    <s v="theater/plays"/>
    <n v="101"/>
    <n v="1008.24"/>
    <x v="1"/>
    <x v="6"/>
    <x v="3838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x v="3820"/>
    <x v="3839"/>
    <b v="0"/>
    <n v="32"/>
    <b v="1"/>
    <s v="theater/plays"/>
    <n v="101"/>
    <n v="63.28"/>
    <x v="1"/>
    <x v="6"/>
    <x v="3839"/>
    <x v="3820"/>
    <x v="0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x v="3821"/>
    <x v="3840"/>
    <b v="0"/>
    <n v="3"/>
    <b v="1"/>
    <s v="theater/plays"/>
    <n v="6500"/>
    <n v="21.67"/>
    <x v="1"/>
    <x v="6"/>
    <x v="3840"/>
    <x v="3821"/>
    <x v="2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x v="3822"/>
    <x v="3841"/>
    <b v="1"/>
    <n v="34"/>
    <b v="0"/>
    <s v="theater/plays"/>
    <n v="9"/>
    <n v="25.65"/>
    <x v="1"/>
    <x v="6"/>
    <x v="3841"/>
    <x v="3822"/>
    <x v="3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x v="3823"/>
    <x v="3842"/>
    <b v="1"/>
    <n v="23"/>
    <b v="0"/>
    <s v="theater/plays"/>
    <n v="22"/>
    <n v="47.7"/>
    <x v="1"/>
    <x v="6"/>
    <x v="3842"/>
    <x v="3823"/>
    <x v="3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x v="3824"/>
    <x v="3843"/>
    <b v="1"/>
    <n v="19"/>
    <b v="0"/>
    <s v="theater/plays"/>
    <n v="21"/>
    <n v="56.05"/>
    <x v="1"/>
    <x v="6"/>
    <x v="3843"/>
    <x v="38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x v="3825"/>
    <x v="3844"/>
    <b v="1"/>
    <n v="50"/>
    <b v="0"/>
    <s v="theater/plays"/>
    <n v="41"/>
    <n v="81.319999999999993"/>
    <x v="1"/>
    <x v="6"/>
    <x v="3844"/>
    <x v="3825"/>
    <x v="3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x v="3826"/>
    <x v="3845"/>
    <b v="1"/>
    <n v="12"/>
    <b v="0"/>
    <s v="theater/plays"/>
    <n v="2"/>
    <n v="70.17"/>
    <x v="1"/>
    <x v="6"/>
    <x v="3845"/>
    <x v="3826"/>
    <x v="0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x v="3827"/>
    <x v="3846"/>
    <b v="1"/>
    <n v="8"/>
    <b v="0"/>
    <s v="theater/plays"/>
    <n v="3"/>
    <n v="23.63"/>
    <x v="1"/>
    <x v="6"/>
    <x v="3846"/>
    <x v="3827"/>
    <x v="3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x v="3828"/>
    <x v="3847"/>
    <b v="1"/>
    <n v="9"/>
    <b v="0"/>
    <s v="theater/plays"/>
    <n v="16"/>
    <n v="188.56"/>
    <x v="1"/>
    <x v="6"/>
    <x v="3847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x v="3829"/>
    <x v="3848"/>
    <b v="1"/>
    <n v="43"/>
    <b v="0"/>
    <s v="theater/plays"/>
    <n v="16"/>
    <n v="49.51"/>
    <x v="1"/>
    <x v="6"/>
    <x v="3848"/>
    <x v="3829"/>
    <x v="0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x v="3830"/>
    <x v="3849"/>
    <b v="1"/>
    <n v="28"/>
    <b v="0"/>
    <s v="theater/plays"/>
    <n v="7"/>
    <n v="75.459999999999994"/>
    <x v="1"/>
    <x v="6"/>
    <x v="3849"/>
    <x v="3830"/>
    <x v="0"/>
  </r>
  <r>
    <n v="3850"/>
    <s v="The Vagina Monologues 2015"/>
    <s v="V-Day is a global activist movement to end violence against women and girls."/>
    <x v="28"/>
    <n v="38"/>
    <x v="2"/>
    <s v="US"/>
    <s v="USD"/>
    <x v="3831"/>
    <x v="3850"/>
    <b v="1"/>
    <n v="4"/>
    <b v="0"/>
    <s v="theater/plays"/>
    <n v="4"/>
    <n v="9.5"/>
    <x v="1"/>
    <x v="6"/>
    <x v="3850"/>
    <x v="3831"/>
    <x v="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x v="3832"/>
    <x v="3851"/>
    <b v="1"/>
    <n v="24"/>
    <b v="0"/>
    <s v="theater/plays"/>
    <n v="34"/>
    <n v="35.5"/>
    <x v="1"/>
    <x v="6"/>
    <x v="3851"/>
    <x v="3832"/>
    <x v="0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x v="3833"/>
    <x v="3852"/>
    <b v="0"/>
    <n v="2"/>
    <b v="0"/>
    <s v="theater/plays"/>
    <n v="0"/>
    <n v="10"/>
    <x v="1"/>
    <x v="6"/>
    <x v="3852"/>
    <x v="3833"/>
    <x v="0"/>
  </r>
  <r>
    <n v="3853"/>
    <s v="The Original Laughter Therapist"/>
    <s v="A dose of One-woman &quot;Dramedy&quot; to cure those daily blues is just what the doctor ordered!"/>
    <x v="57"/>
    <n v="26"/>
    <x v="2"/>
    <s v="US"/>
    <s v="USD"/>
    <x v="3834"/>
    <x v="3853"/>
    <b v="0"/>
    <n v="2"/>
    <b v="0"/>
    <s v="theater/plays"/>
    <n v="0"/>
    <n v="13"/>
    <x v="1"/>
    <x v="6"/>
    <x v="3853"/>
    <x v="3834"/>
    <x v="3"/>
  </r>
  <r>
    <n v="3854"/>
    <s v="The Case Of Soghomon Tehlirian"/>
    <s v="A play dedicated to the 100th anniversary of the Armenian Genocide."/>
    <x v="34"/>
    <n v="1788"/>
    <x v="2"/>
    <s v="US"/>
    <s v="USD"/>
    <x v="3835"/>
    <x v="3854"/>
    <b v="0"/>
    <n v="20"/>
    <b v="0"/>
    <s v="theater/plays"/>
    <n v="16"/>
    <n v="89.4"/>
    <x v="1"/>
    <x v="6"/>
    <x v="3854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x v="3836"/>
    <x v="3855"/>
    <b v="0"/>
    <n v="1"/>
    <b v="0"/>
    <s v="theater/plays"/>
    <n v="3"/>
    <n v="25"/>
    <x v="1"/>
    <x v="6"/>
    <x v="3855"/>
    <x v="3836"/>
    <x v="0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x v="3837"/>
    <x v="3856"/>
    <b v="0"/>
    <n v="1"/>
    <b v="0"/>
    <s v="theater/plays"/>
    <n v="0"/>
    <n v="1"/>
    <x v="1"/>
    <x v="6"/>
    <x v="3856"/>
    <x v="3837"/>
    <x v="0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x v="3838"/>
    <x v="3857"/>
    <b v="0"/>
    <n v="4"/>
    <b v="0"/>
    <s v="theater/plays"/>
    <n v="5"/>
    <n v="65"/>
    <x v="1"/>
    <x v="6"/>
    <x v="3857"/>
    <x v="3838"/>
    <x v="3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x v="3839"/>
    <x v="3858"/>
    <b v="0"/>
    <n v="1"/>
    <b v="0"/>
    <s v="theater/plays"/>
    <n v="2"/>
    <n v="10"/>
    <x v="1"/>
    <x v="6"/>
    <x v="3858"/>
    <x v="3839"/>
    <x v="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x v="3840"/>
    <x v="3859"/>
    <b v="0"/>
    <n v="1"/>
    <b v="0"/>
    <s v="theater/plays"/>
    <n v="0"/>
    <n v="1"/>
    <x v="1"/>
    <x v="6"/>
    <x v="3859"/>
    <x v="3840"/>
    <x v="3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x v="3841"/>
    <x v="3860"/>
    <b v="0"/>
    <n v="13"/>
    <b v="0"/>
    <s v="theater/plays"/>
    <n v="18"/>
    <n v="81.540000000000006"/>
    <x v="1"/>
    <x v="6"/>
    <x v="3860"/>
    <x v="3841"/>
    <x v="3"/>
  </r>
  <r>
    <n v="3861"/>
    <s v="READY OR NOT HERE I COME"/>
    <s v="THE COMING OF THE LORD!"/>
    <x v="13"/>
    <n v="100"/>
    <x v="2"/>
    <s v="US"/>
    <s v="USD"/>
    <x v="3842"/>
    <x v="3861"/>
    <b v="0"/>
    <n v="1"/>
    <b v="0"/>
    <s v="theater/plays"/>
    <n v="5"/>
    <n v="100"/>
    <x v="1"/>
    <x v="6"/>
    <x v="3861"/>
    <x v="3842"/>
    <x v="3"/>
  </r>
  <r>
    <n v="3862"/>
    <s v="The Container Play"/>
    <s v="The hit immersive theatre experience of England comes to Corpus Christi!"/>
    <x v="51"/>
    <n v="1"/>
    <x v="2"/>
    <s v="US"/>
    <s v="USD"/>
    <x v="3843"/>
    <x v="3862"/>
    <b v="0"/>
    <n v="1"/>
    <b v="0"/>
    <s v="theater/plays"/>
    <n v="0"/>
    <n v="1"/>
    <x v="1"/>
    <x v="6"/>
    <x v="3862"/>
    <x v="3843"/>
    <x v="2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x v="3844"/>
    <x v="3863"/>
    <b v="0"/>
    <n v="0"/>
    <b v="0"/>
    <s v="theater/plays"/>
    <n v="0"/>
    <n v="0"/>
    <x v="1"/>
    <x v="6"/>
    <x v="3863"/>
    <x v="3844"/>
    <x v="0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x v="3845"/>
    <x v="3864"/>
    <b v="0"/>
    <n v="3"/>
    <b v="0"/>
    <s v="theater/plays"/>
    <n v="1"/>
    <n v="20"/>
    <x v="1"/>
    <x v="6"/>
    <x v="3864"/>
    <x v="3845"/>
    <x v="0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x v="3846"/>
    <x v="3865"/>
    <b v="0"/>
    <n v="14"/>
    <b v="0"/>
    <s v="theater/plays"/>
    <n v="27"/>
    <n v="46.43"/>
    <x v="1"/>
    <x v="6"/>
    <x v="3865"/>
    <x v="3846"/>
    <x v="3"/>
  </r>
  <r>
    <n v="3866"/>
    <s v="a feminine ending, brought to you by the East End Theatre Co"/>
    <s v="A funny, moving, witty piece about a girl, her oboe, and her dreams."/>
    <x v="13"/>
    <n v="11"/>
    <x v="2"/>
    <s v="US"/>
    <s v="USD"/>
    <x v="3847"/>
    <x v="3866"/>
    <b v="0"/>
    <n v="2"/>
    <b v="0"/>
    <s v="theater/plays"/>
    <n v="1"/>
    <n v="5.5"/>
    <x v="1"/>
    <x v="6"/>
    <x v="3866"/>
    <x v="3847"/>
    <x v="2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x v="3848"/>
    <x v="3867"/>
    <b v="0"/>
    <n v="5"/>
    <b v="0"/>
    <s v="theater/plays"/>
    <n v="13"/>
    <n v="50.2"/>
    <x v="1"/>
    <x v="6"/>
    <x v="3867"/>
    <x v="3848"/>
    <x v="2"/>
  </r>
  <r>
    <n v="3868"/>
    <s v="1000 words (Canceled)"/>
    <s v="New collection of music by Scott Evan Davis!"/>
    <x v="10"/>
    <n v="10"/>
    <x v="1"/>
    <s v="GB"/>
    <s v="GBP"/>
    <x v="3849"/>
    <x v="3868"/>
    <b v="0"/>
    <n v="1"/>
    <b v="0"/>
    <s v="theater/musical"/>
    <n v="0"/>
    <n v="10"/>
    <x v="1"/>
    <x v="40"/>
    <x v="3868"/>
    <x v="3849"/>
    <x v="3"/>
  </r>
  <r>
    <n v="3869"/>
    <s v="The Masturbation Musical (Canceled)"/>
    <s v="A Musical about 3 women who pursue their Pleasure and end up finding themselves."/>
    <x v="426"/>
    <n v="452"/>
    <x v="1"/>
    <s v="US"/>
    <s v="USD"/>
    <x v="3850"/>
    <x v="3869"/>
    <b v="0"/>
    <n v="15"/>
    <b v="0"/>
    <s v="theater/musical"/>
    <n v="3"/>
    <n v="30.13"/>
    <x v="1"/>
    <x v="40"/>
    <x v="3869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x v="3851"/>
    <x v="3870"/>
    <b v="0"/>
    <n v="10"/>
    <b v="0"/>
    <s v="theater/musical"/>
    <n v="15"/>
    <n v="150"/>
    <x v="1"/>
    <x v="40"/>
    <x v="3870"/>
    <x v="3851"/>
    <x v="3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x v="3852"/>
    <x v="3871"/>
    <b v="0"/>
    <n v="3"/>
    <b v="0"/>
    <s v="theater/musical"/>
    <n v="3"/>
    <n v="13.33"/>
    <x v="1"/>
    <x v="40"/>
    <x v="3871"/>
    <x v="3852"/>
    <x v="1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x v="3853"/>
    <x v="3872"/>
    <b v="0"/>
    <n v="0"/>
    <b v="0"/>
    <s v="theater/musical"/>
    <n v="0"/>
    <n v="0"/>
    <x v="1"/>
    <x v="40"/>
    <x v="3872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x v="3854"/>
    <x v="3873"/>
    <b v="0"/>
    <n v="0"/>
    <b v="0"/>
    <s v="theater/musical"/>
    <n v="0"/>
    <n v="0"/>
    <x v="1"/>
    <x v="40"/>
    <x v="3873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x v="3855"/>
    <x v="3874"/>
    <b v="0"/>
    <n v="0"/>
    <b v="0"/>
    <s v="theater/musical"/>
    <n v="0"/>
    <n v="0"/>
    <x v="1"/>
    <x v="40"/>
    <x v="3874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x v="3856"/>
    <x v="3875"/>
    <b v="0"/>
    <n v="0"/>
    <b v="0"/>
    <s v="theater/musical"/>
    <n v="0"/>
    <n v="0"/>
    <x v="1"/>
    <x v="40"/>
    <x v="3875"/>
    <x v="3856"/>
    <x v="2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x v="3857"/>
    <x v="3876"/>
    <b v="0"/>
    <n v="46"/>
    <b v="0"/>
    <s v="theater/musical"/>
    <n v="53"/>
    <n v="44.76"/>
    <x v="1"/>
    <x v="40"/>
    <x v="3876"/>
    <x v="3857"/>
    <x v="2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x v="3858"/>
    <x v="3877"/>
    <b v="0"/>
    <n v="14"/>
    <b v="0"/>
    <s v="theater/musical"/>
    <n v="5"/>
    <n v="88.64"/>
    <x v="1"/>
    <x v="40"/>
    <x v="3877"/>
    <x v="3858"/>
    <x v="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x v="3859"/>
    <x v="3878"/>
    <b v="0"/>
    <n v="1"/>
    <b v="0"/>
    <s v="theater/musical"/>
    <n v="0"/>
    <n v="10"/>
    <x v="1"/>
    <x v="40"/>
    <x v="3878"/>
    <x v="3859"/>
    <x v="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x v="3860"/>
    <x v="3879"/>
    <b v="0"/>
    <n v="0"/>
    <b v="0"/>
    <s v="theater/musical"/>
    <n v="0"/>
    <n v="0"/>
    <x v="1"/>
    <x v="40"/>
    <x v="3879"/>
    <x v="3860"/>
    <x v="3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x v="3792"/>
    <x v="3880"/>
    <b v="0"/>
    <n v="17"/>
    <b v="0"/>
    <s v="theater/musical"/>
    <n v="13"/>
    <n v="57.65"/>
    <x v="1"/>
    <x v="40"/>
    <x v="3880"/>
    <x v="3792"/>
    <x v="3"/>
  </r>
  <r>
    <n v="3881"/>
    <s v="My Real Mother's Name is... (Canceled)"/>
    <s v="A musical journey coming to the Blue Venue at the 2017 Orlando Fringe Festival!"/>
    <x v="2"/>
    <n v="25"/>
    <x v="1"/>
    <s v="US"/>
    <s v="USD"/>
    <x v="3861"/>
    <x v="3881"/>
    <b v="0"/>
    <n v="1"/>
    <b v="0"/>
    <s v="theater/musical"/>
    <n v="5"/>
    <n v="25"/>
    <x v="1"/>
    <x v="40"/>
    <x v="3881"/>
    <x v="3861"/>
    <x v="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x v="3862"/>
    <x v="3882"/>
    <b v="0"/>
    <n v="0"/>
    <b v="0"/>
    <s v="theater/musical"/>
    <n v="0"/>
    <n v="0"/>
    <x v="1"/>
    <x v="40"/>
    <x v="3882"/>
    <x v="3862"/>
    <x v="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x v="3863"/>
    <x v="3883"/>
    <b v="0"/>
    <n v="0"/>
    <b v="0"/>
    <s v="theater/musical"/>
    <n v="0"/>
    <n v="0"/>
    <x v="1"/>
    <x v="40"/>
    <x v="3883"/>
    <x v="3863"/>
    <x v="3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x v="3864"/>
    <x v="3884"/>
    <b v="0"/>
    <n v="0"/>
    <b v="0"/>
    <s v="theater/musical"/>
    <n v="0"/>
    <n v="0"/>
    <x v="1"/>
    <x v="40"/>
    <x v="3884"/>
    <x v="3864"/>
    <x v="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x v="3865"/>
    <x v="3885"/>
    <b v="0"/>
    <n v="0"/>
    <b v="0"/>
    <s v="theater/musical"/>
    <n v="0"/>
    <n v="0"/>
    <x v="1"/>
    <x v="40"/>
    <x v="3885"/>
    <x v="3865"/>
    <x v="2"/>
  </r>
  <r>
    <n v="3886"/>
    <s v="a (Canceled)"/>
    <n v="1"/>
    <x v="3"/>
    <n v="0"/>
    <x v="1"/>
    <s v="AU"/>
    <s v="AUD"/>
    <x v="3866"/>
    <x v="3886"/>
    <b v="0"/>
    <n v="0"/>
    <b v="0"/>
    <s v="theater/musical"/>
    <n v="0"/>
    <n v="0"/>
    <x v="1"/>
    <x v="40"/>
    <x v="3886"/>
    <x v="386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x v="3867"/>
    <x v="3887"/>
    <b v="0"/>
    <n v="2"/>
    <b v="0"/>
    <s v="theater/musical"/>
    <n v="2"/>
    <n v="17.5"/>
    <x v="1"/>
    <x v="40"/>
    <x v="3887"/>
    <x v="3867"/>
    <x v="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x v="3868"/>
    <x v="3888"/>
    <b v="0"/>
    <n v="14"/>
    <b v="0"/>
    <s v="theater/plays"/>
    <n v="27"/>
    <n v="38.71"/>
    <x v="1"/>
    <x v="6"/>
    <x v="3888"/>
    <x v="3868"/>
    <x v="1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x v="3869"/>
    <x v="3889"/>
    <b v="0"/>
    <n v="9"/>
    <b v="0"/>
    <s v="theater/plays"/>
    <n v="1"/>
    <n v="13.11"/>
    <x v="1"/>
    <x v="6"/>
    <x v="3889"/>
    <x v="3869"/>
    <x v="3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x v="3870"/>
    <x v="3890"/>
    <b v="0"/>
    <n v="8"/>
    <b v="0"/>
    <s v="theater/plays"/>
    <n v="17"/>
    <n v="315.5"/>
    <x v="1"/>
    <x v="6"/>
    <x v="3890"/>
    <x v="3870"/>
    <x v="0"/>
  </r>
  <r>
    <n v="3891"/>
    <s v="Out of the Box: A Mime Story"/>
    <s v="A comedy about a mime who dreams of becoming a stand up comedian."/>
    <x v="134"/>
    <n v="260"/>
    <x v="2"/>
    <s v="US"/>
    <s v="USD"/>
    <x v="3871"/>
    <x v="3891"/>
    <b v="0"/>
    <n v="7"/>
    <b v="0"/>
    <s v="theater/plays"/>
    <n v="33"/>
    <n v="37.14"/>
    <x v="1"/>
    <x v="6"/>
    <x v="3891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x v="3872"/>
    <x v="3892"/>
    <b v="0"/>
    <n v="0"/>
    <b v="0"/>
    <s v="theater/plays"/>
    <n v="0"/>
    <n v="0"/>
    <x v="1"/>
    <x v="6"/>
    <x v="3892"/>
    <x v="3872"/>
    <x v="3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x v="3873"/>
    <x v="3893"/>
    <b v="0"/>
    <n v="84"/>
    <b v="0"/>
    <s v="theater/plays"/>
    <n v="22"/>
    <n v="128.27000000000001"/>
    <x v="1"/>
    <x v="6"/>
    <x v="3893"/>
    <x v="3873"/>
    <x v="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x v="3874"/>
    <x v="3894"/>
    <b v="0"/>
    <n v="11"/>
    <b v="0"/>
    <s v="theater/plays"/>
    <n v="3"/>
    <n v="47.27"/>
    <x v="1"/>
    <x v="6"/>
    <x v="3894"/>
    <x v="3874"/>
    <x v="2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x v="3875"/>
    <x v="3895"/>
    <b v="0"/>
    <n v="1"/>
    <b v="0"/>
    <s v="theater/plays"/>
    <n v="5"/>
    <n v="50"/>
    <x v="1"/>
    <x v="6"/>
    <x v="3895"/>
    <x v="3875"/>
    <x v="0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x v="3876"/>
    <x v="3896"/>
    <b v="0"/>
    <n v="4"/>
    <b v="0"/>
    <s v="theater/plays"/>
    <n v="11"/>
    <n v="42.5"/>
    <x v="1"/>
    <x v="6"/>
    <x v="3896"/>
    <x v="3876"/>
    <x v="3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x v="3877"/>
    <x v="3897"/>
    <b v="0"/>
    <n v="10"/>
    <b v="0"/>
    <s v="theater/plays"/>
    <n v="18"/>
    <n v="44"/>
    <x v="1"/>
    <x v="6"/>
    <x v="3897"/>
    <x v="3877"/>
    <x v="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x v="3878"/>
    <x v="3898"/>
    <b v="0"/>
    <n v="16"/>
    <b v="0"/>
    <s v="theater/plays"/>
    <n v="33"/>
    <n v="50.88"/>
    <x v="1"/>
    <x v="6"/>
    <x v="3898"/>
    <x v="3878"/>
    <x v="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x v="3879"/>
    <x v="3899"/>
    <b v="0"/>
    <n v="2"/>
    <b v="0"/>
    <s v="theater/plays"/>
    <n v="1"/>
    <n v="62.5"/>
    <x v="1"/>
    <x v="6"/>
    <x v="3899"/>
    <x v="3879"/>
    <x v="3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x v="3880"/>
    <x v="3900"/>
    <b v="0"/>
    <n v="5"/>
    <b v="0"/>
    <s v="theater/plays"/>
    <n v="5"/>
    <n v="27"/>
    <x v="1"/>
    <x v="6"/>
    <x v="3900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x v="3881"/>
    <x v="3901"/>
    <b v="0"/>
    <n v="1"/>
    <b v="0"/>
    <s v="theater/plays"/>
    <n v="1"/>
    <n v="25"/>
    <x v="1"/>
    <x v="6"/>
    <x v="3901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x v="3882"/>
    <x v="3902"/>
    <b v="0"/>
    <n v="31"/>
    <b v="0"/>
    <s v="theater/plays"/>
    <n v="49"/>
    <n v="47.26"/>
    <x v="1"/>
    <x v="6"/>
    <x v="3902"/>
    <x v="3882"/>
    <x v="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x v="3883"/>
    <x v="3903"/>
    <b v="0"/>
    <n v="0"/>
    <b v="0"/>
    <s v="theater/plays"/>
    <n v="0"/>
    <n v="0"/>
    <x v="1"/>
    <x v="6"/>
    <x v="3903"/>
    <x v="3883"/>
    <x v="0"/>
  </r>
  <r>
    <n v="3904"/>
    <s v="Black America from Prophets to Pimps"/>
    <s v="A play that will cover 4000 years of black history."/>
    <x v="3"/>
    <n v="3"/>
    <x v="2"/>
    <s v="US"/>
    <s v="USD"/>
    <x v="3884"/>
    <x v="3904"/>
    <b v="0"/>
    <n v="2"/>
    <b v="0"/>
    <s v="theater/plays"/>
    <n v="0"/>
    <n v="1.5"/>
    <x v="1"/>
    <x v="6"/>
    <x v="3904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x v="3885"/>
    <x v="3905"/>
    <b v="0"/>
    <n v="7"/>
    <b v="0"/>
    <s v="theater/plays"/>
    <n v="12"/>
    <n v="24.71"/>
    <x v="1"/>
    <x v="6"/>
    <x v="3905"/>
    <x v="3885"/>
    <x v="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x v="3886"/>
    <x v="3906"/>
    <b v="0"/>
    <n v="16"/>
    <b v="0"/>
    <s v="theater/plays"/>
    <n v="67"/>
    <n v="63.13"/>
    <x v="1"/>
    <x v="6"/>
    <x v="3906"/>
    <x v="3886"/>
    <x v="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x v="3887"/>
    <x v="3907"/>
    <b v="0"/>
    <n v="4"/>
    <b v="0"/>
    <s v="theater/plays"/>
    <n v="15"/>
    <n v="38.25"/>
    <x v="1"/>
    <x v="6"/>
    <x v="3907"/>
    <x v="3887"/>
    <x v="3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x v="3888"/>
    <x v="3908"/>
    <b v="0"/>
    <n v="4"/>
    <b v="0"/>
    <s v="theater/plays"/>
    <n v="9"/>
    <n v="16.25"/>
    <x v="1"/>
    <x v="6"/>
    <x v="3908"/>
    <x v="3888"/>
    <x v="3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x v="3889"/>
    <x v="3909"/>
    <b v="0"/>
    <n v="4"/>
    <b v="0"/>
    <s v="theater/plays"/>
    <n v="0"/>
    <n v="33.75"/>
    <x v="1"/>
    <x v="6"/>
    <x v="3909"/>
    <x v="3889"/>
    <x v="3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x v="3890"/>
    <x v="3910"/>
    <b v="0"/>
    <n v="3"/>
    <b v="0"/>
    <s v="theater/plays"/>
    <n v="3"/>
    <n v="61.67"/>
    <x v="1"/>
    <x v="6"/>
    <x v="3910"/>
    <x v="3890"/>
    <x v="0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x v="3891"/>
    <x v="3911"/>
    <b v="0"/>
    <n v="36"/>
    <b v="0"/>
    <s v="theater/plays"/>
    <n v="37"/>
    <n v="83.14"/>
    <x v="1"/>
    <x v="6"/>
    <x v="3911"/>
    <x v="3891"/>
    <x v="3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x v="3892"/>
    <x v="3912"/>
    <b v="0"/>
    <n v="1"/>
    <b v="0"/>
    <s v="theater/plays"/>
    <n v="0"/>
    <n v="1"/>
    <x v="1"/>
    <x v="6"/>
    <x v="3912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x v="3893"/>
    <x v="3913"/>
    <b v="0"/>
    <n v="7"/>
    <b v="0"/>
    <s v="theater/plays"/>
    <n v="10"/>
    <n v="142.86000000000001"/>
    <x v="1"/>
    <x v="6"/>
    <x v="3913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x v="3894"/>
    <x v="3914"/>
    <b v="0"/>
    <n v="27"/>
    <b v="0"/>
    <s v="theater/plays"/>
    <n v="36"/>
    <n v="33.67"/>
    <x v="1"/>
    <x v="6"/>
    <x v="3914"/>
    <x v="3894"/>
    <x v="0"/>
  </r>
  <r>
    <n v="3915"/>
    <s v="Hardcross"/>
    <s v="Following the enormous success of Hardcross, we are looking for new ways to bring this wonderful play to a wider audience."/>
    <x v="15"/>
    <n v="5"/>
    <x v="2"/>
    <s v="GB"/>
    <s v="GBP"/>
    <x v="3895"/>
    <x v="3915"/>
    <b v="0"/>
    <n v="1"/>
    <b v="0"/>
    <s v="theater/plays"/>
    <n v="0"/>
    <n v="5"/>
    <x v="1"/>
    <x v="6"/>
    <x v="3915"/>
    <x v="3895"/>
    <x v="2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x v="3896"/>
    <x v="3916"/>
    <b v="0"/>
    <n v="0"/>
    <b v="0"/>
    <s v="theater/plays"/>
    <n v="0"/>
    <n v="0"/>
    <x v="1"/>
    <x v="6"/>
    <x v="3916"/>
    <x v="3896"/>
    <x v="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x v="3897"/>
    <x v="3917"/>
    <b v="0"/>
    <n v="1"/>
    <b v="0"/>
    <s v="theater/plays"/>
    <n v="0"/>
    <n v="10"/>
    <x v="1"/>
    <x v="6"/>
    <x v="3917"/>
    <x v="3897"/>
    <x v="3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x v="3898"/>
    <x v="3918"/>
    <b v="0"/>
    <n v="3"/>
    <b v="0"/>
    <s v="theater/plays"/>
    <n v="0"/>
    <n v="40"/>
    <x v="1"/>
    <x v="6"/>
    <x v="3918"/>
    <x v="3898"/>
    <x v="3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x v="3899"/>
    <x v="3919"/>
    <b v="0"/>
    <n v="3"/>
    <b v="0"/>
    <s v="theater/plays"/>
    <n v="2"/>
    <n v="30"/>
    <x v="1"/>
    <x v="6"/>
    <x v="3919"/>
    <x v="3899"/>
    <x v="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x v="3900"/>
    <x v="3920"/>
    <b v="0"/>
    <n v="3"/>
    <b v="0"/>
    <s v="theater/plays"/>
    <n v="5"/>
    <n v="45"/>
    <x v="1"/>
    <x v="6"/>
    <x v="3920"/>
    <x v="3900"/>
    <x v="2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x v="3901"/>
    <x v="3921"/>
    <b v="0"/>
    <n v="0"/>
    <b v="0"/>
    <s v="theater/plays"/>
    <n v="0"/>
    <n v="0"/>
    <x v="1"/>
    <x v="6"/>
    <x v="3921"/>
    <x v="3901"/>
    <x v="3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x v="3902"/>
    <x v="3922"/>
    <b v="0"/>
    <n v="6"/>
    <b v="0"/>
    <s v="theater/plays"/>
    <n v="8"/>
    <n v="10.17"/>
    <x v="1"/>
    <x v="6"/>
    <x v="3922"/>
    <x v="3902"/>
    <x v="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x v="3903"/>
    <x v="3923"/>
    <b v="0"/>
    <n v="17"/>
    <b v="0"/>
    <s v="theater/plays"/>
    <n v="12"/>
    <n v="81.41"/>
    <x v="1"/>
    <x v="6"/>
    <x v="3923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x v="3904"/>
    <x v="3924"/>
    <b v="0"/>
    <n v="40"/>
    <b v="0"/>
    <s v="theater/plays"/>
    <n v="15"/>
    <n v="57.25"/>
    <x v="1"/>
    <x v="6"/>
    <x v="3924"/>
    <x v="3904"/>
    <x v="3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x v="3905"/>
    <x v="3925"/>
    <b v="0"/>
    <n v="3"/>
    <b v="0"/>
    <s v="theater/plays"/>
    <n v="10"/>
    <n v="5"/>
    <x v="1"/>
    <x v="6"/>
    <x v="3925"/>
    <x v="3905"/>
    <x v="3"/>
  </r>
  <r>
    <n v="3926"/>
    <s v="Caryl Churchill's 'Top Girls' - NSW HSC Text"/>
    <s v="Producing syllabus-relevant theatre targeted to HSC students on the NSW Central Coast"/>
    <x v="10"/>
    <n v="15"/>
    <x v="2"/>
    <s v="AU"/>
    <s v="AUD"/>
    <x v="3906"/>
    <x v="3926"/>
    <b v="0"/>
    <n v="1"/>
    <b v="0"/>
    <s v="theater/plays"/>
    <n v="0"/>
    <n v="15"/>
    <x v="1"/>
    <x v="6"/>
    <x v="3926"/>
    <x v="3906"/>
    <x v="3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x v="3907"/>
    <x v="3927"/>
    <b v="0"/>
    <n v="2"/>
    <b v="0"/>
    <s v="theater/plays"/>
    <n v="1"/>
    <n v="12.5"/>
    <x v="1"/>
    <x v="6"/>
    <x v="3927"/>
    <x v="3907"/>
    <x v="3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x v="3908"/>
    <x v="3928"/>
    <b v="0"/>
    <n v="7"/>
    <b v="0"/>
    <s v="theater/plays"/>
    <n v="13"/>
    <n v="93"/>
    <x v="1"/>
    <x v="6"/>
    <x v="3928"/>
    <x v="3908"/>
    <x v="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x v="3909"/>
    <x v="3929"/>
    <b v="0"/>
    <n v="14"/>
    <b v="0"/>
    <s v="theater/plays"/>
    <n v="2"/>
    <n v="32.36"/>
    <x v="1"/>
    <x v="6"/>
    <x v="3929"/>
    <x v="3909"/>
    <x v="2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x v="3910"/>
    <x v="3930"/>
    <b v="0"/>
    <n v="0"/>
    <b v="0"/>
    <s v="theater/plays"/>
    <n v="0"/>
    <n v="0"/>
    <x v="1"/>
    <x v="6"/>
    <x v="3930"/>
    <x v="3910"/>
    <x v="2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x v="3911"/>
    <x v="3931"/>
    <b v="0"/>
    <n v="0"/>
    <b v="0"/>
    <s v="theater/plays"/>
    <n v="0"/>
    <n v="0"/>
    <x v="1"/>
    <x v="6"/>
    <x v="3931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x v="3912"/>
    <x v="3932"/>
    <b v="0"/>
    <n v="1"/>
    <b v="0"/>
    <s v="theater/plays"/>
    <n v="0"/>
    <n v="1"/>
    <x v="1"/>
    <x v="6"/>
    <x v="3932"/>
    <x v="3912"/>
    <x v="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x v="3913"/>
    <x v="3933"/>
    <b v="0"/>
    <n v="12"/>
    <b v="0"/>
    <s v="theater/plays"/>
    <n v="16"/>
    <n v="91.83"/>
    <x v="1"/>
    <x v="6"/>
    <x v="3933"/>
    <x v="3913"/>
    <x v="2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x v="3914"/>
    <x v="3934"/>
    <b v="0"/>
    <n v="12"/>
    <b v="0"/>
    <s v="theater/plays"/>
    <n v="11"/>
    <n v="45.83"/>
    <x v="1"/>
    <x v="6"/>
    <x v="3934"/>
    <x v="3914"/>
    <x v="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x v="3915"/>
    <x v="3935"/>
    <b v="0"/>
    <n v="23"/>
    <b v="0"/>
    <s v="theater/plays"/>
    <n v="44"/>
    <n v="57.17"/>
    <x v="1"/>
    <x v="6"/>
    <x v="3935"/>
    <x v="3915"/>
    <x v="0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x v="3916"/>
    <x v="3936"/>
    <b v="0"/>
    <n v="0"/>
    <b v="0"/>
    <s v="theater/plays"/>
    <n v="0"/>
    <n v="0"/>
    <x v="1"/>
    <x v="6"/>
    <x v="3936"/>
    <x v="3916"/>
    <x v="2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x v="3917"/>
    <x v="3937"/>
    <b v="0"/>
    <n v="10"/>
    <b v="0"/>
    <s v="theater/plays"/>
    <n v="86"/>
    <n v="248.5"/>
    <x v="1"/>
    <x v="6"/>
    <x v="3937"/>
    <x v="3917"/>
    <x v="2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x v="3918"/>
    <x v="3938"/>
    <b v="0"/>
    <n v="5"/>
    <b v="0"/>
    <s v="theater/plays"/>
    <n v="12"/>
    <n v="79.400000000000006"/>
    <x v="1"/>
    <x v="6"/>
    <x v="3938"/>
    <x v="3918"/>
    <x v="0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x v="3919"/>
    <x v="3939"/>
    <b v="0"/>
    <n v="1"/>
    <b v="0"/>
    <s v="theater/plays"/>
    <n v="0"/>
    <n v="5"/>
    <x v="1"/>
    <x v="6"/>
    <x v="3939"/>
    <x v="3919"/>
    <x v="3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x v="3920"/>
    <x v="3940"/>
    <b v="0"/>
    <n v="2"/>
    <b v="0"/>
    <s v="theater/plays"/>
    <n v="0"/>
    <n v="5.5"/>
    <x v="1"/>
    <x v="6"/>
    <x v="3940"/>
    <x v="3920"/>
    <x v="3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x v="3921"/>
    <x v="3941"/>
    <b v="0"/>
    <n v="2"/>
    <b v="0"/>
    <s v="theater/plays"/>
    <n v="1"/>
    <n v="25"/>
    <x v="1"/>
    <x v="6"/>
    <x v="3941"/>
    <x v="3921"/>
    <x v="3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x v="3922"/>
    <x v="3942"/>
    <b v="0"/>
    <n v="0"/>
    <b v="0"/>
    <s v="theater/plays"/>
    <n v="0"/>
    <n v="0"/>
    <x v="1"/>
    <x v="6"/>
    <x v="3942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x v="3923"/>
    <x v="3943"/>
    <b v="0"/>
    <n v="13"/>
    <b v="0"/>
    <s v="theater/plays"/>
    <n v="36"/>
    <n v="137.08000000000001"/>
    <x v="1"/>
    <x v="6"/>
    <x v="3943"/>
    <x v="3923"/>
    <x v="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x v="3924"/>
    <x v="3944"/>
    <b v="0"/>
    <n v="0"/>
    <b v="0"/>
    <s v="theater/plays"/>
    <n v="0"/>
    <n v="0"/>
    <x v="1"/>
    <x v="6"/>
    <x v="3944"/>
    <x v="3924"/>
    <x v="0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x v="3925"/>
    <x v="3945"/>
    <b v="0"/>
    <n v="1"/>
    <b v="0"/>
    <s v="theater/plays"/>
    <n v="0"/>
    <n v="5"/>
    <x v="1"/>
    <x v="6"/>
    <x v="3945"/>
    <x v="3925"/>
    <x v="0"/>
  </r>
  <r>
    <n v="3946"/>
    <s v="DR. Mecurio's Mythical Marvels &amp; Beastiry"/>
    <s v="Dr. Mecurio's is an original work of fantasy designed and written for the stage."/>
    <x v="12"/>
    <n v="195"/>
    <x v="2"/>
    <s v="US"/>
    <s v="USD"/>
    <x v="3926"/>
    <x v="3946"/>
    <b v="0"/>
    <n v="5"/>
    <b v="0"/>
    <s v="theater/plays"/>
    <n v="3"/>
    <n v="39"/>
    <x v="1"/>
    <x v="6"/>
    <x v="3946"/>
    <x v="3926"/>
    <x v="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x v="3927"/>
    <x v="3947"/>
    <b v="0"/>
    <n v="2"/>
    <b v="0"/>
    <s v="theater/plays"/>
    <n v="3"/>
    <n v="50.5"/>
    <x v="1"/>
    <x v="6"/>
    <x v="3947"/>
    <x v="3927"/>
    <x v="2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x v="3928"/>
    <x v="3948"/>
    <b v="0"/>
    <n v="0"/>
    <b v="0"/>
    <s v="theater/plays"/>
    <n v="0"/>
    <n v="0"/>
    <x v="1"/>
    <x v="6"/>
    <x v="3948"/>
    <x v="392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x v="3929"/>
    <x v="3949"/>
    <b v="0"/>
    <n v="32"/>
    <b v="0"/>
    <s v="theater/plays"/>
    <n v="16"/>
    <n v="49.28"/>
    <x v="1"/>
    <x v="6"/>
    <x v="3949"/>
    <x v="3929"/>
    <x v="0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x v="3930"/>
    <x v="3950"/>
    <b v="0"/>
    <n v="1"/>
    <b v="0"/>
    <s v="theater/plays"/>
    <n v="1"/>
    <n v="25"/>
    <x v="1"/>
    <x v="6"/>
    <x v="3950"/>
    <x v="3930"/>
    <x v="2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x v="3931"/>
    <x v="3951"/>
    <b v="0"/>
    <n v="1"/>
    <b v="0"/>
    <s v="theater/plays"/>
    <n v="0"/>
    <n v="1"/>
    <x v="1"/>
    <x v="6"/>
    <x v="3951"/>
    <x v="3931"/>
    <x v="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x v="3932"/>
    <x v="3952"/>
    <b v="0"/>
    <n v="1"/>
    <b v="0"/>
    <s v="theater/plays"/>
    <n v="0"/>
    <n v="25"/>
    <x v="1"/>
    <x v="6"/>
    <x v="3952"/>
    <x v="3932"/>
    <x v="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x v="3933"/>
    <x v="3953"/>
    <b v="0"/>
    <n v="0"/>
    <b v="0"/>
    <s v="theater/plays"/>
    <n v="0"/>
    <n v="0"/>
    <x v="1"/>
    <x v="6"/>
    <x v="3953"/>
    <x v="3933"/>
    <x v="2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x v="3934"/>
    <x v="3954"/>
    <b v="0"/>
    <n v="0"/>
    <b v="0"/>
    <s v="theater/plays"/>
    <n v="0"/>
    <n v="0"/>
    <x v="1"/>
    <x v="6"/>
    <x v="3954"/>
    <x v="3934"/>
    <x v="3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x v="3935"/>
    <x v="3955"/>
    <b v="0"/>
    <n v="8"/>
    <b v="0"/>
    <s v="theater/plays"/>
    <n v="24"/>
    <n v="53.13"/>
    <x v="1"/>
    <x v="6"/>
    <x v="3955"/>
    <x v="3935"/>
    <x v="0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x v="3936"/>
    <x v="3956"/>
    <b v="0"/>
    <n v="0"/>
    <b v="0"/>
    <s v="theater/plays"/>
    <n v="0"/>
    <n v="0"/>
    <x v="1"/>
    <x v="6"/>
    <x v="3956"/>
    <x v="3936"/>
    <x v="2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x v="3937"/>
    <x v="3957"/>
    <b v="0"/>
    <n v="1"/>
    <b v="0"/>
    <s v="theater/plays"/>
    <n v="0"/>
    <n v="7"/>
    <x v="1"/>
    <x v="6"/>
    <x v="3957"/>
    <x v="3937"/>
    <x v="2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x v="3938"/>
    <x v="3958"/>
    <b v="0"/>
    <n v="16"/>
    <b v="0"/>
    <s v="theater/plays"/>
    <n v="32"/>
    <n v="40.06"/>
    <x v="1"/>
    <x v="6"/>
    <x v="3958"/>
    <x v="393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x v="3939"/>
    <x v="3959"/>
    <b v="0"/>
    <n v="12"/>
    <b v="0"/>
    <s v="theater/plays"/>
    <n v="24"/>
    <n v="24.33"/>
    <x v="1"/>
    <x v="6"/>
    <x v="3959"/>
    <x v="3939"/>
    <x v="3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x v="3940"/>
    <x v="3960"/>
    <b v="0"/>
    <n v="4"/>
    <b v="0"/>
    <s v="theater/plays"/>
    <n v="2"/>
    <n v="11.25"/>
    <x v="1"/>
    <x v="6"/>
    <x v="3960"/>
    <x v="3940"/>
    <x v="0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x v="3941"/>
    <x v="3961"/>
    <b v="0"/>
    <n v="2"/>
    <b v="0"/>
    <s v="theater/plays"/>
    <n v="0"/>
    <n v="10.5"/>
    <x v="1"/>
    <x v="6"/>
    <x v="3961"/>
    <x v="3941"/>
    <x v="3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x v="3942"/>
    <x v="3962"/>
    <b v="0"/>
    <n v="3"/>
    <b v="0"/>
    <s v="theater/plays"/>
    <n v="3"/>
    <n v="15"/>
    <x v="1"/>
    <x v="6"/>
    <x v="3962"/>
    <x v="3942"/>
    <x v="0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x v="3943"/>
    <x v="3963"/>
    <b v="0"/>
    <n v="0"/>
    <b v="0"/>
    <s v="theater/plays"/>
    <n v="0"/>
    <n v="0"/>
    <x v="1"/>
    <x v="6"/>
    <x v="3963"/>
    <x v="3943"/>
    <x v="0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x v="3944"/>
    <x v="3964"/>
    <b v="0"/>
    <n v="3"/>
    <b v="0"/>
    <s v="theater/plays"/>
    <n v="6"/>
    <n v="42"/>
    <x v="1"/>
    <x v="6"/>
    <x v="3964"/>
    <x v="3944"/>
    <x v="0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x v="3945"/>
    <x v="3965"/>
    <b v="0"/>
    <n v="4"/>
    <b v="0"/>
    <s v="theater/plays"/>
    <n v="14"/>
    <n v="71.25"/>
    <x v="1"/>
    <x v="6"/>
    <x v="3965"/>
    <x v="3945"/>
    <x v="2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x v="3946"/>
    <x v="3966"/>
    <b v="0"/>
    <n v="2"/>
    <b v="0"/>
    <s v="theater/plays"/>
    <n v="1"/>
    <n v="22.5"/>
    <x v="1"/>
    <x v="6"/>
    <x v="3966"/>
    <x v="3946"/>
    <x v="3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x v="3947"/>
    <x v="3967"/>
    <b v="0"/>
    <n v="10"/>
    <b v="0"/>
    <s v="theater/plays"/>
    <n v="24"/>
    <n v="41"/>
    <x v="1"/>
    <x v="6"/>
    <x v="3967"/>
    <x v="3947"/>
    <x v="1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x v="3948"/>
    <x v="3968"/>
    <b v="0"/>
    <n v="11"/>
    <b v="0"/>
    <s v="theater/plays"/>
    <n v="11"/>
    <n v="47.91"/>
    <x v="1"/>
    <x v="6"/>
    <x v="3968"/>
    <x v="3948"/>
    <x v="2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x v="3949"/>
    <x v="3969"/>
    <b v="0"/>
    <n v="6"/>
    <b v="0"/>
    <s v="theater/plays"/>
    <n v="7"/>
    <n v="35.17"/>
    <x v="1"/>
    <x v="6"/>
    <x v="3969"/>
    <x v="394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x v="3950"/>
    <x v="3970"/>
    <b v="0"/>
    <n v="2"/>
    <b v="0"/>
    <s v="theater/plays"/>
    <n v="0"/>
    <n v="5.5"/>
    <x v="1"/>
    <x v="6"/>
    <x v="3970"/>
    <x v="3950"/>
    <x v="2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x v="3951"/>
    <x v="3971"/>
    <b v="0"/>
    <n v="6"/>
    <b v="0"/>
    <s v="theater/plays"/>
    <n v="1"/>
    <n v="22.67"/>
    <x v="1"/>
    <x v="6"/>
    <x v="3971"/>
    <x v="3951"/>
    <x v="3"/>
  </r>
  <r>
    <n v="3972"/>
    <s v="Valkyrie Theatre Company"/>
    <s v="We're a horror based theatre company in Oklahoma City beginning our first season of shows."/>
    <x v="28"/>
    <n v="211"/>
    <x v="2"/>
    <s v="US"/>
    <s v="USD"/>
    <x v="3952"/>
    <x v="3972"/>
    <b v="0"/>
    <n v="8"/>
    <b v="0"/>
    <s v="theater/plays"/>
    <n v="21"/>
    <n v="26.38"/>
    <x v="1"/>
    <x v="6"/>
    <x v="3972"/>
    <x v="3952"/>
    <x v="3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x v="3953"/>
    <x v="3973"/>
    <b v="0"/>
    <n v="37"/>
    <b v="0"/>
    <s v="theater/plays"/>
    <n v="78"/>
    <n v="105.54"/>
    <x v="1"/>
    <x v="6"/>
    <x v="3973"/>
    <x v="3953"/>
    <x v="2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x v="3954"/>
    <x v="3974"/>
    <b v="0"/>
    <n v="11"/>
    <b v="0"/>
    <s v="theater/plays"/>
    <n v="32"/>
    <n v="29.09"/>
    <x v="1"/>
    <x v="6"/>
    <x v="3974"/>
    <x v="3954"/>
    <x v="2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x v="3955"/>
    <x v="3975"/>
    <b v="0"/>
    <n v="0"/>
    <b v="0"/>
    <s v="theater/plays"/>
    <n v="0"/>
    <n v="0"/>
    <x v="1"/>
    <x v="6"/>
    <x v="3975"/>
    <x v="3955"/>
    <x v="2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x v="3956"/>
    <x v="3976"/>
    <b v="0"/>
    <n v="10"/>
    <b v="0"/>
    <s v="theater/plays"/>
    <n v="48"/>
    <n v="62"/>
    <x v="1"/>
    <x v="6"/>
    <x v="3976"/>
    <x v="3956"/>
    <x v="3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x v="3957"/>
    <x v="3977"/>
    <b v="0"/>
    <n v="6"/>
    <b v="0"/>
    <s v="theater/plays"/>
    <n v="1"/>
    <n v="217.5"/>
    <x v="1"/>
    <x v="6"/>
    <x v="3977"/>
    <x v="3957"/>
    <x v="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x v="3958"/>
    <x v="3978"/>
    <b v="0"/>
    <n v="8"/>
    <b v="0"/>
    <s v="theater/plays"/>
    <n v="11"/>
    <n v="26.75"/>
    <x v="1"/>
    <x v="6"/>
    <x v="3978"/>
    <x v="3958"/>
    <x v="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x v="3959"/>
    <x v="3979"/>
    <b v="0"/>
    <n v="6"/>
    <b v="0"/>
    <s v="theater/plays"/>
    <n v="2"/>
    <n v="18.329999999999998"/>
    <x v="1"/>
    <x v="6"/>
    <x v="3979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x v="3960"/>
    <x v="3980"/>
    <b v="0"/>
    <n v="7"/>
    <b v="0"/>
    <s v="theater/plays"/>
    <n v="18"/>
    <n v="64.290000000000006"/>
    <x v="1"/>
    <x v="6"/>
    <x v="3980"/>
    <x v="3960"/>
    <x v="3"/>
  </r>
  <r>
    <n v="3981"/>
    <s v="BEIRUT, LADY OF LEBANON"/>
    <s v="A Theatrical Production Celebrating the Lebanese Culture and the Human Spirit in Time of War."/>
    <x v="11"/>
    <n v="1225"/>
    <x v="2"/>
    <s v="US"/>
    <s v="USD"/>
    <x v="3961"/>
    <x v="3981"/>
    <b v="0"/>
    <n v="7"/>
    <b v="0"/>
    <s v="theater/plays"/>
    <n v="4"/>
    <n v="175"/>
    <x v="1"/>
    <x v="6"/>
    <x v="3981"/>
    <x v="3961"/>
    <x v="2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x v="3962"/>
    <x v="3982"/>
    <b v="0"/>
    <n v="5"/>
    <b v="0"/>
    <s v="theater/plays"/>
    <n v="20"/>
    <n v="34"/>
    <x v="1"/>
    <x v="6"/>
    <x v="3982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x v="3963"/>
    <x v="3983"/>
    <b v="0"/>
    <n v="46"/>
    <b v="0"/>
    <s v="theater/plays"/>
    <n v="35"/>
    <n v="84.28"/>
    <x v="1"/>
    <x v="6"/>
    <x v="3983"/>
    <x v="3963"/>
    <x v="3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x v="3964"/>
    <x v="3984"/>
    <b v="0"/>
    <n v="10"/>
    <b v="0"/>
    <s v="theater/plays"/>
    <n v="6"/>
    <n v="9.5"/>
    <x v="1"/>
    <x v="6"/>
    <x v="3984"/>
    <x v="396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x v="3965"/>
    <x v="3985"/>
    <b v="0"/>
    <n v="19"/>
    <b v="0"/>
    <s v="theater/plays"/>
    <n v="32"/>
    <n v="33.74"/>
    <x v="1"/>
    <x v="6"/>
    <x v="3985"/>
    <x v="3965"/>
    <x v="2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x v="3966"/>
    <x v="3986"/>
    <b v="0"/>
    <n v="13"/>
    <b v="0"/>
    <s v="theater/plays"/>
    <n v="10"/>
    <n v="37.54"/>
    <x v="1"/>
    <x v="6"/>
    <x v="3986"/>
    <x v="3966"/>
    <x v="2"/>
  </r>
  <r>
    <n v="3987"/>
    <s v="Write Now 5"/>
    <s v="Write Now 5 is a new writing festival in south east London promoting new work from emerging playwrights."/>
    <x v="44"/>
    <n v="151"/>
    <x v="2"/>
    <s v="GB"/>
    <s v="GBP"/>
    <x v="3967"/>
    <x v="3987"/>
    <b v="0"/>
    <n v="13"/>
    <b v="0"/>
    <s v="theater/plays"/>
    <n v="38"/>
    <n v="11.62"/>
    <x v="1"/>
    <x v="6"/>
    <x v="3987"/>
    <x v="3967"/>
    <x v="3"/>
  </r>
  <r>
    <n v="3988"/>
    <s v="Folk-Tales: What Stories Do Your Folks Tell?"/>
    <s v="An evening of of stories based both in myth and truth."/>
    <x v="15"/>
    <n v="32"/>
    <x v="2"/>
    <s v="US"/>
    <s v="USD"/>
    <x v="3968"/>
    <x v="3988"/>
    <b v="0"/>
    <n v="4"/>
    <b v="0"/>
    <s v="theater/plays"/>
    <n v="2"/>
    <n v="8"/>
    <x v="1"/>
    <x v="6"/>
    <x v="3988"/>
    <x v="3968"/>
    <x v="0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x v="3969"/>
    <x v="3989"/>
    <b v="0"/>
    <n v="0"/>
    <b v="0"/>
    <s v="theater/plays"/>
    <n v="0"/>
    <n v="0"/>
    <x v="1"/>
    <x v="6"/>
    <x v="3989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x v="3970"/>
    <x v="3990"/>
    <b v="0"/>
    <n v="3"/>
    <b v="0"/>
    <s v="theater/plays"/>
    <n v="4"/>
    <n v="23"/>
    <x v="1"/>
    <x v="6"/>
    <x v="3990"/>
    <x v="3970"/>
    <x v="2"/>
  </r>
  <r>
    <n v="3991"/>
    <s v="NTACTheatre - North Texas Actor's Collaborative Theatre"/>
    <s v="North Texas first actor-driven theatre company needs your help"/>
    <x v="2"/>
    <n v="100"/>
    <x v="2"/>
    <s v="US"/>
    <s v="USD"/>
    <x v="3971"/>
    <x v="3991"/>
    <b v="0"/>
    <n v="1"/>
    <b v="0"/>
    <s v="theater/plays"/>
    <n v="20"/>
    <n v="100"/>
    <x v="1"/>
    <x v="6"/>
    <x v="3991"/>
    <x v="3971"/>
    <x v="0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x v="3972"/>
    <x v="3992"/>
    <b v="0"/>
    <n v="9"/>
    <b v="0"/>
    <s v="theater/plays"/>
    <n v="5"/>
    <n v="60.11"/>
    <x v="1"/>
    <x v="6"/>
    <x v="3992"/>
    <x v="3972"/>
    <x v="0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x v="3973"/>
    <x v="3993"/>
    <b v="0"/>
    <n v="1"/>
    <b v="0"/>
    <s v="theater/plays"/>
    <n v="0"/>
    <n v="3"/>
    <x v="1"/>
    <x v="6"/>
    <x v="3993"/>
    <x v="3973"/>
    <x v="0"/>
  </r>
  <r>
    <n v="3994"/>
    <s v="Poles Apart - A Play in 2 Acts"/>
    <s v="Is Henson willing to dare risk a theatrical speaking tour of his North Pole adventures...and more?"/>
    <x v="13"/>
    <n v="5"/>
    <x v="2"/>
    <s v="US"/>
    <s v="USD"/>
    <x v="3974"/>
    <x v="3994"/>
    <b v="0"/>
    <n v="1"/>
    <b v="0"/>
    <s v="theater/plays"/>
    <n v="0"/>
    <n v="5"/>
    <x v="1"/>
    <x v="6"/>
    <x v="3994"/>
    <x v="3974"/>
    <x v="3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x v="3975"/>
    <x v="3995"/>
    <b v="0"/>
    <n v="4"/>
    <b v="0"/>
    <s v="theater/plays"/>
    <n v="35"/>
    <n v="17.5"/>
    <x v="1"/>
    <x v="6"/>
    <x v="3995"/>
    <x v="3975"/>
    <x v="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x v="3976"/>
    <x v="3996"/>
    <b v="0"/>
    <n v="17"/>
    <b v="0"/>
    <s v="theater/plays"/>
    <n v="17"/>
    <n v="29.24"/>
    <x v="1"/>
    <x v="6"/>
    <x v="3996"/>
    <x v="3976"/>
    <x v="3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x v="3977"/>
    <x v="3997"/>
    <b v="0"/>
    <n v="0"/>
    <b v="0"/>
    <s v="theater/plays"/>
    <n v="0"/>
    <n v="0"/>
    <x v="1"/>
    <x v="6"/>
    <x v="3997"/>
    <x v="3977"/>
    <x v="0"/>
  </r>
  <r>
    <n v="3998"/>
    <s v="Forsaken Angels-A New Play"/>
    <s v="Forsaken Angels, a powerful new play by William Leary, author of DCMTA's Best Of 2014 Play Masquerade."/>
    <x v="21"/>
    <n v="715"/>
    <x v="2"/>
    <s v="US"/>
    <s v="USD"/>
    <x v="3978"/>
    <x v="3998"/>
    <b v="0"/>
    <n v="12"/>
    <b v="0"/>
    <s v="theater/plays"/>
    <n v="57"/>
    <n v="59.58"/>
    <x v="1"/>
    <x v="6"/>
    <x v="3998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x v="3979"/>
    <x v="3999"/>
    <b v="0"/>
    <n v="14"/>
    <b v="0"/>
    <s v="theater/plays"/>
    <n v="17"/>
    <n v="82.57"/>
    <x v="1"/>
    <x v="6"/>
    <x v="3999"/>
    <x v="3979"/>
    <x v="3"/>
  </r>
  <r>
    <n v="4000"/>
    <s v="The Escorts"/>
    <s v="An Enticing Trip into the World of Assisted Dying"/>
    <x v="6"/>
    <n v="10"/>
    <x v="2"/>
    <s v="US"/>
    <s v="USD"/>
    <x v="3980"/>
    <x v="4000"/>
    <b v="0"/>
    <n v="1"/>
    <b v="0"/>
    <s v="theater/plays"/>
    <n v="0"/>
    <n v="10"/>
    <x v="1"/>
    <x v="6"/>
    <x v="4000"/>
    <x v="3980"/>
    <x v="2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x v="1748"/>
    <x v="4001"/>
    <b v="0"/>
    <n v="14"/>
    <b v="0"/>
    <s v="theater/plays"/>
    <n v="38"/>
    <n v="32.36"/>
    <x v="1"/>
    <x v="6"/>
    <x v="4001"/>
    <x v="1748"/>
    <x v="1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x v="3981"/>
    <x v="4002"/>
    <b v="0"/>
    <n v="4"/>
    <b v="0"/>
    <s v="theater/plays"/>
    <n v="2"/>
    <n v="5.75"/>
    <x v="1"/>
    <x v="6"/>
    <x v="4002"/>
    <x v="3981"/>
    <x v="3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x v="3982"/>
    <x v="4003"/>
    <b v="0"/>
    <n v="2"/>
    <b v="0"/>
    <s v="theater/plays"/>
    <n v="10"/>
    <n v="100.5"/>
    <x v="1"/>
    <x v="6"/>
    <x v="4003"/>
    <x v="3982"/>
    <x v="0"/>
  </r>
  <r>
    <n v="4004"/>
    <s v="South Florida Tours"/>
    <s v="Help Launch The Queen Into South Florida!"/>
    <x v="2"/>
    <n v="1"/>
    <x v="2"/>
    <s v="US"/>
    <s v="USD"/>
    <x v="3983"/>
    <x v="4004"/>
    <b v="0"/>
    <n v="1"/>
    <b v="0"/>
    <s v="theater/plays"/>
    <n v="0"/>
    <n v="1"/>
    <x v="1"/>
    <x v="6"/>
    <x v="4004"/>
    <x v="3983"/>
    <x v="3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x v="3984"/>
    <x v="4005"/>
    <b v="0"/>
    <n v="2"/>
    <b v="0"/>
    <s v="theater/plays"/>
    <n v="1"/>
    <n v="20"/>
    <x v="1"/>
    <x v="6"/>
    <x v="4005"/>
    <x v="3984"/>
    <x v="3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x v="3985"/>
    <x v="4006"/>
    <b v="0"/>
    <n v="1"/>
    <b v="0"/>
    <s v="theater/plays"/>
    <n v="0"/>
    <n v="2"/>
    <x v="1"/>
    <x v="6"/>
    <x v="4006"/>
    <x v="3985"/>
    <x v="2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x v="3986"/>
    <x v="4007"/>
    <b v="0"/>
    <n v="1"/>
    <b v="0"/>
    <s v="theater/plays"/>
    <n v="0"/>
    <n v="5"/>
    <x v="1"/>
    <x v="6"/>
    <x v="4007"/>
    <x v="3986"/>
    <x v="3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x v="3987"/>
    <x v="4008"/>
    <b v="0"/>
    <n v="4"/>
    <b v="0"/>
    <s v="theater/plays"/>
    <n v="6"/>
    <n v="15"/>
    <x v="1"/>
    <x v="6"/>
    <x v="4008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x v="3988"/>
    <x v="4009"/>
    <b v="0"/>
    <n v="3"/>
    <b v="0"/>
    <s v="theater/plays"/>
    <n v="4"/>
    <n v="25"/>
    <x v="1"/>
    <x v="6"/>
    <x v="4009"/>
    <x v="3988"/>
    <x v="3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x v="3989"/>
    <x v="4010"/>
    <b v="0"/>
    <n v="38"/>
    <b v="0"/>
    <s v="theater/plays"/>
    <n v="24"/>
    <n v="45.84"/>
    <x v="1"/>
    <x v="6"/>
    <x v="4010"/>
    <x v="3989"/>
    <x v="3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x v="3990"/>
    <x v="4011"/>
    <b v="0"/>
    <n v="4"/>
    <b v="0"/>
    <s v="theater/plays"/>
    <n v="8"/>
    <n v="4.75"/>
    <x v="1"/>
    <x v="6"/>
    <x v="4011"/>
    <x v="3990"/>
    <x v="3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x v="3991"/>
    <x v="4012"/>
    <b v="0"/>
    <n v="0"/>
    <b v="0"/>
    <s v="theater/plays"/>
    <n v="0"/>
    <n v="0"/>
    <x v="1"/>
    <x v="6"/>
    <x v="4012"/>
    <x v="3991"/>
    <x v="0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x v="3992"/>
    <x v="4013"/>
    <b v="0"/>
    <n v="2"/>
    <b v="0"/>
    <s v="theater/plays"/>
    <n v="1"/>
    <n v="13"/>
    <x v="1"/>
    <x v="6"/>
    <x v="4013"/>
    <x v="3992"/>
    <x v="0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x v="3993"/>
    <x v="4014"/>
    <b v="0"/>
    <n v="0"/>
    <b v="0"/>
    <s v="theater/plays"/>
    <n v="0"/>
    <n v="0"/>
    <x v="1"/>
    <x v="6"/>
    <x v="4014"/>
    <x v="3993"/>
    <x v="2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x v="3994"/>
    <x v="4015"/>
    <b v="0"/>
    <n v="1"/>
    <b v="0"/>
    <s v="theater/plays"/>
    <n v="0"/>
    <n v="1"/>
    <x v="1"/>
    <x v="6"/>
    <x v="4015"/>
    <x v="3994"/>
    <x v="0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x v="3995"/>
    <x v="4016"/>
    <b v="0"/>
    <n v="7"/>
    <b v="0"/>
    <s v="theater/plays"/>
    <n v="14"/>
    <n v="10"/>
    <x v="1"/>
    <x v="6"/>
    <x v="4016"/>
    <x v="3995"/>
    <x v="3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x v="3996"/>
    <x v="4017"/>
    <b v="0"/>
    <n v="2"/>
    <b v="0"/>
    <s v="theater/plays"/>
    <n v="1"/>
    <n v="52.5"/>
    <x v="1"/>
    <x v="6"/>
    <x v="4017"/>
    <x v="3996"/>
    <x v="3"/>
  </r>
  <r>
    <n v="4018"/>
    <s v="Time Please Fringe"/>
    <s v="Funding for a production of Time Please at the Brighton Fringe 2017... and beyond."/>
    <x v="15"/>
    <n v="130"/>
    <x v="2"/>
    <s v="GB"/>
    <s v="GBP"/>
    <x v="3997"/>
    <x v="4018"/>
    <b v="0"/>
    <n v="4"/>
    <b v="0"/>
    <s v="theater/plays"/>
    <n v="9"/>
    <n v="32.5"/>
    <x v="1"/>
    <x v="6"/>
    <x v="4018"/>
    <x v="3997"/>
    <x v="2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x v="3998"/>
    <x v="4019"/>
    <b v="0"/>
    <n v="4"/>
    <b v="0"/>
    <s v="theater/plays"/>
    <n v="1"/>
    <n v="7.25"/>
    <x v="1"/>
    <x v="6"/>
    <x v="4019"/>
    <x v="3998"/>
    <x v="2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x v="3999"/>
    <x v="4020"/>
    <b v="0"/>
    <n v="3"/>
    <b v="0"/>
    <s v="theater/plays"/>
    <n v="17"/>
    <n v="33.33"/>
    <x v="1"/>
    <x v="6"/>
    <x v="4020"/>
    <x v="3999"/>
    <x v="0"/>
  </r>
  <r>
    <n v="4021"/>
    <s v="Angels in Houston"/>
    <s v="Help a group of actors end bigotry in Houston, TX by supporting a  full production of Angels in America."/>
    <x v="36"/>
    <n v="125"/>
    <x v="2"/>
    <s v="US"/>
    <s v="USD"/>
    <x v="4000"/>
    <x v="4021"/>
    <b v="0"/>
    <n v="2"/>
    <b v="0"/>
    <s v="theater/plays"/>
    <n v="1"/>
    <n v="62.5"/>
    <x v="1"/>
    <x v="6"/>
    <x v="4021"/>
    <x v="4000"/>
    <x v="3"/>
  </r>
  <r>
    <n v="4022"/>
    <s v="The Merchant of Venice as Shakespeare Heard It"/>
    <s v="Help us produce a video of the first Original Pronunciation Merchant of Venice."/>
    <x v="102"/>
    <n v="12521"/>
    <x v="2"/>
    <s v="US"/>
    <s v="USD"/>
    <x v="4001"/>
    <x v="4022"/>
    <b v="0"/>
    <n v="197"/>
    <b v="0"/>
    <s v="theater/plays"/>
    <n v="70"/>
    <n v="63.56"/>
    <x v="1"/>
    <x v="6"/>
    <x v="4022"/>
    <x v="4001"/>
    <x v="3"/>
  </r>
  <r>
    <n v="4023"/>
    <s v="Forgive &amp; Forget"/>
    <s v="An original gospel stage play that explores the pain and hurt caused by those who struggle to forgive others!"/>
    <x v="39"/>
    <n v="0"/>
    <x v="2"/>
    <s v="US"/>
    <s v="USD"/>
    <x v="4002"/>
    <x v="4023"/>
    <b v="0"/>
    <n v="0"/>
    <b v="0"/>
    <s v="theater/plays"/>
    <n v="0"/>
    <n v="0"/>
    <x v="1"/>
    <x v="6"/>
    <x v="4023"/>
    <x v="4002"/>
    <x v="2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x v="4003"/>
    <x v="4024"/>
    <b v="0"/>
    <n v="1"/>
    <b v="0"/>
    <s v="theater/plays"/>
    <n v="1"/>
    <n v="10"/>
    <x v="1"/>
    <x v="6"/>
    <x v="4024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x v="4004"/>
    <x v="4025"/>
    <b v="0"/>
    <n v="4"/>
    <b v="0"/>
    <s v="theater/plays"/>
    <n v="5"/>
    <n v="62.5"/>
    <x v="1"/>
    <x v="6"/>
    <x v="4025"/>
    <x v="4004"/>
    <x v="0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x v="4005"/>
    <x v="4026"/>
    <b v="0"/>
    <n v="0"/>
    <b v="0"/>
    <s v="theater/plays"/>
    <n v="0"/>
    <n v="0"/>
    <x v="1"/>
    <x v="6"/>
    <x v="4026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x v="4006"/>
    <x v="4027"/>
    <b v="0"/>
    <n v="7"/>
    <b v="0"/>
    <s v="theater/plays"/>
    <n v="7"/>
    <n v="30.71"/>
    <x v="1"/>
    <x v="6"/>
    <x v="4027"/>
    <x v="4006"/>
    <x v="1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x v="4007"/>
    <x v="4028"/>
    <b v="0"/>
    <n v="11"/>
    <b v="0"/>
    <s v="theater/plays"/>
    <n v="28"/>
    <n v="51"/>
    <x v="1"/>
    <x v="6"/>
    <x v="4028"/>
    <x v="4007"/>
    <x v="3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x v="4008"/>
    <x v="4029"/>
    <b v="0"/>
    <n v="0"/>
    <b v="0"/>
    <s v="theater/plays"/>
    <n v="0"/>
    <n v="0"/>
    <x v="1"/>
    <x v="6"/>
    <x v="4029"/>
    <x v="4008"/>
    <x v="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x v="4009"/>
    <x v="4030"/>
    <b v="0"/>
    <n v="6"/>
    <b v="0"/>
    <s v="theater/plays"/>
    <n v="16"/>
    <n v="66.67"/>
    <x v="1"/>
    <x v="6"/>
    <x v="4030"/>
    <x v="4009"/>
    <x v="2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x v="4010"/>
    <x v="4031"/>
    <b v="0"/>
    <n v="0"/>
    <b v="0"/>
    <s v="theater/plays"/>
    <n v="0"/>
    <n v="0"/>
    <x v="1"/>
    <x v="6"/>
    <x v="4031"/>
    <x v="4010"/>
    <x v="3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x v="4011"/>
    <x v="4032"/>
    <b v="0"/>
    <n v="7"/>
    <b v="0"/>
    <s v="theater/plays"/>
    <n v="7"/>
    <n v="59"/>
    <x v="1"/>
    <x v="6"/>
    <x v="4032"/>
    <x v="4011"/>
    <x v="0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x v="4012"/>
    <x v="4033"/>
    <b v="0"/>
    <n v="94"/>
    <b v="0"/>
    <s v="theater/plays"/>
    <n v="26"/>
    <n v="65.34"/>
    <x v="1"/>
    <x v="6"/>
    <x v="4033"/>
    <x v="4012"/>
    <x v="2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x v="4013"/>
    <x v="4034"/>
    <b v="0"/>
    <n v="2"/>
    <b v="0"/>
    <s v="theater/plays"/>
    <n v="1"/>
    <n v="100"/>
    <x v="1"/>
    <x v="6"/>
    <x v="4034"/>
    <x v="4013"/>
    <x v="0"/>
  </r>
  <r>
    <n v="4035"/>
    <s v="The Lost Boy"/>
    <s v="&quot;Stories are where you go to look for the truth of your own life.&quot; (Frank Delaney)"/>
    <x v="3"/>
    <n v="3685"/>
    <x v="2"/>
    <s v="US"/>
    <s v="USD"/>
    <x v="4014"/>
    <x v="4035"/>
    <b v="0"/>
    <n v="25"/>
    <b v="0"/>
    <s v="theater/plays"/>
    <n v="37"/>
    <n v="147.4"/>
    <x v="1"/>
    <x v="6"/>
    <x v="4035"/>
    <x v="4014"/>
    <x v="3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x v="4015"/>
    <x v="4036"/>
    <b v="0"/>
    <n v="17"/>
    <b v="0"/>
    <s v="theater/plays"/>
    <n v="47"/>
    <n v="166.06"/>
    <x v="1"/>
    <x v="6"/>
    <x v="4036"/>
    <x v="4015"/>
    <x v="3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x v="4016"/>
    <x v="4037"/>
    <b v="0"/>
    <n v="2"/>
    <b v="0"/>
    <s v="theater/plays"/>
    <n v="11"/>
    <n v="40"/>
    <x v="1"/>
    <x v="6"/>
    <x v="4037"/>
    <x v="4016"/>
    <x v="2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x v="4017"/>
    <x v="4038"/>
    <b v="0"/>
    <n v="4"/>
    <b v="0"/>
    <s v="theater/plays"/>
    <n v="12"/>
    <n v="75.25"/>
    <x v="1"/>
    <x v="6"/>
    <x v="4038"/>
    <x v="4017"/>
    <x v="3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x v="4018"/>
    <x v="4039"/>
    <b v="0"/>
    <n v="5"/>
    <b v="0"/>
    <s v="theater/plays"/>
    <n v="60"/>
    <n v="60"/>
    <x v="1"/>
    <x v="6"/>
    <x v="4039"/>
    <x v="4018"/>
    <x v="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x v="4019"/>
    <x v="4040"/>
    <b v="0"/>
    <n v="2"/>
    <b v="0"/>
    <s v="theater/plays"/>
    <n v="31"/>
    <n v="1250"/>
    <x v="1"/>
    <x v="6"/>
    <x v="4040"/>
    <x v="4019"/>
    <x v="0"/>
  </r>
  <r>
    <n v="4041"/>
    <s v="In the Land of Gold"/>
    <s v="A bold, colouful, vibrant play centred around the last remaining monarchy of Africa."/>
    <x v="10"/>
    <n v="21"/>
    <x v="2"/>
    <s v="GB"/>
    <s v="GBP"/>
    <x v="4020"/>
    <x v="4041"/>
    <b v="0"/>
    <n v="2"/>
    <b v="0"/>
    <s v="theater/plays"/>
    <n v="0"/>
    <n v="10.5"/>
    <x v="1"/>
    <x v="6"/>
    <x v="4041"/>
    <x v="4020"/>
    <x v="2"/>
  </r>
  <r>
    <n v="4042"/>
    <s v="Messages"/>
    <s v="Acting group and production for inner city youth, about inner city youth. The problems and stuation that they see everyday."/>
    <x v="3"/>
    <n v="21"/>
    <x v="2"/>
    <s v="US"/>
    <s v="USD"/>
    <x v="4021"/>
    <x v="4042"/>
    <b v="0"/>
    <n v="3"/>
    <b v="0"/>
    <s v="theater/plays"/>
    <n v="0"/>
    <n v="7"/>
    <x v="1"/>
    <x v="6"/>
    <x v="4042"/>
    <x v="4021"/>
    <x v="3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x v="4022"/>
    <x v="4043"/>
    <b v="0"/>
    <n v="0"/>
    <b v="0"/>
    <s v="theater/plays"/>
    <n v="0"/>
    <n v="0"/>
    <x v="1"/>
    <x v="6"/>
    <x v="4043"/>
    <x v="4022"/>
    <x v="3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x v="4023"/>
    <x v="4044"/>
    <b v="0"/>
    <n v="4"/>
    <b v="0"/>
    <s v="theater/plays"/>
    <n v="38"/>
    <n v="56.25"/>
    <x v="1"/>
    <x v="6"/>
    <x v="4044"/>
    <x v="4023"/>
    <x v="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x v="4024"/>
    <x v="4045"/>
    <b v="0"/>
    <n v="1"/>
    <b v="0"/>
    <s v="theater/plays"/>
    <n v="0"/>
    <n v="1"/>
    <x v="1"/>
    <x v="6"/>
    <x v="4045"/>
    <x v="4024"/>
    <x v="3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x v="4025"/>
    <x v="4046"/>
    <b v="0"/>
    <n v="12"/>
    <b v="0"/>
    <s v="theater/plays"/>
    <n v="8"/>
    <n v="38.33"/>
    <x v="1"/>
    <x v="6"/>
    <x v="4046"/>
    <x v="4025"/>
    <x v="3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x v="4026"/>
    <x v="4047"/>
    <b v="0"/>
    <n v="4"/>
    <b v="0"/>
    <s v="theater/plays"/>
    <n v="2"/>
    <n v="27.5"/>
    <x v="1"/>
    <x v="6"/>
    <x v="4047"/>
    <x v="4026"/>
    <x v="3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x v="4027"/>
    <x v="4048"/>
    <b v="0"/>
    <n v="91"/>
    <b v="0"/>
    <s v="theater/plays"/>
    <n v="18"/>
    <n v="32.979999999999997"/>
    <x v="1"/>
    <x v="6"/>
    <x v="4048"/>
    <x v="4027"/>
    <x v="2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x v="4028"/>
    <x v="4049"/>
    <b v="0"/>
    <n v="1"/>
    <b v="0"/>
    <s v="theater/plays"/>
    <n v="0"/>
    <n v="16"/>
    <x v="1"/>
    <x v="6"/>
    <x v="4049"/>
    <x v="4028"/>
    <x v="0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x v="4029"/>
    <x v="4050"/>
    <b v="0"/>
    <n v="1"/>
    <b v="0"/>
    <s v="theater/plays"/>
    <n v="0"/>
    <n v="1"/>
    <x v="1"/>
    <x v="6"/>
    <x v="4050"/>
    <x v="4029"/>
    <x v="3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x v="4030"/>
    <x v="4051"/>
    <b v="0"/>
    <n v="0"/>
    <b v="0"/>
    <s v="theater/plays"/>
    <n v="0"/>
    <n v="0"/>
    <x v="1"/>
    <x v="6"/>
    <x v="4051"/>
    <x v="4030"/>
    <x v="3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x v="4031"/>
    <x v="4052"/>
    <b v="0"/>
    <n v="13"/>
    <b v="0"/>
    <s v="theater/plays"/>
    <n v="38"/>
    <n v="86.62"/>
    <x v="1"/>
    <x v="6"/>
    <x v="4052"/>
    <x v="4031"/>
    <x v="3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x v="4032"/>
    <x v="4053"/>
    <b v="0"/>
    <n v="2"/>
    <b v="0"/>
    <s v="theater/plays"/>
    <n v="22"/>
    <n v="55"/>
    <x v="1"/>
    <x v="6"/>
    <x v="4053"/>
    <x v="4032"/>
    <x v="3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x v="4033"/>
    <x v="4054"/>
    <b v="0"/>
    <n v="0"/>
    <b v="0"/>
    <s v="theater/plays"/>
    <n v="0"/>
    <n v="0"/>
    <x v="1"/>
    <x v="6"/>
    <x v="4054"/>
    <x v="4033"/>
    <x v="2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x v="4034"/>
    <x v="4055"/>
    <b v="0"/>
    <n v="21"/>
    <b v="0"/>
    <s v="theater/plays"/>
    <n v="18"/>
    <n v="41.95"/>
    <x v="1"/>
    <x v="6"/>
    <x v="4055"/>
    <x v="4034"/>
    <x v="3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x v="4035"/>
    <x v="4056"/>
    <b v="0"/>
    <n v="9"/>
    <b v="0"/>
    <s v="theater/plays"/>
    <n v="53"/>
    <n v="88.33"/>
    <x v="1"/>
    <x v="6"/>
    <x v="4056"/>
    <x v="4035"/>
    <x v="2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x v="4036"/>
    <x v="4057"/>
    <b v="0"/>
    <n v="6"/>
    <b v="0"/>
    <s v="theater/plays"/>
    <n v="22"/>
    <n v="129.16999999999999"/>
    <x v="1"/>
    <x v="6"/>
    <x v="4057"/>
    <x v="4036"/>
    <x v="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x v="3268"/>
    <x v="4058"/>
    <b v="0"/>
    <n v="4"/>
    <b v="0"/>
    <s v="theater/plays"/>
    <n v="3"/>
    <n v="23.75"/>
    <x v="1"/>
    <x v="6"/>
    <x v="4058"/>
    <x v="3268"/>
    <x v="2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x v="4037"/>
    <x v="4059"/>
    <b v="0"/>
    <n v="7"/>
    <b v="0"/>
    <s v="theater/plays"/>
    <n v="3"/>
    <n v="35.71"/>
    <x v="1"/>
    <x v="6"/>
    <x v="4059"/>
    <x v="4037"/>
    <x v="3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x v="4038"/>
    <x v="4060"/>
    <b v="0"/>
    <n v="5"/>
    <b v="0"/>
    <s v="theater/plays"/>
    <n v="3"/>
    <n v="57"/>
    <x v="1"/>
    <x v="6"/>
    <x v="4060"/>
    <x v="4038"/>
    <x v="3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x v="4039"/>
    <x v="4061"/>
    <b v="0"/>
    <n v="0"/>
    <b v="0"/>
    <s v="theater/plays"/>
    <n v="0"/>
    <n v="0"/>
    <x v="1"/>
    <x v="6"/>
    <x v="4061"/>
    <x v="4039"/>
    <x v="2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x v="4040"/>
    <x v="4062"/>
    <b v="0"/>
    <n v="3"/>
    <b v="0"/>
    <s v="theater/plays"/>
    <n v="2"/>
    <n v="163.33000000000001"/>
    <x v="1"/>
    <x v="6"/>
    <x v="4062"/>
    <x v="4040"/>
    <x v="2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x v="4041"/>
    <x v="4063"/>
    <b v="0"/>
    <n v="9"/>
    <b v="0"/>
    <s v="theater/plays"/>
    <n v="1"/>
    <n v="15"/>
    <x v="1"/>
    <x v="6"/>
    <x v="4063"/>
    <x v="4041"/>
    <x v="3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x v="4042"/>
    <x v="4064"/>
    <b v="0"/>
    <n v="6"/>
    <b v="0"/>
    <s v="theater/plays"/>
    <n v="19"/>
    <n v="64.17"/>
    <x v="1"/>
    <x v="6"/>
    <x v="4064"/>
    <x v="4042"/>
    <x v="0"/>
  </r>
  <r>
    <n v="4065"/>
    <s v="A Midsummer's Night's Dream"/>
    <s v="A classical/ fantasy version of midsummers done by professionally trained actors in Tulsa!"/>
    <x v="23"/>
    <n v="27"/>
    <x v="2"/>
    <s v="US"/>
    <s v="USD"/>
    <x v="4043"/>
    <x v="4065"/>
    <b v="0"/>
    <n v="4"/>
    <b v="0"/>
    <s v="theater/plays"/>
    <n v="1"/>
    <n v="6.75"/>
    <x v="1"/>
    <x v="6"/>
    <x v="4065"/>
    <x v="4043"/>
    <x v="3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x v="4044"/>
    <x v="4066"/>
    <b v="0"/>
    <n v="1"/>
    <b v="0"/>
    <s v="theater/plays"/>
    <n v="0"/>
    <n v="25"/>
    <x v="1"/>
    <x v="6"/>
    <x v="4066"/>
    <x v="4044"/>
    <x v="2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x v="4045"/>
    <x v="4067"/>
    <b v="0"/>
    <n v="17"/>
    <b v="0"/>
    <s v="theater/plays"/>
    <n v="61"/>
    <n v="179.12"/>
    <x v="1"/>
    <x v="6"/>
    <x v="4067"/>
    <x v="4045"/>
    <x v="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x v="4046"/>
    <x v="4068"/>
    <b v="0"/>
    <n v="1"/>
    <b v="0"/>
    <s v="theater/plays"/>
    <n v="1"/>
    <n v="34.950000000000003"/>
    <x v="1"/>
    <x v="6"/>
    <x v="4068"/>
    <x v="4046"/>
    <x v="2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x v="4047"/>
    <x v="4069"/>
    <b v="0"/>
    <n v="13"/>
    <b v="0"/>
    <s v="theater/plays"/>
    <n v="34"/>
    <n v="33.08"/>
    <x v="1"/>
    <x v="6"/>
    <x v="4069"/>
    <x v="4047"/>
    <x v="0"/>
  </r>
  <r>
    <n v="4070"/>
    <s v="Southern Utah University: V-Day 2015"/>
    <s v="V-Day Southern Utah University 2015 and Second Studio Players presents: The Vagina Monologues"/>
    <x v="28"/>
    <n v="165"/>
    <x v="2"/>
    <s v="US"/>
    <s v="USD"/>
    <x v="4048"/>
    <x v="4070"/>
    <b v="0"/>
    <n v="6"/>
    <b v="0"/>
    <s v="theater/plays"/>
    <n v="17"/>
    <n v="27.5"/>
    <x v="1"/>
    <x v="6"/>
    <x v="4070"/>
    <x v="4048"/>
    <x v="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x v="4049"/>
    <x v="4071"/>
    <b v="0"/>
    <n v="0"/>
    <b v="0"/>
    <s v="theater/plays"/>
    <n v="0"/>
    <n v="0"/>
    <x v="1"/>
    <x v="6"/>
    <x v="4071"/>
    <x v="4049"/>
    <x v="2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x v="4050"/>
    <x v="4072"/>
    <b v="0"/>
    <n v="2"/>
    <b v="0"/>
    <s v="theater/plays"/>
    <n v="0"/>
    <n v="2"/>
    <x v="1"/>
    <x v="6"/>
    <x v="4072"/>
    <x v="4050"/>
    <x v="3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x v="4051"/>
    <x v="4073"/>
    <b v="0"/>
    <n v="2"/>
    <b v="0"/>
    <s v="theater/plays"/>
    <n v="1"/>
    <n v="18.5"/>
    <x v="1"/>
    <x v="6"/>
    <x v="4073"/>
    <x v="4051"/>
    <x v="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x v="4052"/>
    <x v="4074"/>
    <b v="0"/>
    <n v="21"/>
    <b v="0"/>
    <s v="theater/plays"/>
    <n v="27"/>
    <n v="35"/>
    <x v="1"/>
    <x v="6"/>
    <x v="4074"/>
    <x v="4052"/>
    <x v="0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x v="4053"/>
    <x v="4075"/>
    <b v="0"/>
    <n v="13"/>
    <b v="0"/>
    <s v="theater/plays"/>
    <n v="29"/>
    <n v="44.31"/>
    <x v="1"/>
    <x v="6"/>
    <x v="4075"/>
    <x v="4053"/>
    <x v="3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x v="4054"/>
    <x v="4076"/>
    <b v="0"/>
    <n v="0"/>
    <b v="0"/>
    <s v="theater/plays"/>
    <n v="0"/>
    <n v="0"/>
    <x v="1"/>
    <x v="6"/>
    <x v="4076"/>
    <x v="4054"/>
    <x v="3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x v="4055"/>
    <x v="4077"/>
    <b v="0"/>
    <n v="6"/>
    <b v="0"/>
    <s v="theater/plays"/>
    <n v="9"/>
    <n v="222.5"/>
    <x v="1"/>
    <x v="6"/>
    <x v="4077"/>
    <x v="4055"/>
    <x v="2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x v="4056"/>
    <x v="4078"/>
    <b v="0"/>
    <n v="0"/>
    <b v="0"/>
    <s v="theater/plays"/>
    <n v="0"/>
    <n v="0"/>
    <x v="1"/>
    <x v="6"/>
    <x v="4078"/>
    <x v="4056"/>
    <x v="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x v="4057"/>
    <x v="4079"/>
    <b v="0"/>
    <n v="1"/>
    <b v="0"/>
    <s v="theater/plays"/>
    <n v="0"/>
    <n v="5"/>
    <x v="1"/>
    <x v="6"/>
    <x v="4079"/>
    <x v="4057"/>
    <x v="2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x v="4058"/>
    <x v="4080"/>
    <b v="0"/>
    <n v="0"/>
    <b v="0"/>
    <s v="theater/plays"/>
    <n v="0"/>
    <n v="0"/>
    <x v="1"/>
    <x v="6"/>
    <x v="4080"/>
    <x v="4058"/>
    <x v="2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x v="4059"/>
    <x v="4081"/>
    <b v="0"/>
    <n v="12"/>
    <b v="0"/>
    <s v="theater/plays"/>
    <n v="16"/>
    <n v="29.17"/>
    <x v="1"/>
    <x v="6"/>
    <x v="4081"/>
    <x v="4059"/>
    <x v="0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x v="4060"/>
    <x v="4082"/>
    <b v="0"/>
    <n v="2"/>
    <b v="0"/>
    <s v="theater/plays"/>
    <n v="2"/>
    <n v="1.5"/>
    <x v="1"/>
    <x v="6"/>
    <x v="4082"/>
    <x v="4060"/>
    <x v="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x v="4061"/>
    <x v="4083"/>
    <b v="0"/>
    <n v="6"/>
    <b v="0"/>
    <s v="theater/plays"/>
    <n v="22"/>
    <n v="126.5"/>
    <x v="1"/>
    <x v="6"/>
    <x v="4083"/>
    <x v="4061"/>
    <x v="0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x v="4062"/>
    <x v="4084"/>
    <b v="0"/>
    <n v="1"/>
    <b v="0"/>
    <s v="theater/plays"/>
    <n v="0"/>
    <n v="10"/>
    <x v="1"/>
    <x v="6"/>
    <x v="4084"/>
    <x v="4062"/>
    <x v="2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x v="4063"/>
    <x v="4085"/>
    <b v="0"/>
    <n v="1"/>
    <b v="0"/>
    <s v="theater/plays"/>
    <n v="0"/>
    <n v="10"/>
    <x v="1"/>
    <x v="6"/>
    <x v="4085"/>
    <x v="4063"/>
    <x v="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x v="4064"/>
    <x v="4086"/>
    <b v="0"/>
    <n v="5"/>
    <b v="0"/>
    <s v="theater/plays"/>
    <n v="5"/>
    <n v="9.4"/>
    <x v="1"/>
    <x v="6"/>
    <x v="4086"/>
    <x v="4064"/>
    <x v="0"/>
  </r>
  <r>
    <n v="4087"/>
    <s v="Stage Production &quot;The Nail Shop&quot;"/>
    <s v="Comedy Stage Play"/>
    <x v="376"/>
    <n v="0"/>
    <x v="2"/>
    <s v="US"/>
    <s v="USD"/>
    <x v="4065"/>
    <x v="4087"/>
    <b v="0"/>
    <n v="0"/>
    <b v="0"/>
    <s v="theater/plays"/>
    <n v="0"/>
    <n v="0"/>
    <x v="1"/>
    <x v="6"/>
    <x v="4087"/>
    <x v="4065"/>
    <x v="2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x v="4066"/>
    <x v="4088"/>
    <b v="0"/>
    <n v="3"/>
    <b v="0"/>
    <s v="theater/plays"/>
    <n v="11"/>
    <n v="72"/>
    <x v="1"/>
    <x v="6"/>
    <x v="4088"/>
    <x v="4066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x v="4067"/>
    <x v="4089"/>
    <b v="0"/>
    <n v="8"/>
    <b v="0"/>
    <s v="theater/plays"/>
    <n v="5"/>
    <n v="30"/>
    <x v="1"/>
    <x v="6"/>
    <x v="4089"/>
    <x v="4067"/>
    <x v="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x v="4068"/>
    <x v="4090"/>
    <b v="0"/>
    <n v="3"/>
    <b v="0"/>
    <s v="theater/plays"/>
    <n v="3"/>
    <n v="10.67"/>
    <x v="1"/>
    <x v="6"/>
    <x v="4090"/>
    <x v="4068"/>
    <x v="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x v="4069"/>
    <x v="4091"/>
    <b v="0"/>
    <n v="8"/>
    <b v="0"/>
    <s v="theater/plays"/>
    <n v="13"/>
    <n v="25.5"/>
    <x v="1"/>
    <x v="6"/>
    <x v="4091"/>
    <x v="4069"/>
    <x v="3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x v="4070"/>
    <x v="4092"/>
    <b v="0"/>
    <n v="1"/>
    <b v="0"/>
    <s v="theater/plays"/>
    <n v="0"/>
    <n v="20"/>
    <x v="1"/>
    <x v="6"/>
    <x v="4092"/>
    <x v="4070"/>
    <x v="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x v="4071"/>
    <x v="4093"/>
    <b v="0"/>
    <n v="4"/>
    <b v="0"/>
    <s v="theater/plays"/>
    <n v="2"/>
    <n v="15"/>
    <x v="1"/>
    <x v="6"/>
    <x v="4093"/>
    <x v="4071"/>
    <x v="0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x v="4072"/>
    <x v="4094"/>
    <b v="0"/>
    <n v="8"/>
    <b v="0"/>
    <s v="theater/plays"/>
    <n v="37"/>
    <n v="91.25"/>
    <x v="1"/>
    <x v="6"/>
    <x v="4094"/>
    <x v="4072"/>
    <x v="3"/>
  </r>
  <r>
    <n v="4095"/>
    <s v="LOPE ENAMORADO"/>
    <s v="Proyecto teatral dirigido por MartÃ­n Acosta que habla y reflexiona sobre el amor y su naturaleza."/>
    <x v="11"/>
    <n v="800"/>
    <x v="2"/>
    <s v="MX"/>
    <s v="MXN"/>
    <x v="4073"/>
    <x v="4095"/>
    <b v="0"/>
    <n v="1"/>
    <b v="0"/>
    <s v="theater/plays"/>
    <n v="3"/>
    <n v="800"/>
    <x v="1"/>
    <x v="6"/>
    <x v="4095"/>
    <x v="4073"/>
    <x v="2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x v="4074"/>
    <x v="4096"/>
    <b v="0"/>
    <n v="5"/>
    <b v="0"/>
    <s v="theater/plays"/>
    <n v="11"/>
    <n v="80"/>
    <x v="1"/>
    <x v="6"/>
    <x v="4096"/>
    <x v="4074"/>
    <x v="1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x v="4075"/>
    <x v="4097"/>
    <b v="0"/>
    <n v="0"/>
    <b v="0"/>
    <s v="theater/plays"/>
    <n v="0"/>
    <n v="0"/>
    <x v="1"/>
    <x v="6"/>
    <x v="4097"/>
    <x v="4075"/>
    <x v="0"/>
  </r>
  <r>
    <n v="4098"/>
    <s v="Life is simple"/>
    <s v="Community Youth play, written by and performed by the youth about finding joy in the simple things in life"/>
    <x v="96"/>
    <n v="0"/>
    <x v="2"/>
    <s v="US"/>
    <s v="USD"/>
    <x v="4076"/>
    <x v="4098"/>
    <b v="0"/>
    <n v="0"/>
    <b v="0"/>
    <s v="theater/plays"/>
    <n v="0"/>
    <n v="0"/>
    <x v="1"/>
    <x v="6"/>
    <x v="4098"/>
    <x v="4076"/>
    <x v="2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x v="4077"/>
    <x v="4099"/>
    <b v="0"/>
    <n v="1"/>
    <b v="0"/>
    <s v="theater/plays"/>
    <n v="1"/>
    <n v="50"/>
    <x v="1"/>
    <x v="6"/>
    <x v="4099"/>
    <x v="4077"/>
    <x v="2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x v="4078"/>
    <x v="4100"/>
    <b v="0"/>
    <n v="0"/>
    <b v="0"/>
    <s v="theater/plays"/>
    <n v="0"/>
    <n v="0"/>
    <x v="1"/>
    <x v="6"/>
    <x v="4100"/>
    <x v="4078"/>
    <x v="3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x v="4079"/>
    <x v="4101"/>
    <b v="0"/>
    <n v="0"/>
    <b v="0"/>
    <s v="theater/plays"/>
    <n v="0"/>
    <n v="0"/>
    <x v="1"/>
    <x v="6"/>
    <x v="4101"/>
    <x v="4079"/>
    <x v="2"/>
  </r>
  <r>
    <n v="4102"/>
    <s v="4th Wall Theatre Project"/>
    <s v="Local Community theater to get up and running in the Idaho Falls area. Something new, something different!"/>
    <x v="2"/>
    <n v="137"/>
    <x v="2"/>
    <s v="US"/>
    <s v="USD"/>
    <x v="4080"/>
    <x v="4102"/>
    <b v="0"/>
    <n v="6"/>
    <b v="0"/>
    <s v="theater/plays"/>
    <n v="27"/>
    <n v="22.83"/>
    <x v="1"/>
    <x v="6"/>
    <x v="4102"/>
    <x v="4080"/>
    <x v="2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x v="4081"/>
    <x v="4103"/>
    <b v="0"/>
    <n v="6"/>
    <b v="0"/>
    <s v="theater/plays"/>
    <n v="10"/>
    <n v="16.670000000000002"/>
    <x v="1"/>
    <x v="6"/>
    <x v="4103"/>
    <x v="4081"/>
    <x v="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x v="4082"/>
    <x v="4104"/>
    <b v="0"/>
    <n v="14"/>
    <b v="0"/>
    <s v="theater/plays"/>
    <n v="21"/>
    <n v="45.79"/>
    <x v="1"/>
    <x v="6"/>
    <x v="4104"/>
    <x v="4082"/>
    <x v="2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x v="4083"/>
    <x v="4105"/>
    <b v="0"/>
    <n v="6"/>
    <b v="0"/>
    <s v="theater/plays"/>
    <n v="7"/>
    <n v="383.33"/>
    <x v="1"/>
    <x v="6"/>
    <x v="4105"/>
    <x v="4083"/>
    <x v="2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x v="4084"/>
    <x v="4106"/>
    <b v="0"/>
    <n v="33"/>
    <b v="0"/>
    <s v="theater/plays"/>
    <n v="71"/>
    <n v="106.97"/>
    <x v="1"/>
    <x v="6"/>
    <x v="4106"/>
    <x v="4084"/>
    <x v="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x v="4085"/>
    <x v="4107"/>
    <b v="0"/>
    <n v="4"/>
    <b v="0"/>
    <s v="theater/plays"/>
    <n v="2"/>
    <n v="10.25"/>
    <x v="1"/>
    <x v="6"/>
    <x v="4107"/>
    <x v="4085"/>
    <x v="3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x v="4086"/>
    <x v="4108"/>
    <b v="0"/>
    <n v="1"/>
    <b v="0"/>
    <s v="theater/plays"/>
    <n v="2"/>
    <n v="59"/>
    <x v="1"/>
    <x v="6"/>
    <x v="4108"/>
    <x v="4086"/>
    <x v="1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x v="4087"/>
    <x v="4109"/>
    <b v="0"/>
    <n v="0"/>
    <b v="0"/>
    <s v="theater/plays"/>
    <n v="0"/>
    <n v="0"/>
    <x v="1"/>
    <x v="6"/>
    <x v="4109"/>
    <x v="4087"/>
    <x v="0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x v="4088"/>
    <x v="4110"/>
    <b v="0"/>
    <n v="6"/>
    <b v="0"/>
    <s v="theater/plays"/>
    <n v="29"/>
    <n v="14.33"/>
    <x v="1"/>
    <x v="6"/>
    <x v="4110"/>
    <x v="4088"/>
    <x v="2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x v="4089"/>
    <x v="4111"/>
    <b v="0"/>
    <n v="6"/>
    <b v="0"/>
    <s v="theater/plays"/>
    <n v="3"/>
    <n v="15.67"/>
    <x v="1"/>
    <x v="6"/>
    <x v="4111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x v="4090"/>
    <x v="4112"/>
    <b v="0"/>
    <n v="1"/>
    <b v="0"/>
    <s v="theater/plays"/>
    <n v="0"/>
    <n v="1"/>
    <x v="1"/>
    <x v="6"/>
    <x v="4112"/>
    <x v="4090"/>
    <x v="2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x v="4091"/>
    <x v="4113"/>
    <b v="0"/>
    <n v="3"/>
    <b v="0"/>
    <s v="theater/plays"/>
    <n v="0"/>
    <n v="1"/>
    <x v="1"/>
    <x v="6"/>
    <x v="4113"/>
    <x v="4091"/>
    <x v="0"/>
  </r>
  <r>
    <m/>
    <m/>
    <m/>
    <x v="445"/>
    <m/>
    <x v="4"/>
    <m/>
    <m/>
    <x v="4092"/>
    <x v="4114"/>
    <m/>
    <m/>
    <m/>
    <m/>
    <m/>
    <m/>
    <x v="9"/>
    <x v="41"/>
    <x v="4114"/>
    <x v="4092"/>
    <x v="9"/>
  </r>
  <r>
    <m/>
    <m/>
    <m/>
    <x v="445"/>
    <m/>
    <x v="4"/>
    <m/>
    <m/>
    <x v="4092"/>
    <x v="4114"/>
    <m/>
    <m/>
    <m/>
    <m/>
    <m/>
    <m/>
    <x v="9"/>
    <x v="41"/>
    <x v="4114"/>
    <x v="4092"/>
    <x v="9"/>
  </r>
  <r>
    <m/>
    <m/>
    <m/>
    <x v="445"/>
    <m/>
    <x v="4"/>
    <m/>
    <m/>
    <x v="4092"/>
    <x v="4114"/>
    <m/>
    <m/>
    <m/>
    <m/>
    <m/>
    <m/>
    <x v="9"/>
    <x v="41"/>
    <x v="4114"/>
    <x v="4092"/>
    <x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DD8424-CAEF-4E86-81FD-3D973C9C5041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CF907E-12B4-414D-A5E3-29196504E66A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7" firstHeaderRow="1" firstDataRow="2" firstDataCol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formats count="4">
    <format dxfId="3">
      <pivotArea collapsedLevelsAreSubtotals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2">
      <pivotArea dataOnly="0" labelOnly="1" fieldPosition="0">
        <references count="1">
          <reference field="5" count="0"/>
        </references>
      </pivotArea>
    </format>
    <format dxfId="1">
      <pivotArea dataOnly="0" labelOnly="1" grandCol="1" outline="0" fieldPosition="0"/>
    </format>
    <format dxfId="0">
      <pivotArea grandRow="1" outline="0" collapsedLevelsAreSubtotals="1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67EC1C-8B77-4BE9-A39A-EF590ED34149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5BD694-7DA2-4B2B-A817-77413022CF19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5:E19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multipleItemSelectionAllowe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2">
        <item x="9"/>
        <item x="8"/>
        <item x="7"/>
        <item x="6"/>
        <item x="5"/>
        <item x="4"/>
        <item x="3"/>
        <item x="0"/>
        <item x="2"/>
        <item x="1"/>
        <item x="10"/>
        <item t="default"/>
      </items>
    </pivotField>
    <pivotField showAll="0" defaultSubtotal="0"/>
    <pivotField showAll="0" defaultSubtota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4118"/>
  <sheetViews>
    <sheetView tabSelected="1" zoomScale="95" zoomScaleNormal="95" workbookViewId="0">
      <pane ySplit="1" topLeftCell="A522" activePane="bottomLeft" state="frozen"/>
      <selection activeCell="I1" sqref="I1"/>
      <selection pane="bottomLeft" activeCell="T525" sqref="T525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21.81640625" bestFit="1" customWidth="1"/>
    <col min="16" max="16" width="21.7265625" bestFit="1" customWidth="1"/>
    <col min="17" max="17" width="18.81640625" bestFit="1" customWidth="1"/>
    <col min="18" max="18" width="15.90625" bestFit="1" customWidth="1"/>
    <col min="19" max="19" width="22.453125" bestFit="1" customWidth="1"/>
    <col min="20" max="20" width="21.26953125" bestFit="1" customWidth="1"/>
    <col min="21" max="21" width="21.26953125" customWidth="1"/>
    <col min="22" max="22" width="20.54296875" style="31" customWidth="1"/>
  </cols>
  <sheetData>
    <row r="1" spans="1:22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8397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  <c r="U1" s="1" t="s">
        <v>8398</v>
      </c>
    </row>
    <row r="2" spans="1:22" ht="43.5" hidden="1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(((J2/60)/60)/24+DATE(1970,1,1))</f>
        <v>42177.007071759261</v>
      </c>
      <c r="T2" s="14">
        <f>(((I2/60)/60)/24)+DATE(1970,1,1)</f>
        <v>42208.125</v>
      </c>
      <c r="U2" s="13">
        <f>YEAR(S2)</f>
        <v>2015</v>
      </c>
      <c r="V2"/>
    </row>
    <row r="3" spans="1:22" ht="29" hidden="1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(((J3/60)/60)/24+DATE(1970,1,1))</f>
        <v>42766.600497685184</v>
      </c>
      <c r="T3" s="14">
        <f t="shared" ref="T3:T66" si="3">(((I3/60)/60)/24)+DATE(1970,1,1)</f>
        <v>42796.600497685184</v>
      </c>
      <c r="U3" s="13">
        <f t="shared" ref="U3:U66" si="4">YEAR(S3)</f>
        <v>2017</v>
      </c>
      <c r="V3"/>
    </row>
    <row r="4" spans="1:22" ht="43.5" hidden="1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 s="13">
        <f t="shared" si="4"/>
        <v>2016</v>
      </c>
      <c r="V4"/>
    </row>
    <row r="5" spans="1:22" ht="29" hidden="1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 s="13">
        <f t="shared" si="4"/>
        <v>2014</v>
      </c>
      <c r="V5"/>
    </row>
    <row r="6" spans="1:22" ht="58" hidden="1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 s="13">
        <f t="shared" si="4"/>
        <v>2015</v>
      </c>
      <c r="V6"/>
    </row>
    <row r="7" spans="1:22" ht="43.5" hidden="1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 s="13">
        <f t="shared" si="4"/>
        <v>2016</v>
      </c>
      <c r="V7"/>
    </row>
    <row r="8" spans="1:22" ht="43.5" hidden="1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 s="13">
        <f t="shared" si="4"/>
        <v>2014</v>
      </c>
      <c r="V8"/>
    </row>
    <row r="9" spans="1:22" ht="58" hidden="1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 s="13">
        <f t="shared" si="4"/>
        <v>2016</v>
      </c>
      <c r="V9"/>
    </row>
    <row r="10" spans="1:22" ht="29" hidden="1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 s="13">
        <f t="shared" si="4"/>
        <v>2016</v>
      </c>
      <c r="V10"/>
    </row>
    <row r="11" spans="1:22" ht="43.5" hidden="1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 s="13">
        <f t="shared" si="4"/>
        <v>2016</v>
      </c>
      <c r="V11"/>
    </row>
    <row r="12" spans="1:22" ht="43.5" hidden="1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 s="13">
        <f t="shared" si="4"/>
        <v>2014</v>
      </c>
      <c r="V12"/>
    </row>
    <row r="13" spans="1:22" ht="58" hidden="1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 s="13">
        <f t="shared" si="4"/>
        <v>2016</v>
      </c>
      <c r="V13"/>
    </row>
    <row r="14" spans="1:22" ht="58" hidden="1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 s="13">
        <f t="shared" si="4"/>
        <v>2014</v>
      </c>
      <c r="V14"/>
    </row>
    <row r="15" spans="1:22" ht="43.5" hidden="1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 s="13">
        <f t="shared" si="4"/>
        <v>2016</v>
      </c>
      <c r="V15"/>
    </row>
    <row r="16" spans="1:22" ht="29" hidden="1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 s="13">
        <f t="shared" si="4"/>
        <v>2014</v>
      </c>
      <c r="V16"/>
    </row>
    <row r="17" spans="1:22" ht="43.5" hidden="1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 s="13">
        <f t="shared" si="4"/>
        <v>2015</v>
      </c>
      <c r="V17"/>
    </row>
    <row r="18" spans="1:22" ht="43.5" hidden="1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 s="13">
        <f t="shared" si="4"/>
        <v>2014</v>
      </c>
      <c r="V18"/>
    </row>
    <row r="19" spans="1:22" ht="43.5" hidden="1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 s="13">
        <f t="shared" si="4"/>
        <v>2014</v>
      </c>
      <c r="V19"/>
    </row>
    <row r="20" spans="1:22" ht="43.5" hidden="1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 s="13">
        <f t="shared" si="4"/>
        <v>2014</v>
      </c>
      <c r="V20"/>
    </row>
    <row r="21" spans="1:22" ht="43.5" hidden="1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 s="13">
        <f t="shared" si="4"/>
        <v>2015</v>
      </c>
      <c r="V21"/>
    </row>
    <row r="22" spans="1:22" ht="43.5" hidden="1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 s="13">
        <f t="shared" si="4"/>
        <v>2015</v>
      </c>
      <c r="V22"/>
    </row>
    <row r="23" spans="1:22" ht="43.5" hidden="1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 s="13">
        <f t="shared" si="4"/>
        <v>2014</v>
      </c>
      <c r="V23"/>
    </row>
    <row r="24" spans="1:22" ht="29" hidden="1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 s="13">
        <f t="shared" si="4"/>
        <v>2014</v>
      </c>
      <c r="V24"/>
    </row>
    <row r="25" spans="1:22" ht="43.5" hidden="1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 s="13">
        <f t="shared" si="4"/>
        <v>2015</v>
      </c>
      <c r="V25"/>
    </row>
    <row r="26" spans="1:22" ht="29" hidden="1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 s="13">
        <f t="shared" si="4"/>
        <v>2015</v>
      </c>
      <c r="V26"/>
    </row>
    <row r="27" spans="1:22" ht="43.5" hidden="1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 s="13">
        <f t="shared" si="4"/>
        <v>2015</v>
      </c>
      <c r="V27"/>
    </row>
    <row r="28" spans="1:22" ht="43.5" hidden="1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 s="13">
        <f t="shared" si="4"/>
        <v>2014</v>
      </c>
      <c r="V28"/>
    </row>
    <row r="29" spans="1:22" ht="43.5" hidden="1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 s="13">
        <f t="shared" si="4"/>
        <v>2014</v>
      </c>
      <c r="V29"/>
    </row>
    <row r="30" spans="1:22" ht="29" hidden="1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 s="13">
        <f t="shared" si="4"/>
        <v>2015</v>
      </c>
      <c r="V30"/>
    </row>
    <row r="31" spans="1:22" ht="43.5" hidden="1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 s="13">
        <f t="shared" si="4"/>
        <v>2014</v>
      </c>
      <c r="V31"/>
    </row>
    <row r="32" spans="1:22" ht="43.5" hidden="1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 s="13">
        <f t="shared" si="4"/>
        <v>2014</v>
      </c>
      <c r="V32"/>
    </row>
    <row r="33" spans="1:22" ht="43.5" hidden="1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 s="13">
        <f t="shared" si="4"/>
        <v>2016</v>
      </c>
      <c r="V33"/>
    </row>
    <row r="34" spans="1:22" ht="58" hidden="1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 s="13">
        <f t="shared" si="4"/>
        <v>2016</v>
      </c>
      <c r="V34"/>
    </row>
    <row r="35" spans="1:22" ht="43.5" hidden="1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 s="13">
        <f t="shared" si="4"/>
        <v>2015</v>
      </c>
      <c r="V35"/>
    </row>
    <row r="36" spans="1:22" ht="43.5" hidden="1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 s="13">
        <f t="shared" si="4"/>
        <v>2014</v>
      </c>
      <c r="V36"/>
    </row>
    <row r="37" spans="1:22" ht="43.5" hidden="1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 s="13">
        <f t="shared" si="4"/>
        <v>2015</v>
      </c>
      <c r="V37"/>
    </row>
    <row r="38" spans="1:22" ht="29" hidden="1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 s="13">
        <f t="shared" si="4"/>
        <v>2015</v>
      </c>
      <c r="V38"/>
    </row>
    <row r="39" spans="1:22" ht="43.5" hidden="1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 s="13">
        <f t="shared" si="4"/>
        <v>2015</v>
      </c>
      <c r="V39"/>
    </row>
    <row r="40" spans="1:22" ht="43.5" hidden="1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 s="13">
        <f t="shared" si="4"/>
        <v>2013</v>
      </c>
      <c r="V40"/>
    </row>
    <row r="41" spans="1:22" ht="58" hidden="1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 s="13">
        <f t="shared" si="4"/>
        <v>2014</v>
      </c>
      <c r="V41"/>
    </row>
    <row r="42" spans="1:22" ht="58" hidden="1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 s="13">
        <f t="shared" si="4"/>
        <v>2014</v>
      </c>
      <c r="V42"/>
    </row>
    <row r="43" spans="1:22" ht="43.5" hidden="1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 s="13">
        <f t="shared" si="4"/>
        <v>2014</v>
      </c>
      <c r="V43"/>
    </row>
    <row r="44" spans="1:22" ht="43.5" hidden="1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 s="13">
        <f t="shared" si="4"/>
        <v>2014</v>
      </c>
      <c r="V44"/>
    </row>
    <row r="45" spans="1:22" ht="43.5" hidden="1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 s="13">
        <f t="shared" si="4"/>
        <v>2014</v>
      </c>
      <c r="V45"/>
    </row>
    <row r="46" spans="1:22" ht="58" hidden="1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 s="13">
        <f t="shared" si="4"/>
        <v>2014</v>
      </c>
      <c r="V46"/>
    </row>
    <row r="47" spans="1:22" ht="43.5" hidden="1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 s="13">
        <f t="shared" si="4"/>
        <v>2016</v>
      </c>
      <c r="V47"/>
    </row>
    <row r="48" spans="1:22" ht="43.5" hidden="1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 s="13">
        <f t="shared" si="4"/>
        <v>2015</v>
      </c>
      <c r="V48"/>
    </row>
    <row r="49" spans="1:22" ht="58" hidden="1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 s="13">
        <f t="shared" si="4"/>
        <v>2014</v>
      </c>
      <c r="V49"/>
    </row>
    <row r="50" spans="1:22" ht="43.5" hidden="1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 s="13">
        <f t="shared" si="4"/>
        <v>2015</v>
      </c>
      <c r="V50"/>
    </row>
    <row r="51" spans="1:22" hidden="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 s="13">
        <f t="shared" si="4"/>
        <v>2015</v>
      </c>
      <c r="V51"/>
    </row>
    <row r="52" spans="1:22" ht="43.5" hidden="1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 s="13">
        <f t="shared" si="4"/>
        <v>2014</v>
      </c>
      <c r="V52"/>
    </row>
    <row r="53" spans="1:22" ht="43.5" hidden="1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 s="13">
        <f t="shared" si="4"/>
        <v>2015</v>
      </c>
      <c r="V53"/>
    </row>
    <row r="54" spans="1:22" ht="43.5" hidden="1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 s="13">
        <f t="shared" si="4"/>
        <v>2014</v>
      </c>
      <c r="V54"/>
    </row>
    <row r="55" spans="1:22" ht="29" hidden="1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 s="13">
        <f t="shared" si="4"/>
        <v>2014</v>
      </c>
      <c r="V55"/>
    </row>
    <row r="56" spans="1:22" ht="58" hidden="1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 s="13">
        <f t="shared" si="4"/>
        <v>2015</v>
      </c>
      <c r="V56"/>
    </row>
    <row r="57" spans="1:22" ht="43.5" hidden="1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 s="13">
        <f t="shared" si="4"/>
        <v>2016</v>
      </c>
      <c r="V57"/>
    </row>
    <row r="58" spans="1:22" ht="29" hidden="1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 s="13">
        <f t="shared" si="4"/>
        <v>2015</v>
      </c>
      <c r="V58"/>
    </row>
    <row r="59" spans="1:22" ht="43.5" hidden="1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 s="13">
        <f t="shared" si="4"/>
        <v>2015</v>
      </c>
      <c r="V59"/>
    </row>
    <row r="60" spans="1:22" ht="43.5" hidden="1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 s="13">
        <f t="shared" si="4"/>
        <v>2014</v>
      </c>
      <c r="V60"/>
    </row>
    <row r="61" spans="1:22" ht="43.5" hidden="1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 s="13">
        <f t="shared" si="4"/>
        <v>2015</v>
      </c>
      <c r="V61"/>
    </row>
    <row r="62" spans="1:22" ht="43.5" hidden="1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 s="13">
        <f t="shared" si="4"/>
        <v>2014</v>
      </c>
      <c r="V62"/>
    </row>
    <row r="63" spans="1:22" ht="43.5" hidden="1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 s="13">
        <f t="shared" si="4"/>
        <v>2013</v>
      </c>
      <c r="V63"/>
    </row>
    <row r="64" spans="1:22" ht="43.5" hidden="1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 s="13">
        <f t="shared" si="4"/>
        <v>2013</v>
      </c>
      <c r="V64"/>
    </row>
    <row r="65" spans="1:22" ht="43.5" hidden="1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 s="13">
        <f t="shared" si="4"/>
        <v>2013</v>
      </c>
      <c r="V65"/>
    </row>
    <row r="66" spans="1:22" ht="58" hidden="1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 s="13">
        <f t="shared" si="4"/>
        <v>2013</v>
      </c>
      <c r="V66"/>
    </row>
    <row r="67" spans="1:22" ht="43.5" hidden="1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4">
        <f t="shared" ref="S67:S130" si="7">(((J67/60)/60)/24+DATE(1970,1,1))</f>
        <v>41835.821226851855</v>
      </c>
      <c r="T67" s="14">
        <f t="shared" ref="T67:T130" si="8">(((I67/60)/60)/24)+DATE(1970,1,1)</f>
        <v>41862.249305555553</v>
      </c>
      <c r="U67" s="13">
        <f t="shared" ref="U67:U130" si="9">YEAR(S67)</f>
        <v>2014</v>
      </c>
      <c r="V67"/>
    </row>
    <row r="68" spans="1:22" ht="29" hidden="1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 s="13">
        <f t="shared" si="9"/>
        <v>2016</v>
      </c>
      <c r="V68"/>
    </row>
    <row r="69" spans="1:22" ht="43.5" hidden="1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 s="13">
        <f t="shared" si="9"/>
        <v>2012</v>
      </c>
      <c r="V69"/>
    </row>
    <row r="70" spans="1:22" ht="58" hidden="1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 s="13">
        <f t="shared" si="9"/>
        <v>2014</v>
      </c>
      <c r="V70"/>
    </row>
    <row r="71" spans="1:22" ht="43.5" hidden="1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 s="13">
        <f t="shared" si="9"/>
        <v>2011</v>
      </c>
      <c r="V71"/>
    </row>
    <row r="72" spans="1:22" ht="43.5" hidden="1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 s="13">
        <f t="shared" si="9"/>
        <v>2011</v>
      </c>
      <c r="V72"/>
    </row>
    <row r="73" spans="1:22" ht="43.5" hidden="1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 s="13">
        <f t="shared" si="9"/>
        <v>2012</v>
      </c>
      <c r="V73"/>
    </row>
    <row r="74" spans="1:22" ht="43.5" hidden="1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 s="13">
        <f t="shared" si="9"/>
        <v>2012</v>
      </c>
      <c r="V74"/>
    </row>
    <row r="75" spans="1:22" ht="43.5" hidden="1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 s="13">
        <f t="shared" si="9"/>
        <v>2011</v>
      </c>
      <c r="V75"/>
    </row>
    <row r="76" spans="1:22" ht="43.5" hidden="1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 s="13">
        <f t="shared" si="9"/>
        <v>2015</v>
      </c>
      <c r="V76"/>
    </row>
    <row r="77" spans="1:22" ht="43.5" hidden="1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 s="13">
        <f t="shared" si="9"/>
        <v>2013</v>
      </c>
      <c r="V77"/>
    </row>
    <row r="78" spans="1:22" ht="43.5" hidden="1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 s="13">
        <f t="shared" si="9"/>
        <v>2011</v>
      </c>
      <c r="V78"/>
    </row>
    <row r="79" spans="1:22" ht="43.5" hidden="1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 s="13">
        <f t="shared" si="9"/>
        <v>2012</v>
      </c>
      <c r="V79"/>
    </row>
    <row r="80" spans="1:22" ht="87" hidden="1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 s="13">
        <f t="shared" si="9"/>
        <v>2016</v>
      </c>
      <c r="V80"/>
    </row>
    <row r="81" spans="1:22" ht="43.5" hidden="1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 s="13">
        <f t="shared" si="9"/>
        <v>2014</v>
      </c>
      <c r="V81"/>
    </row>
    <row r="82" spans="1:22" ht="43.5" hidden="1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 s="13">
        <f t="shared" si="9"/>
        <v>2013</v>
      </c>
      <c r="V82"/>
    </row>
    <row r="83" spans="1:22" ht="43.5" hidden="1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 s="13">
        <f t="shared" si="9"/>
        <v>2012</v>
      </c>
      <c r="V83"/>
    </row>
    <row r="84" spans="1:22" ht="43.5" hidden="1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 s="13">
        <f t="shared" si="9"/>
        <v>2011</v>
      </c>
      <c r="V84"/>
    </row>
    <row r="85" spans="1:22" ht="43.5" hidden="1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 s="13">
        <f t="shared" si="9"/>
        <v>2015</v>
      </c>
      <c r="V85"/>
    </row>
    <row r="86" spans="1:22" ht="43.5" hidden="1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 s="13">
        <f t="shared" si="9"/>
        <v>2011</v>
      </c>
      <c r="V86"/>
    </row>
    <row r="87" spans="1:22" ht="43.5" hidden="1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 s="13">
        <f t="shared" si="9"/>
        <v>2011</v>
      </c>
      <c r="V87"/>
    </row>
    <row r="88" spans="1:22" ht="58" hidden="1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 s="13">
        <f t="shared" si="9"/>
        <v>2015</v>
      </c>
      <c r="V88"/>
    </row>
    <row r="89" spans="1:22" ht="43.5" hidden="1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 s="13">
        <f t="shared" si="9"/>
        <v>2010</v>
      </c>
      <c r="V89"/>
    </row>
    <row r="90" spans="1:22" ht="58" hidden="1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 s="13">
        <f t="shared" si="9"/>
        <v>2014</v>
      </c>
      <c r="V90"/>
    </row>
    <row r="91" spans="1:22" ht="43.5" hidden="1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 s="13">
        <f t="shared" si="9"/>
        <v>2013</v>
      </c>
      <c r="V91"/>
    </row>
    <row r="92" spans="1:22" ht="29" hidden="1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 s="13">
        <f t="shared" si="9"/>
        <v>2011</v>
      </c>
      <c r="V92"/>
    </row>
    <row r="93" spans="1:22" ht="43.5" hidden="1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 s="13">
        <f t="shared" si="9"/>
        <v>2011</v>
      </c>
      <c r="V93"/>
    </row>
    <row r="94" spans="1:22" ht="43.5" hidden="1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 s="13">
        <f t="shared" si="9"/>
        <v>2016</v>
      </c>
      <c r="V94"/>
    </row>
    <row r="95" spans="1:22" ht="58" hidden="1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 s="13">
        <f t="shared" si="9"/>
        <v>2012</v>
      </c>
      <c r="V95"/>
    </row>
    <row r="96" spans="1:22" ht="43.5" hidden="1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 s="13">
        <f t="shared" si="9"/>
        <v>2014</v>
      </c>
      <c r="V96"/>
    </row>
    <row r="97" spans="1:22" ht="43.5" hidden="1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 s="13">
        <f t="shared" si="9"/>
        <v>2012</v>
      </c>
      <c r="V97"/>
    </row>
    <row r="98" spans="1:22" ht="58" hidden="1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 s="13">
        <f t="shared" si="9"/>
        <v>2010</v>
      </c>
      <c r="V98"/>
    </row>
    <row r="99" spans="1:22" ht="43.5" hidden="1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 s="13">
        <f t="shared" si="9"/>
        <v>2011</v>
      </c>
      <c r="V99"/>
    </row>
    <row r="100" spans="1:22" ht="43.5" hidden="1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 s="13">
        <f t="shared" si="9"/>
        <v>2012</v>
      </c>
      <c r="V100"/>
    </row>
    <row r="101" spans="1:22" ht="29" hidden="1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 s="13">
        <f t="shared" si="9"/>
        <v>2013</v>
      </c>
      <c r="V101"/>
    </row>
    <row r="102" spans="1:22" ht="43.5" hidden="1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 s="13">
        <f t="shared" si="9"/>
        <v>2012</v>
      </c>
      <c r="V102"/>
    </row>
    <row r="103" spans="1:22" ht="43.5" hidden="1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 s="13">
        <f t="shared" si="9"/>
        <v>2012</v>
      </c>
      <c r="V103"/>
    </row>
    <row r="104" spans="1:22" ht="43.5" hidden="1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 s="13">
        <f t="shared" si="9"/>
        <v>2010</v>
      </c>
      <c r="V104"/>
    </row>
    <row r="105" spans="1:22" ht="43.5" hidden="1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 s="13">
        <f t="shared" si="9"/>
        <v>2014</v>
      </c>
      <c r="V105"/>
    </row>
    <row r="106" spans="1:22" ht="29" hidden="1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 s="13">
        <f t="shared" si="9"/>
        <v>2011</v>
      </c>
      <c r="V106"/>
    </row>
    <row r="107" spans="1:22" ht="43.5" hidden="1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 s="13">
        <f t="shared" si="9"/>
        <v>2016</v>
      </c>
      <c r="V107"/>
    </row>
    <row r="108" spans="1:22" hidden="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 s="13">
        <f t="shared" si="9"/>
        <v>2012</v>
      </c>
      <c r="V108"/>
    </row>
    <row r="109" spans="1:22" ht="43.5" hidden="1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 s="13">
        <f t="shared" si="9"/>
        <v>2011</v>
      </c>
      <c r="V109"/>
    </row>
    <row r="110" spans="1:22" ht="43.5" hidden="1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 s="13">
        <f t="shared" si="9"/>
        <v>2013</v>
      </c>
      <c r="V110"/>
    </row>
    <row r="111" spans="1:22" ht="43.5" hidden="1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 s="13">
        <f t="shared" si="9"/>
        <v>2011</v>
      </c>
      <c r="V111"/>
    </row>
    <row r="112" spans="1:22" ht="43.5" hidden="1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 s="13">
        <f t="shared" si="9"/>
        <v>2013</v>
      </c>
      <c r="V112"/>
    </row>
    <row r="113" spans="1:22" ht="43.5" hidden="1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 s="13">
        <f t="shared" si="9"/>
        <v>2015</v>
      </c>
      <c r="V113"/>
    </row>
    <row r="114" spans="1:22" ht="43.5" hidden="1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 s="13">
        <f t="shared" si="9"/>
        <v>2014</v>
      </c>
      <c r="V114"/>
    </row>
    <row r="115" spans="1:22" ht="29" hidden="1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 s="13">
        <f t="shared" si="9"/>
        <v>2011</v>
      </c>
      <c r="V115"/>
    </row>
    <row r="116" spans="1:22" ht="43.5" hidden="1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 s="13">
        <f t="shared" si="9"/>
        <v>2011</v>
      </c>
      <c r="V116"/>
    </row>
    <row r="117" spans="1:22" hidden="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 s="13">
        <f t="shared" si="9"/>
        <v>2012</v>
      </c>
      <c r="V117"/>
    </row>
    <row r="118" spans="1:22" ht="43.5" hidden="1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 s="13">
        <f t="shared" si="9"/>
        <v>2011</v>
      </c>
      <c r="V118"/>
    </row>
    <row r="119" spans="1:22" ht="58" hidden="1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 s="13">
        <f t="shared" si="9"/>
        <v>2010</v>
      </c>
      <c r="V119"/>
    </row>
    <row r="120" spans="1:22" ht="29" hidden="1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 s="13">
        <f t="shared" si="9"/>
        <v>2011</v>
      </c>
      <c r="V120"/>
    </row>
    <row r="121" spans="1:22" ht="43.5" hidden="1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 s="13">
        <f t="shared" si="9"/>
        <v>2011</v>
      </c>
      <c r="V121"/>
    </row>
    <row r="122" spans="1:22" ht="58" hidden="1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 s="13">
        <f t="shared" si="9"/>
        <v>2016</v>
      </c>
      <c r="V122"/>
    </row>
    <row r="123" spans="1:22" ht="58" hidden="1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 s="13">
        <f t="shared" si="9"/>
        <v>2015</v>
      </c>
      <c r="V123"/>
    </row>
    <row r="124" spans="1:22" ht="29" hidden="1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 s="13">
        <f t="shared" si="9"/>
        <v>2016</v>
      </c>
      <c r="V124"/>
    </row>
    <row r="125" spans="1:22" ht="58" hidden="1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 s="13">
        <f t="shared" si="9"/>
        <v>2014</v>
      </c>
      <c r="V125"/>
    </row>
    <row r="126" spans="1:22" ht="43.5" hidden="1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 s="13">
        <f t="shared" si="9"/>
        <v>2015</v>
      </c>
      <c r="V126"/>
    </row>
    <row r="127" spans="1:22" ht="43.5" hidden="1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 s="13">
        <f t="shared" si="9"/>
        <v>2016</v>
      </c>
      <c r="V127"/>
    </row>
    <row r="128" spans="1:22" ht="43.5" hidden="1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 s="13">
        <f t="shared" si="9"/>
        <v>2015</v>
      </c>
      <c r="V128"/>
    </row>
    <row r="129" spans="1:22" ht="43.5" hidden="1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 s="13">
        <f t="shared" si="9"/>
        <v>2015</v>
      </c>
      <c r="V129"/>
    </row>
    <row r="130" spans="1:22" ht="29" hidden="1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8308</v>
      </c>
      <c r="R130" t="s">
        <v>8311</v>
      </c>
      <c r="S130" s="14">
        <f t="shared" si="7"/>
        <v>42628.22792824074</v>
      </c>
      <c r="T130" s="14">
        <f t="shared" si="8"/>
        <v>42663.22792824074</v>
      </c>
      <c r="U130" s="13">
        <f t="shared" si="9"/>
        <v>2016</v>
      </c>
      <c r="V130"/>
    </row>
    <row r="131" spans="1:22" ht="58" hidden="1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4">
        <f t="shared" ref="S131:S194" si="12">(((J131/60)/60)/24+DATE(1970,1,1))</f>
        <v>41882.937303240738</v>
      </c>
      <c r="T131" s="14">
        <f t="shared" ref="T131:T194" si="13">(((I131/60)/60)/24)+DATE(1970,1,1)</f>
        <v>41942.937303240738</v>
      </c>
      <c r="U131" s="13">
        <f t="shared" ref="U131:U194" si="14">YEAR(S131)</f>
        <v>2014</v>
      </c>
      <c r="V131"/>
    </row>
    <row r="132" spans="1:22" ht="43.5" hidden="1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 s="13">
        <f t="shared" si="14"/>
        <v>2014</v>
      </c>
      <c r="V132"/>
    </row>
    <row r="133" spans="1:22" hidden="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 s="13">
        <f t="shared" si="14"/>
        <v>2016</v>
      </c>
      <c r="V133"/>
    </row>
    <row r="134" spans="1:22" ht="58" hidden="1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 s="13">
        <f t="shared" si="14"/>
        <v>2014</v>
      </c>
      <c r="V134"/>
    </row>
    <row r="135" spans="1:22" ht="29" hidden="1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 s="13">
        <f t="shared" si="14"/>
        <v>2016</v>
      </c>
      <c r="V135"/>
    </row>
    <row r="136" spans="1:22" ht="29" hidden="1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 s="13">
        <f t="shared" si="14"/>
        <v>2015</v>
      </c>
      <c r="V136"/>
    </row>
    <row r="137" spans="1:22" ht="43.5" hidden="1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 s="13">
        <f t="shared" si="14"/>
        <v>2014</v>
      </c>
      <c r="V137"/>
    </row>
    <row r="138" spans="1:22" ht="58" hidden="1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 s="13">
        <f t="shared" si="14"/>
        <v>2015</v>
      </c>
      <c r="V138"/>
    </row>
    <row r="139" spans="1:22" ht="43.5" hidden="1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 s="13">
        <f t="shared" si="14"/>
        <v>2015</v>
      </c>
      <c r="V139"/>
    </row>
    <row r="140" spans="1:22" ht="43.5" hidden="1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 s="13">
        <f t="shared" si="14"/>
        <v>2015</v>
      </c>
      <c r="V140"/>
    </row>
    <row r="141" spans="1:22" ht="43.5" hidden="1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 s="13">
        <f t="shared" si="14"/>
        <v>2015</v>
      </c>
      <c r="V141"/>
    </row>
    <row r="142" spans="1:22" ht="43.5" hidden="1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 s="13">
        <f t="shared" si="14"/>
        <v>2015</v>
      </c>
      <c r="V142"/>
    </row>
    <row r="143" spans="1:22" ht="43.5" hidden="1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 s="13">
        <f t="shared" si="14"/>
        <v>2015</v>
      </c>
      <c r="V143"/>
    </row>
    <row r="144" spans="1:22" ht="43.5" hidden="1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 s="13">
        <f t="shared" si="14"/>
        <v>2014</v>
      </c>
      <c r="V144"/>
    </row>
    <row r="145" spans="1:22" ht="43.5" hidden="1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 s="13">
        <f t="shared" si="14"/>
        <v>2016</v>
      </c>
      <c r="V145"/>
    </row>
    <row r="146" spans="1:22" ht="43.5" hidden="1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 s="13">
        <f t="shared" si="14"/>
        <v>2015</v>
      </c>
      <c r="V146"/>
    </row>
    <row r="147" spans="1:22" ht="43.5" hidden="1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 s="13">
        <f t="shared" si="14"/>
        <v>2015</v>
      </c>
      <c r="V147"/>
    </row>
    <row r="148" spans="1:22" ht="43.5" hidden="1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 s="13">
        <f t="shared" si="14"/>
        <v>2016</v>
      </c>
      <c r="V148"/>
    </row>
    <row r="149" spans="1:22" ht="29" hidden="1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 s="13">
        <f t="shared" si="14"/>
        <v>2014</v>
      </c>
      <c r="V149"/>
    </row>
    <row r="150" spans="1:22" ht="43.5" hidden="1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 s="13">
        <f t="shared" si="14"/>
        <v>2016</v>
      </c>
      <c r="V150"/>
    </row>
    <row r="151" spans="1:22" ht="43.5" hidden="1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 s="13">
        <f t="shared" si="14"/>
        <v>2014</v>
      </c>
      <c r="V151"/>
    </row>
    <row r="152" spans="1:22" ht="43.5" hidden="1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 s="13">
        <f t="shared" si="14"/>
        <v>2015</v>
      </c>
      <c r="V152"/>
    </row>
    <row r="153" spans="1:22" ht="43.5" hidden="1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 s="13">
        <f t="shared" si="14"/>
        <v>2015</v>
      </c>
      <c r="V153"/>
    </row>
    <row r="154" spans="1:22" ht="29" hidden="1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 s="13">
        <f t="shared" si="14"/>
        <v>2014</v>
      </c>
      <c r="V154"/>
    </row>
    <row r="155" spans="1:22" ht="43.5" hidden="1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 s="13">
        <f t="shared" si="14"/>
        <v>2014</v>
      </c>
      <c r="V155"/>
    </row>
    <row r="156" spans="1:22" ht="43.5" hidden="1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 s="13">
        <f t="shared" si="14"/>
        <v>2015</v>
      </c>
      <c r="V156"/>
    </row>
    <row r="157" spans="1:22" ht="58" hidden="1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 s="13">
        <f t="shared" si="14"/>
        <v>2015</v>
      </c>
      <c r="V157"/>
    </row>
    <row r="158" spans="1:22" ht="58" hidden="1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 s="13">
        <f t="shared" si="14"/>
        <v>2014</v>
      </c>
      <c r="V158"/>
    </row>
    <row r="159" spans="1:22" ht="43.5" hidden="1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 s="13">
        <f t="shared" si="14"/>
        <v>2016</v>
      </c>
      <c r="V159"/>
    </row>
    <row r="160" spans="1:22" ht="43.5" hidden="1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 s="13">
        <f t="shared" si="14"/>
        <v>2014</v>
      </c>
      <c r="V160"/>
    </row>
    <row r="161" spans="1:22" ht="43.5" hidden="1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 s="13">
        <f t="shared" si="14"/>
        <v>2016</v>
      </c>
      <c r="V161"/>
    </row>
    <row r="162" spans="1:22" ht="43.5" hidden="1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 s="13">
        <f t="shared" si="14"/>
        <v>2015</v>
      </c>
      <c r="V162"/>
    </row>
    <row r="163" spans="1:22" ht="43.5" hidden="1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 s="13">
        <f t="shared" si="14"/>
        <v>2014</v>
      </c>
      <c r="V163"/>
    </row>
    <row r="164" spans="1:22" ht="43.5" hidden="1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 s="13">
        <f t="shared" si="14"/>
        <v>2014</v>
      </c>
      <c r="V164"/>
    </row>
    <row r="165" spans="1:22" ht="58" hidden="1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 s="13">
        <f t="shared" si="14"/>
        <v>2015</v>
      </c>
      <c r="V165"/>
    </row>
    <row r="166" spans="1:22" ht="58" hidden="1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 s="13">
        <f t="shared" si="14"/>
        <v>2014</v>
      </c>
      <c r="V166"/>
    </row>
    <row r="167" spans="1:22" ht="29" hidden="1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 s="13">
        <f t="shared" si="14"/>
        <v>2015</v>
      </c>
      <c r="V167"/>
    </row>
    <row r="168" spans="1:22" ht="43.5" hidden="1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 s="13">
        <f t="shared" si="14"/>
        <v>2016</v>
      </c>
      <c r="V168"/>
    </row>
    <row r="169" spans="1:22" ht="43.5" hidden="1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 s="13">
        <f t="shared" si="14"/>
        <v>2015</v>
      </c>
      <c r="V169"/>
    </row>
    <row r="170" spans="1:22" ht="43.5" hidden="1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 s="13">
        <f t="shared" si="14"/>
        <v>2015</v>
      </c>
      <c r="V170"/>
    </row>
    <row r="171" spans="1:22" ht="43.5" hidden="1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 s="13">
        <f t="shared" si="14"/>
        <v>2014</v>
      </c>
      <c r="V171"/>
    </row>
    <row r="172" spans="1:22" ht="58" hidden="1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 s="13">
        <f t="shared" si="14"/>
        <v>2015</v>
      </c>
      <c r="V172"/>
    </row>
    <row r="173" spans="1:22" ht="43.5" hidden="1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 s="13">
        <f t="shared" si="14"/>
        <v>2016</v>
      </c>
      <c r="V173"/>
    </row>
    <row r="174" spans="1:22" ht="43.5" hidden="1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 s="13">
        <f t="shared" si="14"/>
        <v>2015</v>
      </c>
      <c r="V174"/>
    </row>
    <row r="175" spans="1:22" ht="43.5" hidden="1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 s="13">
        <f t="shared" si="14"/>
        <v>2015</v>
      </c>
      <c r="V175"/>
    </row>
    <row r="176" spans="1:22" ht="43.5" hidden="1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 s="13">
        <f t="shared" si="14"/>
        <v>2015</v>
      </c>
      <c r="V176"/>
    </row>
    <row r="177" spans="1:22" ht="58" hidden="1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 s="13">
        <f t="shared" si="14"/>
        <v>2014</v>
      </c>
      <c r="V177"/>
    </row>
    <row r="178" spans="1:22" ht="43.5" hidden="1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 s="13">
        <f t="shared" si="14"/>
        <v>2015</v>
      </c>
      <c r="V178"/>
    </row>
    <row r="179" spans="1:22" ht="29" hidden="1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 s="13">
        <f t="shared" si="14"/>
        <v>2015</v>
      </c>
      <c r="V179"/>
    </row>
    <row r="180" spans="1:22" ht="29" hidden="1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 s="13">
        <f t="shared" si="14"/>
        <v>2015</v>
      </c>
      <c r="V180"/>
    </row>
    <row r="181" spans="1:22" ht="29" hidden="1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 s="13">
        <f t="shared" si="14"/>
        <v>2016</v>
      </c>
      <c r="V181"/>
    </row>
    <row r="182" spans="1:22" ht="43.5" hidden="1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 s="13">
        <f t="shared" si="14"/>
        <v>2015</v>
      </c>
      <c r="V182"/>
    </row>
    <row r="183" spans="1:22" ht="43.5" hidden="1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 s="13">
        <f t="shared" si="14"/>
        <v>2015</v>
      </c>
      <c r="V183"/>
    </row>
    <row r="184" spans="1:22" ht="58" hidden="1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 s="13">
        <f t="shared" si="14"/>
        <v>2016</v>
      </c>
      <c r="V184"/>
    </row>
    <row r="185" spans="1:22" hidden="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 s="13">
        <f t="shared" si="14"/>
        <v>2014</v>
      </c>
      <c r="V185"/>
    </row>
    <row r="186" spans="1:22" ht="58" hidden="1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 s="13">
        <f t="shared" si="14"/>
        <v>2014</v>
      </c>
      <c r="V186"/>
    </row>
    <row r="187" spans="1:22" hidden="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 s="13">
        <f t="shared" si="14"/>
        <v>2016</v>
      </c>
      <c r="V187"/>
    </row>
    <row r="188" spans="1:22" ht="43.5" hidden="1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 s="13">
        <f t="shared" si="14"/>
        <v>2017</v>
      </c>
      <c r="V188"/>
    </row>
    <row r="189" spans="1:22" ht="43.5" hidden="1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 s="13">
        <f t="shared" si="14"/>
        <v>2015</v>
      </c>
      <c r="V189"/>
    </row>
    <row r="190" spans="1:22" ht="58" hidden="1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 s="13">
        <f t="shared" si="14"/>
        <v>2014</v>
      </c>
      <c r="V190"/>
    </row>
    <row r="191" spans="1:22" ht="43.5" hidden="1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 s="13">
        <f t="shared" si="14"/>
        <v>2016</v>
      </c>
      <c r="V191"/>
    </row>
    <row r="192" spans="1:22" hidden="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 s="13">
        <f t="shared" si="14"/>
        <v>2016</v>
      </c>
      <c r="V192"/>
    </row>
    <row r="193" spans="1:22" ht="43.5" hidden="1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 s="13">
        <f t="shared" si="14"/>
        <v>2015</v>
      </c>
      <c r="V193"/>
    </row>
    <row r="194" spans="1:22" ht="58" hidden="1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 s="14">
        <f t="shared" si="12"/>
        <v>41899.792037037041</v>
      </c>
      <c r="T194" s="14">
        <f t="shared" si="13"/>
        <v>41929.792037037041</v>
      </c>
      <c r="U194" s="13">
        <f t="shared" si="14"/>
        <v>2014</v>
      </c>
      <c r="V194"/>
    </row>
    <row r="195" spans="1:22" ht="58" hidden="1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4">
        <f t="shared" ref="S195:S258" si="17">(((J195/60)/60)/24+DATE(1970,1,1))</f>
        <v>41911.934791666667</v>
      </c>
      <c r="T195" s="14">
        <f t="shared" ref="T195:T258" si="18">(((I195/60)/60)/24)+DATE(1970,1,1)</f>
        <v>41971.976458333331</v>
      </c>
      <c r="U195" s="13">
        <f t="shared" ref="U195:U258" si="19">YEAR(S195)</f>
        <v>2014</v>
      </c>
      <c r="V195"/>
    </row>
    <row r="196" spans="1:22" ht="43.5" hidden="1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 s="13">
        <f t="shared" si="19"/>
        <v>2016</v>
      </c>
      <c r="V196"/>
    </row>
    <row r="197" spans="1:22" ht="43.5" hidden="1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 s="13">
        <f t="shared" si="19"/>
        <v>2015</v>
      </c>
      <c r="V197"/>
    </row>
    <row r="198" spans="1:22" ht="43.5" hidden="1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 s="13">
        <f t="shared" si="19"/>
        <v>2015</v>
      </c>
      <c r="V198"/>
    </row>
    <row r="199" spans="1:22" ht="43.5" hidden="1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 s="13">
        <f t="shared" si="19"/>
        <v>2017</v>
      </c>
      <c r="V199"/>
    </row>
    <row r="200" spans="1:22" ht="43.5" hidden="1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 s="13">
        <f t="shared" si="19"/>
        <v>2014</v>
      </c>
      <c r="V200"/>
    </row>
    <row r="201" spans="1:22" ht="43.5" hidden="1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 s="13">
        <f t="shared" si="19"/>
        <v>2016</v>
      </c>
      <c r="V201"/>
    </row>
    <row r="202" spans="1:22" ht="29" hidden="1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 s="13">
        <f t="shared" si="19"/>
        <v>2014</v>
      </c>
      <c r="V202"/>
    </row>
    <row r="203" spans="1:22" ht="43.5" hidden="1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 s="13">
        <f t="shared" si="19"/>
        <v>2015</v>
      </c>
      <c r="V203"/>
    </row>
    <row r="204" spans="1:22" hidden="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 s="13">
        <f t="shared" si="19"/>
        <v>2015</v>
      </c>
      <c r="V204"/>
    </row>
    <row r="205" spans="1:22" ht="43.5" hidden="1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 s="13">
        <f t="shared" si="19"/>
        <v>2014</v>
      </c>
      <c r="V205"/>
    </row>
    <row r="206" spans="1:22" ht="43.5" hidden="1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 s="13">
        <f t="shared" si="19"/>
        <v>2016</v>
      </c>
      <c r="V206"/>
    </row>
    <row r="207" spans="1:22" ht="43.5" hidden="1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 s="13">
        <f t="shared" si="19"/>
        <v>2015</v>
      </c>
      <c r="V207"/>
    </row>
    <row r="208" spans="1:22" ht="43.5" hidden="1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 s="13">
        <f t="shared" si="19"/>
        <v>2016</v>
      </c>
      <c r="V208"/>
    </row>
    <row r="209" spans="1:22" ht="43.5" hidden="1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 s="13">
        <f t="shared" si="19"/>
        <v>2014</v>
      </c>
      <c r="V209"/>
    </row>
    <row r="210" spans="1:22" ht="58" hidden="1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 s="13">
        <f t="shared" si="19"/>
        <v>2014</v>
      </c>
      <c r="V210"/>
    </row>
    <row r="211" spans="1:22" ht="58" hidden="1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 s="13">
        <f t="shared" si="19"/>
        <v>2015</v>
      </c>
      <c r="V211"/>
    </row>
    <row r="212" spans="1:22" ht="43.5" hidden="1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 s="13">
        <f t="shared" si="19"/>
        <v>2015</v>
      </c>
      <c r="V212"/>
    </row>
    <row r="213" spans="1:22" ht="43.5" hidden="1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 s="13">
        <f t="shared" si="19"/>
        <v>2015</v>
      </c>
      <c r="V213"/>
    </row>
    <row r="214" spans="1:22" ht="29" hidden="1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 s="13">
        <f t="shared" si="19"/>
        <v>2016</v>
      </c>
      <c r="V214"/>
    </row>
    <row r="215" spans="1:22" ht="43.5" hidden="1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 s="13">
        <f t="shared" si="19"/>
        <v>2015</v>
      </c>
      <c r="V215"/>
    </row>
    <row r="216" spans="1:22" ht="58" hidden="1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 s="13">
        <f t="shared" si="19"/>
        <v>2015</v>
      </c>
      <c r="V216"/>
    </row>
    <row r="217" spans="1:22" ht="43.5" hidden="1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 s="13">
        <f t="shared" si="19"/>
        <v>2016</v>
      </c>
      <c r="V217"/>
    </row>
    <row r="218" spans="1:22" ht="43.5" hidden="1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 s="13">
        <f t="shared" si="19"/>
        <v>2015</v>
      </c>
      <c r="V218"/>
    </row>
    <row r="219" spans="1:22" hidden="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 s="13">
        <f t="shared" si="19"/>
        <v>2014</v>
      </c>
      <c r="V219"/>
    </row>
    <row r="220" spans="1:22" ht="43.5" hidden="1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 s="13">
        <f t="shared" si="19"/>
        <v>2015</v>
      </c>
      <c r="V220"/>
    </row>
    <row r="221" spans="1:22" ht="29" hidden="1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 s="13">
        <f t="shared" si="19"/>
        <v>2016</v>
      </c>
      <c r="V221"/>
    </row>
    <row r="222" spans="1:22" ht="43.5" hidden="1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 s="13">
        <f t="shared" si="19"/>
        <v>2015</v>
      </c>
      <c r="V222"/>
    </row>
    <row r="223" spans="1:22" hidden="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 s="13">
        <f t="shared" si="19"/>
        <v>2015</v>
      </c>
      <c r="V223"/>
    </row>
    <row r="224" spans="1:22" ht="43.5" hidden="1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 s="13">
        <f t="shared" si="19"/>
        <v>2015</v>
      </c>
      <c r="V224"/>
    </row>
    <row r="225" spans="1:22" ht="58" hidden="1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 s="13">
        <f t="shared" si="19"/>
        <v>2016</v>
      </c>
      <c r="V225"/>
    </row>
    <row r="226" spans="1:22" ht="58" hidden="1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 s="13">
        <f t="shared" si="19"/>
        <v>2015</v>
      </c>
      <c r="V226"/>
    </row>
    <row r="227" spans="1:22" ht="43.5" hidden="1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 s="13">
        <f t="shared" si="19"/>
        <v>2016</v>
      </c>
      <c r="V227"/>
    </row>
    <row r="228" spans="1:22" ht="43.5" hidden="1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 s="13">
        <f t="shared" si="19"/>
        <v>2015</v>
      </c>
      <c r="V228"/>
    </row>
    <row r="229" spans="1:22" ht="43.5" hidden="1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 s="13">
        <f t="shared" si="19"/>
        <v>2015</v>
      </c>
      <c r="V229"/>
    </row>
    <row r="230" spans="1:22" ht="29" hidden="1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 s="13">
        <f t="shared" si="19"/>
        <v>2015</v>
      </c>
      <c r="V230"/>
    </row>
    <row r="231" spans="1:22" ht="43.5" hidden="1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 s="13">
        <f t="shared" si="19"/>
        <v>2016</v>
      </c>
      <c r="V231"/>
    </row>
    <row r="232" spans="1:22" ht="43.5" hidden="1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 s="13">
        <f t="shared" si="19"/>
        <v>2015</v>
      </c>
      <c r="V232"/>
    </row>
    <row r="233" spans="1:22" ht="43.5" hidden="1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 s="13">
        <f t="shared" si="19"/>
        <v>2015</v>
      </c>
      <c r="V233"/>
    </row>
    <row r="234" spans="1:22" ht="43.5" hidden="1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 s="13">
        <f t="shared" si="19"/>
        <v>2015</v>
      </c>
      <c r="V234"/>
    </row>
    <row r="235" spans="1:22" ht="43.5" hidden="1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 s="13">
        <f t="shared" si="19"/>
        <v>2016</v>
      </c>
      <c r="V235"/>
    </row>
    <row r="236" spans="1:22" ht="58" hidden="1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 s="13">
        <f t="shared" si="19"/>
        <v>2015</v>
      </c>
      <c r="V236"/>
    </row>
    <row r="237" spans="1:22" ht="43.5" hidden="1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 s="13">
        <f t="shared" si="19"/>
        <v>2015</v>
      </c>
      <c r="V237"/>
    </row>
    <row r="238" spans="1:22" ht="43.5" hidden="1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 s="13">
        <f t="shared" si="19"/>
        <v>2015</v>
      </c>
      <c r="V238"/>
    </row>
    <row r="239" spans="1:22" ht="29" hidden="1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 s="13">
        <f t="shared" si="19"/>
        <v>2016</v>
      </c>
      <c r="V239"/>
    </row>
    <row r="240" spans="1:22" ht="43.5" hidden="1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 s="13">
        <f t="shared" si="19"/>
        <v>2016</v>
      </c>
      <c r="V240"/>
    </row>
    <row r="241" spans="1:22" ht="43.5" hidden="1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 s="13">
        <f t="shared" si="19"/>
        <v>2015</v>
      </c>
      <c r="V241"/>
    </row>
    <row r="242" spans="1:22" ht="58" hidden="1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 s="13">
        <f t="shared" si="19"/>
        <v>2013</v>
      </c>
      <c r="V242"/>
    </row>
    <row r="243" spans="1:22" ht="43.5" hidden="1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 s="13">
        <f t="shared" si="19"/>
        <v>2014</v>
      </c>
      <c r="V243"/>
    </row>
    <row r="244" spans="1:22" ht="43.5" hidden="1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 s="13">
        <f t="shared" si="19"/>
        <v>2011</v>
      </c>
      <c r="V244"/>
    </row>
    <row r="245" spans="1:22" ht="43.5" hidden="1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 s="13">
        <f t="shared" si="19"/>
        <v>2014</v>
      </c>
      <c r="V245"/>
    </row>
    <row r="246" spans="1:22" ht="58" hidden="1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 s="13">
        <f t="shared" si="19"/>
        <v>2010</v>
      </c>
      <c r="V246"/>
    </row>
    <row r="247" spans="1:22" ht="43.5" hidden="1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 s="13">
        <f t="shared" si="19"/>
        <v>2012</v>
      </c>
      <c r="V247"/>
    </row>
    <row r="248" spans="1:22" ht="43.5" hidden="1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 s="13">
        <f t="shared" si="19"/>
        <v>2010</v>
      </c>
      <c r="V248"/>
    </row>
    <row r="249" spans="1:22" ht="58" hidden="1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 s="13">
        <f t="shared" si="19"/>
        <v>2010</v>
      </c>
      <c r="V249"/>
    </row>
    <row r="250" spans="1:22" ht="43.5" hidden="1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4">
        <f t="shared" si="17"/>
        <v>40870.774409722224</v>
      </c>
      <c r="T250" s="14">
        <f t="shared" si="18"/>
        <v>40915.774409722224</v>
      </c>
      <c r="U250" s="13">
        <f t="shared" si="19"/>
        <v>2011</v>
      </c>
      <c r="V250"/>
    </row>
    <row r="251" spans="1:22" ht="58" hidden="1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4">
        <f t="shared" si="17"/>
        <v>40332.923842592594</v>
      </c>
      <c r="T251" s="14">
        <f t="shared" si="18"/>
        <v>40412.736111111109</v>
      </c>
      <c r="U251" s="13">
        <f t="shared" si="19"/>
        <v>2010</v>
      </c>
      <c r="V251"/>
    </row>
    <row r="252" spans="1:22" ht="43.5" hidden="1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4">
        <f t="shared" si="17"/>
        <v>41401.565868055557</v>
      </c>
      <c r="T252" s="14">
        <f t="shared" si="18"/>
        <v>41431.565868055557</v>
      </c>
      <c r="U252" s="13">
        <f t="shared" si="19"/>
        <v>2013</v>
      </c>
      <c r="V252"/>
    </row>
    <row r="253" spans="1:22" ht="43.5" hidden="1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4">
        <f t="shared" si="17"/>
        <v>41013.787569444445</v>
      </c>
      <c r="T253" s="14">
        <f t="shared" si="18"/>
        <v>41045.791666666664</v>
      </c>
      <c r="U253" s="13">
        <f t="shared" si="19"/>
        <v>2012</v>
      </c>
      <c r="V253"/>
    </row>
    <row r="254" spans="1:22" ht="43.5" hidden="1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4">
        <f t="shared" si="17"/>
        <v>40266.662708333337</v>
      </c>
      <c r="T254" s="14">
        <f t="shared" si="18"/>
        <v>40330.165972222225</v>
      </c>
      <c r="U254" s="13">
        <f t="shared" si="19"/>
        <v>2010</v>
      </c>
      <c r="V254"/>
    </row>
    <row r="255" spans="1:22" ht="58" hidden="1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4">
        <f t="shared" si="17"/>
        <v>40924.650868055556</v>
      </c>
      <c r="T255" s="14">
        <f t="shared" si="18"/>
        <v>40954.650868055556</v>
      </c>
      <c r="U255" s="13">
        <f t="shared" si="19"/>
        <v>2012</v>
      </c>
      <c r="V255"/>
    </row>
    <row r="256" spans="1:22" ht="43.5" hidden="1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4">
        <f t="shared" si="17"/>
        <v>42263.952662037031</v>
      </c>
      <c r="T256" s="14">
        <f t="shared" si="18"/>
        <v>42294.083333333328</v>
      </c>
      <c r="U256" s="13">
        <f t="shared" si="19"/>
        <v>2015</v>
      </c>
      <c r="V256"/>
    </row>
    <row r="257" spans="1:22" ht="29" hidden="1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4">
        <f t="shared" si="17"/>
        <v>40588.526412037041</v>
      </c>
      <c r="T257" s="14">
        <f t="shared" si="18"/>
        <v>40618.48474537037</v>
      </c>
      <c r="U257" s="13">
        <f t="shared" si="19"/>
        <v>2011</v>
      </c>
      <c r="V257"/>
    </row>
    <row r="258" spans="1:22" ht="58" hidden="1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8308</v>
      </c>
      <c r="R258" t="s">
        <v>8313</v>
      </c>
      <c r="S258" s="14">
        <f t="shared" si="17"/>
        <v>41319.769293981481</v>
      </c>
      <c r="T258" s="14">
        <f t="shared" si="18"/>
        <v>41349.769293981481</v>
      </c>
      <c r="U258" s="13">
        <f t="shared" si="19"/>
        <v>2013</v>
      </c>
      <c r="V258"/>
    </row>
    <row r="259" spans="1:22" ht="43.5" hidden="1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4">
        <f t="shared" ref="S259:S322" si="22">(((J259/60)/60)/24+DATE(1970,1,1))</f>
        <v>42479.626875000002</v>
      </c>
      <c r="T259" s="14">
        <f t="shared" ref="T259:T322" si="23">(((I259/60)/60)/24)+DATE(1970,1,1)</f>
        <v>42509.626875000002</v>
      </c>
      <c r="U259" s="13">
        <f t="shared" ref="U259:U322" si="24">YEAR(S259)</f>
        <v>2016</v>
      </c>
      <c r="V259"/>
    </row>
    <row r="260" spans="1:22" ht="58" hidden="1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 s="13">
        <f t="shared" si="24"/>
        <v>2011</v>
      </c>
      <c r="V260"/>
    </row>
    <row r="261" spans="1:22" ht="58" hidden="1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 s="13">
        <f t="shared" si="24"/>
        <v>2015</v>
      </c>
      <c r="V261"/>
    </row>
    <row r="262" spans="1:22" ht="43.5" hidden="1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 s="13">
        <f t="shared" si="24"/>
        <v>2010</v>
      </c>
      <c r="V262"/>
    </row>
    <row r="263" spans="1:22" ht="29" hidden="1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 s="13">
        <f t="shared" si="24"/>
        <v>2012</v>
      </c>
      <c r="V263"/>
    </row>
    <row r="264" spans="1:22" ht="29" hidden="1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 s="13">
        <f t="shared" si="24"/>
        <v>2011</v>
      </c>
      <c r="V264"/>
    </row>
    <row r="265" spans="1:22" ht="58" hidden="1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 s="13">
        <f t="shared" si="24"/>
        <v>2012</v>
      </c>
      <c r="V265"/>
    </row>
    <row r="266" spans="1:22" ht="58" hidden="1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 s="13">
        <f t="shared" si="24"/>
        <v>2012</v>
      </c>
      <c r="V266"/>
    </row>
    <row r="267" spans="1:22" ht="58" hidden="1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 s="13">
        <f t="shared" si="24"/>
        <v>2010</v>
      </c>
      <c r="V267"/>
    </row>
    <row r="268" spans="1:22" ht="58" hidden="1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 s="13">
        <f t="shared" si="24"/>
        <v>2010</v>
      </c>
      <c r="V268"/>
    </row>
    <row r="269" spans="1:22" ht="43.5" hidden="1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 s="13">
        <f t="shared" si="24"/>
        <v>2014</v>
      </c>
      <c r="V269"/>
    </row>
    <row r="270" spans="1:22" ht="43.5" hidden="1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 s="13">
        <f t="shared" si="24"/>
        <v>2011</v>
      </c>
      <c r="V270"/>
    </row>
    <row r="271" spans="1:22" ht="43.5" hidden="1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 s="13">
        <f t="shared" si="24"/>
        <v>2017</v>
      </c>
      <c r="V271"/>
    </row>
    <row r="272" spans="1:22" ht="43.5" hidden="1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 s="13">
        <f t="shared" si="24"/>
        <v>2011</v>
      </c>
      <c r="V272"/>
    </row>
    <row r="273" spans="1:22" ht="43.5" hidden="1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 s="13">
        <f t="shared" si="24"/>
        <v>2013</v>
      </c>
      <c r="V273"/>
    </row>
    <row r="274" spans="1:22" ht="43.5" hidden="1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 s="13">
        <f t="shared" si="24"/>
        <v>2010</v>
      </c>
      <c r="V274"/>
    </row>
    <row r="275" spans="1:22" ht="58" hidden="1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 s="13">
        <f t="shared" si="24"/>
        <v>2011</v>
      </c>
      <c r="V275"/>
    </row>
    <row r="276" spans="1:22" ht="43.5" hidden="1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 s="13">
        <f t="shared" si="24"/>
        <v>2012</v>
      </c>
      <c r="V276"/>
    </row>
    <row r="277" spans="1:22" ht="43.5" hidden="1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 s="13">
        <f t="shared" si="24"/>
        <v>2012</v>
      </c>
      <c r="V277"/>
    </row>
    <row r="278" spans="1:22" ht="43.5" hidden="1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 s="13">
        <f t="shared" si="24"/>
        <v>2012</v>
      </c>
      <c r="V278"/>
    </row>
    <row r="279" spans="1:22" ht="58" hidden="1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 s="13">
        <f t="shared" si="24"/>
        <v>2015</v>
      </c>
      <c r="V279"/>
    </row>
    <row r="280" spans="1:22" ht="29" hidden="1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 s="13">
        <f t="shared" si="24"/>
        <v>2012</v>
      </c>
      <c r="V280"/>
    </row>
    <row r="281" spans="1:22" ht="43.5" hidden="1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 s="13">
        <f t="shared" si="24"/>
        <v>2017</v>
      </c>
      <c r="V281"/>
    </row>
    <row r="282" spans="1:22" ht="43.5" hidden="1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 s="13">
        <f t="shared" si="24"/>
        <v>2014</v>
      </c>
      <c r="V282"/>
    </row>
    <row r="283" spans="1:22" ht="43.5" hidden="1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 s="13">
        <f t="shared" si="24"/>
        <v>2009</v>
      </c>
      <c r="V283"/>
    </row>
    <row r="284" spans="1:22" ht="43.5" hidden="1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 s="13">
        <f t="shared" si="24"/>
        <v>2010</v>
      </c>
      <c r="V284"/>
    </row>
    <row r="285" spans="1:22" ht="29" hidden="1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 s="13">
        <f t="shared" si="24"/>
        <v>2011</v>
      </c>
      <c r="V285"/>
    </row>
    <row r="286" spans="1:22" ht="43.5" hidden="1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 s="13">
        <f t="shared" si="24"/>
        <v>2011</v>
      </c>
      <c r="V286"/>
    </row>
    <row r="287" spans="1:22" ht="43.5" hidden="1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 s="13">
        <f t="shared" si="24"/>
        <v>2013</v>
      </c>
      <c r="V287"/>
    </row>
    <row r="288" spans="1:22" ht="43.5" hidden="1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 s="13">
        <f t="shared" si="24"/>
        <v>2013</v>
      </c>
      <c r="V288"/>
    </row>
    <row r="289" spans="1:22" ht="29" hidden="1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 s="13">
        <f t="shared" si="24"/>
        <v>2012</v>
      </c>
      <c r="V289"/>
    </row>
    <row r="290" spans="1:22" ht="58" hidden="1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 s="13">
        <f t="shared" si="24"/>
        <v>2012</v>
      </c>
      <c r="V290"/>
    </row>
    <row r="291" spans="1:22" ht="43.5" hidden="1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 s="13">
        <f t="shared" si="24"/>
        <v>2013</v>
      </c>
      <c r="V291"/>
    </row>
    <row r="292" spans="1:22" ht="29" hidden="1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 s="13">
        <f t="shared" si="24"/>
        <v>2010</v>
      </c>
      <c r="V292"/>
    </row>
    <row r="293" spans="1:22" ht="43.5" hidden="1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 s="13">
        <f t="shared" si="24"/>
        <v>2013</v>
      </c>
      <c r="V293"/>
    </row>
    <row r="294" spans="1:22" ht="58" hidden="1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 s="13">
        <f t="shared" si="24"/>
        <v>2011</v>
      </c>
      <c r="V294"/>
    </row>
    <row r="295" spans="1:22" ht="43.5" hidden="1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 s="13">
        <f t="shared" si="24"/>
        <v>2014</v>
      </c>
      <c r="V295"/>
    </row>
    <row r="296" spans="1:22" ht="72.5" hidden="1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 s="13">
        <f t="shared" si="24"/>
        <v>2010</v>
      </c>
      <c r="V296"/>
    </row>
    <row r="297" spans="1:22" ht="43.5" hidden="1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 s="13">
        <f t="shared" si="24"/>
        <v>2013</v>
      </c>
      <c r="V297"/>
    </row>
    <row r="298" spans="1:22" ht="43.5" hidden="1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 s="13">
        <f t="shared" si="24"/>
        <v>2012</v>
      </c>
      <c r="V298"/>
    </row>
    <row r="299" spans="1:22" ht="43.5" hidden="1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 s="13">
        <f t="shared" si="24"/>
        <v>2015</v>
      </c>
      <c r="V299"/>
    </row>
    <row r="300" spans="1:22" ht="29" hidden="1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 s="13">
        <f t="shared" si="24"/>
        <v>2014</v>
      </c>
      <c r="V300"/>
    </row>
    <row r="301" spans="1:22" ht="58" hidden="1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 s="13">
        <f t="shared" si="24"/>
        <v>2010</v>
      </c>
      <c r="V301"/>
    </row>
    <row r="302" spans="1:22" ht="43.5" hidden="1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 s="13">
        <f t="shared" si="24"/>
        <v>2011</v>
      </c>
      <c r="V302"/>
    </row>
    <row r="303" spans="1:22" ht="43.5" hidden="1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 s="13">
        <f t="shared" si="24"/>
        <v>2013</v>
      </c>
      <c r="V303"/>
    </row>
    <row r="304" spans="1:22" ht="58" hidden="1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 s="13">
        <f t="shared" si="24"/>
        <v>2012</v>
      </c>
      <c r="V304"/>
    </row>
    <row r="305" spans="1:22" ht="43.5" hidden="1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 s="13">
        <f t="shared" si="24"/>
        <v>2012</v>
      </c>
      <c r="V305"/>
    </row>
    <row r="306" spans="1:22" ht="29" hidden="1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 s="13">
        <f t="shared" si="24"/>
        <v>2012</v>
      </c>
      <c r="V306"/>
    </row>
    <row r="307" spans="1:22" ht="43.5" hidden="1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 s="13">
        <f t="shared" si="24"/>
        <v>2012</v>
      </c>
      <c r="V307"/>
    </row>
    <row r="308" spans="1:22" ht="29" hidden="1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 s="13">
        <f t="shared" si="24"/>
        <v>2013</v>
      </c>
      <c r="V308"/>
    </row>
    <row r="309" spans="1:22" hidden="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 s="13">
        <f t="shared" si="24"/>
        <v>2013</v>
      </c>
      <c r="V309"/>
    </row>
    <row r="310" spans="1:22" ht="43.5" hidden="1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 s="13">
        <f t="shared" si="24"/>
        <v>2011</v>
      </c>
      <c r="V310"/>
    </row>
    <row r="311" spans="1:22" ht="43.5" hidden="1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 s="13">
        <f t="shared" si="24"/>
        <v>2012</v>
      </c>
      <c r="V311"/>
    </row>
    <row r="312" spans="1:22" ht="43.5" hidden="1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 s="13">
        <f t="shared" si="24"/>
        <v>2011</v>
      </c>
      <c r="V312"/>
    </row>
    <row r="313" spans="1:22" ht="43.5" hidden="1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 s="13">
        <f t="shared" si="24"/>
        <v>2011</v>
      </c>
      <c r="V313"/>
    </row>
    <row r="314" spans="1:22" ht="58" hidden="1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4">
        <f t="shared" si="22"/>
        <v>41348.877685185187</v>
      </c>
      <c r="T314" s="14">
        <f t="shared" si="23"/>
        <v>41378.877685185187</v>
      </c>
      <c r="U314" s="13">
        <f t="shared" si="24"/>
        <v>2013</v>
      </c>
      <c r="V314"/>
    </row>
    <row r="315" spans="1:22" ht="58" hidden="1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  <c r="U315" s="13">
        <f t="shared" si="24"/>
        <v>2010</v>
      </c>
      <c r="V315"/>
    </row>
    <row r="316" spans="1:22" ht="43.5" hidden="1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  <c r="U316" s="13">
        <f t="shared" si="24"/>
        <v>2013</v>
      </c>
      <c r="V316"/>
    </row>
    <row r="317" spans="1:22" ht="43.5" hidden="1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  <c r="U317" s="13">
        <f t="shared" si="24"/>
        <v>2012</v>
      </c>
      <c r="V317"/>
    </row>
    <row r="318" spans="1:22" ht="29" hidden="1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 s="13">
        <f t="shared" si="24"/>
        <v>2014</v>
      </c>
      <c r="V318"/>
    </row>
    <row r="319" spans="1:22" ht="43.5" hidden="1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  <c r="U319" s="13">
        <f t="shared" si="24"/>
        <v>2013</v>
      </c>
      <c r="V319"/>
    </row>
    <row r="320" spans="1:22" ht="43.5" hidden="1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  <c r="U320" s="13">
        <f t="shared" si="24"/>
        <v>2013</v>
      </c>
      <c r="V320"/>
    </row>
    <row r="321" spans="1:22" ht="58" hidden="1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  <c r="U321" s="13">
        <f t="shared" si="24"/>
        <v>2009</v>
      </c>
      <c r="V321"/>
    </row>
    <row r="322" spans="1:22" ht="43.5" hidden="1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8308</v>
      </c>
      <c r="R322" t="s">
        <v>8313</v>
      </c>
      <c r="S322" s="14">
        <f t="shared" si="22"/>
        <v>42331.551307870366</v>
      </c>
      <c r="T322" s="14">
        <f t="shared" si="23"/>
        <v>42360.958333333328</v>
      </c>
      <c r="U322" s="13">
        <f t="shared" si="24"/>
        <v>2015</v>
      </c>
      <c r="V322"/>
    </row>
    <row r="323" spans="1:22" ht="43.5" hidden="1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4">
        <f t="shared" ref="S323:S386" si="27">(((J323/60)/60)/24+DATE(1970,1,1))</f>
        <v>42647.446597222224</v>
      </c>
      <c r="T323" s="14">
        <f t="shared" ref="T323:T386" si="28">(((I323/60)/60)/24)+DATE(1970,1,1)</f>
        <v>42682.488263888896</v>
      </c>
      <c r="U323" s="13">
        <f t="shared" ref="U323:U386" si="29">YEAR(S323)</f>
        <v>2016</v>
      </c>
      <c r="V323"/>
    </row>
    <row r="324" spans="1:22" ht="43.5" hidden="1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 s="13">
        <f t="shared" si="29"/>
        <v>2016</v>
      </c>
      <c r="V324"/>
    </row>
    <row r="325" spans="1:22" ht="43.5" hidden="1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 s="13">
        <f t="shared" si="29"/>
        <v>2016</v>
      </c>
      <c r="V325"/>
    </row>
    <row r="326" spans="1:22" ht="43.5" hidden="1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 s="13">
        <f t="shared" si="29"/>
        <v>2015</v>
      </c>
      <c r="V326"/>
    </row>
    <row r="327" spans="1:22" ht="43.5" hidden="1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 s="13">
        <f t="shared" si="29"/>
        <v>2016</v>
      </c>
      <c r="V327"/>
    </row>
    <row r="328" spans="1:22" ht="43.5" hidden="1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 s="13">
        <f t="shared" si="29"/>
        <v>2017</v>
      </c>
      <c r="V328"/>
    </row>
    <row r="329" spans="1:22" ht="43.5" hidden="1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 s="13">
        <f t="shared" si="29"/>
        <v>2015</v>
      </c>
      <c r="V329"/>
    </row>
    <row r="330" spans="1:22" ht="43.5" hidden="1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 s="13">
        <f t="shared" si="29"/>
        <v>2015</v>
      </c>
      <c r="V330"/>
    </row>
    <row r="331" spans="1:22" ht="43.5" hidden="1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 s="13">
        <f t="shared" si="29"/>
        <v>2015</v>
      </c>
      <c r="V331"/>
    </row>
    <row r="332" spans="1:22" ht="43.5" hidden="1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 s="13">
        <f t="shared" si="29"/>
        <v>2013</v>
      </c>
      <c r="V332"/>
    </row>
    <row r="333" spans="1:22" ht="43.5" hidden="1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 s="13">
        <f t="shared" si="29"/>
        <v>2016</v>
      </c>
      <c r="V333"/>
    </row>
    <row r="334" spans="1:22" ht="43.5" hidden="1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 s="13">
        <f t="shared" si="29"/>
        <v>2015</v>
      </c>
      <c r="V334"/>
    </row>
    <row r="335" spans="1:22" ht="43.5" hidden="1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 s="13">
        <f t="shared" si="29"/>
        <v>2016</v>
      </c>
      <c r="V335"/>
    </row>
    <row r="336" spans="1:22" ht="58" hidden="1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 s="13">
        <f t="shared" si="29"/>
        <v>2015</v>
      </c>
      <c r="V336"/>
    </row>
    <row r="337" spans="1:22" ht="43.5" hidden="1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 s="13">
        <f t="shared" si="29"/>
        <v>2015</v>
      </c>
      <c r="V337"/>
    </row>
    <row r="338" spans="1:22" ht="43.5" hidden="1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 s="13">
        <f t="shared" si="29"/>
        <v>2015</v>
      </c>
      <c r="V338"/>
    </row>
    <row r="339" spans="1:22" ht="43.5" hidden="1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 s="13">
        <f t="shared" si="29"/>
        <v>2015</v>
      </c>
      <c r="V339"/>
    </row>
    <row r="340" spans="1:22" ht="43.5" hidden="1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 s="13">
        <f t="shared" si="29"/>
        <v>2016</v>
      </c>
      <c r="V340"/>
    </row>
    <row r="341" spans="1:22" ht="43.5" hidden="1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 s="13">
        <f t="shared" si="29"/>
        <v>2015</v>
      </c>
      <c r="V341"/>
    </row>
    <row r="342" spans="1:22" ht="43.5" hidden="1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 s="13">
        <f t="shared" si="29"/>
        <v>2017</v>
      </c>
      <c r="V342"/>
    </row>
    <row r="343" spans="1:22" ht="43.5" hidden="1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 s="13">
        <f t="shared" si="29"/>
        <v>2014</v>
      </c>
      <c r="V343"/>
    </row>
    <row r="344" spans="1:22" ht="29" hidden="1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 s="13">
        <f t="shared" si="29"/>
        <v>2016</v>
      </c>
      <c r="V344"/>
    </row>
    <row r="345" spans="1:22" ht="43.5" hidden="1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 s="13">
        <f t="shared" si="29"/>
        <v>2014</v>
      </c>
      <c r="V345"/>
    </row>
    <row r="346" spans="1:22" ht="58" hidden="1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 s="13">
        <f t="shared" si="29"/>
        <v>2015</v>
      </c>
      <c r="V346"/>
    </row>
    <row r="347" spans="1:22" ht="43.5" hidden="1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 s="13">
        <f t="shared" si="29"/>
        <v>2015</v>
      </c>
      <c r="V347"/>
    </row>
    <row r="348" spans="1:22" ht="43.5" hidden="1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 s="13">
        <f t="shared" si="29"/>
        <v>2015</v>
      </c>
      <c r="V348"/>
    </row>
    <row r="349" spans="1:22" ht="43.5" hidden="1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 s="13">
        <f t="shared" si="29"/>
        <v>2015</v>
      </c>
      <c r="V349"/>
    </row>
    <row r="350" spans="1:22" ht="43.5" hidden="1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 s="13">
        <f t="shared" si="29"/>
        <v>2015</v>
      </c>
      <c r="V350"/>
    </row>
    <row r="351" spans="1:22" ht="43.5" hidden="1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 s="13">
        <f t="shared" si="29"/>
        <v>2017</v>
      </c>
      <c r="V351"/>
    </row>
    <row r="352" spans="1:22" ht="43.5" hidden="1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 s="13">
        <f t="shared" si="29"/>
        <v>2016</v>
      </c>
      <c r="V352"/>
    </row>
    <row r="353" spans="1:22" ht="58" hidden="1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 s="13">
        <f t="shared" si="29"/>
        <v>2016</v>
      </c>
      <c r="V353"/>
    </row>
    <row r="354" spans="1:22" ht="43.5" hidden="1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 s="13">
        <f t="shared" si="29"/>
        <v>2014</v>
      </c>
      <c r="V354"/>
    </row>
    <row r="355" spans="1:22" ht="58" hidden="1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 s="13">
        <f t="shared" si="29"/>
        <v>2015</v>
      </c>
      <c r="V355"/>
    </row>
    <row r="356" spans="1:22" ht="43.5" hidden="1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 s="13">
        <f t="shared" si="29"/>
        <v>2016</v>
      </c>
      <c r="V356"/>
    </row>
    <row r="357" spans="1:22" ht="43.5" hidden="1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 s="13">
        <f t="shared" si="29"/>
        <v>2014</v>
      </c>
      <c r="V357"/>
    </row>
    <row r="358" spans="1:22" ht="43.5" hidden="1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 s="13">
        <f t="shared" si="29"/>
        <v>2016</v>
      </c>
      <c r="V358"/>
    </row>
    <row r="359" spans="1:22" ht="58" hidden="1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 s="13">
        <f t="shared" si="29"/>
        <v>2015</v>
      </c>
      <c r="V359"/>
    </row>
    <row r="360" spans="1:22" ht="43.5" hidden="1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 s="13">
        <f t="shared" si="29"/>
        <v>2016</v>
      </c>
      <c r="V360"/>
    </row>
    <row r="361" spans="1:22" ht="43.5" hidden="1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 s="13">
        <f t="shared" si="29"/>
        <v>2014</v>
      </c>
      <c r="V361"/>
    </row>
    <row r="362" spans="1:22" ht="43.5" hidden="1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 s="13">
        <f t="shared" si="29"/>
        <v>2015</v>
      </c>
      <c r="V362"/>
    </row>
    <row r="363" spans="1:22" ht="43.5" hidden="1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 s="13">
        <f t="shared" si="29"/>
        <v>2014</v>
      </c>
      <c r="V363"/>
    </row>
    <row r="364" spans="1:22" ht="58" hidden="1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 s="13">
        <f t="shared" si="29"/>
        <v>2014</v>
      </c>
      <c r="V364"/>
    </row>
    <row r="365" spans="1:22" ht="58" hidden="1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 s="13">
        <f t="shared" si="29"/>
        <v>2010</v>
      </c>
      <c r="V365"/>
    </row>
    <row r="366" spans="1:22" ht="43.5" hidden="1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 s="13">
        <f t="shared" si="29"/>
        <v>2014</v>
      </c>
      <c r="V366"/>
    </row>
    <row r="367" spans="1:22" ht="43.5" hidden="1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 s="13">
        <f t="shared" si="29"/>
        <v>2014</v>
      </c>
      <c r="V367"/>
    </row>
    <row r="368" spans="1:22" ht="43.5" hidden="1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 s="13">
        <f t="shared" si="29"/>
        <v>2012</v>
      </c>
      <c r="V368"/>
    </row>
    <row r="369" spans="1:22" ht="43.5" hidden="1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 s="13">
        <f t="shared" si="29"/>
        <v>2013</v>
      </c>
      <c r="V369"/>
    </row>
    <row r="370" spans="1:22" ht="43.5" hidden="1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 s="13">
        <f t="shared" si="29"/>
        <v>2015</v>
      </c>
      <c r="V370"/>
    </row>
    <row r="371" spans="1:22" ht="43.5" hidden="1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 s="13">
        <f t="shared" si="29"/>
        <v>2011</v>
      </c>
      <c r="V371"/>
    </row>
    <row r="372" spans="1:22" ht="43.5" hidden="1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 s="13">
        <f t="shared" si="29"/>
        <v>2016</v>
      </c>
      <c r="V372"/>
    </row>
    <row r="373" spans="1:22" ht="43.5" hidden="1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 s="13">
        <f t="shared" si="29"/>
        <v>2012</v>
      </c>
      <c r="V373"/>
    </row>
    <row r="374" spans="1:22" ht="29" hidden="1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 s="13">
        <f t="shared" si="29"/>
        <v>2016</v>
      </c>
      <c r="V374"/>
    </row>
    <row r="375" spans="1:22" ht="43.5" hidden="1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 s="13">
        <f t="shared" si="29"/>
        <v>2012</v>
      </c>
      <c r="V375"/>
    </row>
    <row r="376" spans="1:22" ht="43.5" hidden="1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 s="13">
        <f t="shared" si="29"/>
        <v>2011</v>
      </c>
      <c r="V376"/>
    </row>
    <row r="377" spans="1:22" ht="43.5" hidden="1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 s="13">
        <f t="shared" si="29"/>
        <v>2014</v>
      </c>
      <c r="V377"/>
    </row>
    <row r="378" spans="1:22" ht="43.5" hidden="1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 s="13">
        <f t="shared" si="29"/>
        <v>2016</v>
      </c>
      <c r="V378"/>
    </row>
    <row r="379" spans="1:22" ht="43.5" hidden="1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4">
        <f t="shared" si="27"/>
        <v>42292.250787037032</v>
      </c>
      <c r="T379" s="14">
        <f t="shared" si="28"/>
        <v>42322.292361111111</v>
      </c>
      <c r="U379" s="13">
        <f t="shared" si="29"/>
        <v>2015</v>
      </c>
      <c r="V379"/>
    </row>
    <row r="380" spans="1:22" ht="58" hidden="1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 s="13">
        <f t="shared" si="29"/>
        <v>2016</v>
      </c>
      <c r="V380"/>
    </row>
    <row r="381" spans="1:22" ht="43.5" hidden="1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4">
        <f t="shared" si="27"/>
        <v>40987.688333333332</v>
      </c>
      <c r="T381" s="14">
        <f t="shared" si="28"/>
        <v>41032.688333333332</v>
      </c>
      <c r="U381" s="13">
        <f t="shared" si="29"/>
        <v>2012</v>
      </c>
      <c r="V381"/>
    </row>
    <row r="382" spans="1:22" ht="58" hidden="1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4">
        <f t="shared" si="27"/>
        <v>42367.719814814816</v>
      </c>
      <c r="T382" s="14">
        <f t="shared" si="28"/>
        <v>42392.719814814816</v>
      </c>
      <c r="U382" s="13">
        <f t="shared" si="29"/>
        <v>2015</v>
      </c>
      <c r="V382"/>
    </row>
    <row r="383" spans="1:22" ht="43.5" hidden="1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4">
        <f t="shared" si="27"/>
        <v>41085.698113425926</v>
      </c>
      <c r="T383" s="14">
        <f t="shared" si="28"/>
        <v>41120.208333333336</v>
      </c>
      <c r="U383" s="13">
        <f t="shared" si="29"/>
        <v>2012</v>
      </c>
      <c r="V383"/>
    </row>
    <row r="384" spans="1:22" ht="58" hidden="1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4">
        <f t="shared" si="27"/>
        <v>41144.709490740745</v>
      </c>
      <c r="T384" s="14">
        <f t="shared" si="28"/>
        <v>41158.709490740745</v>
      </c>
      <c r="U384" s="13">
        <f t="shared" si="29"/>
        <v>2012</v>
      </c>
      <c r="V384"/>
    </row>
    <row r="385" spans="1:22" ht="43.5" hidden="1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4">
        <f t="shared" si="27"/>
        <v>41755.117581018516</v>
      </c>
      <c r="T385" s="14">
        <f t="shared" si="28"/>
        <v>41778.117581018516</v>
      </c>
      <c r="U385" s="13">
        <f t="shared" si="29"/>
        <v>2014</v>
      </c>
      <c r="V385"/>
    </row>
    <row r="386" spans="1:22" ht="43.5" hidden="1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8308</v>
      </c>
      <c r="R386" t="s">
        <v>8313</v>
      </c>
      <c r="S386" s="14">
        <f t="shared" si="27"/>
        <v>41980.781793981485</v>
      </c>
      <c r="T386" s="14">
        <f t="shared" si="28"/>
        <v>42010.781793981485</v>
      </c>
      <c r="U386" s="13">
        <f t="shared" si="29"/>
        <v>2014</v>
      </c>
      <c r="V386"/>
    </row>
    <row r="387" spans="1:22" ht="43.5" hidden="1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4">
        <f t="shared" ref="S387:S450" si="32">(((J387/60)/60)/24+DATE(1970,1,1))</f>
        <v>41934.584502314814</v>
      </c>
      <c r="T387" s="14">
        <f t="shared" ref="T387:T450" si="33">(((I387/60)/60)/24)+DATE(1970,1,1)</f>
        <v>41964.626168981486</v>
      </c>
      <c r="U387" s="13">
        <f t="shared" ref="U387:U450" si="34">YEAR(S387)</f>
        <v>2014</v>
      </c>
      <c r="V387"/>
    </row>
    <row r="388" spans="1:22" ht="43.5" hidden="1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 s="13">
        <f t="shared" si="34"/>
        <v>2015</v>
      </c>
      <c r="V388"/>
    </row>
    <row r="389" spans="1:22" ht="58" hidden="1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 s="13">
        <f t="shared" si="34"/>
        <v>2015</v>
      </c>
      <c r="V389"/>
    </row>
    <row r="390" spans="1:22" ht="43.5" hidden="1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 s="13">
        <f t="shared" si="34"/>
        <v>2016</v>
      </c>
      <c r="V390"/>
    </row>
    <row r="391" spans="1:22" ht="58" hidden="1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 s="13">
        <f t="shared" si="34"/>
        <v>2014</v>
      </c>
      <c r="V391"/>
    </row>
    <row r="392" spans="1:22" ht="43.5" hidden="1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 s="13">
        <f t="shared" si="34"/>
        <v>2015</v>
      </c>
      <c r="V392"/>
    </row>
    <row r="393" spans="1:22" ht="43.5" hidden="1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 s="13">
        <f t="shared" si="34"/>
        <v>2011</v>
      </c>
      <c r="V393"/>
    </row>
    <row r="394" spans="1:22" ht="43.5" hidden="1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 s="13">
        <f t="shared" si="34"/>
        <v>2011</v>
      </c>
      <c r="V394"/>
    </row>
    <row r="395" spans="1:22" ht="43.5" hidden="1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 s="13">
        <f t="shared" si="34"/>
        <v>2013</v>
      </c>
      <c r="V395"/>
    </row>
    <row r="396" spans="1:22" ht="43.5" hidden="1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 s="13">
        <f t="shared" si="34"/>
        <v>2016</v>
      </c>
      <c r="V396"/>
    </row>
    <row r="397" spans="1:22" ht="43.5" hidden="1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 s="13">
        <f t="shared" si="34"/>
        <v>2012</v>
      </c>
      <c r="V397"/>
    </row>
    <row r="398" spans="1:22" ht="43.5" hidden="1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 s="13">
        <f t="shared" si="34"/>
        <v>2012</v>
      </c>
      <c r="V398"/>
    </row>
    <row r="399" spans="1:22" ht="58" hidden="1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 s="13">
        <f t="shared" si="34"/>
        <v>2010</v>
      </c>
      <c r="V399"/>
    </row>
    <row r="400" spans="1:22" ht="43.5" hidden="1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 s="13">
        <f t="shared" si="34"/>
        <v>2015</v>
      </c>
      <c r="V400"/>
    </row>
    <row r="401" spans="1:22" ht="58" hidden="1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 s="13">
        <f t="shared" si="34"/>
        <v>2016</v>
      </c>
      <c r="V401"/>
    </row>
    <row r="402" spans="1:22" ht="43.5" hidden="1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 s="13">
        <f t="shared" si="34"/>
        <v>2014</v>
      </c>
      <c r="V402"/>
    </row>
    <row r="403" spans="1:22" ht="43.5" hidden="1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 s="13">
        <f t="shared" si="34"/>
        <v>2011</v>
      </c>
      <c r="V403"/>
    </row>
    <row r="404" spans="1:22" ht="43.5" hidden="1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 s="13">
        <f t="shared" si="34"/>
        <v>2015</v>
      </c>
      <c r="V404"/>
    </row>
    <row r="405" spans="1:22" ht="43.5" hidden="1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 s="13">
        <f t="shared" si="34"/>
        <v>2011</v>
      </c>
      <c r="V405"/>
    </row>
    <row r="406" spans="1:22" ht="43.5" hidden="1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 s="13">
        <f t="shared" si="34"/>
        <v>2014</v>
      </c>
      <c r="V406"/>
    </row>
    <row r="407" spans="1:22" ht="43.5" hidden="1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 s="13">
        <f t="shared" si="34"/>
        <v>2014</v>
      </c>
      <c r="V407"/>
    </row>
    <row r="408" spans="1:22" ht="43.5" hidden="1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 s="13">
        <f t="shared" si="34"/>
        <v>2011</v>
      </c>
      <c r="V408"/>
    </row>
    <row r="409" spans="1:22" ht="43.5" hidden="1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 s="13">
        <f t="shared" si="34"/>
        <v>2011</v>
      </c>
      <c r="V409"/>
    </row>
    <row r="410" spans="1:22" ht="43.5" hidden="1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 s="13">
        <f t="shared" si="34"/>
        <v>2013</v>
      </c>
      <c r="V410"/>
    </row>
    <row r="411" spans="1:22" ht="43.5" hidden="1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 s="13">
        <f t="shared" si="34"/>
        <v>2016</v>
      </c>
      <c r="V411"/>
    </row>
    <row r="412" spans="1:22" ht="43.5" hidden="1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 s="13">
        <f t="shared" si="34"/>
        <v>2015</v>
      </c>
      <c r="V412"/>
    </row>
    <row r="413" spans="1:22" ht="43.5" hidden="1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 s="13">
        <f t="shared" si="34"/>
        <v>2013</v>
      </c>
      <c r="V413"/>
    </row>
    <row r="414" spans="1:22" ht="43.5" hidden="1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 s="13">
        <f t="shared" si="34"/>
        <v>2012</v>
      </c>
      <c r="V414"/>
    </row>
    <row r="415" spans="1:22" ht="43.5" hidden="1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 s="13">
        <f t="shared" si="34"/>
        <v>2012</v>
      </c>
      <c r="V415"/>
    </row>
    <row r="416" spans="1:22" ht="43.5" hidden="1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 s="13">
        <f t="shared" si="34"/>
        <v>2013</v>
      </c>
      <c r="V416"/>
    </row>
    <row r="417" spans="1:22" ht="58" hidden="1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 s="13">
        <f t="shared" si="34"/>
        <v>2014</v>
      </c>
      <c r="V417"/>
    </row>
    <row r="418" spans="1:22" ht="43.5" hidden="1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 s="13">
        <f t="shared" si="34"/>
        <v>2014</v>
      </c>
      <c r="V418"/>
    </row>
    <row r="419" spans="1:22" ht="43.5" hidden="1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 s="13">
        <f t="shared" si="34"/>
        <v>2013</v>
      </c>
      <c r="V419"/>
    </row>
    <row r="420" spans="1:22" ht="43.5" hidden="1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 s="13">
        <f t="shared" si="34"/>
        <v>2015</v>
      </c>
      <c r="V420"/>
    </row>
    <row r="421" spans="1:22" ht="43.5" hidden="1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 s="13">
        <f t="shared" si="34"/>
        <v>2013</v>
      </c>
      <c r="V421"/>
    </row>
    <row r="422" spans="1:22" ht="43.5" hidden="1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 s="13">
        <f t="shared" si="34"/>
        <v>2014</v>
      </c>
      <c r="V422"/>
    </row>
    <row r="423" spans="1:22" ht="58" hidden="1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 s="13">
        <f t="shared" si="34"/>
        <v>2015</v>
      </c>
      <c r="V423"/>
    </row>
    <row r="424" spans="1:22" ht="43.5" hidden="1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 s="13">
        <f t="shared" si="34"/>
        <v>2014</v>
      </c>
      <c r="V424"/>
    </row>
    <row r="425" spans="1:22" ht="43.5" hidden="1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 s="13">
        <f t="shared" si="34"/>
        <v>2013</v>
      </c>
      <c r="V425"/>
    </row>
    <row r="426" spans="1:22" ht="43.5" hidden="1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 s="13">
        <f t="shared" si="34"/>
        <v>2012</v>
      </c>
      <c r="V426"/>
    </row>
    <row r="427" spans="1:22" ht="43.5" hidden="1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 s="13">
        <f t="shared" si="34"/>
        <v>2015</v>
      </c>
      <c r="V427"/>
    </row>
    <row r="428" spans="1:22" ht="43.5" hidden="1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 s="13">
        <f t="shared" si="34"/>
        <v>2016</v>
      </c>
      <c r="V428"/>
    </row>
    <row r="429" spans="1:22" ht="58" hidden="1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 s="13">
        <f t="shared" si="34"/>
        <v>2015</v>
      </c>
      <c r="V429"/>
    </row>
    <row r="430" spans="1:22" ht="29" hidden="1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 s="13">
        <f t="shared" si="34"/>
        <v>2014</v>
      </c>
      <c r="V430"/>
    </row>
    <row r="431" spans="1:22" ht="58" hidden="1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 s="13">
        <f t="shared" si="34"/>
        <v>2009</v>
      </c>
      <c r="V431"/>
    </row>
    <row r="432" spans="1:22" ht="43.5" hidden="1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 s="13">
        <f t="shared" si="34"/>
        <v>2013</v>
      </c>
      <c r="V432"/>
    </row>
    <row r="433" spans="1:22" ht="43.5" hidden="1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 s="13">
        <f t="shared" si="34"/>
        <v>2016</v>
      </c>
      <c r="V433"/>
    </row>
    <row r="434" spans="1:22" ht="58" hidden="1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 s="13">
        <f t="shared" si="34"/>
        <v>2015</v>
      </c>
      <c r="V434"/>
    </row>
    <row r="435" spans="1:22" ht="58" hidden="1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 s="13">
        <f t="shared" si="34"/>
        <v>2015</v>
      </c>
      <c r="V435"/>
    </row>
    <row r="436" spans="1:22" ht="58" hidden="1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 s="13">
        <f t="shared" si="34"/>
        <v>2013</v>
      </c>
      <c r="V436"/>
    </row>
    <row r="437" spans="1:22" ht="58" hidden="1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 s="13">
        <f t="shared" si="34"/>
        <v>2013</v>
      </c>
      <c r="V437"/>
    </row>
    <row r="438" spans="1:22" ht="43.5" hidden="1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 s="13">
        <f t="shared" si="34"/>
        <v>2013</v>
      </c>
      <c r="V438"/>
    </row>
    <row r="439" spans="1:22" ht="43.5" hidden="1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 s="13">
        <f t="shared" si="34"/>
        <v>2016</v>
      </c>
      <c r="V439"/>
    </row>
    <row r="440" spans="1:22" ht="43.5" hidden="1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 s="13">
        <f t="shared" si="34"/>
        <v>2015</v>
      </c>
      <c r="V440"/>
    </row>
    <row r="441" spans="1:22" ht="43.5" hidden="1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 s="13">
        <f t="shared" si="34"/>
        <v>2014</v>
      </c>
      <c r="V441"/>
    </row>
    <row r="442" spans="1:22" ht="43.5" hidden="1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 s="13">
        <f t="shared" si="34"/>
        <v>2016</v>
      </c>
      <c r="V442"/>
    </row>
    <row r="443" spans="1:22" ht="43.5" hidden="1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 s="13">
        <f t="shared" si="34"/>
        <v>2013</v>
      </c>
      <c r="V443"/>
    </row>
    <row r="444" spans="1:22" hidden="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 s="13">
        <f t="shared" si="34"/>
        <v>2015</v>
      </c>
      <c r="V444"/>
    </row>
    <row r="445" spans="1:22" ht="43.5" hidden="1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 s="13">
        <f t="shared" si="34"/>
        <v>2014</v>
      </c>
      <c r="V445"/>
    </row>
    <row r="446" spans="1:22" ht="43.5" hidden="1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 s="13">
        <f t="shared" si="34"/>
        <v>2011</v>
      </c>
      <c r="V446"/>
    </row>
    <row r="447" spans="1:22" ht="43.5" hidden="1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 s="13">
        <f t="shared" si="34"/>
        <v>2015</v>
      </c>
      <c r="V447"/>
    </row>
    <row r="448" spans="1:22" ht="43.5" hidden="1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 s="13">
        <f t="shared" si="34"/>
        <v>2015</v>
      </c>
      <c r="V448"/>
    </row>
    <row r="449" spans="1:22" ht="58" hidden="1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 s="13">
        <f t="shared" si="34"/>
        <v>2013</v>
      </c>
      <c r="V449"/>
    </row>
    <row r="450" spans="1:22" ht="43.5" hidden="1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8308</v>
      </c>
      <c r="R450" t="s">
        <v>8314</v>
      </c>
      <c r="S450" s="14">
        <f t="shared" si="32"/>
        <v>41753.758043981477</v>
      </c>
      <c r="T450" s="14">
        <f t="shared" si="33"/>
        <v>41773.758043981477</v>
      </c>
      <c r="U450" s="13">
        <f t="shared" si="34"/>
        <v>2014</v>
      </c>
      <c r="V450"/>
    </row>
    <row r="451" spans="1:22" ht="43.5" hidden="1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4">
        <f t="shared" ref="S451:S514" si="37">(((J451/60)/60)/24+DATE(1970,1,1))</f>
        <v>41534.568113425928</v>
      </c>
      <c r="T451" s="14">
        <f t="shared" ref="T451:T514" si="38">(((I451/60)/60)/24)+DATE(1970,1,1)</f>
        <v>41564.568113425928</v>
      </c>
      <c r="U451" s="13">
        <f t="shared" ref="U451:U514" si="39">YEAR(S451)</f>
        <v>2013</v>
      </c>
      <c r="V451"/>
    </row>
    <row r="452" spans="1:22" ht="43.5" hidden="1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 s="13">
        <f t="shared" si="39"/>
        <v>2014</v>
      </c>
      <c r="V452"/>
    </row>
    <row r="453" spans="1:22" ht="43.5" hidden="1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 s="13">
        <f t="shared" si="39"/>
        <v>2013</v>
      </c>
      <c r="V453"/>
    </row>
    <row r="454" spans="1:22" ht="29" hidden="1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 s="13">
        <f t="shared" si="39"/>
        <v>2015</v>
      </c>
      <c r="V454"/>
    </row>
    <row r="455" spans="1:22" ht="43.5" hidden="1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 s="13">
        <f t="shared" si="39"/>
        <v>2015</v>
      </c>
      <c r="V455"/>
    </row>
    <row r="456" spans="1:22" ht="43.5" hidden="1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 s="13">
        <f t="shared" si="39"/>
        <v>2014</v>
      </c>
      <c r="V456"/>
    </row>
    <row r="457" spans="1:22" ht="43.5" hidden="1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 s="13">
        <f t="shared" si="39"/>
        <v>2012</v>
      </c>
      <c r="V457"/>
    </row>
    <row r="458" spans="1:22" ht="58" hidden="1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 s="13">
        <f t="shared" si="39"/>
        <v>2013</v>
      </c>
      <c r="V458"/>
    </row>
    <row r="459" spans="1:22" ht="43.5" hidden="1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 s="13">
        <f t="shared" si="39"/>
        <v>2014</v>
      </c>
      <c r="V459"/>
    </row>
    <row r="460" spans="1:22" ht="43.5" hidden="1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 s="13">
        <f t="shared" si="39"/>
        <v>2013</v>
      </c>
      <c r="V460"/>
    </row>
    <row r="461" spans="1:22" ht="43.5" hidden="1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 s="13">
        <f t="shared" si="39"/>
        <v>2011</v>
      </c>
      <c r="V461"/>
    </row>
    <row r="462" spans="1:22" ht="29" hidden="1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 s="13">
        <f t="shared" si="39"/>
        <v>2014</v>
      </c>
      <c r="V462"/>
    </row>
    <row r="463" spans="1:22" ht="43.5" hidden="1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 s="13">
        <f t="shared" si="39"/>
        <v>2013</v>
      </c>
      <c r="V463"/>
    </row>
    <row r="464" spans="1:22" ht="58" hidden="1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 s="13">
        <f t="shared" si="39"/>
        <v>2011</v>
      </c>
      <c r="V464"/>
    </row>
    <row r="465" spans="1:22" ht="43.5" hidden="1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 s="13">
        <f t="shared" si="39"/>
        <v>2011</v>
      </c>
      <c r="V465"/>
    </row>
    <row r="466" spans="1:22" ht="29" hidden="1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 s="13">
        <f t="shared" si="39"/>
        <v>2016</v>
      </c>
      <c r="V466"/>
    </row>
    <row r="467" spans="1:22" ht="29" hidden="1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 s="13">
        <f t="shared" si="39"/>
        <v>2014</v>
      </c>
      <c r="V467"/>
    </row>
    <row r="468" spans="1:22" ht="43.5" hidden="1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 s="13">
        <f t="shared" si="39"/>
        <v>2012</v>
      </c>
      <c r="V468"/>
    </row>
    <row r="469" spans="1:22" ht="58" hidden="1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 s="13">
        <f t="shared" si="39"/>
        <v>2012</v>
      </c>
      <c r="V469"/>
    </row>
    <row r="470" spans="1:22" ht="43.5" hidden="1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 s="13">
        <f t="shared" si="39"/>
        <v>2012</v>
      </c>
      <c r="V470"/>
    </row>
    <row r="471" spans="1:22" ht="29" hidden="1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 s="13">
        <f t="shared" si="39"/>
        <v>2014</v>
      </c>
      <c r="V471"/>
    </row>
    <row r="472" spans="1:22" ht="43.5" hidden="1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 s="13">
        <f t="shared" si="39"/>
        <v>2013</v>
      </c>
      <c r="V472"/>
    </row>
    <row r="473" spans="1:22" ht="58" hidden="1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 s="13">
        <f t="shared" si="39"/>
        <v>2014</v>
      </c>
      <c r="V473"/>
    </row>
    <row r="474" spans="1:22" ht="43.5" hidden="1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 s="13">
        <f t="shared" si="39"/>
        <v>2014</v>
      </c>
      <c r="V474"/>
    </row>
    <row r="475" spans="1:22" ht="43.5" hidden="1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 s="13">
        <f t="shared" si="39"/>
        <v>2014</v>
      </c>
      <c r="V475"/>
    </row>
    <row r="476" spans="1:22" ht="43.5" hidden="1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 s="13">
        <f t="shared" si="39"/>
        <v>2017</v>
      </c>
      <c r="V476"/>
    </row>
    <row r="477" spans="1:22" ht="58" hidden="1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 s="13">
        <f t="shared" si="39"/>
        <v>2015</v>
      </c>
      <c r="V477"/>
    </row>
    <row r="478" spans="1:22" ht="29" hidden="1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 s="13">
        <f t="shared" si="39"/>
        <v>2014</v>
      </c>
      <c r="V478"/>
    </row>
    <row r="479" spans="1:22" ht="58" hidden="1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 s="13">
        <f t="shared" si="39"/>
        <v>2012</v>
      </c>
      <c r="V479"/>
    </row>
    <row r="480" spans="1:22" ht="43.5" hidden="1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 s="13">
        <f t="shared" si="39"/>
        <v>2015</v>
      </c>
      <c r="V480"/>
    </row>
    <row r="481" spans="1:22" ht="43.5" hidden="1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 s="13">
        <f t="shared" si="39"/>
        <v>2014</v>
      </c>
      <c r="V481"/>
    </row>
    <row r="482" spans="1:22" ht="43.5" hidden="1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 s="13">
        <f t="shared" si="39"/>
        <v>2013</v>
      </c>
      <c r="V482"/>
    </row>
    <row r="483" spans="1:22" ht="43.5" hidden="1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 s="13">
        <f t="shared" si="39"/>
        <v>2012</v>
      </c>
      <c r="V483"/>
    </row>
    <row r="484" spans="1:22" ht="43.5" hidden="1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 s="13">
        <f t="shared" si="39"/>
        <v>2016</v>
      </c>
      <c r="V484"/>
    </row>
    <row r="485" spans="1:22" ht="58" hidden="1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 s="13">
        <f t="shared" si="39"/>
        <v>2012</v>
      </c>
      <c r="V485"/>
    </row>
    <row r="486" spans="1:22" ht="58" hidden="1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 s="13">
        <f t="shared" si="39"/>
        <v>2015</v>
      </c>
      <c r="V486"/>
    </row>
    <row r="487" spans="1:22" ht="43.5" hidden="1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 s="13">
        <f t="shared" si="39"/>
        <v>2013</v>
      </c>
      <c r="V487"/>
    </row>
    <row r="488" spans="1:22" ht="43.5" hidden="1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 s="13">
        <f t="shared" si="39"/>
        <v>2014</v>
      </c>
      <c r="V488"/>
    </row>
    <row r="489" spans="1:22" ht="43.5" hidden="1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 s="13">
        <f t="shared" si="39"/>
        <v>2016</v>
      </c>
      <c r="V489"/>
    </row>
    <row r="490" spans="1:22" ht="43.5" hidden="1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 s="13">
        <f t="shared" si="39"/>
        <v>2016</v>
      </c>
      <c r="V490"/>
    </row>
    <row r="491" spans="1:22" ht="43.5" hidden="1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 s="13">
        <f t="shared" si="39"/>
        <v>2011</v>
      </c>
      <c r="V491"/>
    </row>
    <row r="492" spans="1:22" hidden="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 s="13">
        <f t="shared" si="39"/>
        <v>2012</v>
      </c>
      <c r="V492"/>
    </row>
    <row r="493" spans="1:22" ht="43.5" hidden="1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 s="13">
        <f t="shared" si="39"/>
        <v>2015</v>
      </c>
      <c r="V493"/>
    </row>
    <row r="494" spans="1:22" ht="43.5" hidden="1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 s="13">
        <f t="shared" si="39"/>
        <v>2016</v>
      </c>
      <c r="V494"/>
    </row>
    <row r="495" spans="1:22" ht="43.5" hidden="1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 s="13">
        <f t="shared" si="39"/>
        <v>2015</v>
      </c>
      <c r="V495"/>
    </row>
    <row r="496" spans="1:22" ht="58" hidden="1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 s="13">
        <f t="shared" si="39"/>
        <v>2014</v>
      </c>
      <c r="V496"/>
    </row>
    <row r="497" spans="1:22" ht="43.5" hidden="1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 s="13">
        <f t="shared" si="39"/>
        <v>2015</v>
      </c>
      <c r="V497"/>
    </row>
    <row r="498" spans="1:22" ht="29" hidden="1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 s="13">
        <f t="shared" si="39"/>
        <v>2013</v>
      </c>
      <c r="V498"/>
    </row>
    <row r="499" spans="1:22" hidden="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 s="13">
        <f t="shared" si="39"/>
        <v>2014</v>
      </c>
      <c r="V499"/>
    </row>
    <row r="500" spans="1:22" ht="43.5" hidden="1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 s="13">
        <f t="shared" si="39"/>
        <v>2011</v>
      </c>
      <c r="V500"/>
    </row>
    <row r="501" spans="1:22" ht="58" hidden="1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 s="13">
        <f t="shared" si="39"/>
        <v>2009</v>
      </c>
      <c r="V501"/>
    </row>
    <row r="502" spans="1:22" ht="58" hidden="1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 s="13">
        <f t="shared" si="39"/>
        <v>2010</v>
      </c>
      <c r="V502"/>
    </row>
    <row r="503" spans="1:22" ht="43.5" hidden="1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 s="13">
        <f t="shared" si="39"/>
        <v>2011</v>
      </c>
      <c r="V503"/>
    </row>
    <row r="504" spans="1:22" ht="58" hidden="1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 s="13">
        <f t="shared" si="39"/>
        <v>2012</v>
      </c>
      <c r="V504"/>
    </row>
    <row r="505" spans="1:22" ht="43.5" hidden="1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 s="13">
        <f t="shared" si="39"/>
        <v>2014</v>
      </c>
      <c r="V505"/>
    </row>
    <row r="506" spans="1:22" ht="43.5" hidden="1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 s="13">
        <f t="shared" si="39"/>
        <v>2012</v>
      </c>
      <c r="V506"/>
    </row>
    <row r="507" spans="1:22" ht="43.5" hidden="1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 s="13">
        <f t="shared" si="39"/>
        <v>2015</v>
      </c>
      <c r="V507"/>
    </row>
    <row r="508" spans="1:22" ht="43.5" hidden="1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 s="13">
        <f t="shared" si="39"/>
        <v>2013</v>
      </c>
      <c r="V508"/>
    </row>
    <row r="509" spans="1:22" ht="43.5" hidden="1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 s="13">
        <f t="shared" si="39"/>
        <v>2012</v>
      </c>
      <c r="V509"/>
    </row>
    <row r="510" spans="1:22" ht="58" hidden="1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 s="13">
        <f t="shared" si="39"/>
        <v>2012</v>
      </c>
      <c r="V510"/>
    </row>
    <row r="511" spans="1:22" ht="43.5" hidden="1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 s="13">
        <f t="shared" si="39"/>
        <v>2015</v>
      </c>
      <c r="V511"/>
    </row>
    <row r="512" spans="1:22" ht="43.5" hidden="1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 s="13">
        <f t="shared" si="39"/>
        <v>2016</v>
      </c>
      <c r="V512"/>
    </row>
    <row r="513" spans="1:22" ht="43.5" hidden="1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 s="13">
        <f t="shared" si="39"/>
        <v>2013</v>
      </c>
      <c r="V513"/>
    </row>
    <row r="514" spans="1:22" ht="43.5" hidden="1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8308</v>
      </c>
      <c r="R514" t="s">
        <v>8314</v>
      </c>
      <c r="S514" s="14">
        <f t="shared" si="37"/>
        <v>42649.742210648154</v>
      </c>
      <c r="T514" s="14">
        <f t="shared" si="38"/>
        <v>42694.783877314811</v>
      </c>
      <c r="U514" s="13">
        <f t="shared" si="39"/>
        <v>2016</v>
      </c>
      <c r="V514"/>
    </row>
    <row r="515" spans="1:22" ht="29" hidden="1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4">
        <f t="shared" ref="S515:S578" si="42">(((J515/60)/60)/24+DATE(1970,1,1))</f>
        <v>42552.653993055559</v>
      </c>
      <c r="T515" s="14">
        <f t="shared" ref="T515:T578" si="43">(((I515/60)/60)/24)+DATE(1970,1,1)</f>
        <v>42597.291666666672</v>
      </c>
      <c r="U515" s="13">
        <f t="shared" ref="U515:U578" si="44">YEAR(S515)</f>
        <v>2016</v>
      </c>
      <c r="V515"/>
    </row>
    <row r="516" spans="1:22" ht="43.5" hidden="1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 s="13">
        <f t="shared" si="44"/>
        <v>2014</v>
      </c>
      <c r="V516"/>
    </row>
    <row r="517" spans="1:22" ht="43.5" hidden="1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 s="13">
        <f t="shared" si="44"/>
        <v>2015</v>
      </c>
      <c r="V517"/>
    </row>
    <row r="518" spans="1:22" ht="29" hidden="1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 s="13">
        <f t="shared" si="44"/>
        <v>2015</v>
      </c>
      <c r="V518"/>
    </row>
    <row r="519" spans="1:22" ht="43.5" hidden="1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 s="13">
        <f t="shared" si="44"/>
        <v>2017</v>
      </c>
      <c r="V519"/>
    </row>
    <row r="520" spans="1:22" ht="58" hidden="1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 s="13">
        <f t="shared" si="44"/>
        <v>2015</v>
      </c>
      <c r="V520"/>
    </row>
    <row r="521" spans="1:22" ht="43.5" hidden="1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 s="13">
        <f t="shared" si="44"/>
        <v>2012</v>
      </c>
      <c r="V521"/>
    </row>
    <row r="522" spans="1:22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4">
        <f t="shared" si="42"/>
        <v>42318.702094907407</v>
      </c>
      <c r="T522" s="14">
        <f t="shared" si="43"/>
        <v>42348.702094907407</v>
      </c>
      <c r="U522" s="13">
        <f t="shared" si="44"/>
        <v>2015</v>
      </c>
      <c r="V522"/>
    </row>
    <row r="523" spans="1:22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4">
        <f t="shared" si="42"/>
        <v>42646.092812499999</v>
      </c>
      <c r="T523" s="14">
        <f t="shared" si="43"/>
        <v>42675.207638888889</v>
      </c>
      <c r="U523" s="13">
        <f t="shared" si="44"/>
        <v>2016</v>
      </c>
      <c r="V523"/>
    </row>
    <row r="524" spans="1:22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4">
        <f t="shared" si="42"/>
        <v>42430.040798611109</v>
      </c>
      <c r="T524" s="14">
        <f t="shared" si="43"/>
        <v>42449.999131944445</v>
      </c>
      <c r="U524" s="13">
        <f t="shared" si="44"/>
        <v>2016</v>
      </c>
      <c r="V524"/>
    </row>
    <row r="525" spans="1:22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4">
        <f t="shared" si="42"/>
        <v>42238.13282407407</v>
      </c>
      <c r="T525" s="14">
        <f t="shared" si="43"/>
        <v>42268.13282407407</v>
      </c>
      <c r="U525" s="13">
        <f t="shared" si="44"/>
        <v>2015</v>
      </c>
      <c r="V525"/>
    </row>
    <row r="526" spans="1:22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4">
        <f t="shared" si="42"/>
        <v>42492.717233796298</v>
      </c>
      <c r="T526" s="14">
        <f t="shared" si="43"/>
        <v>42522.717233796298</v>
      </c>
      <c r="U526" s="13">
        <f t="shared" si="44"/>
        <v>2016</v>
      </c>
      <c r="V526"/>
    </row>
    <row r="527" spans="1:22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4">
        <f t="shared" si="42"/>
        <v>41850.400937500002</v>
      </c>
      <c r="T527" s="14">
        <f t="shared" si="43"/>
        <v>41895.400937500002</v>
      </c>
      <c r="U527" s="13">
        <f t="shared" si="44"/>
        <v>2014</v>
      </c>
      <c r="V527"/>
    </row>
    <row r="528" spans="1:22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4">
        <f t="shared" si="42"/>
        <v>42192.591944444444</v>
      </c>
      <c r="T528" s="14">
        <f t="shared" si="43"/>
        <v>42223.708333333328</v>
      </c>
      <c r="U528" s="13">
        <f t="shared" si="44"/>
        <v>2015</v>
      </c>
      <c r="V528"/>
    </row>
    <row r="529" spans="1:22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4">
        <f t="shared" si="42"/>
        <v>42753.205625000002</v>
      </c>
      <c r="T529" s="14">
        <f t="shared" si="43"/>
        <v>42783.670138888891</v>
      </c>
      <c r="U529" s="13">
        <f t="shared" si="44"/>
        <v>2017</v>
      </c>
      <c r="V529"/>
    </row>
    <row r="530" spans="1:22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4">
        <f t="shared" si="42"/>
        <v>42155.920219907406</v>
      </c>
      <c r="T530" s="14">
        <f t="shared" si="43"/>
        <v>42176.888888888891</v>
      </c>
      <c r="U530" s="13">
        <f t="shared" si="44"/>
        <v>2015</v>
      </c>
      <c r="V530"/>
    </row>
    <row r="531" spans="1:22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4">
        <f t="shared" si="42"/>
        <v>42725.031180555554</v>
      </c>
      <c r="T531" s="14">
        <f t="shared" si="43"/>
        <v>42746.208333333328</v>
      </c>
      <c r="U531" s="13">
        <f t="shared" si="44"/>
        <v>2016</v>
      </c>
      <c r="V531"/>
    </row>
    <row r="532" spans="1:22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4">
        <f t="shared" si="42"/>
        <v>42157.591064814813</v>
      </c>
      <c r="T532" s="14">
        <f t="shared" si="43"/>
        <v>42179.083333333328</v>
      </c>
      <c r="U532" s="13">
        <f t="shared" si="44"/>
        <v>2015</v>
      </c>
      <c r="V532"/>
    </row>
    <row r="533" spans="1:22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4">
        <f t="shared" si="42"/>
        <v>42676.065150462964</v>
      </c>
      <c r="T533" s="14">
        <f t="shared" si="43"/>
        <v>42721.290972222225</v>
      </c>
      <c r="U533" s="13">
        <f t="shared" si="44"/>
        <v>2016</v>
      </c>
      <c r="V533"/>
    </row>
    <row r="534" spans="1:22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4">
        <f t="shared" si="42"/>
        <v>42473.007037037038</v>
      </c>
      <c r="T534" s="14">
        <f t="shared" si="43"/>
        <v>42503.007037037038</v>
      </c>
      <c r="U534" s="13">
        <f t="shared" si="44"/>
        <v>2016</v>
      </c>
      <c r="V534"/>
    </row>
    <row r="535" spans="1:22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4">
        <f t="shared" si="42"/>
        <v>42482.43478009259</v>
      </c>
      <c r="T535" s="14">
        <f t="shared" si="43"/>
        <v>42506.43478009259</v>
      </c>
      <c r="U535" s="13">
        <f t="shared" si="44"/>
        <v>2016</v>
      </c>
      <c r="V535"/>
    </row>
    <row r="536" spans="1:22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4">
        <f t="shared" si="42"/>
        <v>42270.810995370368</v>
      </c>
      <c r="T536" s="14">
        <f t="shared" si="43"/>
        <v>42309.958333333328</v>
      </c>
      <c r="U536" s="13">
        <f t="shared" si="44"/>
        <v>2015</v>
      </c>
      <c r="V536"/>
    </row>
    <row r="537" spans="1:22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4">
        <f t="shared" si="42"/>
        <v>42711.545196759253</v>
      </c>
      <c r="T537" s="14">
        <f t="shared" si="43"/>
        <v>42741.545196759253</v>
      </c>
      <c r="U537" s="13">
        <f t="shared" si="44"/>
        <v>2016</v>
      </c>
      <c r="V537"/>
    </row>
    <row r="538" spans="1:22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4">
        <f t="shared" si="42"/>
        <v>42179.344988425932</v>
      </c>
      <c r="T538" s="14">
        <f t="shared" si="43"/>
        <v>42219.75</v>
      </c>
      <c r="U538" s="13">
        <f t="shared" si="44"/>
        <v>2015</v>
      </c>
      <c r="V538"/>
    </row>
    <row r="539" spans="1:22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4">
        <f t="shared" si="42"/>
        <v>42282.768414351856</v>
      </c>
      <c r="T539" s="14">
        <f t="shared" si="43"/>
        <v>42312.810081018513</v>
      </c>
      <c r="U539" s="13">
        <f t="shared" si="44"/>
        <v>2015</v>
      </c>
      <c r="V539"/>
    </row>
    <row r="540" spans="1:22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4">
        <f t="shared" si="42"/>
        <v>42473.794710648144</v>
      </c>
      <c r="T540" s="14">
        <f t="shared" si="43"/>
        <v>42503.794710648144</v>
      </c>
      <c r="U540" s="13">
        <f t="shared" si="44"/>
        <v>2016</v>
      </c>
      <c r="V540"/>
    </row>
    <row r="541" spans="1:22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4">
        <f t="shared" si="42"/>
        <v>42535.049849537041</v>
      </c>
      <c r="T541" s="14">
        <f t="shared" si="43"/>
        <v>42556.049849537041</v>
      </c>
      <c r="U541" s="13">
        <f t="shared" si="44"/>
        <v>2016</v>
      </c>
      <c r="V541"/>
    </row>
    <row r="542" spans="1:22" ht="58" hidden="1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4">
        <f t="shared" si="42"/>
        <v>42009.817199074074</v>
      </c>
      <c r="T542" s="14">
        <f t="shared" si="43"/>
        <v>42039.817199074074</v>
      </c>
      <c r="U542" s="13">
        <f t="shared" si="44"/>
        <v>2015</v>
      </c>
      <c r="V542"/>
    </row>
    <row r="543" spans="1:22" ht="43.5" hidden="1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4">
        <f t="shared" si="42"/>
        <v>42276.046689814815</v>
      </c>
      <c r="T543" s="14">
        <f t="shared" si="43"/>
        <v>42306.046689814815</v>
      </c>
      <c r="U543" s="13">
        <f t="shared" si="44"/>
        <v>2015</v>
      </c>
      <c r="V543"/>
    </row>
    <row r="544" spans="1:22" ht="43.5" hidden="1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4">
        <f t="shared" si="42"/>
        <v>42433.737453703703</v>
      </c>
      <c r="T544" s="14">
        <f t="shared" si="43"/>
        <v>42493.695787037039</v>
      </c>
      <c r="U544" s="13">
        <f t="shared" si="44"/>
        <v>2016</v>
      </c>
      <c r="V544"/>
    </row>
    <row r="545" spans="1:22" ht="43.5" hidden="1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4">
        <f t="shared" si="42"/>
        <v>41914.092152777775</v>
      </c>
      <c r="T545" s="14">
        <f t="shared" si="43"/>
        <v>41944.092152777775</v>
      </c>
      <c r="U545" s="13">
        <f t="shared" si="44"/>
        <v>2014</v>
      </c>
      <c r="V545"/>
    </row>
    <row r="546" spans="1:22" ht="43.5" hidden="1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4">
        <f t="shared" si="42"/>
        <v>42525.656944444447</v>
      </c>
      <c r="T546" s="14">
        <f t="shared" si="43"/>
        <v>42555.656944444447</v>
      </c>
      <c r="U546" s="13">
        <f t="shared" si="44"/>
        <v>2016</v>
      </c>
      <c r="V546"/>
    </row>
    <row r="547" spans="1:22" ht="58" hidden="1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4">
        <f t="shared" si="42"/>
        <v>42283.592465277776</v>
      </c>
      <c r="T547" s="14">
        <f t="shared" si="43"/>
        <v>42323.634131944447</v>
      </c>
      <c r="U547" s="13">
        <f t="shared" si="44"/>
        <v>2015</v>
      </c>
      <c r="V547"/>
    </row>
    <row r="548" spans="1:22" ht="43.5" hidden="1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4">
        <f t="shared" si="42"/>
        <v>42249.667997685188</v>
      </c>
      <c r="T548" s="14">
        <f t="shared" si="43"/>
        <v>42294.667997685188</v>
      </c>
      <c r="U548" s="13">
        <f t="shared" si="44"/>
        <v>2015</v>
      </c>
      <c r="V548"/>
    </row>
    <row r="549" spans="1:22" ht="58" hidden="1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4">
        <f t="shared" si="42"/>
        <v>42380.696342592593</v>
      </c>
      <c r="T549" s="14">
        <f t="shared" si="43"/>
        <v>42410.696342592593</v>
      </c>
      <c r="U549" s="13">
        <f t="shared" si="44"/>
        <v>2016</v>
      </c>
      <c r="V549"/>
    </row>
    <row r="550" spans="1:22" ht="43.5" hidden="1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4">
        <f t="shared" si="42"/>
        <v>42276.903333333335</v>
      </c>
      <c r="T550" s="14">
        <f t="shared" si="43"/>
        <v>42306.903333333335</v>
      </c>
      <c r="U550" s="13">
        <f t="shared" si="44"/>
        <v>2015</v>
      </c>
      <c r="V550"/>
    </row>
    <row r="551" spans="1:22" ht="58" hidden="1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4">
        <f t="shared" si="42"/>
        <v>42163.636828703704</v>
      </c>
      <c r="T551" s="14">
        <f t="shared" si="43"/>
        <v>42193.636828703704</v>
      </c>
      <c r="U551" s="13">
        <f t="shared" si="44"/>
        <v>2015</v>
      </c>
      <c r="V551"/>
    </row>
    <row r="552" spans="1:22" ht="43.5" hidden="1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4">
        <f t="shared" si="42"/>
        <v>42753.678761574076</v>
      </c>
      <c r="T552" s="14">
        <f t="shared" si="43"/>
        <v>42766.208333333328</v>
      </c>
      <c r="U552" s="13">
        <f t="shared" si="44"/>
        <v>2017</v>
      </c>
      <c r="V552"/>
    </row>
    <row r="553" spans="1:22" ht="43.5" hidden="1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4">
        <f t="shared" si="42"/>
        <v>42173.275740740741</v>
      </c>
      <c r="T553" s="14">
        <f t="shared" si="43"/>
        <v>42217.745138888888</v>
      </c>
      <c r="U553" s="13">
        <f t="shared" si="44"/>
        <v>2015</v>
      </c>
      <c r="V553"/>
    </row>
    <row r="554" spans="1:22" ht="43.5" hidden="1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4">
        <f t="shared" si="42"/>
        <v>42318.616851851853</v>
      </c>
      <c r="T554" s="14">
        <f t="shared" si="43"/>
        <v>42378.616851851853</v>
      </c>
      <c r="U554" s="13">
        <f t="shared" si="44"/>
        <v>2015</v>
      </c>
      <c r="V554"/>
    </row>
    <row r="555" spans="1:22" ht="43.5" hidden="1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4">
        <f t="shared" si="42"/>
        <v>41927.71980324074</v>
      </c>
      <c r="T555" s="14">
        <f t="shared" si="43"/>
        <v>41957.761469907404</v>
      </c>
      <c r="U555" s="13">
        <f t="shared" si="44"/>
        <v>2014</v>
      </c>
      <c r="V555"/>
    </row>
    <row r="556" spans="1:22" ht="43.5" hidden="1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4">
        <f t="shared" si="42"/>
        <v>41901.684861111113</v>
      </c>
      <c r="T556" s="14">
        <f t="shared" si="43"/>
        <v>41931.684861111113</v>
      </c>
      <c r="U556" s="13">
        <f t="shared" si="44"/>
        <v>2014</v>
      </c>
      <c r="V556"/>
    </row>
    <row r="557" spans="1:22" ht="43.5" hidden="1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4">
        <f t="shared" si="42"/>
        <v>42503.353506944448</v>
      </c>
      <c r="T557" s="14">
        <f t="shared" si="43"/>
        <v>42533.353506944448</v>
      </c>
      <c r="U557" s="13">
        <f t="shared" si="44"/>
        <v>2016</v>
      </c>
      <c r="V557"/>
    </row>
    <row r="558" spans="1:22" ht="29" hidden="1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4">
        <f t="shared" si="42"/>
        <v>42345.860150462962</v>
      </c>
      <c r="T558" s="14">
        <f t="shared" si="43"/>
        <v>42375.860150462962</v>
      </c>
      <c r="U558" s="13">
        <f t="shared" si="44"/>
        <v>2015</v>
      </c>
      <c r="V558"/>
    </row>
    <row r="559" spans="1:22" ht="43.5" hidden="1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4">
        <f t="shared" si="42"/>
        <v>42676.942164351851</v>
      </c>
      <c r="T559" s="14">
        <f t="shared" si="43"/>
        <v>42706.983831018515</v>
      </c>
      <c r="U559" s="13">
        <f t="shared" si="44"/>
        <v>2016</v>
      </c>
      <c r="V559"/>
    </row>
    <row r="560" spans="1:22" ht="43.5" hidden="1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4">
        <f t="shared" si="42"/>
        <v>42057.883159722223</v>
      </c>
      <c r="T560" s="14">
        <f t="shared" si="43"/>
        <v>42087.841493055559</v>
      </c>
      <c r="U560" s="13">
        <f t="shared" si="44"/>
        <v>2015</v>
      </c>
      <c r="V560"/>
    </row>
    <row r="561" spans="1:22" ht="58" hidden="1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4">
        <f t="shared" si="42"/>
        <v>42321.283101851848</v>
      </c>
      <c r="T561" s="14">
        <f t="shared" si="43"/>
        <v>42351.283101851848</v>
      </c>
      <c r="U561" s="13">
        <f t="shared" si="44"/>
        <v>2015</v>
      </c>
      <c r="V561"/>
    </row>
    <row r="562" spans="1:22" ht="43.5" hidden="1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4">
        <f t="shared" si="42"/>
        <v>41960.771354166667</v>
      </c>
      <c r="T562" s="14">
        <f t="shared" si="43"/>
        <v>41990.771354166667</v>
      </c>
      <c r="U562" s="13">
        <f t="shared" si="44"/>
        <v>2014</v>
      </c>
      <c r="V562"/>
    </row>
    <row r="563" spans="1:22" ht="43.5" hidden="1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4">
        <f t="shared" si="42"/>
        <v>42268.658715277779</v>
      </c>
      <c r="T563" s="14">
        <f t="shared" si="43"/>
        <v>42303.658715277779</v>
      </c>
      <c r="U563" s="13">
        <f t="shared" si="44"/>
        <v>2015</v>
      </c>
      <c r="V563"/>
    </row>
    <row r="564" spans="1:22" ht="43.5" hidden="1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4">
        <f t="shared" si="42"/>
        <v>42692.389062500006</v>
      </c>
      <c r="T564" s="14">
        <f t="shared" si="43"/>
        <v>42722.389062500006</v>
      </c>
      <c r="U564" s="13">
        <f t="shared" si="44"/>
        <v>2016</v>
      </c>
      <c r="V564"/>
    </row>
    <row r="565" spans="1:22" ht="43.5" hidden="1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4">
        <f t="shared" si="42"/>
        <v>42022.069988425923</v>
      </c>
      <c r="T565" s="14">
        <f t="shared" si="43"/>
        <v>42052.069988425923</v>
      </c>
      <c r="U565" s="13">
        <f t="shared" si="44"/>
        <v>2015</v>
      </c>
      <c r="V565"/>
    </row>
    <row r="566" spans="1:22" ht="58" hidden="1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4">
        <f t="shared" si="42"/>
        <v>42411.942997685182</v>
      </c>
      <c r="T566" s="14">
        <f t="shared" si="43"/>
        <v>42441.942997685182</v>
      </c>
      <c r="U566" s="13">
        <f t="shared" si="44"/>
        <v>2016</v>
      </c>
      <c r="V566"/>
    </row>
    <row r="567" spans="1:22" ht="43.5" hidden="1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4">
        <f t="shared" si="42"/>
        <v>42165.785289351858</v>
      </c>
      <c r="T567" s="14">
        <f t="shared" si="43"/>
        <v>42195.785289351858</v>
      </c>
      <c r="U567" s="13">
        <f t="shared" si="44"/>
        <v>2015</v>
      </c>
      <c r="V567"/>
    </row>
    <row r="568" spans="1:22" ht="43.5" hidden="1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4">
        <f t="shared" si="42"/>
        <v>42535.68440972222</v>
      </c>
      <c r="T568" s="14">
        <f t="shared" si="43"/>
        <v>42565.68440972222</v>
      </c>
      <c r="U568" s="13">
        <f t="shared" si="44"/>
        <v>2016</v>
      </c>
      <c r="V568"/>
    </row>
    <row r="569" spans="1:22" ht="43.5" hidden="1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4">
        <f t="shared" si="42"/>
        <v>41975.842523148152</v>
      </c>
      <c r="T569" s="14">
        <f t="shared" si="43"/>
        <v>42005.842523148152</v>
      </c>
      <c r="U569" s="13">
        <f t="shared" si="44"/>
        <v>2014</v>
      </c>
      <c r="V569"/>
    </row>
    <row r="570" spans="1:22" ht="58" hidden="1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4">
        <f t="shared" si="42"/>
        <v>42348.9215625</v>
      </c>
      <c r="T570" s="14">
        <f t="shared" si="43"/>
        <v>42385.458333333328</v>
      </c>
      <c r="U570" s="13">
        <f t="shared" si="44"/>
        <v>2015</v>
      </c>
      <c r="V570"/>
    </row>
    <row r="571" spans="1:22" ht="43.5" hidden="1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4">
        <f t="shared" si="42"/>
        <v>42340.847361111111</v>
      </c>
      <c r="T571" s="14">
        <f t="shared" si="43"/>
        <v>42370.847361111111</v>
      </c>
      <c r="U571" s="13">
        <f t="shared" si="44"/>
        <v>2015</v>
      </c>
      <c r="V571"/>
    </row>
    <row r="572" spans="1:22" ht="29" hidden="1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4">
        <f t="shared" si="42"/>
        <v>42388.798252314817</v>
      </c>
      <c r="T572" s="14">
        <f t="shared" si="43"/>
        <v>42418.798252314817</v>
      </c>
      <c r="U572" s="13">
        <f t="shared" si="44"/>
        <v>2016</v>
      </c>
      <c r="V572"/>
    </row>
    <row r="573" spans="1:22" ht="43.5" hidden="1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4">
        <f t="shared" si="42"/>
        <v>42192.816238425927</v>
      </c>
      <c r="T573" s="14">
        <f t="shared" si="43"/>
        <v>42212.165972222225</v>
      </c>
      <c r="U573" s="13">
        <f t="shared" si="44"/>
        <v>2015</v>
      </c>
      <c r="V573"/>
    </row>
    <row r="574" spans="1:22" ht="43.5" hidden="1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4">
        <f t="shared" si="42"/>
        <v>42282.71629629629</v>
      </c>
      <c r="T574" s="14">
        <f t="shared" si="43"/>
        <v>42312.757962962962</v>
      </c>
      <c r="U574" s="13">
        <f t="shared" si="44"/>
        <v>2015</v>
      </c>
      <c r="V574"/>
    </row>
    <row r="575" spans="1:22" ht="58" hidden="1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4">
        <f t="shared" si="42"/>
        <v>41963.050127314811</v>
      </c>
      <c r="T575" s="14">
        <f t="shared" si="43"/>
        <v>42022.05</v>
      </c>
      <c r="U575" s="13">
        <f t="shared" si="44"/>
        <v>2014</v>
      </c>
      <c r="V575"/>
    </row>
    <row r="576" spans="1:22" ht="43.5" hidden="1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4">
        <f t="shared" si="42"/>
        <v>42632.443368055552</v>
      </c>
      <c r="T576" s="14">
        <f t="shared" si="43"/>
        <v>42662.443368055552</v>
      </c>
      <c r="U576" s="13">
        <f t="shared" si="44"/>
        <v>2016</v>
      </c>
      <c r="V576"/>
    </row>
    <row r="577" spans="1:22" ht="58" hidden="1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4">
        <f t="shared" si="42"/>
        <v>42138.692627314813</v>
      </c>
      <c r="T577" s="14">
        <f t="shared" si="43"/>
        <v>42168.692627314813</v>
      </c>
      <c r="U577" s="13">
        <f t="shared" si="44"/>
        <v>2015</v>
      </c>
      <c r="V577"/>
    </row>
    <row r="578" spans="1:22" ht="43.5" hidden="1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8317</v>
      </c>
      <c r="R578" t="s">
        <v>8318</v>
      </c>
      <c r="S578" s="14">
        <f t="shared" si="42"/>
        <v>42031.471666666665</v>
      </c>
      <c r="T578" s="14">
        <f t="shared" si="43"/>
        <v>42091.43</v>
      </c>
      <c r="U578" s="13">
        <f t="shared" si="44"/>
        <v>2015</v>
      </c>
      <c r="V578"/>
    </row>
    <row r="579" spans="1:22" ht="43.5" hidden="1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4">
        <f t="shared" ref="S579:S642" si="47">(((J579/60)/60)/24+DATE(1970,1,1))</f>
        <v>42450.589143518519</v>
      </c>
      <c r="T579" s="14">
        <f t="shared" ref="T579:T642" si="48">(((I579/60)/60)/24)+DATE(1970,1,1)</f>
        <v>42510.589143518519</v>
      </c>
      <c r="U579" s="13">
        <f t="shared" ref="U579:U642" si="49">YEAR(S579)</f>
        <v>2016</v>
      </c>
      <c r="V579"/>
    </row>
    <row r="580" spans="1:22" ht="29" hidden="1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4">
        <f t="shared" si="47"/>
        <v>42230.578622685185</v>
      </c>
      <c r="T580" s="14">
        <f t="shared" si="48"/>
        <v>42254.578622685185</v>
      </c>
      <c r="U580" s="13">
        <f t="shared" si="49"/>
        <v>2015</v>
      </c>
      <c r="V580"/>
    </row>
    <row r="581" spans="1:22" ht="29" hidden="1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4">
        <f t="shared" si="47"/>
        <v>41968.852118055554</v>
      </c>
      <c r="T581" s="14">
        <f t="shared" si="48"/>
        <v>41998.852118055554</v>
      </c>
      <c r="U581" s="13">
        <f t="shared" si="49"/>
        <v>2014</v>
      </c>
      <c r="V581"/>
    </row>
    <row r="582" spans="1:22" ht="43.5" hidden="1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4">
        <f t="shared" si="47"/>
        <v>42605.908182870371</v>
      </c>
      <c r="T582" s="14">
        <f t="shared" si="48"/>
        <v>42635.908182870371</v>
      </c>
      <c r="U582" s="13">
        <f t="shared" si="49"/>
        <v>2016</v>
      </c>
      <c r="V582"/>
    </row>
    <row r="583" spans="1:22" ht="58" hidden="1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4">
        <f t="shared" si="47"/>
        <v>42188.012777777782</v>
      </c>
      <c r="T583" s="14">
        <f t="shared" si="48"/>
        <v>42218.012777777782</v>
      </c>
      <c r="U583" s="13">
        <f t="shared" si="49"/>
        <v>2015</v>
      </c>
      <c r="V583"/>
    </row>
    <row r="584" spans="1:22" ht="58" hidden="1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4">
        <f t="shared" si="47"/>
        <v>42055.739803240736</v>
      </c>
      <c r="T584" s="14">
        <f t="shared" si="48"/>
        <v>42078.75</v>
      </c>
      <c r="U584" s="13">
        <f t="shared" si="49"/>
        <v>2015</v>
      </c>
      <c r="V584"/>
    </row>
    <row r="585" spans="1:22" ht="43.5" hidden="1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4">
        <f t="shared" si="47"/>
        <v>42052.93850694444</v>
      </c>
      <c r="T585" s="14">
        <f t="shared" si="48"/>
        <v>42082.896840277783</v>
      </c>
      <c r="U585" s="13">
        <f t="shared" si="49"/>
        <v>2015</v>
      </c>
      <c r="V585"/>
    </row>
    <row r="586" spans="1:22" ht="43.5" hidden="1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4">
        <f t="shared" si="47"/>
        <v>42049.716620370367</v>
      </c>
      <c r="T586" s="14">
        <f t="shared" si="48"/>
        <v>42079.674953703703</v>
      </c>
      <c r="U586" s="13">
        <f t="shared" si="49"/>
        <v>2015</v>
      </c>
      <c r="V586"/>
    </row>
    <row r="587" spans="1:22" ht="43.5" hidden="1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4">
        <f t="shared" si="47"/>
        <v>42283.3909375</v>
      </c>
      <c r="T587" s="14">
        <f t="shared" si="48"/>
        <v>42339</v>
      </c>
      <c r="U587" s="13">
        <f t="shared" si="49"/>
        <v>2015</v>
      </c>
      <c r="V587"/>
    </row>
    <row r="588" spans="1:22" ht="43.5" hidden="1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4">
        <f t="shared" si="47"/>
        <v>42020.854247685187</v>
      </c>
      <c r="T588" s="14">
        <f t="shared" si="48"/>
        <v>42050.854247685187</v>
      </c>
      <c r="U588" s="13">
        <f t="shared" si="49"/>
        <v>2015</v>
      </c>
      <c r="V588"/>
    </row>
    <row r="589" spans="1:22" ht="72.5" hidden="1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4">
        <f t="shared" si="47"/>
        <v>42080.757326388892</v>
      </c>
      <c r="T589" s="14">
        <f t="shared" si="48"/>
        <v>42110.757326388892</v>
      </c>
      <c r="U589" s="13">
        <f t="shared" si="49"/>
        <v>2015</v>
      </c>
      <c r="V589"/>
    </row>
    <row r="590" spans="1:22" ht="43.5" hidden="1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4">
        <f t="shared" si="47"/>
        <v>42631.769513888896</v>
      </c>
      <c r="T590" s="14">
        <f t="shared" si="48"/>
        <v>42691.811180555553</v>
      </c>
      <c r="U590" s="13">
        <f t="shared" si="49"/>
        <v>2016</v>
      </c>
      <c r="V590"/>
    </row>
    <row r="591" spans="1:22" hidden="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4">
        <f t="shared" si="47"/>
        <v>42178.614571759259</v>
      </c>
      <c r="T591" s="14">
        <f t="shared" si="48"/>
        <v>42193.614571759259</v>
      </c>
      <c r="U591" s="13">
        <f t="shared" si="49"/>
        <v>2015</v>
      </c>
      <c r="V591"/>
    </row>
    <row r="592" spans="1:22" ht="58" hidden="1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4">
        <f t="shared" si="47"/>
        <v>42377.554756944446</v>
      </c>
      <c r="T592" s="14">
        <f t="shared" si="48"/>
        <v>42408.542361111111</v>
      </c>
      <c r="U592" s="13">
        <f t="shared" si="49"/>
        <v>2016</v>
      </c>
      <c r="V592"/>
    </row>
    <row r="593" spans="1:22" ht="43.5" hidden="1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4">
        <f t="shared" si="47"/>
        <v>42177.543171296296</v>
      </c>
      <c r="T593" s="14">
        <f t="shared" si="48"/>
        <v>42207.543171296296</v>
      </c>
      <c r="U593" s="13">
        <f t="shared" si="49"/>
        <v>2015</v>
      </c>
      <c r="V593"/>
    </row>
    <row r="594" spans="1:22" ht="58" hidden="1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4">
        <f t="shared" si="47"/>
        <v>41946.232175925928</v>
      </c>
      <c r="T594" s="14">
        <f t="shared" si="48"/>
        <v>41976.232175925921</v>
      </c>
      <c r="U594" s="13">
        <f t="shared" si="49"/>
        <v>2014</v>
      </c>
      <c r="V594"/>
    </row>
    <row r="595" spans="1:22" ht="58" hidden="1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4">
        <f t="shared" si="47"/>
        <v>42070.677604166667</v>
      </c>
      <c r="T595" s="14">
        <f t="shared" si="48"/>
        <v>42100.635937500003</v>
      </c>
      <c r="U595" s="13">
        <f t="shared" si="49"/>
        <v>2015</v>
      </c>
      <c r="V595"/>
    </row>
    <row r="596" spans="1:22" ht="29" hidden="1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4">
        <f t="shared" si="47"/>
        <v>42446.780162037037</v>
      </c>
      <c r="T596" s="14">
        <f t="shared" si="48"/>
        <v>42476.780162037037</v>
      </c>
      <c r="U596" s="13">
        <f t="shared" si="49"/>
        <v>2016</v>
      </c>
      <c r="V596"/>
    </row>
    <row r="597" spans="1:22" ht="43.5" hidden="1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4">
        <f t="shared" si="47"/>
        <v>42083.069884259254</v>
      </c>
      <c r="T597" s="14">
        <f t="shared" si="48"/>
        <v>42128.069884259254</v>
      </c>
      <c r="U597" s="13">
        <f t="shared" si="49"/>
        <v>2015</v>
      </c>
      <c r="V597"/>
    </row>
    <row r="598" spans="1:22" ht="43.5" hidden="1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4">
        <f t="shared" si="47"/>
        <v>42646.896898148145</v>
      </c>
      <c r="T598" s="14">
        <f t="shared" si="48"/>
        <v>42676.896898148145</v>
      </c>
      <c r="U598" s="13">
        <f t="shared" si="49"/>
        <v>2016</v>
      </c>
      <c r="V598"/>
    </row>
    <row r="599" spans="1:22" ht="43.5" hidden="1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4">
        <f t="shared" si="47"/>
        <v>42545.705266203702</v>
      </c>
      <c r="T599" s="14">
        <f t="shared" si="48"/>
        <v>42582.666666666672</v>
      </c>
      <c r="U599" s="13">
        <f t="shared" si="49"/>
        <v>2016</v>
      </c>
      <c r="V599"/>
    </row>
    <row r="600" spans="1:22" ht="29" hidden="1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4">
        <f t="shared" si="47"/>
        <v>41948.00209490741</v>
      </c>
      <c r="T600" s="14">
        <f t="shared" si="48"/>
        <v>41978.00209490741</v>
      </c>
      <c r="U600" s="13">
        <f t="shared" si="49"/>
        <v>2014</v>
      </c>
      <c r="V600"/>
    </row>
    <row r="601" spans="1:22" ht="58" hidden="1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4">
        <f t="shared" si="47"/>
        <v>42047.812523148154</v>
      </c>
      <c r="T601" s="14">
        <f t="shared" si="48"/>
        <v>42071.636111111111</v>
      </c>
      <c r="U601" s="13">
        <f t="shared" si="49"/>
        <v>2015</v>
      </c>
      <c r="V601"/>
    </row>
    <row r="602" spans="1:22" ht="29" hidden="1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4">
        <f t="shared" si="47"/>
        <v>42073.798171296294</v>
      </c>
      <c r="T602" s="14">
        <f t="shared" si="48"/>
        <v>42133.798171296294</v>
      </c>
      <c r="U602" s="13">
        <f t="shared" si="49"/>
        <v>2015</v>
      </c>
      <c r="V602"/>
    </row>
    <row r="603" spans="1:22" ht="43.5" hidden="1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4">
        <f t="shared" si="47"/>
        <v>41969.858090277776</v>
      </c>
      <c r="T603" s="14">
        <f t="shared" si="48"/>
        <v>41999.858090277776</v>
      </c>
      <c r="U603" s="13">
        <f t="shared" si="49"/>
        <v>2014</v>
      </c>
      <c r="V603"/>
    </row>
    <row r="604" spans="1:22" ht="43.5" hidden="1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4">
        <f t="shared" si="47"/>
        <v>42143.79415509259</v>
      </c>
      <c r="T604" s="14">
        <f t="shared" si="48"/>
        <v>42173.79415509259</v>
      </c>
      <c r="U604" s="13">
        <f t="shared" si="49"/>
        <v>2015</v>
      </c>
      <c r="V604"/>
    </row>
    <row r="605" spans="1:22" ht="43.5" hidden="1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4">
        <f t="shared" si="47"/>
        <v>41835.639155092591</v>
      </c>
      <c r="T605" s="14">
        <f t="shared" si="48"/>
        <v>41865.639155092591</v>
      </c>
      <c r="U605" s="13">
        <f t="shared" si="49"/>
        <v>2014</v>
      </c>
      <c r="V605"/>
    </row>
    <row r="606" spans="1:22" ht="43.5" hidden="1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4">
        <f t="shared" si="47"/>
        <v>41849.035370370373</v>
      </c>
      <c r="T606" s="14">
        <f t="shared" si="48"/>
        <v>41879.035370370373</v>
      </c>
      <c r="U606" s="13">
        <f t="shared" si="49"/>
        <v>2014</v>
      </c>
      <c r="V606"/>
    </row>
    <row r="607" spans="1:22" ht="29" hidden="1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4">
        <f t="shared" si="47"/>
        <v>42194.357731481476</v>
      </c>
      <c r="T607" s="14">
        <f t="shared" si="48"/>
        <v>42239.357731481476</v>
      </c>
      <c r="U607" s="13">
        <f t="shared" si="49"/>
        <v>2015</v>
      </c>
      <c r="V607"/>
    </row>
    <row r="608" spans="1:22" ht="58" hidden="1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4">
        <f t="shared" si="47"/>
        <v>42102.650567129633</v>
      </c>
      <c r="T608" s="14">
        <f t="shared" si="48"/>
        <v>42148.625</v>
      </c>
      <c r="U608" s="13">
        <f t="shared" si="49"/>
        <v>2015</v>
      </c>
      <c r="V608"/>
    </row>
    <row r="609" spans="1:22" ht="43.5" hidden="1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4">
        <f t="shared" si="47"/>
        <v>42300.825648148151</v>
      </c>
      <c r="T609" s="14">
        <f t="shared" si="48"/>
        <v>42330.867314814815</v>
      </c>
      <c r="U609" s="13">
        <f t="shared" si="49"/>
        <v>2015</v>
      </c>
      <c r="V609"/>
    </row>
    <row r="610" spans="1:22" ht="43.5" hidden="1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4">
        <f t="shared" si="47"/>
        <v>42140.921064814815</v>
      </c>
      <c r="T610" s="14">
        <f t="shared" si="48"/>
        <v>42170.921064814815</v>
      </c>
      <c r="U610" s="13">
        <f t="shared" si="49"/>
        <v>2015</v>
      </c>
      <c r="V610"/>
    </row>
    <row r="611" spans="1:22" ht="43.5" hidden="1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4">
        <f t="shared" si="47"/>
        <v>42307.034074074079</v>
      </c>
      <c r="T611" s="14">
        <f t="shared" si="48"/>
        <v>42337.075740740736</v>
      </c>
      <c r="U611" s="13">
        <f t="shared" si="49"/>
        <v>2015</v>
      </c>
      <c r="V611"/>
    </row>
    <row r="612" spans="1:22" ht="43.5" hidden="1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4">
        <f t="shared" si="47"/>
        <v>42086.83085648148</v>
      </c>
      <c r="T612" s="14">
        <f t="shared" si="48"/>
        <v>42116.83085648148</v>
      </c>
      <c r="U612" s="13">
        <f t="shared" si="49"/>
        <v>2015</v>
      </c>
      <c r="V612"/>
    </row>
    <row r="613" spans="1:22" ht="43.5" hidden="1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4">
        <f t="shared" si="47"/>
        <v>42328.560613425929</v>
      </c>
      <c r="T613" s="14">
        <f t="shared" si="48"/>
        <v>42388.560613425929</v>
      </c>
      <c r="U613" s="13">
        <f t="shared" si="49"/>
        <v>2015</v>
      </c>
      <c r="V613"/>
    </row>
    <row r="614" spans="1:22" ht="29" hidden="1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4">
        <f t="shared" si="47"/>
        <v>42585.031782407401</v>
      </c>
      <c r="T614" s="14">
        <f t="shared" si="48"/>
        <v>42615.031782407401</v>
      </c>
      <c r="U614" s="13">
        <f t="shared" si="49"/>
        <v>2016</v>
      </c>
      <c r="V614"/>
    </row>
    <row r="615" spans="1:22" ht="43.5" hidden="1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4">
        <f t="shared" si="47"/>
        <v>42247.496759259258</v>
      </c>
      <c r="T615" s="14">
        <f t="shared" si="48"/>
        <v>42278.207638888889</v>
      </c>
      <c r="U615" s="13">
        <f t="shared" si="49"/>
        <v>2015</v>
      </c>
      <c r="V615"/>
    </row>
    <row r="616" spans="1:22" ht="43.5" hidden="1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4">
        <f t="shared" si="47"/>
        <v>42515.061805555553</v>
      </c>
      <c r="T616" s="14">
        <f t="shared" si="48"/>
        <v>42545.061805555553</v>
      </c>
      <c r="U616" s="13">
        <f t="shared" si="49"/>
        <v>2016</v>
      </c>
      <c r="V616"/>
    </row>
    <row r="617" spans="1:22" ht="43.5" hidden="1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4">
        <f t="shared" si="47"/>
        <v>42242.122210648144</v>
      </c>
      <c r="T617" s="14">
        <f t="shared" si="48"/>
        <v>42272.122210648144</v>
      </c>
      <c r="U617" s="13">
        <f t="shared" si="49"/>
        <v>2015</v>
      </c>
      <c r="V617"/>
    </row>
    <row r="618" spans="1:22" ht="43.5" hidden="1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4">
        <f t="shared" si="47"/>
        <v>42761.376238425932</v>
      </c>
      <c r="T618" s="14">
        <f t="shared" si="48"/>
        <v>42791.376238425932</v>
      </c>
      <c r="U618" s="13">
        <f t="shared" si="49"/>
        <v>2017</v>
      </c>
      <c r="V618"/>
    </row>
    <row r="619" spans="1:22" ht="58" hidden="1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4">
        <f t="shared" si="47"/>
        <v>42087.343090277776</v>
      </c>
      <c r="T619" s="14">
        <f t="shared" si="48"/>
        <v>42132.343090277776</v>
      </c>
      <c r="U619" s="13">
        <f t="shared" si="49"/>
        <v>2015</v>
      </c>
      <c r="V619"/>
    </row>
    <row r="620" spans="1:22" ht="43.5" hidden="1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4">
        <f t="shared" si="47"/>
        <v>42317.810219907406</v>
      </c>
      <c r="T620" s="14">
        <f t="shared" si="48"/>
        <v>42347.810219907406</v>
      </c>
      <c r="U620" s="13">
        <f t="shared" si="49"/>
        <v>2015</v>
      </c>
      <c r="V620"/>
    </row>
    <row r="621" spans="1:22" ht="29" hidden="1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4">
        <f t="shared" si="47"/>
        <v>41908.650347222225</v>
      </c>
      <c r="T621" s="14">
        <f t="shared" si="48"/>
        <v>41968.692013888889</v>
      </c>
      <c r="U621" s="13">
        <f t="shared" si="49"/>
        <v>2014</v>
      </c>
      <c r="V621"/>
    </row>
    <row r="622" spans="1:22" ht="43.5" hidden="1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4">
        <f t="shared" si="47"/>
        <v>41831.716874999998</v>
      </c>
      <c r="T622" s="14">
        <f t="shared" si="48"/>
        <v>41876.716874999998</v>
      </c>
      <c r="U622" s="13">
        <f t="shared" si="49"/>
        <v>2014</v>
      </c>
      <c r="V622"/>
    </row>
    <row r="623" spans="1:22" ht="43.5" hidden="1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4">
        <f t="shared" si="47"/>
        <v>42528.987696759257</v>
      </c>
      <c r="T623" s="14">
        <f t="shared" si="48"/>
        <v>42558.987696759257</v>
      </c>
      <c r="U623" s="13">
        <f t="shared" si="49"/>
        <v>2016</v>
      </c>
      <c r="V623"/>
    </row>
    <row r="624" spans="1:22" ht="43.5" hidden="1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4">
        <f t="shared" si="47"/>
        <v>42532.774745370371</v>
      </c>
      <c r="T624" s="14">
        <f t="shared" si="48"/>
        <v>42552.774745370371</v>
      </c>
      <c r="U624" s="13">
        <f t="shared" si="49"/>
        <v>2016</v>
      </c>
      <c r="V624"/>
    </row>
    <row r="625" spans="1:22" ht="58" hidden="1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4">
        <f t="shared" si="47"/>
        <v>42122.009224537032</v>
      </c>
      <c r="T625" s="14">
        <f t="shared" si="48"/>
        <v>42152.009224537032</v>
      </c>
      <c r="U625" s="13">
        <f t="shared" si="49"/>
        <v>2015</v>
      </c>
      <c r="V625"/>
    </row>
    <row r="626" spans="1:22" ht="43.5" hidden="1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4">
        <f t="shared" si="47"/>
        <v>42108.988900462966</v>
      </c>
      <c r="T626" s="14">
        <f t="shared" si="48"/>
        <v>42138.988900462966</v>
      </c>
      <c r="U626" s="13">
        <f t="shared" si="49"/>
        <v>2015</v>
      </c>
      <c r="V626"/>
    </row>
    <row r="627" spans="1:22" ht="43.5" hidden="1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4">
        <f t="shared" si="47"/>
        <v>42790.895567129628</v>
      </c>
      <c r="T627" s="14">
        <f t="shared" si="48"/>
        <v>42820.853900462964</v>
      </c>
      <c r="U627" s="13">
        <f t="shared" si="49"/>
        <v>2017</v>
      </c>
      <c r="V627"/>
    </row>
    <row r="628" spans="1:22" ht="43.5" hidden="1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4">
        <f t="shared" si="47"/>
        <v>42198.559479166666</v>
      </c>
      <c r="T628" s="14">
        <f t="shared" si="48"/>
        <v>42231.556944444441</v>
      </c>
      <c r="U628" s="13">
        <f t="shared" si="49"/>
        <v>2015</v>
      </c>
      <c r="V628"/>
    </row>
    <row r="629" spans="1:22" ht="43.5" hidden="1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4">
        <f t="shared" si="47"/>
        <v>42384.306840277779</v>
      </c>
      <c r="T629" s="14">
        <f t="shared" si="48"/>
        <v>42443.958333333328</v>
      </c>
      <c r="U629" s="13">
        <f t="shared" si="49"/>
        <v>2016</v>
      </c>
      <c r="V629"/>
    </row>
    <row r="630" spans="1:22" ht="43.5" hidden="1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4">
        <f t="shared" si="47"/>
        <v>41803.692789351851</v>
      </c>
      <c r="T630" s="14">
        <f t="shared" si="48"/>
        <v>41833.692789351851</v>
      </c>
      <c r="U630" s="13">
        <f t="shared" si="49"/>
        <v>2014</v>
      </c>
      <c r="V630"/>
    </row>
    <row r="631" spans="1:22" ht="43.5" hidden="1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4">
        <f t="shared" si="47"/>
        <v>42474.637824074074</v>
      </c>
      <c r="T631" s="14">
        <f t="shared" si="48"/>
        <v>42504.637824074074</v>
      </c>
      <c r="U631" s="13">
        <f t="shared" si="49"/>
        <v>2016</v>
      </c>
      <c r="V631"/>
    </row>
    <row r="632" spans="1:22" ht="58" hidden="1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4">
        <f t="shared" si="47"/>
        <v>42223.619456018518</v>
      </c>
      <c r="T632" s="14">
        <f t="shared" si="48"/>
        <v>42253.215277777781</v>
      </c>
      <c r="U632" s="13">
        <f t="shared" si="49"/>
        <v>2015</v>
      </c>
      <c r="V632"/>
    </row>
    <row r="633" spans="1:22" ht="29" hidden="1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4">
        <f t="shared" si="47"/>
        <v>42489.772326388891</v>
      </c>
      <c r="T633" s="14">
        <f t="shared" si="48"/>
        <v>42518.772326388891</v>
      </c>
      <c r="U633" s="13">
        <f t="shared" si="49"/>
        <v>2016</v>
      </c>
      <c r="V633"/>
    </row>
    <row r="634" spans="1:22" ht="43.5" hidden="1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4">
        <f t="shared" si="47"/>
        <v>42303.659317129626</v>
      </c>
      <c r="T634" s="14">
        <f t="shared" si="48"/>
        <v>42333.700983796298</v>
      </c>
      <c r="U634" s="13">
        <f t="shared" si="49"/>
        <v>2015</v>
      </c>
      <c r="V634"/>
    </row>
    <row r="635" spans="1:22" ht="43.5" hidden="1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4">
        <f t="shared" si="47"/>
        <v>42507.29932870371</v>
      </c>
      <c r="T635" s="14">
        <f t="shared" si="48"/>
        <v>42538.958333333328</v>
      </c>
      <c r="U635" s="13">
        <f t="shared" si="49"/>
        <v>2016</v>
      </c>
      <c r="V635"/>
    </row>
    <row r="636" spans="1:22" ht="29" hidden="1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4">
        <f t="shared" si="47"/>
        <v>42031.928576388891</v>
      </c>
      <c r="T636" s="14">
        <f t="shared" si="48"/>
        <v>42061.928576388891</v>
      </c>
      <c r="U636" s="13">
        <f t="shared" si="49"/>
        <v>2015</v>
      </c>
      <c r="V636"/>
    </row>
    <row r="637" spans="1:22" ht="29" hidden="1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4">
        <f t="shared" si="47"/>
        <v>42076.092152777783</v>
      </c>
      <c r="T637" s="14">
        <f t="shared" si="48"/>
        <v>42106.092152777783</v>
      </c>
      <c r="U637" s="13">
        <f t="shared" si="49"/>
        <v>2015</v>
      </c>
      <c r="V637"/>
    </row>
    <row r="638" spans="1:22" ht="43.5" hidden="1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4">
        <f t="shared" si="47"/>
        <v>42131.455439814818</v>
      </c>
      <c r="T638" s="14">
        <f t="shared" si="48"/>
        <v>42161.44930555555</v>
      </c>
      <c r="U638" s="13">
        <f t="shared" si="49"/>
        <v>2015</v>
      </c>
      <c r="V638"/>
    </row>
    <row r="639" spans="1:22" ht="43.5" hidden="1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4">
        <f t="shared" si="47"/>
        <v>42762.962013888886</v>
      </c>
      <c r="T639" s="14">
        <f t="shared" si="48"/>
        <v>42791.961111111115</v>
      </c>
      <c r="U639" s="13">
        <f t="shared" si="49"/>
        <v>2017</v>
      </c>
      <c r="V639"/>
    </row>
    <row r="640" spans="1:22" hidden="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4">
        <f t="shared" si="47"/>
        <v>42759.593310185184</v>
      </c>
      <c r="T640" s="14">
        <f t="shared" si="48"/>
        <v>42819.55164351852</v>
      </c>
      <c r="U640" s="13">
        <f t="shared" si="49"/>
        <v>2017</v>
      </c>
      <c r="V640"/>
    </row>
    <row r="641" spans="1:22" ht="29" hidden="1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4">
        <f t="shared" si="47"/>
        <v>41865.583275462966</v>
      </c>
      <c r="T641" s="14">
        <f t="shared" si="48"/>
        <v>41925.583275462966</v>
      </c>
      <c r="U641" s="13">
        <f t="shared" si="49"/>
        <v>2014</v>
      </c>
      <c r="V641"/>
    </row>
    <row r="642" spans="1:22" ht="43.5" hidden="1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8317</v>
      </c>
      <c r="R642" t="s">
        <v>8319</v>
      </c>
      <c r="S642" s="14">
        <f t="shared" si="47"/>
        <v>42683.420312500006</v>
      </c>
      <c r="T642" s="14">
        <f t="shared" si="48"/>
        <v>42698.958333333328</v>
      </c>
      <c r="U642" s="13">
        <f t="shared" si="49"/>
        <v>2016</v>
      </c>
      <c r="V642"/>
    </row>
    <row r="643" spans="1:22" ht="43.5" hidden="1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4">
        <f t="shared" ref="S643:S706" si="52">(((J643/60)/60)/24+DATE(1970,1,1))</f>
        <v>42199.57</v>
      </c>
      <c r="T643" s="14">
        <f t="shared" ref="T643:T706" si="53">(((I643/60)/60)/24)+DATE(1970,1,1)</f>
        <v>42229.57</v>
      </c>
      <c r="U643" s="13">
        <f t="shared" ref="U643:U706" si="54">YEAR(S643)</f>
        <v>2015</v>
      </c>
      <c r="V643"/>
    </row>
    <row r="644" spans="1:22" ht="43.5" hidden="1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4">
        <f t="shared" si="52"/>
        <v>42199.651319444441</v>
      </c>
      <c r="T644" s="14">
        <f t="shared" si="53"/>
        <v>42235.651319444441</v>
      </c>
      <c r="U644" s="13">
        <f t="shared" si="54"/>
        <v>2015</v>
      </c>
      <c r="V644"/>
    </row>
    <row r="645" spans="1:22" ht="43.5" hidden="1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4">
        <f t="shared" si="52"/>
        <v>42100.642071759255</v>
      </c>
      <c r="T645" s="14">
        <f t="shared" si="53"/>
        <v>42155.642071759255</v>
      </c>
      <c r="U645" s="13">
        <f t="shared" si="54"/>
        <v>2015</v>
      </c>
      <c r="V645"/>
    </row>
    <row r="646" spans="1:22" ht="43.5" hidden="1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4">
        <f t="shared" si="52"/>
        <v>41898.665960648148</v>
      </c>
      <c r="T646" s="14">
        <f t="shared" si="53"/>
        <v>41941.041666666664</v>
      </c>
      <c r="U646" s="13">
        <f t="shared" si="54"/>
        <v>2014</v>
      </c>
      <c r="V646"/>
    </row>
    <row r="647" spans="1:22" ht="29" hidden="1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4">
        <f t="shared" si="52"/>
        <v>42564.026319444441</v>
      </c>
      <c r="T647" s="14">
        <f t="shared" si="53"/>
        <v>42594.026319444441</v>
      </c>
      <c r="U647" s="13">
        <f t="shared" si="54"/>
        <v>2016</v>
      </c>
      <c r="V647"/>
    </row>
    <row r="648" spans="1:22" ht="43.5" hidden="1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4">
        <f t="shared" si="52"/>
        <v>41832.852627314816</v>
      </c>
      <c r="T648" s="14">
        <f t="shared" si="53"/>
        <v>41862.852627314816</v>
      </c>
      <c r="U648" s="13">
        <f t="shared" si="54"/>
        <v>2014</v>
      </c>
      <c r="V648"/>
    </row>
    <row r="649" spans="1:22" ht="43.5" hidden="1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4">
        <f t="shared" si="52"/>
        <v>42416.767928240741</v>
      </c>
      <c r="T649" s="14">
        <f t="shared" si="53"/>
        <v>42446.726261574076</v>
      </c>
      <c r="U649" s="13">
        <f t="shared" si="54"/>
        <v>2016</v>
      </c>
      <c r="V649"/>
    </row>
    <row r="650" spans="1:22" ht="29" hidden="1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4">
        <f t="shared" si="52"/>
        <v>41891.693379629629</v>
      </c>
      <c r="T650" s="14">
        <f t="shared" si="53"/>
        <v>41926.693379629629</v>
      </c>
      <c r="U650" s="13">
        <f t="shared" si="54"/>
        <v>2014</v>
      </c>
      <c r="V650"/>
    </row>
    <row r="651" spans="1:22" ht="43.5" hidden="1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4">
        <f t="shared" si="52"/>
        <v>41877.912187499998</v>
      </c>
      <c r="T651" s="14">
        <f t="shared" si="53"/>
        <v>41898.912187499998</v>
      </c>
      <c r="U651" s="13">
        <f t="shared" si="54"/>
        <v>2014</v>
      </c>
      <c r="V651"/>
    </row>
    <row r="652" spans="1:22" ht="43.5" hidden="1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4">
        <f t="shared" si="52"/>
        <v>41932.036851851852</v>
      </c>
      <c r="T652" s="14">
        <f t="shared" si="53"/>
        <v>41992.078518518523</v>
      </c>
      <c r="U652" s="13">
        <f t="shared" si="54"/>
        <v>2014</v>
      </c>
      <c r="V652"/>
    </row>
    <row r="653" spans="1:22" ht="43.5" hidden="1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4">
        <f t="shared" si="52"/>
        <v>41956.017488425925</v>
      </c>
      <c r="T653" s="14">
        <f t="shared" si="53"/>
        <v>41986.017488425925</v>
      </c>
      <c r="U653" s="13">
        <f t="shared" si="54"/>
        <v>2014</v>
      </c>
      <c r="V653"/>
    </row>
    <row r="654" spans="1:22" ht="58" hidden="1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4">
        <f t="shared" si="52"/>
        <v>42675.690393518518</v>
      </c>
      <c r="T654" s="14">
        <f t="shared" si="53"/>
        <v>42705.732060185182</v>
      </c>
      <c r="U654" s="13">
        <f t="shared" si="54"/>
        <v>2016</v>
      </c>
      <c r="V654"/>
    </row>
    <row r="655" spans="1:22" ht="58" hidden="1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4">
        <f t="shared" si="52"/>
        <v>42199.618518518517</v>
      </c>
      <c r="T655" s="14">
        <f t="shared" si="53"/>
        <v>42236.618518518517</v>
      </c>
      <c r="U655" s="13">
        <f t="shared" si="54"/>
        <v>2015</v>
      </c>
      <c r="V655"/>
    </row>
    <row r="656" spans="1:22" ht="43.5" hidden="1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4">
        <f t="shared" si="52"/>
        <v>42163.957326388889</v>
      </c>
      <c r="T656" s="14">
        <f t="shared" si="53"/>
        <v>42193.957326388889</v>
      </c>
      <c r="U656" s="13">
        <f t="shared" si="54"/>
        <v>2015</v>
      </c>
      <c r="V656"/>
    </row>
    <row r="657" spans="1:22" ht="43.5" hidden="1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4">
        <f t="shared" si="52"/>
        <v>42045.957314814819</v>
      </c>
      <c r="T657" s="14">
        <f t="shared" si="53"/>
        <v>42075.915648148148</v>
      </c>
      <c r="U657" s="13">
        <f t="shared" si="54"/>
        <v>2015</v>
      </c>
      <c r="V657"/>
    </row>
    <row r="658" spans="1:22" ht="43.5" hidden="1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4">
        <f t="shared" si="52"/>
        <v>42417.804618055554</v>
      </c>
      <c r="T658" s="14">
        <f t="shared" si="53"/>
        <v>42477.762951388882</v>
      </c>
      <c r="U658" s="13">
        <f t="shared" si="54"/>
        <v>2016</v>
      </c>
      <c r="V658"/>
    </row>
    <row r="659" spans="1:22" ht="43.5" hidden="1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4">
        <f t="shared" si="52"/>
        <v>42331.84574074074</v>
      </c>
      <c r="T659" s="14">
        <f t="shared" si="53"/>
        <v>42361.84574074074</v>
      </c>
      <c r="U659" s="13">
        <f t="shared" si="54"/>
        <v>2015</v>
      </c>
      <c r="V659"/>
    </row>
    <row r="660" spans="1:22" ht="43.5" hidden="1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4">
        <f t="shared" si="52"/>
        <v>42179.160752314812</v>
      </c>
      <c r="T660" s="14">
        <f t="shared" si="53"/>
        <v>42211.75</v>
      </c>
      <c r="U660" s="13">
        <f t="shared" si="54"/>
        <v>2015</v>
      </c>
      <c r="V660"/>
    </row>
    <row r="661" spans="1:22" hidden="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4">
        <f t="shared" si="52"/>
        <v>42209.593692129631</v>
      </c>
      <c r="T661" s="14">
        <f t="shared" si="53"/>
        <v>42239.593692129631</v>
      </c>
      <c r="U661" s="13">
        <f t="shared" si="54"/>
        <v>2015</v>
      </c>
      <c r="V661"/>
    </row>
    <row r="662" spans="1:22" ht="58" hidden="1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4">
        <f t="shared" si="52"/>
        <v>41922.741655092592</v>
      </c>
      <c r="T662" s="14">
        <f t="shared" si="53"/>
        <v>41952.783321759263</v>
      </c>
      <c r="U662" s="13">
        <f t="shared" si="54"/>
        <v>2014</v>
      </c>
      <c r="V662"/>
    </row>
    <row r="663" spans="1:22" ht="43.5" hidden="1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4">
        <f t="shared" si="52"/>
        <v>42636.645358796297</v>
      </c>
      <c r="T663" s="14">
        <f t="shared" si="53"/>
        <v>42666.645358796297</v>
      </c>
      <c r="U663" s="13">
        <f t="shared" si="54"/>
        <v>2016</v>
      </c>
      <c r="V663"/>
    </row>
    <row r="664" spans="1:22" ht="43.5" hidden="1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4">
        <f t="shared" si="52"/>
        <v>41990.438043981485</v>
      </c>
      <c r="T664" s="14">
        <f t="shared" si="53"/>
        <v>42020.438043981485</v>
      </c>
      <c r="U664" s="13">
        <f t="shared" si="54"/>
        <v>2014</v>
      </c>
      <c r="V664"/>
    </row>
    <row r="665" spans="1:22" ht="58" hidden="1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4">
        <f t="shared" si="52"/>
        <v>42173.843240740738</v>
      </c>
      <c r="T665" s="14">
        <f t="shared" si="53"/>
        <v>42203.843240740738</v>
      </c>
      <c r="U665" s="13">
        <f t="shared" si="54"/>
        <v>2015</v>
      </c>
      <c r="V665"/>
    </row>
    <row r="666" spans="1:22" ht="43.5" hidden="1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4">
        <f t="shared" si="52"/>
        <v>42077.666377314818</v>
      </c>
      <c r="T666" s="14">
        <f t="shared" si="53"/>
        <v>42107.666377314818</v>
      </c>
      <c r="U666" s="13">
        <f t="shared" si="54"/>
        <v>2015</v>
      </c>
      <c r="V666"/>
    </row>
    <row r="667" spans="1:22" ht="58" hidden="1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4">
        <f t="shared" si="52"/>
        <v>42688.711354166662</v>
      </c>
      <c r="T667" s="14">
        <f t="shared" si="53"/>
        <v>42748.711354166662</v>
      </c>
      <c r="U667" s="13">
        <f t="shared" si="54"/>
        <v>2016</v>
      </c>
      <c r="V667"/>
    </row>
    <row r="668" spans="1:22" ht="43.5" hidden="1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4">
        <f t="shared" si="52"/>
        <v>41838.832152777781</v>
      </c>
      <c r="T668" s="14">
        <f t="shared" si="53"/>
        <v>41868.832152777781</v>
      </c>
      <c r="U668" s="13">
        <f t="shared" si="54"/>
        <v>2014</v>
      </c>
      <c r="V668"/>
    </row>
    <row r="669" spans="1:22" ht="58" hidden="1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4">
        <f t="shared" si="52"/>
        <v>42632.373414351852</v>
      </c>
      <c r="T669" s="14">
        <f t="shared" si="53"/>
        <v>42672.373414351852</v>
      </c>
      <c r="U669" s="13">
        <f t="shared" si="54"/>
        <v>2016</v>
      </c>
      <c r="V669"/>
    </row>
    <row r="670" spans="1:22" ht="43.5" hidden="1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4">
        <f t="shared" si="52"/>
        <v>42090.831273148149</v>
      </c>
      <c r="T670" s="14">
        <f t="shared" si="53"/>
        <v>42135.831273148149</v>
      </c>
      <c r="U670" s="13">
        <f t="shared" si="54"/>
        <v>2015</v>
      </c>
      <c r="V670"/>
    </row>
    <row r="671" spans="1:22" ht="58" hidden="1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4">
        <f t="shared" si="52"/>
        <v>42527.625671296293</v>
      </c>
      <c r="T671" s="14">
        <f t="shared" si="53"/>
        <v>42557.625671296293</v>
      </c>
      <c r="U671" s="13">
        <f t="shared" si="54"/>
        <v>2016</v>
      </c>
      <c r="V671"/>
    </row>
    <row r="672" spans="1:22" ht="58" hidden="1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4">
        <f t="shared" si="52"/>
        <v>42506.709722222222</v>
      </c>
      <c r="T672" s="14">
        <f t="shared" si="53"/>
        <v>42540.340277777781</v>
      </c>
      <c r="U672" s="13">
        <f t="shared" si="54"/>
        <v>2016</v>
      </c>
      <c r="V672"/>
    </row>
    <row r="673" spans="1:22" ht="58" hidden="1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4">
        <f t="shared" si="52"/>
        <v>41984.692731481482</v>
      </c>
      <c r="T673" s="14">
        <f t="shared" si="53"/>
        <v>42018.166666666672</v>
      </c>
      <c r="U673" s="13">
        <f t="shared" si="54"/>
        <v>2014</v>
      </c>
      <c r="V673"/>
    </row>
    <row r="674" spans="1:22" ht="43.5" hidden="1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4">
        <f t="shared" si="52"/>
        <v>41974.219490740739</v>
      </c>
      <c r="T674" s="14">
        <f t="shared" si="53"/>
        <v>42005.207638888889</v>
      </c>
      <c r="U674" s="13">
        <f t="shared" si="54"/>
        <v>2014</v>
      </c>
      <c r="V674"/>
    </row>
    <row r="675" spans="1:22" ht="58" hidden="1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4">
        <f t="shared" si="52"/>
        <v>41838.840474537035</v>
      </c>
      <c r="T675" s="14">
        <f t="shared" si="53"/>
        <v>41883.840474537035</v>
      </c>
      <c r="U675" s="13">
        <f t="shared" si="54"/>
        <v>2014</v>
      </c>
      <c r="V675"/>
    </row>
    <row r="676" spans="1:22" ht="29" hidden="1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4">
        <f t="shared" si="52"/>
        <v>41803.116053240738</v>
      </c>
      <c r="T676" s="14">
        <f t="shared" si="53"/>
        <v>41863.116053240738</v>
      </c>
      <c r="U676" s="13">
        <f t="shared" si="54"/>
        <v>2014</v>
      </c>
      <c r="V676"/>
    </row>
    <row r="677" spans="1:22" ht="43.5" hidden="1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4">
        <f t="shared" si="52"/>
        <v>41975.930601851855</v>
      </c>
      <c r="T677" s="14">
        <f t="shared" si="53"/>
        <v>42005.290972222225</v>
      </c>
      <c r="U677" s="13">
        <f t="shared" si="54"/>
        <v>2014</v>
      </c>
      <c r="V677"/>
    </row>
    <row r="678" spans="1:22" ht="58" hidden="1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4">
        <f t="shared" si="52"/>
        <v>42012.768298611118</v>
      </c>
      <c r="T678" s="14">
        <f t="shared" si="53"/>
        <v>42042.768298611118</v>
      </c>
      <c r="U678" s="13">
        <f t="shared" si="54"/>
        <v>2015</v>
      </c>
      <c r="V678"/>
    </row>
    <row r="679" spans="1:22" ht="72.5" hidden="1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4">
        <f t="shared" si="52"/>
        <v>42504.403877314813</v>
      </c>
      <c r="T679" s="14">
        <f t="shared" si="53"/>
        <v>42549.403877314813</v>
      </c>
      <c r="U679" s="13">
        <f t="shared" si="54"/>
        <v>2016</v>
      </c>
      <c r="V679"/>
    </row>
    <row r="680" spans="1:22" ht="43.5" hidden="1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4">
        <f t="shared" si="52"/>
        <v>42481.376597222217</v>
      </c>
      <c r="T680" s="14">
        <f t="shared" si="53"/>
        <v>42511.376597222217</v>
      </c>
      <c r="U680" s="13">
        <f t="shared" si="54"/>
        <v>2016</v>
      </c>
      <c r="V680"/>
    </row>
    <row r="681" spans="1:22" ht="43.5" hidden="1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4">
        <f t="shared" si="52"/>
        <v>42556.695706018523</v>
      </c>
      <c r="T681" s="14">
        <f t="shared" si="53"/>
        <v>42616.695706018523</v>
      </c>
      <c r="U681" s="13">
        <f t="shared" si="54"/>
        <v>2016</v>
      </c>
      <c r="V681"/>
    </row>
    <row r="682" spans="1:22" ht="58" hidden="1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4">
        <f t="shared" si="52"/>
        <v>41864.501516203702</v>
      </c>
      <c r="T682" s="14">
        <f t="shared" si="53"/>
        <v>41899.501516203702</v>
      </c>
      <c r="U682" s="13">
        <f t="shared" si="54"/>
        <v>2014</v>
      </c>
      <c r="V682"/>
    </row>
    <row r="683" spans="1:22" ht="43.5" hidden="1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4">
        <f t="shared" si="52"/>
        <v>42639.805601851855</v>
      </c>
      <c r="T683" s="14">
        <f t="shared" si="53"/>
        <v>42669.805601851855</v>
      </c>
      <c r="U683" s="13">
        <f t="shared" si="54"/>
        <v>2016</v>
      </c>
      <c r="V683"/>
    </row>
    <row r="684" spans="1:22" ht="43.5" hidden="1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4">
        <f t="shared" si="52"/>
        <v>42778.765300925923</v>
      </c>
      <c r="T684" s="14">
        <f t="shared" si="53"/>
        <v>42808.723634259266</v>
      </c>
      <c r="U684" s="13">
        <f t="shared" si="54"/>
        <v>2017</v>
      </c>
      <c r="V684"/>
    </row>
    <row r="685" spans="1:22" ht="43.5" hidden="1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4">
        <f t="shared" si="52"/>
        <v>42634.900046296301</v>
      </c>
      <c r="T685" s="14">
        <f t="shared" si="53"/>
        <v>42674.900046296301</v>
      </c>
      <c r="U685" s="13">
        <f t="shared" si="54"/>
        <v>2016</v>
      </c>
      <c r="V685"/>
    </row>
    <row r="686" spans="1:22" ht="29" hidden="1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4">
        <f t="shared" si="52"/>
        <v>41809.473275462966</v>
      </c>
      <c r="T686" s="14">
        <f t="shared" si="53"/>
        <v>41845.125</v>
      </c>
      <c r="U686" s="13">
        <f t="shared" si="54"/>
        <v>2014</v>
      </c>
      <c r="V686"/>
    </row>
    <row r="687" spans="1:22" ht="43.5" hidden="1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4">
        <f t="shared" si="52"/>
        <v>41971.866574074069</v>
      </c>
      <c r="T687" s="14">
        <f t="shared" si="53"/>
        <v>42016.866574074069</v>
      </c>
      <c r="U687" s="13">
        <f t="shared" si="54"/>
        <v>2014</v>
      </c>
      <c r="V687"/>
    </row>
    <row r="688" spans="1:22" ht="58" hidden="1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4">
        <f t="shared" si="52"/>
        <v>42189.673263888893</v>
      </c>
      <c r="T688" s="14">
        <f t="shared" si="53"/>
        <v>42219.673263888893</v>
      </c>
      <c r="U688" s="13">
        <f t="shared" si="54"/>
        <v>2015</v>
      </c>
      <c r="V688"/>
    </row>
    <row r="689" spans="1:22" ht="43.5" hidden="1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4">
        <f t="shared" si="52"/>
        <v>42711.750613425931</v>
      </c>
      <c r="T689" s="14">
        <f t="shared" si="53"/>
        <v>42771.750613425931</v>
      </c>
      <c r="U689" s="13">
        <f t="shared" si="54"/>
        <v>2016</v>
      </c>
      <c r="V689"/>
    </row>
    <row r="690" spans="1:22" ht="58" hidden="1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4">
        <f t="shared" si="52"/>
        <v>42262.104780092588</v>
      </c>
      <c r="T690" s="14">
        <f t="shared" si="53"/>
        <v>42292.104780092588</v>
      </c>
      <c r="U690" s="13">
        <f t="shared" si="54"/>
        <v>2015</v>
      </c>
      <c r="V690"/>
    </row>
    <row r="691" spans="1:22" ht="58" hidden="1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4">
        <f t="shared" si="52"/>
        <v>42675.66778935185</v>
      </c>
      <c r="T691" s="14">
        <f t="shared" si="53"/>
        <v>42712.207638888889</v>
      </c>
      <c r="U691" s="13">
        <f t="shared" si="54"/>
        <v>2016</v>
      </c>
      <c r="V691"/>
    </row>
    <row r="692" spans="1:22" ht="29" hidden="1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4">
        <f t="shared" si="52"/>
        <v>42579.634733796294</v>
      </c>
      <c r="T692" s="14">
        <f t="shared" si="53"/>
        <v>42622.25</v>
      </c>
      <c r="U692" s="13">
        <f t="shared" si="54"/>
        <v>2016</v>
      </c>
      <c r="V692"/>
    </row>
    <row r="693" spans="1:22" ht="43.5" hidden="1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4">
        <f t="shared" si="52"/>
        <v>42158.028310185182</v>
      </c>
      <c r="T693" s="14">
        <f t="shared" si="53"/>
        <v>42186.028310185182</v>
      </c>
      <c r="U693" s="13">
        <f t="shared" si="54"/>
        <v>2015</v>
      </c>
      <c r="V693"/>
    </row>
    <row r="694" spans="1:22" ht="43.5" hidden="1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4">
        <f t="shared" si="52"/>
        <v>42696.37572916667</v>
      </c>
      <c r="T694" s="14">
        <f t="shared" si="53"/>
        <v>42726.37572916667</v>
      </c>
      <c r="U694" s="13">
        <f t="shared" si="54"/>
        <v>2016</v>
      </c>
      <c r="V694"/>
    </row>
    <row r="695" spans="1:22" ht="43.5" hidden="1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4">
        <f t="shared" si="52"/>
        <v>42094.808182870373</v>
      </c>
      <c r="T695" s="14">
        <f t="shared" si="53"/>
        <v>42124.808182870373</v>
      </c>
      <c r="U695" s="13">
        <f t="shared" si="54"/>
        <v>2015</v>
      </c>
      <c r="V695"/>
    </row>
    <row r="696" spans="1:22" ht="43.5" hidden="1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4">
        <f t="shared" si="52"/>
        <v>42737.663877314815</v>
      </c>
      <c r="T696" s="14">
        <f t="shared" si="53"/>
        <v>42767.663877314815</v>
      </c>
      <c r="U696" s="13">
        <f t="shared" si="54"/>
        <v>2017</v>
      </c>
      <c r="V696"/>
    </row>
    <row r="697" spans="1:22" ht="58" hidden="1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4">
        <f t="shared" si="52"/>
        <v>41913.521064814813</v>
      </c>
      <c r="T697" s="14">
        <f t="shared" si="53"/>
        <v>41943.521064814813</v>
      </c>
      <c r="U697" s="13">
        <f t="shared" si="54"/>
        <v>2014</v>
      </c>
      <c r="V697"/>
    </row>
    <row r="698" spans="1:22" ht="29" hidden="1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4">
        <f t="shared" si="52"/>
        <v>41815.927106481482</v>
      </c>
      <c r="T698" s="14">
        <f t="shared" si="53"/>
        <v>41845.927106481482</v>
      </c>
      <c r="U698" s="13">
        <f t="shared" si="54"/>
        <v>2014</v>
      </c>
      <c r="V698"/>
    </row>
    <row r="699" spans="1:22" ht="43.5" hidden="1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4">
        <f t="shared" si="52"/>
        <v>42388.523020833338</v>
      </c>
      <c r="T699" s="14">
        <f t="shared" si="53"/>
        <v>42403.523020833338</v>
      </c>
      <c r="U699" s="13">
        <f t="shared" si="54"/>
        <v>2016</v>
      </c>
      <c r="V699"/>
    </row>
    <row r="700" spans="1:22" ht="43.5" hidden="1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4">
        <f t="shared" si="52"/>
        <v>41866.931076388886</v>
      </c>
      <c r="T700" s="14">
        <f t="shared" si="53"/>
        <v>41900.083333333336</v>
      </c>
      <c r="U700" s="13">
        <f t="shared" si="54"/>
        <v>2014</v>
      </c>
      <c r="V700"/>
    </row>
    <row r="701" spans="1:22" ht="43.5" hidden="1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4">
        <f t="shared" si="52"/>
        <v>41563.485509259262</v>
      </c>
      <c r="T701" s="14">
        <f t="shared" si="53"/>
        <v>41600.666666666664</v>
      </c>
      <c r="U701" s="13">
        <f t="shared" si="54"/>
        <v>2013</v>
      </c>
      <c r="V701"/>
    </row>
    <row r="702" spans="1:22" ht="58" hidden="1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4">
        <f t="shared" si="52"/>
        <v>42715.688437500001</v>
      </c>
      <c r="T702" s="14">
        <f t="shared" si="53"/>
        <v>42745.688437500001</v>
      </c>
      <c r="U702" s="13">
        <f t="shared" si="54"/>
        <v>2016</v>
      </c>
      <c r="V702"/>
    </row>
    <row r="703" spans="1:22" ht="43.5" hidden="1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4">
        <f t="shared" si="52"/>
        <v>41813.662962962961</v>
      </c>
      <c r="T703" s="14">
        <f t="shared" si="53"/>
        <v>41843.662962962961</v>
      </c>
      <c r="U703" s="13">
        <f t="shared" si="54"/>
        <v>2014</v>
      </c>
      <c r="V703"/>
    </row>
    <row r="704" spans="1:22" ht="43.5" hidden="1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4">
        <f t="shared" si="52"/>
        <v>42668.726701388892</v>
      </c>
      <c r="T704" s="14">
        <f t="shared" si="53"/>
        <v>42698.768368055549</v>
      </c>
      <c r="U704" s="13">
        <f t="shared" si="54"/>
        <v>2016</v>
      </c>
      <c r="V704"/>
    </row>
    <row r="705" spans="1:22" ht="43.5" hidden="1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4">
        <f t="shared" si="52"/>
        <v>42711.950798611113</v>
      </c>
      <c r="T705" s="14">
        <f t="shared" si="53"/>
        <v>42766.98055555555</v>
      </c>
      <c r="U705" s="13">
        <f t="shared" si="54"/>
        <v>2016</v>
      </c>
      <c r="V705"/>
    </row>
    <row r="706" spans="1:22" ht="43.5" hidden="1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8317</v>
      </c>
      <c r="R706" t="s">
        <v>8319</v>
      </c>
      <c r="S706" s="14">
        <f t="shared" si="52"/>
        <v>42726.192916666667</v>
      </c>
      <c r="T706" s="14">
        <f t="shared" si="53"/>
        <v>42786.192916666667</v>
      </c>
      <c r="U706" s="13">
        <f t="shared" si="54"/>
        <v>2016</v>
      </c>
      <c r="V706"/>
    </row>
    <row r="707" spans="1:22" ht="29" hidden="1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4">
        <f t="shared" ref="S707:S770" si="57">(((J707/60)/60)/24+DATE(1970,1,1))</f>
        <v>42726.491643518515</v>
      </c>
      <c r="T707" s="14">
        <f t="shared" ref="T707:T770" si="58">(((I707/60)/60)/24)+DATE(1970,1,1)</f>
        <v>42756.491643518515</v>
      </c>
      <c r="U707" s="13">
        <f t="shared" ref="U707:U770" si="59">YEAR(S707)</f>
        <v>2016</v>
      </c>
      <c r="V707"/>
    </row>
    <row r="708" spans="1:22" ht="43.5" hidden="1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4">
        <f t="shared" si="57"/>
        <v>42676.995173611111</v>
      </c>
      <c r="T708" s="14">
        <f t="shared" si="58"/>
        <v>42718.777083333334</v>
      </c>
      <c r="U708" s="13">
        <f t="shared" si="59"/>
        <v>2016</v>
      </c>
      <c r="V708"/>
    </row>
    <row r="709" spans="1:22" ht="43.5" hidden="1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4">
        <f t="shared" si="57"/>
        <v>42696.663506944446</v>
      </c>
      <c r="T709" s="14">
        <f t="shared" si="58"/>
        <v>42736.663506944446</v>
      </c>
      <c r="U709" s="13">
        <f t="shared" si="59"/>
        <v>2016</v>
      </c>
      <c r="V709"/>
    </row>
    <row r="710" spans="1:22" ht="43.5" hidden="1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4">
        <f t="shared" si="57"/>
        <v>41835.581018518518</v>
      </c>
      <c r="T710" s="14">
        <f t="shared" si="58"/>
        <v>41895.581018518518</v>
      </c>
      <c r="U710" s="13">
        <f t="shared" si="59"/>
        <v>2014</v>
      </c>
      <c r="V710"/>
    </row>
    <row r="711" spans="1:22" ht="29" hidden="1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4">
        <f t="shared" si="57"/>
        <v>41948.041192129633</v>
      </c>
      <c r="T711" s="14">
        <f t="shared" si="58"/>
        <v>41978.041192129633</v>
      </c>
      <c r="U711" s="13">
        <f t="shared" si="59"/>
        <v>2014</v>
      </c>
      <c r="V711"/>
    </row>
    <row r="712" spans="1:22" ht="29" hidden="1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4">
        <f t="shared" si="57"/>
        <v>41837.984976851854</v>
      </c>
      <c r="T712" s="14">
        <f t="shared" si="58"/>
        <v>41871.030555555553</v>
      </c>
      <c r="U712" s="13">
        <f t="shared" si="59"/>
        <v>2014</v>
      </c>
      <c r="V712"/>
    </row>
    <row r="713" spans="1:22" ht="58" hidden="1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4">
        <f t="shared" si="57"/>
        <v>42678.459120370375</v>
      </c>
      <c r="T713" s="14">
        <f t="shared" si="58"/>
        <v>42718.500787037032</v>
      </c>
      <c r="U713" s="13">
        <f t="shared" si="59"/>
        <v>2016</v>
      </c>
      <c r="V713"/>
    </row>
    <row r="714" spans="1:22" ht="58" hidden="1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4">
        <f t="shared" si="57"/>
        <v>42384.680925925932</v>
      </c>
      <c r="T714" s="14">
        <f t="shared" si="58"/>
        <v>42414.680925925932</v>
      </c>
      <c r="U714" s="13">
        <f t="shared" si="59"/>
        <v>2016</v>
      </c>
      <c r="V714"/>
    </row>
    <row r="715" spans="1:22" ht="43.5" hidden="1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4">
        <f t="shared" si="57"/>
        <v>42496.529305555552</v>
      </c>
      <c r="T715" s="14">
        <f t="shared" si="58"/>
        <v>42526.529305555552</v>
      </c>
      <c r="U715" s="13">
        <f t="shared" si="59"/>
        <v>2016</v>
      </c>
      <c r="V715"/>
    </row>
    <row r="716" spans="1:22" ht="43.5" hidden="1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4">
        <f t="shared" si="57"/>
        <v>42734.787986111114</v>
      </c>
      <c r="T716" s="14">
        <f t="shared" si="58"/>
        <v>42794.787986111114</v>
      </c>
      <c r="U716" s="13">
        <f t="shared" si="59"/>
        <v>2016</v>
      </c>
      <c r="V716"/>
    </row>
    <row r="717" spans="1:22" ht="58" hidden="1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4">
        <f t="shared" si="57"/>
        <v>42273.090740740736</v>
      </c>
      <c r="T717" s="14">
        <f t="shared" si="58"/>
        <v>42313.132407407407</v>
      </c>
      <c r="U717" s="13">
        <f t="shared" si="59"/>
        <v>2015</v>
      </c>
      <c r="V717"/>
    </row>
    <row r="718" spans="1:22" ht="43.5" hidden="1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4">
        <f t="shared" si="57"/>
        <v>41940.658645833333</v>
      </c>
      <c r="T718" s="14">
        <f t="shared" si="58"/>
        <v>41974</v>
      </c>
      <c r="U718" s="13">
        <f t="shared" si="59"/>
        <v>2014</v>
      </c>
      <c r="V718"/>
    </row>
    <row r="719" spans="1:22" hidden="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4">
        <f t="shared" si="57"/>
        <v>41857.854189814818</v>
      </c>
      <c r="T719" s="14">
        <f t="shared" si="58"/>
        <v>41887.854189814818</v>
      </c>
      <c r="U719" s="13">
        <f t="shared" si="59"/>
        <v>2014</v>
      </c>
      <c r="V719"/>
    </row>
    <row r="720" spans="1:22" ht="43.5" hidden="1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4">
        <f t="shared" si="57"/>
        <v>42752.845451388886</v>
      </c>
      <c r="T720" s="14">
        <f t="shared" si="58"/>
        <v>42784.249305555553</v>
      </c>
      <c r="U720" s="13">
        <f t="shared" si="59"/>
        <v>2017</v>
      </c>
      <c r="V720"/>
    </row>
    <row r="721" spans="1:22" ht="43.5" hidden="1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4">
        <f t="shared" si="57"/>
        <v>42409.040231481486</v>
      </c>
      <c r="T721" s="14">
        <f t="shared" si="58"/>
        <v>42423.040231481486</v>
      </c>
      <c r="U721" s="13">
        <f t="shared" si="59"/>
        <v>2016</v>
      </c>
      <c r="V721"/>
    </row>
    <row r="722" spans="1:22" ht="43.5" hidden="1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4">
        <f t="shared" si="57"/>
        <v>40909.649201388893</v>
      </c>
      <c r="T722" s="14">
        <f t="shared" si="58"/>
        <v>40937.649201388893</v>
      </c>
      <c r="U722" s="13">
        <f t="shared" si="59"/>
        <v>2012</v>
      </c>
      <c r="V722"/>
    </row>
    <row r="723" spans="1:22" ht="58" hidden="1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4">
        <f t="shared" si="57"/>
        <v>41807.571840277778</v>
      </c>
      <c r="T723" s="14">
        <f t="shared" si="58"/>
        <v>41852.571840277778</v>
      </c>
      <c r="U723" s="13">
        <f t="shared" si="59"/>
        <v>2014</v>
      </c>
      <c r="V723"/>
    </row>
    <row r="724" spans="1:22" ht="43.5" hidden="1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4">
        <f t="shared" si="57"/>
        <v>40977.805300925924</v>
      </c>
      <c r="T724" s="14">
        <f t="shared" si="58"/>
        <v>41007.76363425926</v>
      </c>
      <c r="U724" s="13">
        <f t="shared" si="59"/>
        <v>2012</v>
      </c>
      <c r="V724"/>
    </row>
    <row r="725" spans="1:22" ht="29" hidden="1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4">
        <f t="shared" si="57"/>
        <v>42184.816539351858</v>
      </c>
      <c r="T725" s="14">
        <f t="shared" si="58"/>
        <v>42215.165972222225</v>
      </c>
      <c r="U725" s="13">
        <f t="shared" si="59"/>
        <v>2015</v>
      </c>
      <c r="V725"/>
    </row>
    <row r="726" spans="1:22" ht="58" hidden="1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4">
        <f t="shared" si="57"/>
        <v>40694.638460648144</v>
      </c>
      <c r="T726" s="14">
        <f t="shared" si="58"/>
        <v>40724.638460648144</v>
      </c>
      <c r="U726" s="13">
        <f t="shared" si="59"/>
        <v>2011</v>
      </c>
      <c r="V726"/>
    </row>
    <row r="727" spans="1:22" ht="43.5" hidden="1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4">
        <f t="shared" si="57"/>
        <v>42321.626296296294</v>
      </c>
      <c r="T727" s="14">
        <f t="shared" si="58"/>
        <v>42351.626296296294</v>
      </c>
      <c r="U727" s="13">
        <f t="shared" si="59"/>
        <v>2015</v>
      </c>
      <c r="V727"/>
    </row>
    <row r="728" spans="1:22" ht="43.5" hidden="1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4">
        <f t="shared" si="57"/>
        <v>41346.042673611111</v>
      </c>
      <c r="T728" s="14">
        <f t="shared" si="58"/>
        <v>41376.042673611111</v>
      </c>
      <c r="U728" s="13">
        <f t="shared" si="59"/>
        <v>2013</v>
      </c>
      <c r="V728"/>
    </row>
    <row r="729" spans="1:22" ht="58" hidden="1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4">
        <f t="shared" si="57"/>
        <v>41247.020243055551</v>
      </c>
      <c r="T729" s="14">
        <f t="shared" si="58"/>
        <v>41288.888888888891</v>
      </c>
      <c r="U729" s="13">
        <f t="shared" si="59"/>
        <v>2012</v>
      </c>
      <c r="V729"/>
    </row>
    <row r="730" spans="1:22" ht="43.5" hidden="1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4">
        <f t="shared" si="57"/>
        <v>40731.837465277778</v>
      </c>
      <c r="T730" s="14">
        <f t="shared" si="58"/>
        <v>40776.837465277778</v>
      </c>
      <c r="U730" s="13">
        <f t="shared" si="59"/>
        <v>2011</v>
      </c>
      <c r="V730"/>
    </row>
    <row r="731" spans="1:22" ht="43.5" hidden="1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4">
        <f t="shared" si="57"/>
        <v>41111.185891203706</v>
      </c>
      <c r="T731" s="14">
        <f t="shared" si="58"/>
        <v>41171.185891203706</v>
      </c>
      <c r="U731" s="13">
        <f t="shared" si="59"/>
        <v>2012</v>
      </c>
      <c r="V731"/>
    </row>
    <row r="732" spans="1:22" ht="29" hidden="1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4">
        <f t="shared" si="57"/>
        <v>40854.745266203703</v>
      </c>
      <c r="T732" s="14">
        <f t="shared" si="58"/>
        <v>40884.745266203703</v>
      </c>
      <c r="U732" s="13">
        <f t="shared" si="59"/>
        <v>2011</v>
      </c>
      <c r="V732"/>
    </row>
    <row r="733" spans="1:22" ht="43.5" hidden="1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4">
        <f t="shared" si="57"/>
        <v>40879.795682870368</v>
      </c>
      <c r="T733" s="14">
        <f t="shared" si="58"/>
        <v>40930.25</v>
      </c>
      <c r="U733" s="13">
        <f t="shared" si="59"/>
        <v>2011</v>
      </c>
      <c r="V733"/>
    </row>
    <row r="734" spans="1:22" ht="43.5" hidden="1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4">
        <f t="shared" si="57"/>
        <v>41486.424317129626</v>
      </c>
      <c r="T734" s="14">
        <f t="shared" si="58"/>
        <v>41546.424317129626</v>
      </c>
      <c r="U734" s="13">
        <f t="shared" si="59"/>
        <v>2013</v>
      </c>
      <c r="V734"/>
    </row>
    <row r="735" spans="1:22" ht="58" hidden="1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4">
        <f t="shared" si="57"/>
        <v>41598.420046296298</v>
      </c>
      <c r="T735" s="14">
        <f t="shared" si="58"/>
        <v>41628.420046296298</v>
      </c>
      <c r="U735" s="13">
        <f t="shared" si="59"/>
        <v>2013</v>
      </c>
      <c r="V735"/>
    </row>
    <row r="736" spans="1:22" ht="43.5" hidden="1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4">
        <f t="shared" si="57"/>
        <v>42102.164583333331</v>
      </c>
      <c r="T736" s="14">
        <f t="shared" si="58"/>
        <v>42133.208333333328</v>
      </c>
      <c r="U736" s="13">
        <f t="shared" si="59"/>
        <v>2015</v>
      </c>
      <c r="V736"/>
    </row>
    <row r="737" spans="1:22" ht="43.5" hidden="1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4">
        <f t="shared" si="57"/>
        <v>41946.029467592591</v>
      </c>
      <c r="T737" s="14">
        <f t="shared" si="58"/>
        <v>41977.027083333334</v>
      </c>
      <c r="U737" s="13">
        <f t="shared" si="59"/>
        <v>2014</v>
      </c>
      <c r="V737"/>
    </row>
    <row r="738" spans="1:22" ht="43.5" hidden="1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4">
        <f t="shared" si="57"/>
        <v>41579.734259259261</v>
      </c>
      <c r="T738" s="14">
        <f t="shared" si="58"/>
        <v>41599.207638888889</v>
      </c>
      <c r="U738" s="13">
        <f t="shared" si="59"/>
        <v>2013</v>
      </c>
      <c r="V738"/>
    </row>
    <row r="739" spans="1:22" ht="43.5" hidden="1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4">
        <f t="shared" si="57"/>
        <v>41667.275312500002</v>
      </c>
      <c r="T739" s="14">
        <f t="shared" si="58"/>
        <v>41684.833333333336</v>
      </c>
      <c r="U739" s="13">
        <f t="shared" si="59"/>
        <v>2014</v>
      </c>
      <c r="V739"/>
    </row>
    <row r="740" spans="1:22" ht="29" hidden="1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4">
        <f t="shared" si="57"/>
        <v>41943.604097222218</v>
      </c>
      <c r="T740" s="14">
        <f t="shared" si="58"/>
        <v>41974.207638888889</v>
      </c>
      <c r="U740" s="13">
        <f t="shared" si="59"/>
        <v>2014</v>
      </c>
      <c r="V740"/>
    </row>
    <row r="741" spans="1:22" ht="43.5" hidden="1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4">
        <f t="shared" si="57"/>
        <v>41829.502650462964</v>
      </c>
      <c r="T741" s="14">
        <f t="shared" si="58"/>
        <v>41862.502650462964</v>
      </c>
      <c r="U741" s="13">
        <f t="shared" si="59"/>
        <v>2014</v>
      </c>
      <c r="V741"/>
    </row>
    <row r="742" spans="1:22" ht="58" hidden="1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4">
        <f t="shared" si="57"/>
        <v>42162.146782407406</v>
      </c>
      <c r="T742" s="14">
        <f t="shared" si="58"/>
        <v>42176.146782407406</v>
      </c>
      <c r="U742" s="13">
        <f t="shared" si="59"/>
        <v>2015</v>
      </c>
      <c r="V742"/>
    </row>
    <row r="743" spans="1:22" ht="29" hidden="1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4">
        <f t="shared" si="57"/>
        <v>41401.648217592592</v>
      </c>
      <c r="T743" s="14">
        <f t="shared" si="58"/>
        <v>41436.648217592592</v>
      </c>
      <c r="U743" s="13">
        <f t="shared" si="59"/>
        <v>2013</v>
      </c>
      <c r="V743"/>
    </row>
    <row r="744" spans="1:22" ht="58" hidden="1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4">
        <f t="shared" si="57"/>
        <v>41689.917962962965</v>
      </c>
      <c r="T744" s="14">
        <f t="shared" si="58"/>
        <v>41719.876296296294</v>
      </c>
      <c r="U744" s="13">
        <f t="shared" si="59"/>
        <v>2014</v>
      </c>
      <c r="V744"/>
    </row>
    <row r="745" spans="1:22" ht="43.5" hidden="1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4">
        <f t="shared" si="57"/>
        <v>40990.709317129629</v>
      </c>
      <c r="T745" s="14">
        <f t="shared" si="58"/>
        <v>41015.875</v>
      </c>
      <c r="U745" s="13">
        <f t="shared" si="59"/>
        <v>2012</v>
      </c>
      <c r="V745"/>
    </row>
    <row r="746" spans="1:22" ht="43.5" hidden="1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4">
        <f t="shared" si="57"/>
        <v>41226.95721064815</v>
      </c>
      <c r="T746" s="14">
        <f t="shared" si="58"/>
        <v>41256.95721064815</v>
      </c>
      <c r="U746" s="13">
        <f t="shared" si="59"/>
        <v>2012</v>
      </c>
      <c r="V746"/>
    </row>
    <row r="747" spans="1:22" ht="58" hidden="1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4">
        <f t="shared" si="57"/>
        <v>41367.572280092594</v>
      </c>
      <c r="T747" s="14">
        <f t="shared" si="58"/>
        <v>41397.572280092594</v>
      </c>
      <c r="U747" s="13">
        <f t="shared" si="59"/>
        <v>2013</v>
      </c>
      <c r="V747"/>
    </row>
    <row r="748" spans="1:22" ht="29" hidden="1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4">
        <f t="shared" si="57"/>
        <v>41157.042928240742</v>
      </c>
      <c r="T748" s="14">
        <f t="shared" si="58"/>
        <v>41175.165972222225</v>
      </c>
      <c r="U748" s="13">
        <f t="shared" si="59"/>
        <v>2012</v>
      </c>
      <c r="V748"/>
    </row>
    <row r="749" spans="1:22" ht="43.5" hidden="1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4">
        <f t="shared" si="57"/>
        <v>41988.548831018517</v>
      </c>
      <c r="T749" s="14">
        <f t="shared" si="58"/>
        <v>42019.454166666663</v>
      </c>
      <c r="U749" s="13">
        <f t="shared" si="59"/>
        <v>2014</v>
      </c>
      <c r="V749"/>
    </row>
    <row r="750" spans="1:22" ht="43.5" hidden="1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4">
        <f t="shared" si="57"/>
        <v>41831.846828703703</v>
      </c>
      <c r="T750" s="14">
        <f t="shared" si="58"/>
        <v>41861.846828703703</v>
      </c>
      <c r="U750" s="13">
        <f t="shared" si="59"/>
        <v>2014</v>
      </c>
      <c r="V750"/>
    </row>
    <row r="751" spans="1:22" ht="43.5" hidden="1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4">
        <f t="shared" si="57"/>
        <v>42733.94131944445</v>
      </c>
      <c r="T751" s="14">
        <f t="shared" si="58"/>
        <v>42763.94131944445</v>
      </c>
      <c r="U751" s="13">
        <f t="shared" si="59"/>
        <v>2016</v>
      </c>
      <c r="V751"/>
    </row>
    <row r="752" spans="1:22" ht="43.5" hidden="1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4">
        <f t="shared" si="57"/>
        <v>41299.878148148149</v>
      </c>
      <c r="T752" s="14">
        <f t="shared" si="58"/>
        <v>41329.878148148149</v>
      </c>
      <c r="U752" s="13">
        <f t="shared" si="59"/>
        <v>2013</v>
      </c>
      <c r="V752"/>
    </row>
    <row r="753" spans="1:22" ht="43.5" hidden="1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4">
        <f t="shared" si="57"/>
        <v>40713.630497685182</v>
      </c>
      <c r="T753" s="14">
        <f t="shared" si="58"/>
        <v>40759.630497685182</v>
      </c>
      <c r="U753" s="13">
        <f t="shared" si="59"/>
        <v>2011</v>
      </c>
      <c r="V753"/>
    </row>
    <row r="754" spans="1:22" ht="58" hidden="1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4">
        <f t="shared" si="57"/>
        <v>42639.421493055561</v>
      </c>
      <c r="T754" s="14">
        <f t="shared" si="58"/>
        <v>42659.458333333328</v>
      </c>
      <c r="U754" s="13">
        <f t="shared" si="59"/>
        <v>2016</v>
      </c>
      <c r="V754"/>
    </row>
    <row r="755" spans="1:22" ht="43.5" hidden="1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4">
        <f t="shared" si="57"/>
        <v>42019.590173611112</v>
      </c>
      <c r="T755" s="14">
        <f t="shared" si="58"/>
        <v>42049.590173611112</v>
      </c>
      <c r="U755" s="13">
        <f t="shared" si="59"/>
        <v>2015</v>
      </c>
      <c r="V755"/>
    </row>
    <row r="756" spans="1:22" ht="58" hidden="1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4">
        <f t="shared" si="57"/>
        <v>41249.749085648145</v>
      </c>
      <c r="T756" s="14">
        <f t="shared" si="58"/>
        <v>41279.749085648145</v>
      </c>
      <c r="U756" s="13">
        <f t="shared" si="59"/>
        <v>2012</v>
      </c>
      <c r="V756"/>
    </row>
    <row r="757" spans="1:22" ht="43.5" hidden="1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4">
        <f t="shared" si="57"/>
        <v>41383.605057870373</v>
      </c>
      <c r="T757" s="14">
        <f t="shared" si="58"/>
        <v>41414.02847222222</v>
      </c>
      <c r="U757" s="13">
        <f t="shared" si="59"/>
        <v>2013</v>
      </c>
      <c r="V757"/>
    </row>
    <row r="758" spans="1:22" ht="43.5" hidden="1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4">
        <f t="shared" si="57"/>
        <v>40590.766886574071</v>
      </c>
      <c r="T758" s="14">
        <f t="shared" si="58"/>
        <v>40651.725219907406</v>
      </c>
      <c r="U758" s="13">
        <f t="shared" si="59"/>
        <v>2011</v>
      </c>
      <c r="V758"/>
    </row>
    <row r="759" spans="1:22" ht="43.5" hidden="1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4">
        <f t="shared" si="57"/>
        <v>41235.054560185185</v>
      </c>
      <c r="T759" s="14">
        <f t="shared" si="58"/>
        <v>41249.054560185185</v>
      </c>
      <c r="U759" s="13">
        <f t="shared" si="59"/>
        <v>2012</v>
      </c>
      <c r="V759"/>
    </row>
    <row r="760" spans="1:22" ht="29" hidden="1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4">
        <f t="shared" si="57"/>
        <v>40429.836435185185</v>
      </c>
      <c r="T760" s="14">
        <f t="shared" si="58"/>
        <v>40459.836435185185</v>
      </c>
      <c r="U760" s="13">
        <f t="shared" si="59"/>
        <v>2010</v>
      </c>
      <c r="V760"/>
    </row>
    <row r="761" spans="1:22" ht="43.5" hidden="1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4">
        <f t="shared" si="57"/>
        <v>41789.330312500002</v>
      </c>
      <c r="T761" s="14">
        <f t="shared" si="58"/>
        <v>41829.330312500002</v>
      </c>
      <c r="U761" s="13">
        <f t="shared" si="59"/>
        <v>2014</v>
      </c>
      <c r="V761"/>
    </row>
    <row r="762" spans="1:22" ht="43.5" hidden="1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4">
        <f t="shared" si="57"/>
        <v>42670.764039351852</v>
      </c>
      <c r="T762" s="14">
        <f t="shared" si="58"/>
        <v>42700.805706018517</v>
      </c>
      <c r="U762" s="13">
        <f t="shared" si="59"/>
        <v>2016</v>
      </c>
      <c r="V762"/>
    </row>
    <row r="763" spans="1:22" ht="43.5" hidden="1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4">
        <f t="shared" si="57"/>
        <v>41642.751458333332</v>
      </c>
      <c r="T763" s="14">
        <f t="shared" si="58"/>
        <v>41672.751458333332</v>
      </c>
      <c r="U763" s="13">
        <f t="shared" si="59"/>
        <v>2014</v>
      </c>
      <c r="V763"/>
    </row>
    <row r="764" spans="1:22" ht="43.5" hidden="1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4">
        <f t="shared" si="57"/>
        <v>42690.858449074076</v>
      </c>
      <c r="T764" s="14">
        <f t="shared" si="58"/>
        <v>42708.25</v>
      </c>
      <c r="U764" s="13">
        <f t="shared" si="59"/>
        <v>2016</v>
      </c>
      <c r="V764"/>
    </row>
    <row r="765" spans="1:22" ht="43.5" hidden="1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4">
        <f t="shared" si="57"/>
        <v>41471.446851851848</v>
      </c>
      <c r="T765" s="14">
        <f t="shared" si="58"/>
        <v>41501.446851851848</v>
      </c>
      <c r="U765" s="13">
        <f t="shared" si="59"/>
        <v>2013</v>
      </c>
      <c r="V765"/>
    </row>
    <row r="766" spans="1:22" ht="43.5" hidden="1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4">
        <f t="shared" si="57"/>
        <v>42227.173159722224</v>
      </c>
      <c r="T766" s="14">
        <f t="shared" si="58"/>
        <v>42257.173159722224</v>
      </c>
      <c r="U766" s="13">
        <f t="shared" si="59"/>
        <v>2015</v>
      </c>
      <c r="V766"/>
    </row>
    <row r="767" spans="1:22" ht="43.5" hidden="1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4">
        <f t="shared" si="57"/>
        <v>41901.542638888888</v>
      </c>
      <c r="T767" s="14">
        <f t="shared" si="58"/>
        <v>41931.542638888888</v>
      </c>
      <c r="U767" s="13">
        <f t="shared" si="59"/>
        <v>2014</v>
      </c>
      <c r="V767"/>
    </row>
    <row r="768" spans="1:22" ht="43.5" hidden="1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4">
        <f t="shared" si="57"/>
        <v>42021.783368055556</v>
      </c>
      <c r="T768" s="14">
        <f t="shared" si="58"/>
        <v>42051.783368055556</v>
      </c>
      <c r="U768" s="13">
        <f t="shared" si="59"/>
        <v>2015</v>
      </c>
      <c r="V768"/>
    </row>
    <row r="769" spans="1:22" ht="72.5" hidden="1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4">
        <f t="shared" si="57"/>
        <v>42115.143634259264</v>
      </c>
      <c r="T769" s="14">
        <f t="shared" si="58"/>
        <v>42145.143634259264</v>
      </c>
      <c r="U769" s="13">
        <f t="shared" si="59"/>
        <v>2015</v>
      </c>
      <c r="V769"/>
    </row>
    <row r="770" spans="1:22" ht="43.5" hidden="1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0" t="s">
        <v>8320</v>
      </c>
      <c r="R770" t="s">
        <v>8322</v>
      </c>
      <c r="S770" s="14">
        <f t="shared" si="57"/>
        <v>41594.207060185188</v>
      </c>
      <c r="T770" s="14">
        <f t="shared" si="58"/>
        <v>41624.207060185188</v>
      </c>
      <c r="U770" s="13">
        <f t="shared" si="59"/>
        <v>2013</v>
      </c>
      <c r="V770"/>
    </row>
    <row r="771" spans="1:22" ht="58" hidden="1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4">
        <f t="shared" ref="S771:S834" si="62">(((J771/60)/60)/24+DATE(1970,1,1))</f>
        <v>41604.996458333335</v>
      </c>
      <c r="T771" s="14">
        <f t="shared" ref="T771:T834" si="63">(((I771/60)/60)/24)+DATE(1970,1,1)</f>
        <v>41634.996458333335</v>
      </c>
      <c r="U771" s="13">
        <f t="shared" ref="U771:U834" si="64">YEAR(S771)</f>
        <v>2013</v>
      </c>
      <c r="V771"/>
    </row>
    <row r="772" spans="1:22" ht="43.5" hidden="1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4">
        <f t="shared" si="62"/>
        <v>41289.999641203707</v>
      </c>
      <c r="T772" s="14">
        <f t="shared" si="63"/>
        <v>41329.999641203707</v>
      </c>
      <c r="U772" s="13">
        <f t="shared" si="64"/>
        <v>2013</v>
      </c>
      <c r="V772"/>
    </row>
    <row r="773" spans="1:22" ht="43.5" hidden="1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4">
        <f t="shared" si="62"/>
        <v>42349.824097222227</v>
      </c>
      <c r="T773" s="14">
        <f t="shared" si="63"/>
        <v>42399.824097222227</v>
      </c>
      <c r="U773" s="13">
        <f t="shared" si="64"/>
        <v>2015</v>
      </c>
      <c r="V773"/>
    </row>
    <row r="774" spans="1:22" ht="58" hidden="1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4">
        <f t="shared" si="62"/>
        <v>40068.056932870371</v>
      </c>
      <c r="T774" s="14">
        <f t="shared" si="63"/>
        <v>40118.165972222225</v>
      </c>
      <c r="U774" s="13">
        <f t="shared" si="64"/>
        <v>2009</v>
      </c>
      <c r="V774"/>
    </row>
    <row r="775" spans="1:22" ht="43.5" hidden="1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4">
        <f t="shared" si="62"/>
        <v>42100.735937499994</v>
      </c>
      <c r="T775" s="14">
        <f t="shared" si="63"/>
        <v>42134.959027777775</v>
      </c>
      <c r="U775" s="13">
        <f t="shared" si="64"/>
        <v>2015</v>
      </c>
      <c r="V775"/>
    </row>
    <row r="776" spans="1:22" ht="43.5" hidden="1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4">
        <f t="shared" si="62"/>
        <v>41663.780300925922</v>
      </c>
      <c r="T776" s="14">
        <f t="shared" si="63"/>
        <v>41693.780300925922</v>
      </c>
      <c r="U776" s="13">
        <f t="shared" si="64"/>
        <v>2014</v>
      </c>
      <c r="V776"/>
    </row>
    <row r="777" spans="1:22" ht="43.5" hidden="1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4">
        <f t="shared" si="62"/>
        <v>40863.060127314813</v>
      </c>
      <c r="T777" s="14">
        <f t="shared" si="63"/>
        <v>40893.060127314813</v>
      </c>
      <c r="U777" s="13">
        <f t="shared" si="64"/>
        <v>2011</v>
      </c>
      <c r="V777"/>
    </row>
    <row r="778" spans="1:22" ht="43.5" hidden="1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4">
        <f t="shared" si="62"/>
        <v>42250.685706018514</v>
      </c>
      <c r="T778" s="14">
        <f t="shared" si="63"/>
        <v>42288.208333333328</v>
      </c>
      <c r="U778" s="13">
        <f t="shared" si="64"/>
        <v>2015</v>
      </c>
      <c r="V778"/>
    </row>
    <row r="779" spans="1:22" ht="58" hidden="1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4">
        <f t="shared" si="62"/>
        <v>41456.981215277774</v>
      </c>
      <c r="T779" s="14">
        <f t="shared" si="63"/>
        <v>41486.981215277774</v>
      </c>
      <c r="U779" s="13">
        <f t="shared" si="64"/>
        <v>2013</v>
      </c>
      <c r="V779"/>
    </row>
    <row r="780" spans="1:22" ht="43.5" hidden="1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4">
        <f t="shared" si="62"/>
        <v>41729.702314814815</v>
      </c>
      <c r="T780" s="14">
        <f t="shared" si="63"/>
        <v>41759.702314814815</v>
      </c>
      <c r="U780" s="13">
        <f t="shared" si="64"/>
        <v>2014</v>
      </c>
      <c r="V780"/>
    </row>
    <row r="781" spans="1:22" ht="58" hidden="1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4">
        <f t="shared" si="62"/>
        <v>40436.68408564815</v>
      </c>
      <c r="T781" s="14">
        <f t="shared" si="63"/>
        <v>40466.166666666664</v>
      </c>
      <c r="U781" s="13">
        <f t="shared" si="64"/>
        <v>2010</v>
      </c>
      <c r="V781"/>
    </row>
    <row r="782" spans="1:22" ht="43.5" hidden="1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4">
        <f t="shared" si="62"/>
        <v>40636.673900462964</v>
      </c>
      <c r="T782" s="14">
        <f t="shared" si="63"/>
        <v>40666.673900462964</v>
      </c>
      <c r="U782" s="13">
        <f t="shared" si="64"/>
        <v>2011</v>
      </c>
      <c r="V782"/>
    </row>
    <row r="783" spans="1:22" ht="43.5" hidden="1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4">
        <f t="shared" si="62"/>
        <v>41403.000856481485</v>
      </c>
      <c r="T783" s="14">
        <f t="shared" si="63"/>
        <v>41433.000856481485</v>
      </c>
      <c r="U783" s="13">
        <f t="shared" si="64"/>
        <v>2013</v>
      </c>
      <c r="V783"/>
    </row>
    <row r="784" spans="1:22" ht="43.5" hidden="1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4">
        <f t="shared" si="62"/>
        <v>41116.758125</v>
      </c>
      <c r="T784" s="14">
        <f t="shared" si="63"/>
        <v>41146.758125</v>
      </c>
      <c r="U784" s="13">
        <f t="shared" si="64"/>
        <v>2012</v>
      </c>
      <c r="V784"/>
    </row>
    <row r="785" spans="1:22" ht="43.5" hidden="1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4">
        <f t="shared" si="62"/>
        <v>40987.773715277777</v>
      </c>
      <c r="T785" s="14">
        <f t="shared" si="63"/>
        <v>41026.916666666664</v>
      </c>
      <c r="U785" s="13">
        <f t="shared" si="64"/>
        <v>2012</v>
      </c>
      <c r="V785"/>
    </row>
    <row r="786" spans="1:22" ht="43.5" hidden="1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4">
        <f t="shared" si="62"/>
        <v>41675.149525462963</v>
      </c>
      <c r="T786" s="14">
        <f t="shared" si="63"/>
        <v>41715.107858796298</v>
      </c>
      <c r="U786" s="13">
        <f t="shared" si="64"/>
        <v>2014</v>
      </c>
      <c r="V786"/>
    </row>
    <row r="787" spans="1:22" ht="58" hidden="1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4">
        <f t="shared" si="62"/>
        <v>41303.593923611108</v>
      </c>
      <c r="T787" s="14">
        <f t="shared" si="63"/>
        <v>41333.593923611108</v>
      </c>
      <c r="U787" s="13">
        <f t="shared" si="64"/>
        <v>2013</v>
      </c>
      <c r="V787"/>
    </row>
    <row r="788" spans="1:22" ht="43.5" hidden="1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4">
        <f t="shared" si="62"/>
        <v>40983.055949074071</v>
      </c>
      <c r="T788" s="14">
        <f t="shared" si="63"/>
        <v>41040.657638888886</v>
      </c>
      <c r="U788" s="13">
        <f t="shared" si="64"/>
        <v>2012</v>
      </c>
      <c r="V788"/>
    </row>
    <row r="789" spans="1:22" ht="43.5" hidden="1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4">
        <f t="shared" si="62"/>
        <v>41549.627615740741</v>
      </c>
      <c r="T789" s="14">
        <f t="shared" si="63"/>
        <v>41579.627615740741</v>
      </c>
      <c r="U789" s="13">
        <f t="shared" si="64"/>
        <v>2013</v>
      </c>
      <c r="V789"/>
    </row>
    <row r="790" spans="1:22" ht="43.5" hidden="1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4">
        <f t="shared" si="62"/>
        <v>41059.006805555553</v>
      </c>
      <c r="T790" s="14">
        <f t="shared" si="63"/>
        <v>41097.165972222225</v>
      </c>
      <c r="U790" s="13">
        <f t="shared" si="64"/>
        <v>2012</v>
      </c>
      <c r="V790"/>
    </row>
    <row r="791" spans="1:22" ht="43.5" hidden="1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4">
        <f t="shared" si="62"/>
        <v>41277.186111111114</v>
      </c>
      <c r="T791" s="14">
        <f t="shared" si="63"/>
        <v>41295.332638888889</v>
      </c>
      <c r="U791" s="13">
        <f t="shared" si="64"/>
        <v>2013</v>
      </c>
      <c r="V791"/>
    </row>
    <row r="792" spans="1:22" ht="43.5" hidden="1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4">
        <f t="shared" si="62"/>
        <v>41276.047905092593</v>
      </c>
      <c r="T792" s="14">
        <f t="shared" si="63"/>
        <v>41306.047905092593</v>
      </c>
      <c r="U792" s="13">
        <f t="shared" si="64"/>
        <v>2013</v>
      </c>
      <c r="V792"/>
    </row>
    <row r="793" spans="1:22" ht="43.5" hidden="1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4">
        <f t="shared" si="62"/>
        <v>41557.780624999999</v>
      </c>
      <c r="T793" s="14">
        <f t="shared" si="63"/>
        <v>41591.249305555553</v>
      </c>
      <c r="U793" s="13">
        <f t="shared" si="64"/>
        <v>2013</v>
      </c>
      <c r="V793"/>
    </row>
    <row r="794" spans="1:22" ht="29" hidden="1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4">
        <f t="shared" si="62"/>
        <v>41555.873645833337</v>
      </c>
      <c r="T794" s="14">
        <f t="shared" si="63"/>
        <v>41585.915312500001</v>
      </c>
      <c r="U794" s="13">
        <f t="shared" si="64"/>
        <v>2013</v>
      </c>
      <c r="V794"/>
    </row>
    <row r="795" spans="1:22" ht="43.5" hidden="1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4">
        <f t="shared" si="62"/>
        <v>41442.741249999999</v>
      </c>
      <c r="T795" s="14">
        <f t="shared" si="63"/>
        <v>41458.207638888889</v>
      </c>
      <c r="U795" s="13">
        <f t="shared" si="64"/>
        <v>2013</v>
      </c>
      <c r="V795"/>
    </row>
    <row r="796" spans="1:22" ht="43.5" hidden="1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4">
        <f t="shared" si="62"/>
        <v>40736.115011574075</v>
      </c>
      <c r="T796" s="14">
        <f t="shared" si="63"/>
        <v>40791.712500000001</v>
      </c>
      <c r="U796" s="13">
        <f t="shared" si="64"/>
        <v>2011</v>
      </c>
      <c r="V796"/>
    </row>
    <row r="797" spans="1:22" ht="43.5" hidden="1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4">
        <f t="shared" si="62"/>
        <v>40963.613032407404</v>
      </c>
      <c r="T797" s="14">
        <f t="shared" si="63"/>
        <v>41006.207638888889</v>
      </c>
      <c r="U797" s="13">
        <f t="shared" si="64"/>
        <v>2012</v>
      </c>
      <c r="V797"/>
    </row>
    <row r="798" spans="1:22" ht="58" hidden="1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4">
        <f t="shared" si="62"/>
        <v>41502.882928240739</v>
      </c>
      <c r="T798" s="14">
        <f t="shared" si="63"/>
        <v>41532.881944444445</v>
      </c>
      <c r="U798" s="13">
        <f t="shared" si="64"/>
        <v>2013</v>
      </c>
      <c r="V798"/>
    </row>
    <row r="799" spans="1:22" ht="43.5" hidden="1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4">
        <f t="shared" si="62"/>
        <v>40996.994074074071</v>
      </c>
      <c r="T799" s="14">
        <f t="shared" si="63"/>
        <v>41028.166666666664</v>
      </c>
      <c r="U799" s="13">
        <f t="shared" si="64"/>
        <v>2012</v>
      </c>
      <c r="V799"/>
    </row>
    <row r="800" spans="1:22" ht="43.5" hidden="1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4">
        <f t="shared" si="62"/>
        <v>41882.590127314819</v>
      </c>
      <c r="T800" s="14">
        <f t="shared" si="63"/>
        <v>41912.590127314819</v>
      </c>
      <c r="U800" s="13">
        <f t="shared" si="64"/>
        <v>2014</v>
      </c>
      <c r="V800"/>
    </row>
    <row r="801" spans="1:22" ht="58" hidden="1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4">
        <f t="shared" si="62"/>
        <v>40996.667199074072</v>
      </c>
      <c r="T801" s="14">
        <f t="shared" si="63"/>
        <v>41026.667199074072</v>
      </c>
      <c r="U801" s="13">
        <f t="shared" si="64"/>
        <v>2012</v>
      </c>
      <c r="V801"/>
    </row>
    <row r="802" spans="1:22" ht="43.5" hidden="1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4">
        <f t="shared" si="62"/>
        <v>41863.433495370373</v>
      </c>
      <c r="T802" s="14">
        <f t="shared" si="63"/>
        <v>41893.433495370373</v>
      </c>
      <c r="U802" s="13">
        <f t="shared" si="64"/>
        <v>2014</v>
      </c>
      <c r="V802"/>
    </row>
    <row r="803" spans="1:22" ht="43.5" hidden="1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4">
        <f t="shared" si="62"/>
        <v>40695.795370370368</v>
      </c>
      <c r="T803" s="14">
        <f t="shared" si="63"/>
        <v>40725.795370370368</v>
      </c>
      <c r="U803" s="13">
        <f t="shared" si="64"/>
        <v>2011</v>
      </c>
      <c r="V803"/>
    </row>
    <row r="804" spans="1:22" ht="58" hidden="1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4">
        <f t="shared" si="62"/>
        <v>41123.022268518522</v>
      </c>
      <c r="T804" s="14">
        <f t="shared" si="63"/>
        <v>41169.170138888891</v>
      </c>
      <c r="U804" s="13">
        <f t="shared" si="64"/>
        <v>2012</v>
      </c>
      <c r="V804"/>
    </row>
    <row r="805" spans="1:22" ht="43.5" hidden="1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4">
        <f t="shared" si="62"/>
        <v>40665.949976851851</v>
      </c>
      <c r="T805" s="14">
        <f t="shared" si="63"/>
        <v>40692.041666666664</v>
      </c>
      <c r="U805" s="13">
        <f t="shared" si="64"/>
        <v>2011</v>
      </c>
      <c r="V805"/>
    </row>
    <row r="806" spans="1:22" ht="43.5" hidden="1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4">
        <f t="shared" si="62"/>
        <v>40730.105625000004</v>
      </c>
      <c r="T806" s="14">
        <f t="shared" si="63"/>
        <v>40747.165972222225</v>
      </c>
      <c r="U806" s="13">
        <f t="shared" si="64"/>
        <v>2011</v>
      </c>
      <c r="V806"/>
    </row>
    <row r="807" spans="1:22" ht="43.5" hidden="1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4">
        <f t="shared" si="62"/>
        <v>40690.823055555556</v>
      </c>
      <c r="T807" s="14">
        <f t="shared" si="63"/>
        <v>40740.958333333336</v>
      </c>
      <c r="U807" s="13">
        <f t="shared" si="64"/>
        <v>2011</v>
      </c>
      <c r="V807"/>
    </row>
    <row r="808" spans="1:22" hidden="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4">
        <f t="shared" si="62"/>
        <v>40763.691423611112</v>
      </c>
      <c r="T808" s="14">
        <f t="shared" si="63"/>
        <v>40793.691423611112</v>
      </c>
      <c r="U808" s="13">
        <f t="shared" si="64"/>
        <v>2011</v>
      </c>
      <c r="V808"/>
    </row>
    <row r="809" spans="1:22" ht="29" hidden="1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4">
        <f t="shared" si="62"/>
        <v>42759.628599537042</v>
      </c>
      <c r="T809" s="14">
        <f t="shared" si="63"/>
        <v>42795.083333333328</v>
      </c>
      <c r="U809" s="13">
        <f t="shared" si="64"/>
        <v>2017</v>
      </c>
      <c r="V809"/>
    </row>
    <row r="810" spans="1:22" ht="43.5" hidden="1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4">
        <f t="shared" si="62"/>
        <v>41962.100532407407</v>
      </c>
      <c r="T810" s="14">
        <f t="shared" si="63"/>
        <v>41995.207638888889</v>
      </c>
      <c r="U810" s="13">
        <f t="shared" si="64"/>
        <v>2014</v>
      </c>
      <c r="V810"/>
    </row>
    <row r="811" spans="1:22" ht="43.5" hidden="1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4">
        <f t="shared" si="62"/>
        <v>41628.833680555559</v>
      </c>
      <c r="T811" s="14">
        <f t="shared" si="63"/>
        <v>41658.833680555559</v>
      </c>
      <c r="U811" s="13">
        <f t="shared" si="64"/>
        <v>2013</v>
      </c>
      <c r="V811"/>
    </row>
    <row r="812" spans="1:22" ht="43.5" hidden="1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4">
        <f t="shared" si="62"/>
        <v>41123.056273148148</v>
      </c>
      <c r="T812" s="14">
        <f t="shared" si="63"/>
        <v>41153.056273148148</v>
      </c>
      <c r="U812" s="13">
        <f t="shared" si="64"/>
        <v>2012</v>
      </c>
      <c r="V812"/>
    </row>
    <row r="813" spans="1:22" ht="29" hidden="1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4">
        <f t="shared" si="62"/>
        <v>41443.643541666665</v>
      </c>
      <c r="T813" s="14">
        <f t="shared" si="63"/>
        <v>41465.702777777777</v>
      </c>
      <c r="U813" s="13">
        <f t="shared" si="64"/>
        <v>2013</v>
      </c>
      <c r="V813"/>
    </row>
    <row r="814" spans="1:22" ht="43.5" hidden="1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4">
        <f t="shared" si="62"/>
        <v>41282.017962962964</v>
      </c>
      <c r="T814" s="14">
        <f t="shared" si="63"/>
        <v>41334.581944444442</v>
      </c>
      <c r="U814" s="13">
        <f t="shared" si="64"/>
        <v>2013</v>
      </c>
      <c r="V814"/>
    </row>
    <row r="815" spans="1:22" ht="29" hidden="1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4">
        <f t="shared" si="62"/>
        <v>41080.960243055553</v>
      </c>
      <c r="T815" s="14">
        <f t="shared" si="63"/>
        <v>41110.960243055553</v>
      </c>
      <c r="U815" s="13">
        <f t="shared" si="64"/>
        <v>2012</v>
      </c>
      <c r="V815"/>
    </row>
    <row r="816" spans="1:22" ht="43.5" hidden="1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4">
        <f t="shared" si="62"/>
        <v>40679.743067129632</v>
      </c>
      <c r="T816" s="14">
        <f t="shared" si="63"/>
        <v>40694.75277777778</v>
      </c>
      <c r="U816" s="13">
        <f t="shared" si="64"/>
        <v>2011</v>
      </c>
      <c r="V816"/>
    </row>
    <row r="817" spans="1:22" ht="29" hidden="1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4">
        <f t="shared" si="62"/>
        <v>41914.917858796296</v>
      </c>
      <c r="T817" s="14">
        <f t="shared" si="63"/>
        <v>41944.917858796296</v>
      </c>
      <c r="U817" s="13">
        <f t="shared" si="64"/>
        <v>2014</v>
      </c>
      <c r="V817"/>
    </row>
    <row r="818" spans="1:22" ht="29" hidden="1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4">
        <f t="shared" si="62"/>
        <v>41341.870868055557</v>
      </c>
      <c r="T818" s="14">
        <f t="shared" si="63"/>
        <v>41373.270833333336</v>
      </c>
      <c r="U818" s="13">
        <f t="shared" si="64"/>
        <v>2013</v>
      </c>
      <c r="V818"/>
    </row>
    <row r="819" spans="1:22" ht="43.5" hidden="1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4">
        <f t="shared" si="62"/>
        <v>40925.599664351852</v>
      </c>
      <c r="T819" s="14">
        <f t="shared" si="63"/>
        <v>40979.207638888889</v>
      </c>
      <c r="U819" s="13">
        <f t="shared" si="64"/>
        <v>2012</v>
      </c>
      <c r="V819"/>
    </row>
    <row r="820" spans="1:22" ht="43.5" hidden="1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4">
        <f t="shared" si="62"/>
        <v>41120.882881944446</v>
      </c>
      <c r="T820" s="14">
        <f t="shared" si="63"/>
        <v>41128.709027777775</v>
      </c>
      <c r="U820" s="13">
        <f t="shared" si="64"/>
        <v>2012</v>
      </c>
      <c r="V820"/>
    </row>
    <row r="821" spans="1:22" ht="29" hidden="1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4">
        <f t="shared" si="62"/>
        <v>41619.998310185183</v>
      </c>
      <c r="T821" s="14">
        <f t="shared" si="63"/>
        <v>41629.197222222225</v>
      </c>
      <c r="U821" s="13">
        <f t="shared" si="64"/>
        <v>2013</v>
      </c>
      <c r="V821"/>
    </row>
    <row r="822" spans="1:22" ht="43.5" hidden="1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4">
        <f t="shared" si="62"/>
        <v>41768.841921296298</v>
      </c>
      <c r="T822" s="14">
        <f t="shared" si="63"/>
        <v>41799.208333333336</v>
      </c>
      <c r="U822" s="13">
        <f t="shared" si="64"/>
        <v>2014</v>
      </c>
      <c r="V822"/>
    </row>
    <row r="823" spans="1:22" ht="43.5" hidden="1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4">
        <f t="shared" si="62"/>
        <v>42093.922048611115</v>
      </c>
      <c r="T823" s="14">
        <f t="shared" si="63"/>
        <v>42128.167361111111</v>
      </c>
      <c r="U823" s="13">
        <f t="shared" si="64"/>
        <v>2015</v>
      </c>
      <c r="V823"/>
    </row>
    <row r="824" spans="1:22" ht="43.5" hidden="1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4">
        <f t="shared" si="62"/>
        <v>41157.947337962964</v>
      </c>
      <c r="T824" s="14">
        <f t="shared" si="63"/>
        <v>41187.947337962964</v>
      </c>
      <c r="U824" s="13">
        <f t="shared" si="64"/>
        <v>2012</v>
      </c>
      <c r="V824"/>
    </row>
    <row r="825" spans="1:22" ht="43.5" hidden="1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4">
        <f t="shared" si="62"/>
        <v>42055.972824074073</v>
      </c>
      <c r="T825" s="14">
        <f t="shared" si="63"/>
        <v>42085.931157407409</v>
      </c>
      <c r="U825" s="13">
        <f t="shared" si="64"/>
        <v>2015</v>
      </c>
      <c r="V825"/>
    </row>
    <row r="826" spans="1:22" ht="58" hidden="1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4">
        <f t="shared" si="62"/>
        <v>40250.242106481484</v>
      </c>
      <c r="T826" s="14">
        <f t="shared" si="63"/>
        <v>40286.290972222225</v>
      </c>
      <c r="U826" s="13">
        <f t="shared" si="64"/>
        <v>2010</v>
      </c>
      <c r="V826"/>
    </row>
    <row r="827" spans="1:22" ht="29" hidden="1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4">
        <f t="shared" si="62"/>
        <v>41186.306527777779</v>
      </c>
      <c r="T827" s="14">
        <f t="shared" si="63"/>
        <v>41211.306527777779</v>
      </c>
      <c r="U827" s="13">
        <f t="shared" si="64"/>
        <v>2012</v>
      </c>
      <c r="V827"/>
    </row>
    <row r="828" spans="1:22" ht="43.5" hidden="1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4">
        <f t="shared" si="62"/>
        <v>40973.038541666669</v>
      </c>
      <c r="T828" s="14">
        <f t="shared" si="63"/>
        <v>40993.996874999997</v>
      </c>
      <c r="U828" s="13">
        <f t="shared" si="64"/>
        <v>2012</v>
      </c>
      <c r="V828"/>
    </row>
    <row r="829" spans="1:22" ht="58" hidden="1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4">
        <f t="shared" si="62"/>
        <v>40927.473460648151</v>
      </c>
      <c r="T829" s="14">
        <f t="shared" si="63"/>
        <v>40953.825694444444</v>
      </c>
      <c r="U829" s="13">
        <f t="shared" si="64"/>
        <v>2012</v>
      </c>
      <c r="V829"/>
    </row>
    <row r="830" spans="1:22" ht="58" hidden="1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4">
        <f t="shared" si="62"/>
        <v>41073.050717592596</v>
      </c>
      <c r="T830" s="14">
        <f t="shared" si="63"/>
        <v>41085.683333333334</v>
      </c>
      <c r="U830" s="13">
        <f t="shared" si="64"/>
        <v>2012</v>
      </c>
      <c r="V830"/>
    </row>
    <row r="831" spans="1:22" ht="58" hidden="1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4">
        <f t="shared" si="62"/>
        <v>42504.801388888889</v>
      </c>
      <c r="T831" s="14">
        <f t="shared" si="63"/>
        <v>42564.801388888889</v>
      </c>
      <c r="U831" s="13">
        <f t="shared" si="64"/>
        <v>2016</v>
      </c>
      <c r="V831"/>
    </row>
    <row r="832" spans="1:22" ht="43.5" hidden="1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4">
        <f t="shared" si="62"/>
        <v>41325.525752314818</v>
      </c>
      <c r="T832" s="14">
        <f t="shared" si="63"/>
        <v>41355.484085648146</v>
      </c>
      <c r="U832" s="13">
        <f t="shared" si="64"/>
        <v>2013</v>
      </c>
      <c r="V832"/>
    </row>
    <row r="833" spans="1:22" ht="43.5" hidden="1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4">
        <f t="shared" si="62"/>
        <v>40996.646921296298</v>
      </c>
      <c r="T833" s="14">
        <f t="shared" si="63"/>
        <v>41026.646921296298</v>
      </c>
      <c r="U833" s="13">
        <f t="shared" si="64"/>
        <v>2012</v>
      </c>
      <c r="V833"/>
    </row>
    <row r="834" spans="1:22" ht="43.5" hidden="1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8323</v>
      </c>
      <c r="R834" t="s">
        <v>8324</v>
      </c>
      <c r="S834" s="14">
        <f t="shared" si="62"/>
        <v>40869.675173611111</v>
      </c>
      <c r="T834" s="14">
        <f t="shared" si="63"/>
        <v>40929.342361111114</v>
      </c>
      <c r="U834" s="13">
        <f t="shared" si="64"/>
        <v>2011</v>
      </c>
      <c r="V834"/>
    </row>
    <row r="835" spans="1:22" hidden="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4">
        <f t="shared" ref="S835:S898" si="67">(((J835/60)/60)/24+DATE(1970,1,1))</f>
        <v>41718.878182870372</v>
      </c>
      <c r="T835" s="14">
        <f t="shared" ref="T835:T898" si="68">(((I835/60)/60)/24)+DATE(1970,1,1)</f>
        <v>41748.878182870372</v>
      </c>
      <c r="U835" s="13">
        <f t="shared" ref="U835:U898" si="69">YEAR(S835)</f>
        <v>2014</v>
      </c>
      <c r="V835"/>
    </row>
    <row r="836" spans="1:22" ht="58" hidden="1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4">
        <f t="shared" si="67"/>
        <v>41422.822824074072</v>
      </c>
      <c r="T836" s="14">
        <f t="shared" si="68"/>
        <v>41456.165972222225</v>
      </c>
      <c r="U836" s="13">
        <f t="shared" si="69"/>
        <v>2013</v>
      </c>
      <c r="V836"/>
    </row>
    <row r="837" spans="1:22" ht="43.5" hidden="1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4">
        <f t="shared" si="67"/>
        <v>41005.45784722222</v>
      </c>
      <c r="T837" s="14">
        <f t="shared" si="68"/>
        <v>41048.125</v>
      </c>
      <c r="U837" s="13">
        <f t="shared" si="69"/>
        <v>2012</v>
      </c>
      <c r="V837"/>
    </row>
    <row r="838" spans="1:22" hidden="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4">
        <f t="shared" si="67"/>
        <v>41524.056921296295</v>
      </c>
      <c r="T838" s="14">
        <f t="shared" si="68"/>
        <v>41554.056921296295</v>
      </c>
      <c r="U838" s="13">
        <f t="shared" si="69"/>
        <v>2013</v>
      </c>
      <c r="V838"/>
    </row>
    <row r="839" spans="1:22" ht="43.5" hidden="1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4">
        <f t="shared" si="67"/>
        <v>41730.998402777775</v>
      </c>
      <c r="T839" s="14">
        <f t="shared" si="68"/>
        <v>41760.998402777775</v>
      </c>
      <c r="U839" s="13">
        <f t="shared" si="69"/>
        <v>2014</v>
      </c>
      <c r="V839"/>
    </row>
    <row r="840" spans="1:22" ht="43.5" hidden="1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4">
        <f t="shared" si="67"/>
        <v>40895.897974537038</v>
      </c>
      <c r="T840" s="14">
        <f t="shared" si="68"/>
        <v>40925.897974537038</v>
      </c>
      <c r="U840" s="13">
        <f t="shared" si="69"/>
        <v>2011</v>
      </c>
      <c r="V840"/>
    </row>
    <row r="841" spans="1:22" ht="43.5" hidden="1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4">
        <f t="shared" si="67"/>
        <v>41144.763379629629</v>
      </c>
      <c r="T841" s="14">
        <f t="shared" si="68"/>
        <v>41174.763379629629</v>
      </c>
      <c r="U841" s="13">
        <f t="shared" si="69"/>
        <v>2012</v>
      </c>
      <c r="V841"/>
    </row>
    <row r="842" spans="1:22" ht="43.5" hidden="1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4">
        <f t="shared" si="67"/>
        <v>42607.226701388892</v>
      </c>
      <c r="T842" s="14">
        <f t="shared" si="68"/>
        <v>42637.226701388892</v>
      </c>
      <c r="U842" s="13">
        <f t="shared" si="69"/>
        <v>2016</v>
      </c>
      <c r="V842"/>
    </row>
    <row r="843" spans="1:22" ht="58" hidden="1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4">
        <f t="shared" si="67"/>
        <v>41923.838692129626</v>
      </c>
      <c r="T843" s="14">
        <f t="shared" si="68"/>
        <v>41953.88035879629</v>
      </c>
      <c r="U843" s="13">
        <f t="shared" si="69"/>
        <v>2014</v>
      </c>
      <c r="V843"/>
    </row>
    <row r="844" spans="1:22" ht="43.5" hidden="1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4">
        <f t="shared" si="67"/>
        <v>41526.592395833337</v>
      </c>
      <c r="T844" s="14">
        <f t="shared" si="68"/>
        <v>41561.165972222225</v>
      </c>
      <c r="U844" s="13">
        <f t="shared" si="69"/>
        <v>2013</v>
      </c>
      <c r="V844"/>
    </row>
    <row r="845" spans="1:22" ht="43.5" hidden="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4">
        <f t="shared" si="67"/>
        <v>42695.257870370369</v>
      </c>
      <c r="T845" s="14">
        <f t="shared" si="68"/>
        <v>42712.333333333328</v>
      </c>
      <c r="U845" s="13">
        <f t="shared" si="69"/>
        <v>2016</v>
      </c>
      <c r="V845"/>
    </row>
    <row r="846" spans="1:22" ht="58" hidden="1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4">
        <f t="shared" si="67"/>
        <v>41905.684629629628</v>
      </c>
      <c r="T846" s="14">
        <f t="shared" si="68"/>
        <v>41944.207638888889</v>
      </c>
      <c r="U846" s="13">
        <f t="shared" si="69"/>
        <v>2014</v>
      </c>
      <c r="V846"/>
    </row>
    <row r="847" spans="1:22" ht="43.5" hidden="1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4">
        <f t="shared" si="67"/>
        <v>42578.205972222218</v>
      </c>
      <c r="T847" s="14">
        <f t="shared" si="68"/>
        <v>42618.165972222225</v>
      </c>
      <c r="U847" s="13">
        <f t="shared" si="69"/>
        <v>2016</v>
      </c>
      <c r="V847"/>
    </row>
    <row r="848" spans="1:22" ht="43.5" hidden="1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4">
        <f t="shared" si="67"/>
        <v>41694.391840277778</v>
      </c>
      <c r="T848" s="14">
        <f t="shared" si="68"/>
        <v>41708.583333333336</v>
      </c>
      <c r="U848" s="13">
        <f t="shared" si="69"/>
        <v>2014</v>
      </c>
      <c r="V848"/>
    </row>
    <row r="849" spans="1:22" ht="29" hidden="1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4">
        <f t="shared" si="67"/>
        <v>42165.79833333334</v>
      </c>
      <c r="T849" s="14">
        <f t="shared" si="68"/>
        <v>42195.79833333334</v>
      </c>
      <c r="U849" s="13">
        <f t="shared" si="69"/>
        <v>2015</v>
      </c>
      <c r="V849"/>
    </row>
    <row r="850" spans="1:22" ht="43.5" hidden="1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4">
        <f t="shared" si="67"/>
        <v>42078.792048611111</v>
      </c>
      <c r="T850" s="14">
        <f t="shared" si="68"/>
        <v>42108.792048611111</v>
      </c>
      <c r="U850" s="13">
        <f t="shared" si="69"/>
        <v>2015</v>
      </c>
      <c r="V850"/>
    </row>
    <row r="851" spans="1:22" ht="58" hidden="1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4">
        <f t="shared" si="67"/>
        <v>42051.148888888885</v>
      </c>
      <c r="T851" s="14">
        <f t="shared" si="68"/>
        <v>42079.107222222221</v>
      </c>
      <c r="U851" s="13">
        <f t="shared" si="69"/>
        <v>2015</v>
      </c>
      <c r="V851"/>
    </row>
    <row r="852" spans="1:22" ht="43.5" hidden="1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4">
        <f t="shared" si="67"/>
        <v>42452.827743055561</v>
      </c>
      <c r="T852" s="14">
        <f t="shared" si="68"/>
        <v>42485.207638888889</v>
      </c>
      <c r="U852" s="13">
        <f t="shared" si="69"/>
        <v>2016</v>
      </c>
      <c r="V852"/>
    </row>
    <row r="853" spans="1:22" ht="43.5" hidden="1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4">
        <f t="shared" si="67"/>
        <v>42522.880243055552</v>
      </c>
      <c r="T853" s="14">
        <f t="shared" si="68"/>
        <v>42582.822916666672</v>
      </c>
      <c r="U853" s="13">
        <f t="shared" si="69"/>
        <v>2016</v>
      </c>
      <c r="V853"/>
    </row>
    <row r="854" spans="1:22" ht="29" hidden="1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4">
        <f t="shared" si="67"/>
        <v>42656.805497685185</v>
      </c>
      <c r="T854" s="14">
        <f t="shared" si="68"/>
        <v>42667.875</v>
      </c>
      <c r="U854" s="13">
        <f t="shared" si="69"/>
        <v>2016</v>
      </c>
      <c r="V854"/>
    </row>
    <row r="855" spans="1:22" ht="43.5" hidden="1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4">
        <f t="shared" si="67"/>
        <v>42021.832280092596</v>
      </c>
      <c r="T855" s="14">
        <f t="shared" si="68"/>
        <v>42051.832280092596</v>
      </c>
      <c r="U855" s="13">
        <f t="shared" si="69"/>
        <v>2015</v>
      </c>
      <c r="V855"/>
    </row>
    <row r="856" spans="1:22" ht="43.5" hidden="1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4">
        <f t="shared" si="67"/>
        <v>42702.212337962963</v>
      </c>
      <c r="T856" s="14">
        <f t="shared" si="68"/>
        <v>42732.212337962963</v>
      </c>
      <c r="U856" s="13">
        <f t="shared" si="69"/>
        <v>2016</v>
      </c>
      <c r="V856"/>
    </row>
    <row r="857" spans="1:22" ht="29" hidden="1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4">
        <f t="shared" si="67"/>
        <v>42545.125196759262</v>
      </c>
      <c r="T857" s="14">
        <f t="shared" si="68"/>
        <v>42575.125196759262</v>
      </c>
      <c r="U857" s="13">
        <f t="shared" si="69"/>
        <v>2016</v>
      </c>
      <c r="V857"/>
    </row>
    <row r="858" spans="1:22" ht="58" hidden="1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4">
        <f t="shared" si="67"/>
        <v>42609.311990740738</v>
      </c>
      <c r="T858" s="14">
        <f t="shared" si="68"/>
        <v>42668.791666666672</v>
      </c>
      <c r="U858" s="13">
        <f t="shared" si="69"/>
        <v>2016</v>
      </c>
      <c r="V858"/>
    </row>
    <row r="859" spans="1:22" ht="43.5" hidden="1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4">
        <f t="shared" si="67"/>
        <v>42291.581377314811</v>
      </c>
      <c r="T859" s="14">
        <f t="shared" si="68"/>
        <v>42333.623043981483</v>
      </c>
      <c r="U859" s="13">
        <f t="shared" si="69"/>
        <v>2015</v>
      </c>
      <c r="V859"/>
    </row>
    <row r="860" spans="1:22" ht="43.5" hidden="1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4">
        <f t="shared" si="67"/>
        <v>42079.745578703703</v>
      </c>
      <c r="T860" s="14">
        <f t="shared" si="68"/>
        <v>42109.957638888889</v>
      </c>
      <c r="U860" s="13">
        <f t="shared" si="69"/>
        <v>2015</v>
      </c>
      <c r="V860"/>
    </row>
    <row r="861" spans="1:22" ht="43.5" hidden="1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4">
        <f t="shared" si="67"/>
        <v>42128.820231481484</v>
      </c>
      <c r="T861" s="14">
        <f t="shared" si="68"/>
        <v>42159</v>
      </c>
      <c r="U861" s="13">
        <f t="shared" si="69"/>
        <v>2015</v>
      </c>
      <c r="V861"/>
    </row>
    <row r="862" spans="1:22" ht="43.5" hidden="1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4">
        <f t="shared" si="67"/>
        <v>41570.482789351852</v>
      </c>
      <c r="T862" s="14">
        <f t="shared" si="68"/>
        <v>41600.524456018517</v>
      </c>
      <c r="U862" s="13">
        <f t="shared" si="69"/>
        <v>2013</v>
      </c>
      <c r="V862"/>
    </row>
    <row r="863" spans="1:22" ht="43.5" hidden="1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4">
        <f t="shared" si="67"/>
        <v>42599.965324074074</v>
      </c>
      <c r="T863" s="14">
        <f t="shared" si="68"/>
        <v>42629.965324074074</v>
      </c>
      <c r="U863" s="13">
        <f t="shared" si="69"/>
        <v>2016</v>
      </c>
      <c r="V863"/>
    </row>
    <row r="864" spans="1:22" ht="43.5" hidden="1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4">
        <f t="shared" si="67"/>
        <v>41559.5549537037</v>
      </c>
      <c r="T864" s="14">
        <f t="shared" si="68"/>
        <v>41589.596620370372</v>
      </c>
      <c r="U864" s="13">
        <f t="shared" si="69"/>
        <v>2013</v>
      </c>
      <c r="V864"/>
    </row>
    <row r="865" spans="1:22" ht="43.5" hidden="1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4">
        <f t="shared" si="67"/>
        <v>40921.117662037039</v>
      </c>
      <c r="T865" s="14">
        <f t="shared" si="68"/>
        <v>40951.117662037039</v>
      </c>
      <c r="U865" s="13">
        <f t="shared" si="69"/>
        <v>2012</v>
      </c>
      <c r="V865"/>
    </row>
    <row r="866" spans="1:22" ht="43.5" hidden="1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4">
        <f t="shared" si="67"/>
        <v>41541.106921296298</v>
      </c>
      <c r="T866" s="14">
        <f t="shared" si="68"/>
        <v>41563.415972222225</v>
      </c>
      <c r="U866" s="13">
        <f t="shared" si="69"/>
        <v>2013</v>
      </c>
      <c r="V866"/>
    </row>
    <row r="867" spans="1:22" ht="43.5" hidden="1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4">
        <f t="shared" si="67"/>
        <v>41230.77311342593</v>
      </c>
      <c r="T867" s="14">
        <f t="shared" si="68"/>
        <v>41290.77311342593</v>
      </c>
      <c r="U867" s="13">
        <f t="shared" si="69"/>
        <v>2012</v>
      </c>
      <c r="V867"/>
    </row>
    <row r="868" spans="1:22" ht="43.5" hidden="1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4">
        <f t="shared" si="67"/>
        <v>42025.637939814813</v>
      </c>
      <c r="T868" s="14">
        <f t="shared" si="68"/>
        <v>42063.631944444445</v>
      </c>
      <c r="U868" s="13">
        <f t="shared" si="69"/>
        <v>2015</v>
      </c>
      <c r="V868"/>
    </row>
    <row r="869" spans="1:22" ht="58" hidden="1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4">
        <f t="shared" si="67"/>
        <v>40088.105393518519</v>
      </c>
      <c r="T869" s="14">
        <f t="shared" si="68"/>
        <v>40148.207638888889</v>
      </c>
      <c r="U869" s="13">
        <f t="shared" si="69"/>
        <v>2009</v>
      </c>
      <c r="V869"/>
    </row>
    <row r="870" spans="1:22" ht="58" hidden="1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4">
        <f t="shared" si="67"/>
        <v>41616.027754629627</v>
      </c>
      <c r="T870" s="14">
        <f t="shared" si="68"/>
        <v>41646.027754629627</v>
      </c>
      <c r="U870" s="13">
        <f t="shared" si="69"/>
        <v>2013</v>
      </c>
      <c r="V870"/>
    </row>
    <row r="871" spans="1:22" ht="58" hidden="1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4">
        <f t="shared" si="67"/>
        <v>41342.845567129632</v>
      </c>
      <c r="T871" s="14">
        <f t="shared" si="68"/>
        <v>41372.803900462961</v>
      </c>
      <c r="U871" s="13">
        <f t="shared" si="69"/>
        <v>2013</v>
      </c>
      <c r="V871"/>
    </row>
    <row r="872" spans="1:22" ht="43.5" hidden="1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4">
        <f t="shared" si="67"/>
        <v>41488.022256944445</v>
      </c>
      <c r="T872" s="14">
        <f t="shared" si="68"/>
        <v>41518.022256944445</v>
      </c>
      <c r="U872" s="13">
        <f t="shared" si="69"/>
        <v>2013</v>
      </c>
      <c r="V872"/>
    </row>
    <row r="873" spans="1:22" ht="43.5" hidden="1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4">
        <f t="shared" si="67"/>
        <v>41577.561284722222</v>
      </c>
      <c r="T873" s="14">
        <f t="shared" si="68"/>
        <v>41607.602951388886</v>
      </c>
      <c r="U873" s="13">
        <f t="shared" si="69"/>
        <v>2013</v>
      </c>
      <c r="V873"/>
    </row>
    <row r="874" spans="1:22" ht="43.5" hidden="1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4">
        <f t="shared" si="67"/>
        <v>40567.825543981482</v>
      </c>
      <c r="T874" s="14">
        <f t="shared" si="68"/>
        <v>40612.825543981482</v>
      </c>
      <c r="U874" s="13">
        <f t="shared" si="69"/>
        <v>2011</v>
      </c>
      <c r="V874"/>
    </row>
    <row r="875" spans="1:22" ht="29" hidden="1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4">
        <f t="shared" si="67"/>
        <v>41184.167129629634</v>
      </c>
      <c r="T875" s="14">
        <f t="shared" si="68"/>
        <v>41224.208796296298</v>
      </c>
      <c r="U875" s="13">
        <f t="shared" si="69"/>
        <v>2012</v>
      </c>
      <c r="V875"/>
    </row>
    <row r="876" spans="1:22" ht="58" hidden="1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4">
        <f t="shared" si="67"/>
        <v>41368.583726851852</v>
      </c>
      <c r="T876" s="14">
        <f t="shared" si="68"/>
        <v>41398.583726851852</v>
      </c>
      <c r="U876" s="13">
        <f t="shared" si="69"/>
        <v>2013</v>
      </c>
      <c r="V876"/>
    </row>
    <row r="877" spans="1:22" ht="58" hidden="1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4">
        <f t="shared" si="67"/>
        <v>42248.723738425921</v>
      </c>
      <c r="T877" s="14">
        <f t="shared" si="68"/>
        <v>42268.723738425921</v>
      </c>
      <c r="U877" s="13">
        <f t="shared" si="69"/>
        <v>2015</v>
      </c>
      <c r="V877"/>
    </row>
    <row r="878" spans="1:22" ht="29" hidden="1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4">
        <f t="shared" si="67"/>
        <v>41276.496840277774</v>
      </c>
      <c r="T878" s="14">
        <f t="shared" si="68"/>
        <v>41309.496840277774</v>
      </c>
      <c r="U878" s="13">
        <f t="shared" si="69"/>
        <v>2013</v>
      </c>
      <c r="V878"/>
    </row>
    <row r="879" spans="1:22" ht="58" hidden="1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4">
        <f t="shared" si="67"/>
        <v>41597.788888888892</v>
      </c>
      <c r="T879" s="14">
        <f t="shared" si="68"/>
        <v>41627.788888888892</v>
      </c>
      <c r="U879" s="13">
        <f t="shared" si="69"/>
        <v>2013</v>
      </c>
      <c r="V879"/>
    </row>
    <row r="880" spans="1:22" ht="43.5" hidden="1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4">
        <f t="shared" si="67"/>
        <v>40505.232916666668</v>
      </c>
      <c r="T880" s="14">
        <f t="shared" si="68"/>
        <v>40535.232916666668</v>
      </c>
      <c r="U880" s="13">
        <f t="shared" si="69"/>
        <v>2010</v>
      </c>
      <c r="V880"/>
    </row>
    <row r="881" spans="1:22" ht="43.5" hidden="1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4">
        <f t="shared" si="67"/>
        <v>41037.829918981479</v>
      </c>
      <c r="T881" s="14">
        <f t="shared" si="68"/>
        <v>41058.829918981479</v>
      </c>
      <c r="U881" s="13">
        <f t="shared" si="69"/>
        <v>2012</v>
      </c>
      <c r="V881"/>
    </row>
    <row r="882" spans="1:22" ht="43.5" hidden="1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4">
        <f t="shared" si="67"/>
        <v>41179.32104166667</v>
      </c>
      <c r="T882" s="14">
        <f t="shared" si="68"/>
        <v>41212.32104166667</v>
      </c>
      <c r="U882" s="13">
        <f t="shared" si="69"/>
        <v>2012</v>
      </c>
      <c r="V882"/>
    </row>
    <row r="883" spans="1:22" ht="43.5" hidden="1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4">
        <f t="shared" si="67"/>
        <v>40877.25099537037</v>
      </c>
      <c r="T883" s="14">
        <f t="shared" si="68"/>
        <v>40922.25099537037</v>
      </c>
      <c r="U883" s="13">
        <f t="shared" si="69"/>
        <v>2011</v>
      </c>
      <c r="V883"/>
    </row>
    <row r="884" spans="1:22" ht="43.5" hidden="1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4">
        <f t="shared" si="67"/>
        <v>40759.860532407409</v>
      </c>
      <c r="T884" s="14">
        <f t="shared" si="68"/>
        <v>40792.860532407409</v>
      </c>
      <c r="U884" s="13">
        <f t="shared" si="69"/>
        <v>2011</v>
      </c>
      <c r="V884"/>
    </row>
    <row r="885" spans="1:22" ht="58" hidden="1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4">
        <f t="shared" si="67"/>
        <v>42371.935590277775</v>
      </c>
      <c r="T885" s="14">
        <f t="shared" si="68"/>
        <v>42431.935590277775</v>
      </c>
      <c r="U885" s="13">
        <f t="shared" si="69"/>
        <v>2016</v>
      </c>
      <c r="V885"/>
    </row>
    <row r="886" spans="1:22" ht="43.5" hidden="1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4">
        <f t="shared" si="67"/>
        <v>40981.802615740737</v>
      </c>
      <c r="T886" s="14">
        <f t="shared" si="68"/>
        <v>41041.104861111111</v>
      </c>
      <c r="U886" s="13">
        <f t="shared" si="69"/>
        <v>2012</v>
      </c>
      <c r="V886"/>
    </row>
    <row r="887" spans="1:22" ht="43.5" hidden="1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4">
        <f t="shared" si="67"/>
        <v>42713.941099537042</v>
      </c>
      <c r="T887" s="14">
        <f t="shared" si="68"/>
        <v>42734.941099537042</v>
      </c>
      <c r="U887" s="13">
        <f t="shared" si="69"/>
        <v>2016</v>
      </c>
      <c r="V887"/>
    </row>
    <row r="888" spans="1:22" ht="58" hidden="1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4">
        <f t="shared" si="67"/>
        <v>42603.870520833334</v>
      </c>
      <c r="T888" s="14">
        <f t="shared" si="68"/>
        <v>42628.870520833334</v>
      </c>
      <c r="U888" s="13">
        <f t="shared" si="69"/>
        <v>2016</v>
      </c>
      <c r="V888"/>
    </row>
    <row r="889" spans="1:22" ht="43.5" hidden="1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4">
        <f t="shared" si="67"/>
        <v>41026.958969907406</v>
      </c>
      <c r="T889" s="14">
        <f t="shared" si="68"/>
        <v>41056.958969907406</v>
      </c>
      <c r="U889" s="13">
        <f t="shared" si="69"/>
        <v>2012</v>
      </c>
      <c r="V889"/>
    </row>
    <row r="890" spans="1:22" ht="58" hidden="1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4">
        <f t="shared" si="67"/>
        <v>40751.753298611111</v>
      </c>
      <c r="T890" s="14">
        <f t="shared" si="68"/>
        <v>40787.25</v>
      </c>
      <c r="U890" s="13">
        <f t="shared" si="69"/>
        <v>2011</v>
      </c>
      <c r="V890"/>
    </row>
    <row r="891" spans="1:22" ht="43.5" hidden="1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4">
        <f t="shared" si="67"/>
        <v>41887.784062500003</v>
      </c>
      <c r="T891" s="14">
        <f t="shared" si="68"/>
        <v>41917.784062500003</v>
      </c>
      <c r="U891" s="13">
        <f t="shared" si="69"/>
        <v>2014</v>
      </c>
      <c r="V891"/>
    </row>
    <row r="892" spans="1:22" ht="58" hidden="1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4">
        <f t="shared" si="67"/>
        <v>41569.698831018519</v>
      </c>
      <c r="T892" s="14">
        <f t="shared" si="68"/>
        <v>41599.740497685183</v>
      </c>
      <c r="U892" s="13">
        <f t="shared" si="69"/>
        <v>2013</v>
      </c>
      <c r="V892"/>
    </row>
    <row r="893" spans="1:22" ht="43.5" hidden="1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4">
        <f t="shared" si="67"/>
        <v>41842.031597222223</v>
      </c>
      <c r="T893" s="14">
        <f t="shared" si="68"/>
        <v>41872.031597222223</v>
      </c>
      <c r="U893" s="13">
        <f t="shared" si="69"/>
        <v>2014</v>
      </c>
      <c r="V893"/>
    </row>
    <row r="894" spans="1:22" ht="43.5" hidden="1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4">
        <f t="shared" si="67"/>
        <v>40304.20003472222</v>
      </c>
      <c r="T894" s="14">
        <f t="shared" si="68"/>
        <v>40391.166666666664</v>
      </c>
      <c r="U894" s="13">
        <f t="shared" si="69"/>
        <v>2010</v>
      </c>
      <c r="V894"/>
    </row>
    <row r="895" spans="1:22" ht="43.5" hidden="1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4">
        <f t="shared" si="67"/>
        <v>42065.897719907407</v>
      </c>
      <c r="T895" s="14">
        <f t="shared" si="68"/>
        <v>42095.856053240743</v>
      </c>
      <c r="U895" s="13">
        <f t="shared" si="69"/>
        <v>2015</v>
      </c>
      <c r="V895"/>
    </row>
    <row r="896" spans="1:22" ht="43.5" hidden="1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4">
        <f t="shared" si="67"/>
        <v>42496.981597222228</v>
      </c>
      <c r="T896" s="14">
        <f t="shared" si="68"/>
        <v>42526.981597222228</v>
      </c>
      <c r="U896" s="13">
        <f t="shared" si="69"/>
        <v>2016</v>
      </c>
      <c r="V896"/>
    </row>
    <row r="897" spans="1:22" ht="58" hidden="1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4">
        <f t="shared" si="67"/>
        <v>40431.127650462964</v>
      </c>
      <c r="T897" s="14">
        <f t="shared" si="68"/>
        <v>40476.127650462964</v>
      </c>
      <c r="U897" s="13">
        <f t="shared" si="69"/>
        <v>2010</v>
      </c>
      <c r="V897"/>
    </row>
    <row r="898" spans="1:22" ht="58" hidden="1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8323</v>
      </c>
      <c r="R898" t="s">
        <v>8327</v>
      </c>
      <c r="S898" s="14">
        <f t="shared" si="67"/>
        <v>42218.872986111113</v>
      </c>
      <c r="T898" s="14">
        <f t="shared" si="68"/>
        <v>42244.166666666672</v>
      </c>
      <c r="U898" s="13">
        <f t="shared" si="69"/>
        <v>2015</v>
      </c>
      <c r="V898"/>
    </row>
    <row r="899" spans="1:22" ht="43.5" hidden="1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4">
        <f t="shared" ref="S899:S962" si="72">(((J899/60)/60)/24+DATE(1970,1,1))</f>
        <v>41211.688750000001</v>
      </c>
      <c r="T899" s="14">
        <f t="shared" ref="T899:T962" si="73">(((I899/60)/60)/24)+DATE(1970,1,1)</f>
        <v>41241.730416666665</v>
      </c>
      <c r="U899" s="13">
        <f t="shared" ref="U899:U962" si="74">YEAR(S899)</f>
        <v>2012</v>
      </c>
      <c r="V899"/>
    </row>
    <row r="900" spans="1:22" ht="43.5" hidden="1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4">
        <f t="shared" si="72"/>
        <v>40878.758217592593</v>
      </c>
      <c r="T900" s="14">
        <f t="shared" si="73"/>
        <v>40923.758217592593</v>
      </c>
      <c r="U900" s="13">
        <f t="shared" si="74"/>
        <v>2011</v>
      </c>
      <c r="V900"/>
    </row>
    <row r="901" spans="1:22" ht="43.5" hidden="1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4">
        <f t="shared" si="72"/>
        <v>40646.099097222221</v>
      </c>
      <c r="T901" s="14">
        <f t="shared" si="73"/>
        <v>40691.099097222221</v>
      </c>
      <c r="U901" s="13">
        <f t="shared" si="74"/>
        <v>2011</v>
      </c>
      <c r="V901"/>
    </row>
    <row r="902" spans="1:22" ht="29" hidden="1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4">
        <f t="shared" si="72"/>
        <v>42429.84956018519</v>
      </c>
      <c r="T902" s="14">
        <f t="shared" si="73"/>
        <v>42459.807893518519</v>
      </c>
      <c r="U902" s="13">
        <f t="shared" si="74"/>
        <v>2016</v>
      </c>
      <c r="V902"/>
    </row>
    <row r="903" spans="1:22" ht="58" hidden="1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4">
        <f t="shared" si="72"/>
        <v>40291.81150462963</v>
      </c>
      <c r="T903" s="14">
        <f t="shared" si="73"/>
        <v>40337.799305555556</v>
      </c>
      <c r="U903" s="13">
        <f t="shared" si="74"/>
        <v>2010</v>
      </c>
      <c r="V903"/>
    </row>
    <row r="904" spans="1:22" ht="58" hidden="1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4">
        <f t="shared" si="72"/>
        <v>41829.965532407405</v>
      </c>
      <c r="T904" s="14">
        <f t="shared" si="73"/>
        <v>41881.645833333336</v>
      </c>
      <c r="U904" s="13">
        <f t="shared" si="74"/>
        <v>2014</v>
      </c>
      <c r="V904"/>
    </row>
    <row r="905" spans="1:22" ht="43.5" hidden="1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4">
        <f t="shared" si="72"/>
        <v>41149.796064814815</v>
      </c>
      <c r="T905" s="14">
        <f t="shared" si="73"/>
        <v>41175.100694444445</v>
      </c>
      <c r="U905" s="13">
        <f t="shared" si="74"/>
        <v>2012</v>
      </c>
      <c r="V905"/>
    </row>
    <row r="906" spans="1:22" ht="43.5" hidden="1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4">
        <f t="shared" si="72"/>
        <v>42342.080289351856</v>
      </c>
      <c r="T906" s="14">
        <f t="shared" si="73"/>
        <v>42372.080289351856</v>
      </c>
      <c r="U906" s="13">
        <f t="shared" si="74"/>
        <v>2015</v>
      </c>
      <c r="V906"/>
    </row>
    <row r="907" spans="1:22" ht="43.5" hidden="1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4">
        <f t="shared" si="72"/>
        <v>40507.239884259259</v>
      </c>
      <c r="T907" s="14">
        <f t="shared" si="73"/>
        <v>40567.239884259259</v>
      </c>
      <c r="U907" s="13">
        <f t="shared" si="74"/>
        <v>2010</v>
      </c>
      <c r="V907"/>
    </row>
    <row r="908" spans="1:22" ht="29" hidden="1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4">
        <f t="shared" si="72"/>
        <v>41681.189699074072</v>
      </c>
      <c r="T908" s="14">
        <f t="shared" si="73"/>
        <v>41711.148032407407</v>
      </c>
      <c r="U908" s="13">
        <f t="shared" si="74"/>
        <v>2014</v>
      </c>
      <c r="V908"/>
    </row>
    <row r="909" spans="1:22" ht="43.5" hidden="1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4">
        <f t="shared" si="72"/>
        <v>40767.192395833335</v>
      </c>
      <c r="T909" s="14">
        <f t="shared" si="73"/>
        <v>40797.192395833335</v>
      </c>
      <c r="U909" s="13">
        <f t="shared" si="74"/>
        <v>2011</v>
      </c>
      <c r="V909"/>
    </row>
    <row r="910" spans="1:22" ht="43.5" hidden="1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4">
        <f t="shared" si="72"/>
        <v>40340.801562499997</v>
      </c>
      <c r="T910" s="14">
        <f t="shared" si="73"/>
        <v>40386.207638888889</v>
      </c>
      <c r="U910" s="13">
        <f t="shared" si="74"/>
        <v>2010</v>
      </c>
      <c r="V910"/>
    </row>
    <row r="911" spans="1:22" ht="58" hidden="1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4">
        <f t="shared" si="72"/>
        <v>41081.69027777778</v>
      </c>
      <c r="T911" s="14">
        <f t="shared" si="73"/>
        <v>41113.166666666664</v>
      </c>
      <c r="U911" s="13">
        <f t="shared" si="74"/>
        <v>2012</v>
      </c>
      <c r="V911"/>
    </row>
    <row r="912" spans="1:22" ht="43.5" hidden="1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4">
        <f t="shared" si="72"/>
        <v>42737.545358796298</v>
      </c>
      <c r="T912" s="14">
        <f t="shared" si="73"/>
        <v>42797.545358796298</v>
      </c>
      <c r="U912" s="13">
        <f t="shared" si="74"/>
        <v>2017</v>
      </c>
      <c r="V912"/>
    </row>
    <row r="913" spans="1:22" ht="43.5" hidden="1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4">
        <f t="shared" si="72"/>
        <v>41642.005150462966</v>
      </c>
      <c r="T913" s="14">
        <f t="shared" si="73"/>
        <v>41663.005150462966</v>
      </c>
      <c r="U913" s="13">
        <f t="shared" si="74"/>
        <v>2014</v>
      </c>
      <c r="V913"/>
    </row>
    <row r="914" spans="1:22" ht="43.5" hidden="1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4">
        <f t="shared" si="72"/>
        <v>41194.109340277777</v>
      </c>
      <c r="T914" s="14">
        <f t="shared" si="73"/>
        <v>41254.151006944441</v>
      </c>
      <c r="U914" s="13">
        <f t="shared" si="74"/>
        <v>2012</v>
      </c>
      <c r="V914"/>
    </row>
    <row r="915" spans="1:22" ht="43.5" hidden="1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4">
        <f t="shared" si="72"/>
        <v>41004.139108796298</v>
      </c>
      <c r="T915" s="14">
        <f t="shared" si="73"/>
        <v>41034.139108796298</v>
      </c>
      <c r="U915" s="13">
        <f t="shared" si="74"/>
        <v>2012</v>
      </c>
      <c r="V915"/>
    </row>
    <row r="916" spans="1:22" ht="43.5" hidden="1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4">
        <f t="shared" si="72"/>
        <v>41116.763275462967</v>
      </c>
      <c r="T916" s="14">
        <f t="shared" si="73"/>
        <v>41146.763275462967</v>
      </c>
      <c r="U916" s="13">
        <f t="shared" si="74"/>
        <v>2012</v>
      </c>
      <c r="V916"/>
    </row>
    <row r="917" spans="1:22" ht="43.5" hidden="1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4">
        <f t="shared" si="72"/>
        <v>40937.679560185185</v>
      </c>
      <c r="T917" s="14">
        <f t="shared" si="73"/>
        <v>40969.207638888889</v>
      </c>
      <c r="U917" s="13">
        <f t="shared" si="74"/>
        <v>2012</v>
      </c>
      <c r="V917"/>
    </row>
    <row r="918" spans="1:22" ht="43.5" hidden="1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4">
        <f t="shared" si="72"/>
        <v>40434.853402777779</v>
      </c>
      <c r="T918" s="14">
        <f t="shared" si="73"/>
        <v>40473.208333333336</v>
      </c>
      <c r="U918" s="13">
        <f t="shared" si="74"/>
        <v>2010</v>
      </c>
      <c r="V918"/>
    </row>
    <row r="919" spans="1:22" ht="58" hidden="1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4">
        <f t="shared" si="72"/>
        <v>41802.94363425926</v>
      </c>
      <c r="T919" s="14">
        <f t="shared" si="73"/>
        <v>41834.104166666664</v>
      </c>
      <c r="U919" s="13">
        <f t="shared" si="74"/>
        <v>2014</v>
      </c>
      <c r="V919"/>
    </row>
    <row r="920" spans="1:22" ht="58" hidden="1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4">
        <f t="shared" si="72"/>
        <v>41944.916215277779</v>
      </c>
      <c r="T920" s="14">
        <f t="shared" si="73"/>
        <v>41974.957881944443</v>
      </c>
      <c r="U920" s="13">
        <f t="shared" si="74"/>
        <v>2014</v>
      </c>
      <c r="V920"/>
    </row>
    <row r="921" spans="1:22" hidden="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4">
        <f t="shared" si="72"/>
        <v>41227.641724537039</v>
      </c>
      <c r="T921" s="14">
        <f t="shared" si="73"/>
        <v>41262.641724537039</v>
      </c>
      <c r="U921" s="13">
        <f t="shared" si="74"/>
        <v>2012</v>
      </c>
      <c r="V921"/>
    </row>
    <row r="922" spans="1:22" ht="43.5" hidden="1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4">
        <f t="shared" si="72"/>
        <v>41562.67155092593</v>
      </c>
      <c r="T922" s="14">
        <f t="shared" si="73"/>
        <v>41592.713217592594</v>
      </c>
      <c r="U922" s="13">
        <f t="shared" si="74"/>
        <v>2013</v>
      </c>
      <c r="V922"/>
    </row>
    <row r="923" spans="1:22" ht="58" hidden="1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4">
        <f t="shared" si="72"/>
        <v>40847.171018518515</v>
      </c>
      <c r="T923" s="14">
        <f t="shared" si="73"/>
        <v>40889.212685185186</v>
      </c>
      <c r="U923" s="13">
        <f t="shared" si="74"/>
        <v>2011</v>
      </c>
      <c r="V923"/>
    </row>
    <row r="924" spans="1:22" ht="43.5" hidden="1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4">
        <f t="shared" si="72"/>
        <v>41878.530011574076</v>
      </c>
      <c r="T924" s="14">
        <f t="shared" si="73"/>
        <v>41913.530011574076</v>
      </c>
      <c r="U924" s="13">
        <f t="shared" si="74"/>
        <v>2014</v>
      </c>
      <c r="V924"/>
    </row>
    <row r="925" spans="1:22" ht="43.5" hidden="1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4">
        <f t="shared" si="72"/>
        <v>41934.959756944445</v>
      </c>
      <c r="T925" s="14">
        <f t="shared" si="73"/>
        <v>41965.001423611116</v>
      </c>
      <c r="U925" s="13">
        <f t="shared" si="74"/>
        <v>2014</v>
      </c>
      <c r="V925"/>
    </row>
    <row r="926" spans="1:22" ht="43.5" hidden="1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4">
        <f t="shared" si="72"/>
        <v>41288.942928240744</v>
      </c>
      <c r="T926" s="14">
        <f t="shared" si="73"/>
        <v>41318.942928240744</v>
      </c>
      <c r="U926" s="13">
        <f t="shared" si="74"/>
        <v>2013</v>
      </c>
      <c r="V926"/>
    </row>
    <row r="927" spans="1:22" ht="43.5" hidden="1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4">
        <f t="shared" si="72"/>
        <v>41575.880914351852</v>
      </c>
      <c r="T927" s="14">
        <f t="shared" si="73"/>
        <v>41605.922581018516</v>
      </c>
      <c r="U927" s="13">
        <f t="shared" si="74"/>
        <v>2013</v>
      </c>
      <c r="V927"/>
    </row>
    <row r="928" spans="1:22" ht="58" hidden="1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4">
        <f t="shared" si="72"/>
        <v>40338.02002314815</v>
      </c>
      <c r="T928" s="14">
        <f t="shared" si="73"/>
        <v>40367.944444444445</v>
      </c>
      <c r="U928" s="13">
        <f t="shared" si="74"/>
        <v>2010</v>
      </c>
      <c r="V928"/>
    </row>
    <row r="929" spans="1:22" ht="29" hidden="1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4">
        <f t="shared" si="72"/>
        <v>41013.822858796295</v>
      </c>
      <c r="T929" s="14">
        <f t="shared" si="73"/>
        <v>41043.822858796295</v>
      </c>
      <c r="U929" s="13">
        <f t="shared" si="74"/>
        <v>2012</v>
      </c>
      <c r="V929"/>
    </row>
    <row r="930" spans="1:22" ht="43.5" hidden="1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4">
        <f t="shared" si="72"/>
        <v>41180.86241898148</v>
      </c>
      <c r="T930" s="14">
        <f t="shared" si="73"/>
        <v>41231</v>
      </c>
      <c r="U930" s="13">
        <f t="shared" si="74"/>
        <v>2012</v>
      </c>
      <c r="V930"/>
    </row>
    <row r="931" spans="1:22" ht="43.5" hidden="1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4">
        <f t="shared" si="72"/>
        <v>40978.238067129627</v>
      </c>
      <c r="T931" s="14">
        <f t="shared" si="73"/>
        <v>41008.196400462963</v>
      </c>
      <c r="U931" s="13">
        <f t="shared" si="74"/>
        <v>2012</v>
      </c>
      <c r="V931"/>
    </row>
    <row r="932" spans="1:22" ht="58" hidden="1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4">
        <f t="shared" si="72"/>
        <v>40312.915578703702</v>
      </c>
      <c r="T932" s="14">
        <f t="shared" si="73"/>
        <v>40354.897222222222</v>
      </c>
      <c r="U932" s="13">
        <f t="shared" si="74"/>
        <v>2010</v>
      </c>
      <c r="V932"/>
    </row>
    <row r="933" spans="1:22" ht="43.5" hidden="1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4">
        <f t="shared" si="72"/>
        <v>41680.359976851854</v>
      </c>
      <c r="T933" s="14">
        <f t="shared" si="73"/>
        <v>41714.916666666664</v>
      </c>
      <c r="U933" s="13">
        <f t="shared" si="74"/>
        <v>2014</v>
      </c>
      <c r="V933"/>
    </row>
    <row r="934" spans="1:22" ht="29" hidden="1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4">
        <f t="shared" si="72"/>
        <v>41310.969270833331</v>
      </c>
      <c r="T934" s="14">
        <f t="shared" si="73"/>
        <v>41355.927604166667</v>
      </c>
      <c r="U934" s="13">
        <f t="shared" si="74"/>
        <v>2013</v>
      </c>
      <c r="V934"/>
    </row>
    <row r="935" spans="1:22" ht="43.5" hidden="1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4">
        <f t="shared" si="72"/>
        <v>41711.169085648151</v>
      </c>
      <c r="T935" s="14">
        <f t="shared" si="73"/>
        <v>41771.169085648151</v>
      </c>
      <c r="U935" s="13">
        <f t="shared" si="74"/>
        <v>2014</v>
      </c>
      <c r="V935"/>
    </row>
    <row r="936" spans="1:22" ht="43.5" hidden="1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4">
        <f t="shared" si="72"/>
        <v>41733.737083333333</v>
      </c>
      <c r="T936" s="14">
        <f t="shared" si="73"/>
        <v>41763.25</v>
      </c>
      <c r="U936" s="13">
        <f t="shared" si="74"/>
        <v>2014</v>
      </c>
      <c r="V936"/>
    </row>
    <row r="937" spans="1:22" ht="43.5" hidden="1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4">
        <f t="shared" si="72"/>
        <v>42368.333668981482</v>
      </c>
      <c r="T937" s="14">
        <f t="shared" si="73"/>
        <v>42398.333668981482</v>
      </c>
      <c r="U937" s="13">
        <f t="shared" si="74"/>
        <v>2015</v>
      </c>
      <c r="V937"/>
    </row>
    <row r="938" spans="1:22" ht="43.5" hidden="1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4">
        <f t="shared" si="72"/>
        <v>40883.024178240739</v>
      </c>
      <c r="T938" s="14">
        <f t="shared" si="73"/>
        <v>40926.833333333336</v>
      </c>
      <c r="U938" s="13">
        <f t="shared" si="74"/>
        <v>2011</v>
      </c>
      <c r="V938"/>
    </row>
    <row r="939" spans="1:22" ht="43.5" hidden="1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4">
        <f t="shared" si="72"/>
        <v>41551.798113425924</v>
      </c>
      <c r="T939" s="14">
        <f t="shared" si="73"/>
        <v>41581.839780092596</v>
      </c>
      <c r="U939" s="13">
        <f t="shared" si="74"/>
        <v>2013</v>
      </c>
      <c r="V939"/>
    </row>
    <row r="940" spans="1:22" ht="43.5" hidden="1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4">
        <f t="shared" si="72"/>
        <v>41124.479722222226</v>
      </c>
      <c r="T940" s="14">
        <f t="shared" si="73"/>
        <v>41154.479722222226</v>
      </c>
      <c r="U940" s="13">
        <f t="shared" si="74"/>
        <v>2012</v>
      </c>
      <c r="V940"/>
    </row>
    <row r="941" spans="1:22" ht="43.5" hidden="1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4">
        <f t="shared" si="72"/>
        <v>41416.763171296298</v>
      </c>
      <c r="T941" s="14">
        <f t="shared" si="73"/>
        <v>41455.831944444442</v>
      </c>
      <c r="U941" s="13">
        <f t="shared" si="74"/>
        <v>2013</v>
      </c>
      <c r="V941"/>
    </row>
    <row r="942" spans="1:22" ht="43.5" hidden="1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4">
        <f t="shared" si="72"/>
        <v>42182.008402777778</v>
      </c>
      <c r="T942" s="14">
        <f t="shared" si="73"/>
        <v>42227.008402777778</v>
      </c>
      <c r="U942" s="13">
        <f t="shared" si="74"/>
        <v>2015</v>
      </c>
      <c r="V942"/>
    </row>
    <row r="943" spans="1:22" ht="58" hidden="1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4">
        <f t="shared" si="72"/>
        <v>42746.096585648149</v>
      </c>
      <c r="T943" s="14">
        <f t="shared" si="73"/>
        <v>42776.096585648149</v>
      </c>
      <c r="U943" s="13">
        <f t="shared" si="74"/>
        <v>2017</v>
      </c>
      <c r="V943"/>
    </row>
    <row r="944" spans="1:22" ht="58" hidden="1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4">
        <f t="shared" si="72"/>
        <v>42382.843287037031</v>
      </c>
      <c r="T944" s="14">
        <f t="shared" si="73"/>
        <v>42418.843287037031</v>
      </c>
      <c r="U944" s="13">
        <f t="shared" si="74"/>
        <v>2016</v>
      </c>
      <c r="V944"/>
    </row>
    <row r="945" spans="1:22" ht="29" hidden="1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4">
        <f t="shared" si="72"/>
        <v>42673.66788194445</v>
      </c>
      <c r="T945" s="14">
        <f t="shared" si="73"/>
        <v>42703.709548611107</v>
      </c>
      <c r="U945" s="13">
        <f t="shared" si="74"/>
        <v>2016</v>
      </c>
      <c r="V945"/>
    </row>
    <row r="946" spans="1:22" ht="43.5" hidden="1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4">
        <f t="shared" si="72"/>
        <v>42444.583912037036</v>
      </c>
      <c r="T946" s="14">
        <f t="shared" si="73"/>
        <v>42478.583333333328</v>
      </c>
      <c r="U946" s="13">
        <f t="shared" si="74"/>
        <v>2016</v>
      </c>
      <c r="V946"/>
    </row>
    <row r="947" spans="1:22" ht="43.5" hidden="1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4">
        <f t="shared" si="72"/>
        <v>42732.872986111113</v>
      </c>
      <c r="T947" s="14">
        <f t="shared" si="73"/>
        <v>42784.999305555553</v>
      </c>
      <c r="U947" s="13">
        <f t="shared" si="74"/>
        <v>2016</v>
      </c>
      <c r="V947"/>
    </row>
    <row r="948" spans="1:22" ht="43.5" hidden="1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4">
        <f t="shared" si="72"/>
        <v>42592.750555555554</v>
      </c>
      <c r="T948" s="14">
        <f t="shared" si="73"/>
        <v>42622.750555555554</v>
      </c>
      <c r="U948" s="13">
        <f t="shared" si="74"/>
        <v>2016</v>
      </c>
      <c r="V948"/>
    </row>
    <row r="949" spans="1:22" ht="58" hidden="1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4">
        <f t="shared" si="72"/>
        <v>42491.781319444446</v>
      </c>
      <c r="T949" s="14">
        <f t="shared" si="73"/>
        <v>42551.781319444446</v>
      </c>
      <c r="U949" s="13">
        <f t="shared" si="74"/>
        <v>2016</v>
      </c>
      <c r="V949"/>
    </row>
    <row r="950" spans="1:22" ht="58" hidden="1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4">
        <f t="shared" si="72"/>
        <v>42411.828287037039</v>
      </c>
      <c r="T950" s="14">
        <f t="shared" si="73"/>
        <v>42441.828287037039</v>
      </c>
      <c r="U950" s="13">
        <f t="shared" si="74"/>
        <v>2016</v>
      </c>
      <c r="V950"/>
    </row>
    <row r="951" spans="1:22" ht="43.5" hidden="1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4">
        <f t="shared" si="72"/>
        <v>42361.043703703705</v>
      </c>
      <c r="T951" s="14">
        <f t="shared" si="73"/>
        <v>42421.043703703705</v>
      </c>
      <c r="U951" s="13">
        <f t="shared" si="74"/>
        <v>2015</v>
      </c>
      <c r="V951"/>
    </row>
    <row r="952" spans="1:22" ht="43.5" hidden="1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4">
        <f t="shared" si="72"/>
        <v>42356.750706018516</v>
      </c>
      <c r="T952" s="14">
        <f t="shared" si="73"/>
        <v>42386.750706018516</v>
      </c>
      <c r="U952" s="13">
        <f t="shared" si="74"/>
        <v>2015</v>
      </c>
      <c r="V952"/>
    </row>
    <row r="953" spans="1:22" hidden="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4">
        <f t="shared" si="72"/>
        <v>42480.653611111105</v>
      </c>
      <c r="T953" s="14">
        <f t="shared" si="73"/>
        <v>42525.653611111105</v>
      </c>
      <c r="U953" s="13">
        <f t="shared" si="74"/>
        <v>2016</v>
      </c>
      <c r="V953"/>
    </row>
    <row r="954" spans="1:22" ht="29" hidden="1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4">
        <f t="shared" si="72"/>
        <v>42662.613564814819</v>
      </c>
      <c r="T954" s="14">
        <f t="shared" si="73"/>
        <v>42692.655231481483</v>
      </c>
      <c r="U954" s="13">
        <f t="shared" si="74"/>
        <v>2016</v>
      </c>
      <c r="V954"/>
    </row>
    <row r="955" spans="1:22" ht="43.5" hidden="1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4">
        <f t="shared" si="72"/>
        <v>41999.164340277777</v>
      </c>
      <c r="T955" s="14">
        <f t="shared" si="73"/>
        <v>42029.164340277777</v>
      </c>
      <c r="U955" s="13">
        <f t="shared" si="74"/>
        <v>2014</v>
      </c>
      <c r="V955"/>
    </row>
    <row r="956" spans="1:22" ht="43.5" hidden="1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4">
        <f t="shared" si="72"/>
        <v>42194.833784722221</v>
      </c>
      <c r="T956" s="14">
        <f t="shared" si="73"/>
        <v>42236.833784722221</v>
      </c>
      <c r="U956" s="13">
        <f t="shared" si="74"/>
        <v>2015</v>
      </c>
      <c r="V956"/>
    </row>
    <row r="957" spans="1:22" ht="43.5" hidden="1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4">
        <f t="shared" si="72"/>
        <v>42586.295138888891</v>
      </c>
      <c r="T957" s="14">
        <f t="shared" si="73"/>
        <v>42626.295138888891</v>
      </c>
      <c r="U957" s="13">
        <f t="shared" si="74"/>
        <v>2016</v>
      </c>
      <c r="V957"/>
    </row>
    <row r="958" spans="1:22" ht="58" hidden="1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4">
        <f t="shared" si="72"/>
        <v>42060.913877314815</v>
      </c>
      <c r="T958" s="14">
        <f t="shared" si="73"/>
        <v>42120.872210648144</v>
      </c>
      <c r="U958" s="13">
        <f t="shared" si="74"/>
        <v>2015</v>
      </c>
      <c r="V958"/>
    </row>
    <row r="959" spans="1:22" ht="29" hidden="1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4">
        <f t="shared" si="72"/>
        <v>42660.552465277782</v>
      </c>
      <c r="T959" s="14">
        <f t="shared" si="73"/>
        <v>42691.594131944439</v>
      </c>
      <c r="U959" s="13">
        <f t="shared" si="74"/>
        <v>2016</v>
      </c>
      <c r="V959"/>
    </row>
    <row r="960" spans="1:22" ht="58" hidden="1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4">
        <f t="shared" si="72"/>
        <v>42082.802812499998</v>
      </c>
      <c r="T960" s="14">
        <f t="shared" si="73"/>
        <v>42104.207638888889</v>
      </c>
      <c r="U960" s="13">
        <f t="shared" si="74"/>
        <v>2015</v>
      </c>
      <c r="V960"/>
    </row>
    <row r="961" spans="1:22" ht="43.5" hidden="1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4">
        <f t="shared" si="72"/>
        <v>41993.174363425926</v>
      </c>
      <c r="T961" s="14">
        <f t="shared" si="73"/>
        <v>42023.174363425926</v>
      </c>
      <c r="U961" s="13">
        <f t="shared" si="74"/>
        <v>2014</v>
      </c>
      <c r="V961"/>
    </row>
    <row r="962" spans="1:22" ht="43.5" hidden="1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8317</v>
      </c>
      <c r="R962" t="s">
        <v>8319</v>
      </c>
      <c r="S962" s="14">
        <f t="shared" si="72"/>
        <v>42766.626793981486</v>
      </c>
      <c r="T962" s="14">
        <f t="shared" si="73"/>
        <v>42808.585127314815</v>
      </c>
      <c r="U962" s="13">
        <f t="shared" si="74"/>
        <v>2017</v>
      </c>
      <c r="V962"/>
    </row>
    <row r="963" spans="1:22" ht="43.5" hidden="1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4">
        <f t="shared" ref="S963:S1026" si="77">(((J963/60)/60)/24+DATE(1970,1,1))</f>
        <v>42740.693692129629</v>
      </c>
      <c r="T963" s="14">
        <f t="shared" ref="T963:T1026" si="78">(((I963/60)/60)/24)+DATE(1970,1,1)</f>
        <v>42786.791666666672</v>
      </c>
      <c r="U963" s="13">
        <f t="shared" ref="U963:U1026" si="79">YEAR(S963)</f>
        <v>2017</v>
      </c>
      <c r="V963"/>
    </row>
    <row r="964" spans="1:22" ht="43.5" hidden="1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4">
        <f t="shared" si="77"/>
        <v>42373.712418981479</v>
      </c>
      <c r="T964" s="14">
        <f t="shared" si="78"/>
        <v>42411.712418981479</v>
      </c>
      <c r="U964" s="13">
        <f t="shared" si="79"/>
        <v>2016</v>
      </c>
      <c r="V964"/>
    </row>
    <row r="965" spans="1:22" ht="29" hidden="1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4">
        <f t="shared" si="77"/>
        <v>42625.635636574079</v>
      </c>
      <c r="T965" s="14">
        <f t="shared" si="78"/>
        <v>42660.635636574079</v>
      </c>
      <c r="U965" s="13">
        <f t="shared" si="79"/>
        <v>2016</v>
      </c>
      <c r="V965"/>
    </row>
    <row r="966" spans="1:22" ht="58" hidden="1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4">
        <f t="shared" si="77"/>
        <v>42208.628692129627</v>
      </c>
      <c r="T966" s="14">
        <f t="shared" si="78"/>
        <v>42248.628692129627</v>
      </c>
      <c r="U966" s="13">
        <f t="shared" si="79"/>
        <v>2015</v>
      </c>
      <c r="V966"/>
    </row>
    <row r="967" spans="1:22" ht="43.5" hidden="1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4">
        <f t="shared" si="77"/>
        <v>42637.016736111109</v>
      </c>
      <c r="T967" s="14">
        <f t="shared" si="78"/>
        <v>42669.165972222225</v>
      </c>
      <c r="U967" s="13">
        <f t="shared" si="79"/>
        <v>2016</v>
      </c>
      <c r="V967"/>
    </row>
    <row r="968" spans="1:22" ht="43.5" hidden="1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4">
        <f t="shared" si="77"/>
        <v>42619.635787037041</v>
      </c>
      <c r="T968" s="14">
        <f t="shared" si="78"/>
        <v>42649.635787037041</v>
      </c>
      <c r="U968" s="13">
        <f t="shared" si="79"/>
        <v>2016</v>
      </c>
      <c r="V968"/>
    </row>
    <row r="969" spans="1:22" ht="43.5" hidden="1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4">
        <f t="shared" si="77"/>
        <v>42422.254328703704</v>
      </c>
      <c r="T969" s="14">
        <f t="shared" si="78"/>
        <v>42482.21266203704</v>
      </c>
      <c r="U969" s="13">
        <f t="shared" si="79"/>
        <v>2016</v>
      </c>
      <c r="V969"/>
    </row>
    <row r="970" spans="1:22" ht="43.5" hidden="1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4">
        <f t="shared" si="77"/>
        <v>41836.847615740742</v>
      </c>
      <c r="T970" s="14">
        <f t="shared" si="78"/>
        <v>41866.847615740742</v>
      </c>
      <c r="U970" s="13">
        <f t="shared" si="79"/>
        <v>2014</v>
      </c>
      <c r="V970"/>
    </row>
    <row r="971" spans="1:22" ht="29" hidden="1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4">
        <f t="shared" si="77"/>
        <v>42742.30332175926</v>
      </c>
      <c r="T971" s="14">
        <f t="shared" si="78"/>
        <v>42775.30332175926</v>
      </c>
      <c r="U971" s="13">
        <f t="shared" si="79"/>
        <v>2017</v>
      </c>
      <c r="V971"/>
    </row>
    <row r="972" spans="1:22" ht="58" hidden="1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4">
        <f t="shared" si="77"/>
        <v>42721.220520833333</v>
      </c>
      <c r="T972" s="14">
        <f t="shared" si="78"/>
        <v>42758.207638888889</v>
      </c>
      <c r="U972" s="13">
        <f t="shared" si="79"/>
        <v>2016</v>
      </c>
      <c r="V972"/>
    </row>
    <row r="973" spans="1:22" ht="43.5" hidden="1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4">
        <f t="shared" si="77"/>
        <v>42111.709027777775</v>
      </c>
      <c r="T973" s="14">
        <f t="shared" si="78"/>
        <v>42156.709027777775</v>
      </c>
      <c r="U973" s="13">
        <f t="shared" si="79"/>
        <v>2015</v>
      </c>
      <c r="V973"/>
    </row>
    <row r="974" spans="1:22" ht="43.5" hidden="1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4">
        <f t="shared" si="77"/>
        <v>41856.865717592591</v>
      </c>
      <c r="T974" s="14">
        <f t="shared" si="78"/>
        <v>41886.290972222225</v>
      </c>
      <c r="U974" s="13">
        <f t="shared" si="79"/>
        <v>2014</v>
      </c>
      <c r="V974"/>
    </row>
    <row r="975" spans="1:22" ht="58" hidden="1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4">
        <f t="shared" si="77"/>
        <v>42257.014965277776</v>
      </c>
      <c r="T975" s="14">
        <f t="shared" si="78"/>
        <v>42317.056631944448</v>
      </c>
      <c r="U975" s="13">
        <f t="shared" si="79"/>
        <v>2015</v>
      </c>
      <c r="V975"/>
    </row>
    <row r="976" spans="1:22" ht="43.5" hidden="1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4">
        <f t="shared" si="77"/>
        <v>42424.749490740738</v>
      </c>
      <c r="T976" s="14">
        <f t="shared" si="78"/>
        <v>42454.707824074074</v>
      </c>
      <c r="U976" s="13">
        <f t="shared" si="79"/>
        <v>2016</v>
      </c>
      <c r="V976"/>
    </row>
    <row r="977" spans="1:22" ht="43.5" hidden="1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4">
        <f t="shared" si="77"/>
        <v>42489.696585648147</v>
      </c>
      <c r="T977" s="14">
        <f t="shared" si="78"/>
        <v>42549.696585648147</v>
      </c>
      <c r="U977" s="13">
        <f t="shared" si="79"/>
        <v>2016</v>
      </c>
      <c r="V977"/>
    </row>
    <row r="978" spans="1:22" ht="43.5" hidden="1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4">
        <f t="shared" si="77"/>
        <v>42185.058993055558</v>
      </c>
      <c r="T978" s="14">
        <f t="shared" si="78"/>
        <v>42230.058993055558</v>
      </c>
      <c r="U978" s="13">
        <f t="shared" si="79"/>
        <v>2015</v>
      </c>
      <c r="V978"/>
    </row>
    <row r="979" spans="1:22" ht="43.5" hidden="1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4">
        <f t="shared" si="77"/>
        <v>42391.942094907412</v>
      </c>
      <c r="T979" s="14">
        <f t="shared" si="78"/>
        <v>42421.942094907412</v>
      </c>
      <c r="U979" s="13">
        <f t="shared" si="79"/>
        <v>2016</v>
      </c>
      <c r="V979"/>
    </row>
    <row r="980" spans="1:22" ht="43.5" hidden="1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4">
        <f t="shared" si="77"/>
        <v>42395.309039351851</v>
      </c>
      <c r="T980" s="14">
        <f t="shared" si="78"/>
        <v>42425.309039351851</v>
      </c>
      <c r="U980" s="13">
        <f t="shared" si="79"/>
        <v>2016</v>
      </c>
      <c r="V980"/>
    </row>
    <row r="981" spans="1:22" ht="58" hidden="1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4">
        <f t="shared" si="77"/>
        <v>42506.416990740734</v>
      </c>
      <c r="T981" s="14">
        <f t="shared" si="78"/>
        <v>42541.790972222225</v>
      </c>
      <c r="U981" s="13">
        <f t="shared" si="79"/>
        <v>2016</v>
      </c>
      <c r="V981"/>
    </row>
    <row r="982" spans="1:22" ht="58" hidden="1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4">
        <f t="shared" si="77"/>
        <v>41928.904189814813</v>
      </c>
      <c r="T982" s="14">
        <f t="shared" si="78"/>
        <v>41973.945856481485</v>
      </c>
      <c r="U982" s="13">
        <f t="shared" si="79"/>
        <v>2014</v>
      </c>
      <c r="V982"/>
    </row>
    <row r="983" spans="1:22" ht="58" hidden="1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4">
        <f t="shared" si="77"/>
        <v>41830.947013888886</v>
      </c>
      <c r="T983" s="14">
        <f t="shared" si="78"/>
        <v>41860.947013888886</v>
      </c>
      <c r="U983" s="13">
        <f t="shared" si="79"/>
        <v>2014</v>
      </c>
      <c r="V983"/>
    </row>
    <row r="984" spans="1:22" ht="29" hidden="1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4">
        <f t="shared" si="77"/>
        <v>42615.753310185188</v>
      </c>
      <c r="T984" s="14">
        <f t="shared" si="78"/>
        <v>42645.753310185188</v>
      </c>
      <c r="U984" s="13">
        <f t="shared" si="79"/>
        <v>2016</v>
      </c>
      <c r="V984"/>
    </row>
    <row r="985" spans="1:22" ht="58" hidden="1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4">
        <f t="shared" si="77"/>
        <v>42574.667650462965</v>
      </c>
      <c r="T985" s="14">
        <f t="shared" si="78"/>
        <v>42605.870833333334</v>
      </c>
      <c r="U985" s="13">
        <f t="shared" si="79"/>
        <v>2016</v>
      </c>
      <c r="V985"/>
    </row>
    <row r="986" spans="1:22" ht="72.5" hidden="1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4">
        <f t="shared" si="77"/>
        <v>42061.11583333333</v>
      </c>
      <c r="T986" s="14">
        <f t="shared" si="78"/>
        <v>42091.074166666673</v>
      </c>
      <c r="U986" s="13">
        <f t="shared" si="79"/>
        <v>2015</v>
      </c>
      <c r="V986"/>
    </row>
    <row r="987" spans="1:22" ht="43.5" hidden="1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4">
        <f t="shared" si="77"/>
        <v>42339.967708333337</v>
      </c>
      <c r="T987" s="14">
        <f t="shared" si="78"/>
        <v>42369.958333333328</v>
      </c>
      <c r="U987" s="13">
        <f t="shared" si="79"/>
        <v>2015</v>
      </c>
      <c r="V987"/>
    </row>
    <row r="988" spans="1:22" ht="58" hidden="1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4">
        <f t="shared" si="77"/>
        <v>42324.767361111109</v>
      </c>
      <c r="T988" s="14">
        <f t="shared" si="78"/>
        <v>42379</v>
      </c>
      <c r="U988" s="13">
        <f t="shared" si="79"/>
        <v>2015</v>
      </c>
      <c r="V988"/>
    </row>
    <row r="989" spans="1:22" ht="43.5" hidden="1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4">
        <f t="shared" si="77"/>
        <v>41773.294560185182</v>
      </c>
      <c r="T989" s="14">
        <f t="shared" si="78"/>
        <v>41813.294560185182</v>
      </c>
      <c r="U989" s="13">
        <f t="shared" si="79"/>
        <v>2014</v>
      </c>
      <c r="V989"/>
    </row>
    <row r="990" spans="1:22" ht="58" hidden="1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4">
        <f t="shared" si="77"/>
        <v>42614.356770833328</v>
      </c>
      <c r="T990" s="14">
        <f t="shared" si="78"/>
        <v>42644.356770833328</v>
      </c>
      <c r="U990" s="13">
        <f t="shared" si="79"/>
        <v>2016</v>
      </c>
      <c r="V990"/>
    </row>
    <row r="991" spans="1:22" ht="29" hidden="1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4">
        <f t="shared" si="77"/>
        <v>42611.933969907404</v>
      </c>
      <c r="T991" s="14">
        <f t="shared" si="78"/>
        <v>42641.933969907404</v>
      </c>
      <c r="U991" s="13">
        <f t="shared" si="79"/>
        <v>2016</v>
      </c>
      <c r="V991"/>
    </row>
    <row r="992" spans="1:22" ht="43.5" hidden="1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4">
        <f t="shared" si="77"/>
        <v>41855.784305555557</v>
      </c>
      <c r="T992" s="14">
        <f t="shared" si="78"/>
        <v>41885.784305555557</v>
      </c>
      <c r="U992" s="13">
        <f t="shared" si="79"/>
        <v>2014</v>
      </c>
      <c r="V992"/>
    </row>
    <row r="993" spans="1:22" ht="72.5" hidden="1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4">
        <f t="shared" si="77"/>
        <v>42538.75680555556</v>
      </c>
      <c r="T993" s="14">
        <f t="shared" si="78"/>
        <v>42563.785416666666</v>
      </c>
      <c r="U993" s="13">
        <f t="shared" si="79"/>
        <v>2016</v>
      </c>
      <c r="V993"/>
    </row>
    <row r="994" spans="1:22" ht="43.5" hidden="1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4">
        <f t="shared" si="77"/>
        <v>42437.924988425926</v>
      </c>
      <c r="T994" s="14">
        <f t="shared" si="78"/>
        <v>42497.883321759262</v>
      </c>
      <c r="U994" s="13">
        <f t="shared" si="79"/>
        <v>2016</v>
      </c>
      <c r="V994"/>
    </row>
    <row r="995" spans="1:22" ht="43.5" hidden="1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4">
        <f t="shared" si="77"/>
        <v>42652.964907407411</v>
      </c>
      <c r="T995" s="14">
        <f t="shared" si="78"/>
        <v>42686.208333333328</v>
      </c>
      <c r="U995" s="13">
        <f t="shared" si="79"/>
        <v>2016</v>
      </c>
      <c r="V995"/>
    </row>
    <row r="996" spans="1:22" ht="58" hidden="1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4">
        <f t="shared" si="77"/>
        <v>41921.263078703705</v>
      </c>
      <c r="T996" s="14">
        <f t="shared" si="78"/>
        <v>41973.957638888889</v>
      </c>
      <c r="U996" s="13">
        <f t="shared" si="79"/>
        <v>2014</v>
      </c>
      <c r="V996"/>
    </row>
    <row r="997" spans="1:22" ht="43.5" hidden="1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4">
        <f t="shared" si="77"/>
        <v>41947.940740740742</v>
      </c>
      <c r="T997" s="14">
        <f t="shared" si="78"/>
        <v>41972.666666666672</v>
      </c>
      <c r="U997" s="13">
        <f t="shared" si="79"/>
        <v>2014</v>
      </c>
      <c r="V997"/>
    </row>
    <row r="998" spans="1:22" ht="43.5" hidden="1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4">
        <f t="shared" si="77"/>
        <v>41817.866435185184</v>
      </c>
      <c r="T998" s="14">
        <f t="shared" si="78"/>
        <v>41847.643750000003</v>
      </c>
      <c r="U998" s="13">
        <f t="shared" si="79"/>
        <v>2014</v>
      </c>
      <c r="V998"/>
    </row>
    <row r="999" spans="1:22" ht="29" hidden="1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4">
        <f t="shared" si="77"/>
        <v>41941.10297453704</v>
      </c>
      <c r="T999" s="14">
        <f t="shared" si="78"/>
        <v>41971.144641203704</v>
      </c>
      <c r="U999" s="13">
        <f t="shared" si="79"/>
        <v>2014</v>
      </c>
      <c r="V999"/>
    </row>
    <row r="1000" spans="1:22" ht="43.5" hidden="1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4">
        <f t="shared" si="77"/>
        <v>42282.168993055559</v>
      </c>
      <c r="T1000" s="14">
        <f t="shared" si="78"/>
        <v>42327.210659722223</v>
      </c>
      <c r="U1000" s="13">
        <f t="shared" si="79"/>
        <v>2015</v>
      </c>
      <c r="V1000"/>
    </row>
    <row r="1001" spans="1:22" ht="43.5" hidden="1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4">
        <f t="shared" si="77"/>
        <v>41926.29965277778</v>
      </c>
      <c r="T1001" s="14">
        <f t="shared" si="78"/>
        <v>41956.334722222222</v>
      </c>
      <c r="U1001" s="13">
        <f t="shared" si="79"/>
        <v>2014</v>
      </c>
      <c r="V1001"/>
    </row>
    <row r="1002" spans="1:22" ht="43.5" hidden="1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4">
        <f t="shared" si="77"/>
        <v>42749.059722222228</v>
      </c>
      <c r="T1002" s="14">
        <f t="shared" si="78"/>
        <v>42809.018055555556</v>
      </c>
      <c r="U1002" s="13">
        <f t="shared" si="79"/>
        <v>2017</v>
      </c>
      <c r="V1002"/>
    </row>
    <row r="1003" spans="1:22" ht="58" hidden="1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4">
        <f t="shared" si="77"/>
        <v>42720.720057870371</v>
      </c>
      <c r="T1003" s="14">
        <f t="shared" si="78"/>
        <v>42765.720057870371</v>
      </c>
      <c r="U1003" s="13">
        <f t="shared" si="79"/>
        <v>2016</v>
      </c>
      <c r="V1003"/>
    </row>
    <row r="1004" spans="1:22" ht="43.5" hidden="1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4">
        <f t="shared" si="77"/>
        <v>42325.684189814812</v>
      </c>
      <c r="T1004" s="14">
        <f t="shared" si="78"/>
        <v>42355.249305555553</v>
      </c>
      <c r="U1004" s="13">
        <f t="shared" si="79"/>
        <v>2015</v>
      </c>
      <c r="V1004"/>
    </row>
    <row r="1005" spans="1:22" ht="43.5" hidden="1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4">
        <f t="shared" si="77"/>
        <v>42780.709039351852</v>
      </c>
      <c r="T1005" s="14">
        <f t="shared" si="78"/>
        <v>42810.667372685188</v>
      </c>
      <c r="U1005" s="13">
        <f t="shared" si="79"/>
        <v>2017</v>
      </c>
      <c r="V1005"/>
    </row>
    <row r="1006" spans="1:22" ht="29" hidden="1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4">
        <f t="shared" si="77"/>
        <v>42388.708645833336</v>
      </c>
      <c r="T1006" s="14">
        <f t="shared" si="78"/>
        <v>42418.708645833336</v>
      </c>
      <c r="U1006" s="13">
        <f t="shared" si="79"/>
        <v>2016</v>
      </c>
      <c r="V1006"/>
    </row>
    <row r="1007" spans="1:22" ht="43.5" hidden="1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4">
        <f t="shared" si="77"/>
        <v>42276.624803240738</v>
      </c>
      <c r="T1007" s="14">
        <f t="shared" si="78"/>
        <v>42307.624803240738</v>
      </c>
      <c r="U1007" s="13">
        <f t="shared" si="79"/>
        <v>2015</v>
      </c>
      <c r="V1007"/>
    </row>
    <row r="1008" spans="1:22" ht="43.5" hidden="1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4">
        <f t="shared" si="77"/>
        <v>41977.040185185186</v>
      </c>
      <c r="T1008" s="14">
        <f t="shared" si="78"/>
        <v>41985.299305555556</v>
      </c>
      <c r="U1008" s="13">
        <f t="shared" si="79"/>
        <v>2014</v>
      </c>
      <c r="V1008"/>
    </row>
    <row r="1009" spans="1:22" ht="43.5" hidden="1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4">
        <f t="shared" si="77"/>
        <v>42676.583599537036</v>
      </c>
      <c r="T1009" s="14">
        <f t="shared" si="78"/>
        <v>42718.6252662037</v>
      </c>
      <c r="U1009" s="13">
        <f t="shared" si="79"/>
        <v>2016</v>
      </c>
      <c r="V1009"/>
    </row>
    <row r="1010" spans="1:22" ht="43.5" hidden="1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4">
        <f t="shared" si="77"/>
        <v>42702.809201388889</v>
      </c>
      <c r="T1010" s="14">
        <f t="shared" si="78"/>
        <v>42732.809201388889</v>
      </c>
      <c r="U1010" s="13">
        <f t="shared" si="79"/>
        <v>2016</v>
      </c>
      <c r="V1010"/>
    </row>
    <row r="1011" spans="1:22" ht="58" hidden="1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4">
        <f t="shared" si="77"/>
        <v>42510.604699074072</v>
      </c>
      <c r="T1011" s="14">
        <f t="shared" si="78"/>
        <v>42540.604699074072</v>
      </c>
      <c r="U1011" s="13">
        <f t="shared" si="79"/>
        <v>2016</v>
      </c>
      <c r="V1011"/>
    </row>
    <row r="1012" spans="1:22" ht="43.5" hidden="1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4">
        <f t="shared" si="77"/>
        <v>42561.829421296294</v>
      </c>
      <c r="T1012" s="14">
        <f t="shared" si="78"/>
        <v>42618.124305555553</v>
      </c>
      <c r="U1012" s="13">
        <f t="shared" si="79"/>
        <v>2016</v>
      </c>
      <c r="V1012"/>
    </row>
    <row r="1013" spans="1:22" ht="43.5" hidden="1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4">
        <f t="shared" si="77"/>
        <v>41946.898090277777</v>
      </c>
      <c r="T1013" s="14">
        <f t="shared" si="78"/>
        <v>41991.898090277777</v>
      </c>
      <c r="U1013" s="13">
        <f t="shared" si="79"/>
        <v>2014</v>
      </c>
      <c r="V1013"/>
    </row>
    <row r="1014" spans="1:22" ht="58" hidden="1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4">
        <f t="shared" si="77"/>
        <v>42714.440416666665</v>
      </c>
      <c r="T1014" s="14">
        <f t="shared" si="78"/>
        <v>42759.440416666665</v>
      </c>
      <c r="U1014" s="13">
        <f t="shared" si="79"/>
        <v>2016</v>
      </c>
      <c r="V1014"/>
    </row>
    <row r="1015" spans="1:22" ht="43.5" hidden="1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4">
        <f t="shared" si="77"/>
        <v>42339.833981481483</v>
      </c>
      <c r="T1015" s="14">
        <f t="shared" si="78"/>
        <v>42367.833333333328</v>
      </c>
      <c r="U1015" s="13">
        <f t="shared" si="79"/>
        <v>2015</v>
      </c>
      <c r="V1015"/>
    </row>
    <row r="1016" spans="1:22" ht="29" hidden="1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4">
        <f t="shared" si="77"/>
        <v>41955.002488425926</v>
      </c>
      <c r="T1016" s="14">
        <f t="shared" si="78"/>
        <v>42005.002488425926</v>
      </c>
      <c r="U1016" s="13">
        <f t="shared" si="79"/>
        <v>2014</v>
      </c>
      <c r="V1016"/>
    </row>
    <row r="1017" spans="1:22" ht="29" hidden="1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4">
        <f t="shared" si="77"/>
        <v>42303.878414351857</v>
      </c>
      <c r="T1017" s="14">
        <f t="shared" si="78"/>
        <v>42333.920081018514</v>
      </c>
      <c r="U1017" s="13">
        <f t="shared" si="79"/>
        <v>2015</v>
      </c>
      <c r="V1017"/>
    </row>
    <row r="1018" spans="1:22" ht="43.5" hidden="1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4">
        <f t="shared" si="77"/>
        <v>42422.107129629629</v>
      </c>
      <c r="T1018" s="14">
        <f t="shared" si="78"/>
        <v>42467.065462962957</v>
      </c>
      <c r="U1018" s="13">
        <f t="shared" si="79"/>
        <v>2016</v>
      </c>
      <c r="V1018"/>
    </row>
    <row r="1019" spans="1:22" ht="58" hidden="1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4">
        <f t="shared" si="77"/>
        <v>42289.675173611111</v>
      </c>
      <c r="T1019" s="14">
        <f t="shared" si="78"/>
        <v>42329.716840277775</v>
      </c>
      <c r="U1019" s="13">
        <f t="shared" si="79"/>
        <v>2015</v>
      </c>
      <c r="V1019"/>
    </row>
    <row r="1020" spans="1:22" ht="43.5" hidden="1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4">
        <f t="shared" si="77"/>
        <v>42535.492280092592</v>
      </c>
      <c r="T1020" s="14">
        <f t="shared" si="78"/>
        <v>42565.492280092592</v>
      </c>
      <c r="U1020" s="13">
        <f t="shared" si="79"/>
        <v>2016</v>
      </c>
      <c r="V1020"/>
    </row>
    <row r="1021" spans="1:22" ht="43.5" hidden="1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4">
        <f t="shared" si="77"/>
        <v>42009.973946759259</v>
      </c>
      <c r="T1021" s="14">
        <f t="shared" si="78"/>
        <v>42039.973946759259</v>
      </c>
      <c r="U1021" s="13">
        <f t="shared" si="79"/>
        <v>2015</v>
      </c>
      <c r="V1021"/>
    </row>
    <row r="1022" spans="1:22" ht="43.5" hidden="1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4">
        <f t="shared" si="77"/>
        <v>42127.069548611107</v>
      </c>
      <c r="T1022" s="14">
        <f t="shared" si="78"/>
        <v>42157.032638888893</v>
      </c>
      <c r="U1022" s="13">
        <f t="shared" si="79"/>
        <v>2015</v>
      </c>
      <c r="V1022"/>
    </row>
    <row r="1023" spans="1:22" ht="43.5" hidden="1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4">
        <f t="shared" si="77"/>
        <v>42271.251979166671</v>
      </c>
      <c r="T1023" s="14">
        <f t="shared" si="78"/>
        <v>42294.166666666672</v>
      </c>
      <c r="U1023" s="13">
        <f t="shared" si="79"/>
        <v>2015</v>
      </c>
      <c r="V1023"/>
    </row>
    <row r="1024" spans="1:22" ht="29" hidden="1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4">
        <f t="shared" si="77"/>
        <v>42111.646724537044</v>
      </c>
      <c r="T1024" s="14">
        <f t="shared" si="78"/>
        <v>42141.646724537044</v>
      </c>
      <c r="U1024" s="13">
        <f t="shared" si="79"/>
        <v>2015</v>
      </c>
      <c r="V1024"/>
    </row>
    <row r="1025" spans="1:22" ht="43.5" hidden="1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4">
        <f t="shared" si="77"/>
        <v>42145.919687500005</v>
      </c>
      <c r="T1025" s="14">
        <f t="shared" si="78"/>
        <v>42175.919687500005</v>
      </c>
      <c r="U1025" s="13">
        <f t="shared" si="79"/>
        <v>2015</v>
      </c>
      <c r="V1025"/>
    </row>
    <row r="1026" spans="1:22" ht="43.5" hidden="1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8323</v>
      </c>
      <c r="R1026" t="s">
        <v>8328</v>
      </c>
      <c r="S1026" s="14">
        <f t="shared" si="77"/>
        <v>42370.580590277779</v>
      </c>
      <c r="T1026" s="14">
        <f t="shared" si="78"/>
        <v>42400.580590277779</v>
      </c>
      <c r="U1026" s="13">
        <f t="shared" si="79"/>
        <v>2016</v>
      </c>
      <c r="V1026"/>
    </row>
    <row r="1027" spans="1:22" ht="29" hidden="1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4">
        <f t="shared" ref="S1027:S1090" si="82">(((J1027/60)/60)/24+DATE(1970,1,1))</f>
        <v>42049.833761574075</v>
      </c>
      <c r="T1027" s="14">
        <f t="shared" ref="T1027:T1090" si="83">(((I1027/60)/60)/24)+DATE(1970,1,1)</f>
        <v>42079.792094907403</v>
      </c>
      <c r="U1027" s="13">
        <f t="shared" ref="U1027:U1090" si="84">YEAR(S1027)</f>
        <v>2015</v>
      </c>
      <c r="V1027"/>
    </row>
    <row r="1028" spans="1:22" ht="58" hidden="1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4">
        <f t="shared" si="82"/>
        <v>42426.407592592594</v>
      </c>
      <c r="T1028" s="14">
        <f t="shared" si="83"/>
        <v>42460.365925925929</v>
      </c>
      <c r="U1028" s="13">
        <f t="shared" si="84"/>
        <v>2016</v>
      </c>
      <c r="V1028"/>
    </row>
    <row r="1029" spans="1:22" ht="43.5" hidden="1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4">
        <f t="shared" si="82"/>
        <v>41905.034108796295</v>
      </c>
      <c r="T1029" s="14">
        <f t="shared" si="83"/>
        <v>41935.034108796295</v>
      </c>
      <c r="U1029" s="13">
        <f t="shared" si="84"/>
        <v>2014</v>
      </c>
      <c r="V1029"/>
    </row>
    <row r="1030" spans="1:22" ht="43.5" hidden="1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4">
        <f t="shared" si="82"/>
        <v>42755.627372685187</v>
      </c>
      <c r="T1030" s="14">
        <f t="shared" si="83"/>
        <v>42800.833333333328</v>
      </c>
      <c r="U1030" s="13">
        <f t="shared" si="84"/>
        <v>2017</v>
      </c>
      <c r="V1030"/>
    </row>
    <row r="1031" spans="1:22" ht="29" hidden="1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4">
        <f t="shared" si="82"/>
        <v>42044.711886574078</v>
      </c>
      <c r="T1031" s="14">
        <f t="shared" si="83"/>
        <v>42098.915972222225</v>
      </c>
      <c r="U1031" s="13">
        <f t="shared" si="84"/>
        <v>2015</v>
      </c>
      <c r="V1031"/>
    </row>
    <row r="1032" spans="1:22" ht="29" hidden="1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4">
        <f t="shared" si="82"/>
        <v>42611.483206018514</v>
      </c>
      <c r="T1032" s="14">
        <f t="shared" si="83"/>
        <v>42625.483206018514</v>
      </c>
      <c r="U1032" s="13">
        <f t="shared" si="84"/>
        <v>2016</v>
      </c>
      <c r="V1032"/>
    </row>
    <row r="1033" spans="1:22" ht="58" hidden="1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4">
        <f t="shared" si="82"/>
        <v>42324.764004629629</v>
      </c>
      <c r="T1033" s="14">
        <f t="shared" si="83"/>
        <v>42354.764004629629</v>
      </c>
      <c r="U1033" s="13">
        <f t="shared" si="84"/>
        <v>2015</v>
      </c>
      <c r="V1033"/>
    </row>
    <row r="1034" spans="1:22" hidden="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4">
        <f t="shared" si="82"/>
        <v>42514.666956018518</v>
      </c>
      <c r="T1034" s="14">
        <f t="shared" si="83"/>
        <v>42544.666956018518</v>
      </c>
      <c r="U1034" s="13">
        <f t="shared" si="84"/>
        <v>2016</v>
      </c>
      <c r="V1034"/>
    </row>
    <row r="1035" spans="1:22" ht="43.5" hidden="1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4">
        <f t="shared" si="82"/>
        <v>42688.732407407413</v>
      </c>
      <c r="T1035" s="14">
        <f t="shared" si="83"/>
        <v>42716.732407407413</v>
      </c>
      <c r="U1035" s="13">
        <f t="shared" si="84"/>
        <v>2016</v>
      </c>
      <c r="V1035"/>
    </row>
    <row r="1036" spans="1:22" ht="43.5" hidden="1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4">
        <f t="shared" si="82"/>
        <v>42555.166712962964</v>
      </c>
      <c r="T1036" s="14">
        <f t="shared" si="83"/>
        <v>42587.165972222225</v>
      </c>
      <c r="U1036" s="13">
        <f t="shared" si="84"/>
        <v>2016</v>
      </c>
      <c r="V1036"/>
    </row>
    <row r="1037" spans="1:22" ht="43.5" hidden="1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4">
        <f t="shared" si="82"/>
        <v>42016.641435185185</v>
      </c>
      <c r="T1037" s="14">
        <f t="shared" si="83"/>
        <v>42046.641435185185</v>
      </c>
      <c r="U1037" s="13">
        <f t="shared" si="84"/>
        <v>2015</v>
      </c>
      <c r="V1037"/>
    </row>
    <row r="1038" spans="1:22" ht="43.5" hidden="1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4">
        <f t="shared" si="82"/>
        <v>41249.448958333334</v>
      </c>
      <c r="T1038" s="14">
        <f t="shared" si="83"/>
        <v>41281.333333333336</v>
      </c>
      <c r="U1038" s="13">
        <f t="shared" si="84"/>
        <v>2012</v>
      </c>
      <c r="V1038"/>
    </row>
    <row r="1039" spans="1:22" ht="58" hidden="1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4">
        <f t="shared" si="82"/>
        <v>42119.822476851856</v>
      </c>
      <c r="T1039" s="14">
        <f t="shared" si="83"/>
        <v>42142.208333333328</v>
      </c>
      <c r="U1039" s="13">
        <f t="shared" si="84"/>
        <v>2015</v>
      </c>
      <c r="V1039"/>
    </row>
    <row r="1040" spans="1:22" ht="43.5" hidden="1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4">
        <f t="shared" si="82"/>
        <v>42418.231747685189</v>
      </c>
      <c r="T1040" s="14">
        <f t="shared" si="83"/>
        <v>42448.190081018518</v>
      </c>
      <c r="U1040" s="13">
        <f t="shared" si="84"/>
        <v>2016</v>
      </c>
      <c r="V1040"/>
    </row>
    <row r="1041" spans="1:22" ht="58" hidden="1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4">
        <f t="shared" si="82"/>
        <v>42692.109328703707</v>
      </c>
      <c r="T1041" s="14">
        <f t="shared" si="83"/>
        <v>42717.332638888889</v>
      </c>
      <c r="U1041" s="13">
        <f t="shared" si="84"/>
        <v>2016</v>
      </c>
      <c r="V1041"/>
    </row>
    <row r="1042" spans="1:22" ht="43.5" hidden="1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4">
        <f t="shared" si="82"/>
        <v>42579.708437499998</v>
      </c>
      <c r="T1042" s="14">
        <f t="shared" si="83"/>
        <v>42609.708437499998</v>
      </c>
      <c r="U1042" s="13">
        <f t="shared" si="84"/>
        <v>2016</v>
      </c>
      <c r="V1042"/>
    </row>
    <row r="1043" spans="1:22" ht="43.5" hidden="1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4">
        <f t="shared" si="82"/>
        <v>41831.060092592597</v>
      </c>
      <c r="T1043" s="14">
        <f t="shared" si="83"/>
        <v>41851.060092592597</v>
      </c>
      <c r="U1043" s="13">
        <f t="shared" si="84"/>
        <v>2014</v>
      </c>
      <c r="V1043"/>
    </row>
    <row r="1044" spans="1:22" ht="43.5" hidden="1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4">
        <f t="shared" si="82"/>
        <v>41851.696157407408</v>
      </c>
      <c r="T1044" s="14">
        <f t="shared" si="83"/>
        <v>41894.416666666664</v>
      </c>
      <c r="U1044" s="13">
        <f t="shared" si="84"/>
        <v>2014</v>
      </c>
      <c r="V1044"/>
    </row>
    <row r="1045" spans="1:22" ht="43.5" hidden="1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4">
        <f t="shared" si="82"/>
        <v>42114.252951388888</v>
      </c>
      <c r="T1045" s="14">
        <f t="shared" si="83"/>
        <v>42144.252951388888</v>
      </c>
      <c r="U1045" s="13">
        <f t="shared" si="84"/>
        <v>2015</v>
      </c>
      <c r="V1045"/>
    </row>
    <row r="1046" spans="1:22" ht="43.5" hidden="1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4">
        <f t="shared" si="82"/>
        <v>42011.925937499997</v>
      </c>
      <c r="T1046" s="14">
        <f t="shared" si="83"/>
        <v>42068.852083333331</v>
      </c>
      <c r="U1046" s="13">
        <f t="shared" si="84"/>
        <v>2015</v>
      </c>
      <c r="V1046"/>
    </row>
    <row r="1047" spans="1:22" ht="43.5" hidden="1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4">
        <f t="shared" si="82"/>
        <v>41844.874421296299</v>
      </c>
      <c r="T1047" s="14">
        <f t="shared" si="83"/>
        <v>41874.874421296299</v>
      </c>
      <c r="U1047" s="13">
        <f t="shared" si="84"/>
        <v>2014</v>
      </c>
      <c r="V1047"/>
    </row>
    <row r="1048" spans="1:22" ht="43.5" hidden="1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4">
        <f t="shared" si="82"/>
        <v>42319.851388888885</v>
      </c>
      <c r="T1048" s="14">
        <f t="shared" si="83"/>
        <v>42364.851388888885</v>
      </c>
      <c r="U1048" s="13">
        <f t="shared" si="84"/>
        <v>2015</v>
      </c>
      <c r="V1048"/>
    </row>
    <row r="1049" spans="1:22" ht="43.5" hidden="1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4">
        <f t="shared" si="82"/>
        <v>41918.818460648145</v>
      </c>
      <c r="T1049" s="14">
        <f t="shared" si="83"/>
        <v>41948.860127314816</v>
      </c>
      <c r="U1049" s="13">
        <f t="shared" si="84"/>
        <v>2014</v>
      </c>
      <c r="V1049"/>
    </row>
    <row r="1050" spans="1:22" ht="43.5" hidden="1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4">
        <f t="shared" si="82"/>
        <v>42598.053113425922</v>
      </c>
      <c r="T1050" s="14">
        <f t="shared" si="83"/>
        <v>42638.053113425922</v>
      </c>
      <c r="U1050" s="13">
        <f t="shared" si="84"/>
        <v>2016</v>
      </c>
      <c r="V1050"/>
    </row>
    <row r="1051" spans="1:22" hidden="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4">
        <f t="shared" si="82"/>
        <v>42382.431076388893</v>
      </c>
      <c r="T1051" s="14">
        <f t="shared" si="83"/>
        <v>42412.431076388893</v>
      </c>
      <c r="U1051" s="13">
        <f t="shared" si="84"/>
        <v>2016</v>
      </c>
      <c r="V1051"/>
    </row>
    <row r="1052" spans="1:22" ht="29" hidden="1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4">
        <f t="shared" si="82"/>
        <v>42231.7971875</v>
      </c>
      <c r="T1052" s="14">
        <f t="shared" si="83"/>
        <v>42261.7971875</v>
      </c>
      <c r="U1052" s="13">
        <f t="shared" si="84"/>
        <v>2015</v>
      </c>
      <c r="V1052"/>
    </row>
    <row r="1053" spans="1:22" ht="43.5" hidden="1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4">
        <f t="shared" si="82"/>
        <v>41850.014178240745</v>
      </c>
      <c r="T1053" s="14">
        <f t="shared" si="83"/>
        <v>41878.014178240745</v>
      </c>
      <c r="U1053" s="13">
        <f t="shared" si="84"/>
        <v>2014</v>
      </c>
      <c r="V1053"/>
    </row>
    <row r="1054" spans="1:22" ht="58" hidden="1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4">
        <f t="shared" si="82"/>
        <v>42483.797395833331</v>
      </c>
      <c r="T1054" s="14">
        <f t="shared" si="83"/>
        <v>42527.839583333334</v>
      </c>
      <c r="U1054" s="13">
        <f t="shared" si="84"/>
        <v>2016</v>
      </c>
      <c r="V1054"/>
    </row>
    <row r="1055" spans="1:22" ht="43.5" hidden="1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4">
        <f t="shared" si="82"/>
        <v>42775.172824074078</v>
      </c>
      <c r="T1055" s="14">
        <f t="shared" si="83"/>
        <v>42800.172824074078</v>
      </c>
      <c r="U1055" s="13">
        <f t="shared" si="84"/>
        <v>2017</v>
      </c>
      <c r="V1055"/>
    </row>
    <row r="1056" spans="1:22" ht="58" hidden="1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4">
        <f t="shared" si="82"/>
        <v>41831.851840277777</v>
      </c>
      <c r="T1056" s="14">
        <f t="shared" si="83"/>
        <v>41861.916666666664</v>
      </c>
      <c r="U1056" s="13">
        <f t="shared" si="84"/>
        <v>2014</v>
      </c>
      <c r="V1056"/>
    </row>
    <row r="1057" spans="1:22" ht="43.5" hidden="1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4">
        <f t="shared" si="82"/>
        <v>42406.992418981477</v>
      </c>
      <c r="T1057" s="14">
        <f t="shared" si="83"/>
        <v>42436.992418981477</v>
      </c>
      <c r="U1057" s="13">
        <f t="shared" si="84"/>
        <v>2016</v>
      </c>
      <c r="V1057"/>
    </row>
    <row r="1058" spans="1:22" ht="58" hidden="1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4">
        <f t="shared" si="82"/>
        <v>42058.719641203701</v>
      </c>
      <c r="T1058" s="14">
        <f t="shared" si="83"/>
        <v>42118.677974537044</v>
      </c>
      <c r="U1058" s="13">
        <f t="shared" si="84"/>
        <v>2015</v>
      </c>
      <c r="V1058"/>
    </row>
    <row r="1059" spans="1:22" ht="43.5" hidden="1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4">
        <f t="shared" si="82"/>
        <v>42678.871331018512</v>
      </c>
      <c r="T1059" s="14">
        <f t="shared" si="83"/>
        <v>42708.912997685184</v>
      </c>
      <c r="U1059" s="13">
        <f t="shared" si="84"/>
        <v>2016</v>
      </c>
      <c r="V1059"/>
    </row>
    <row r="1060" spans="1:22" ht="43.5" hidden="1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4">
        <f t="shared" si="82"/>
        <v>42047.900960648149</v>
      </c>
      <c r="T1060" s="14">
        <f t="shared" si="83"/>
        <v>42089</v>
      </c>
      <c r="U1060" s="13">
        <f t="shared" si="84"/>
        <v>2015</v>
      </c>
      <c r="V1060"/>
    </row>
    <row r="1061" spans="1:22" hidden="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4">
        <f t="shared" si="82"/>
        <v>42046.79</v>
      </c>
      <c r="T1061" s="14">
        <f t="shared" si="83"/>
        <v>42076.748333333337</v>
      </c>
      <c r="U1061" s="13">
        <f t="shared" si="84"/>
        <v>2015</v>
      </c>
      <c r="V1061"/>
    </row>
    <row r="1062" spans="1:22" ht="43.5" hidden="1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4">
        <f t="shared" si="82"/>
        <v>42079.913113425922</v>
      </c>
      <c r="T1062" s="14">
        <f t="shared" si="83"/>
        <v>42109.913113425922</v>
      </c>
      <c r="U1062" s="13">
        <f t="shared" si="84"/>
        <v>2015</v>
      </c>
      <c r="V1062"/>
    </row>
    <row r="1063" spans="1:22" ht="29" hidden="1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4">
        <f t="shared" si="82"/>
        <v>42432.276712962965</v>
      </c>
      <c r="T1063" s="14">
        <f t="shared" si="83"/>
        <v>42492.041666666672</v>
      </c>
      <c r="U1063" s="13">
        <f t="shared" si="84"/>
        <v>2016</v>
      </c>
      <c r="V1063"/>
    </row>
    <row r="1064" spans="1:22" hidden="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4">
        <f t="shared" si="82"/>
        <v>42556.807187500002</v>
      </c>
      <c r="T1064" s="14">
        <f t="shared" si="83"/>
        <v>42563.807187500002</v>
      </c>
      <c r="U1064" s="13">
        <f t="shared" si="84"/>
        <v>2016</v>
      </c>
      <c r="V1064"/>
    </row>
    <row r="1065" spans="1:22" ht="43.5" hidden="1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4">
        <f t="shared" si="82"/>
        <v>42583.030810185184</v>
      </c>
      <c r="T1065" s="14">
        <f t="shared" si="83"/>
        <v>42613.030810185184</v>
      </c>
      <c r="U1065" s="13">
        <f t="shared" si="84"/>
        <v>2016</v>
      </c>
      <c r="V1065"/>
    </row>
    <row r="1066" spans="1:22" ht="43.5" hidden="1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4">
        <f t="shared" si="82"/>
        <v>41417.228043981479</v>
      </c>
      <c r="T1066" s="14">
        <f t="shared" si="83"/>
        <v>41462.228043981479</v>
      </c>
      <c r="U1066" s="13">
        <f t="shared" si="84"/>
        <v>2013</v>
      </c>
      <c r="V1066"/>
    </row>
    <row r="1067" spans="1:22" ht="43.5" hidden="1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4">
        <f t="shared" si="82"/>
        <v>41661.381041666667</v>
      </c>
      <c r="T1067" s="14">
        <f t="shared" si="83"/>
        <v>41689.381041666667</v>
      </c>
      <c r="U1067" s="13">
        <f t="shared" si="84"/>
        <v>2014</v>
      </c>
      <c r="V1067"/>
    </row>
    <row r="1068" spans="1:22" ht="43.5" hidden="1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4">
        <f t="shared" si="82"/>
        <v>41445.962754629632</v>
      </c>
      <c r="T1068" s="14">
        <f t="shared" si="83"/>
        <v>41490.962754629632</v>
      </c>
      <c r="U1068" s="13">
        <f t="shared" si="84"/>
        <v>2013</v>
      </c>
      <c r="V1068"/>
    </row>
    <row r="1069" spans="1:22" ht="43.5" hidden="1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4">
        <f t="shared" si="82"/>
        <v>41599.855682870373</v>
      </c>
      <c r="T1069" s="14">
        <f t="shared" si="83"/>
        <v>41629.855682870373</v>
      </c>
      <c r="U1069" s="13">
        <f t="shared" si="84"/>
        <v>2013</v>
      </c>
      <c r="V1069"/>
    </row>
    <row r="1070" spans="1:22" ht="58" hidden="1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4">
        <f t="shared" si="82"/>
        <v>42440.371111111104</v>
      </c>
      <c r="T1070" s="14">
        <f t="shared" si="83"/>
        <v>42470.329444444447</v>
      </c>
      <c r="U1070" s="13">
        <f t="shared" si="84"/>
        <v>2016</v>
      </c>
      <c r="V1070"/>
    </row>
    <row r="1071" spans="1:22" ht="43.5" hidden="1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4">
        <f t="shared" si="82"/>
        <v>41572.229849537034</v>
      </c>
      <c r="T1071" s="14">
        <f t="shared" si="83"/>
        <v>41604.271516203706</v>
      </c>
      <c r="U1071" s="13">
        <f t="shared" si="84"/>
        <v>2013</v>
      </c>
      <c r="V1071"/>
    </row>
    <row r="1072" spans="1:22" ht="43.5" hidden="1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4">
        <f t="shared" si="82"/>
        <v>41163.011828703704</v>
      </c>
      <c r="T1072" s="14">
        <f t="shared" si="83"/>
        <v>41183.011828703704</v>
      </c>
      <c r="U1072" s="13">
        <f t="shared" si="84"/>
        <v>2012</v>
      </c>
      <c r="V1072"/>
    </row>
    <row r="1073" spans="1:22" ht="43.5" hidden="1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4">
        <f t="shared" si="82"/>
        <v>42295.753391203703</v>
      </c>
      <c r="T1073" s="14">
        <f t="shared" si="83"/>
        <v>42325.795057870375</v>
      </c>
      <c r="U1073" s="13">
        <f t="shared" si="84"/>
        <v>2015</v>
      </c>
      <c r="V1073"/>
    </row>
    <row r="1074" spans="1:22" ht="43.5" hidden="1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4">
        <f t="shared" si="82"/>
        <v>41645.832141203704</v>
      </c>
      <c r="T1074" s="14">
        <f t="shared" si="83"/>
        <v>41675.832141203704</v>
      </c>
      <c r="U1074" s="13">
        <f t="shared" si="84"/>
        <v>2014</v>
      </c>
      <c r="V1074"/>
    </row>
    <row r="1075" spans="1:22" ht="29" hidden="1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4">
        <f t="shared" si="82"/>
        <v>40802.964594907404</v>
      </c>
      <c r="T1075" s="14">
        <f t="shared" si="83"/>
        <v>40832.964594907404</v>
      </c>
      <c r="U1075" s="13">
        <f t="shared" si="84"/>
        <v>2011</v>
      </c>
      <c r="V1075"/>
    </row>
    <row r="1076" spans="1:22" ht="58" hidden="1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4">
        <f t="shared" si="82"/>
        <v>41613.172974537039</v>
      </c>
      <c r="T1076" s="14">
        <f t="shared" si="83"/>
        <v>41643.172974537039</v>
      </c>
      <c r="U1076" s="13">
        <f t="shared" si="84"/>
        <v>2013</v>
      </c>
      <c r="V1076"/>
    </row>
    <row r="1077" spans="1:22" ht="29" hidden="1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4">
        <f t="shared" si="82"/>
        <v>41005.904120370367</v>
      </c>
      <c r="T1077" s="14">
        <f t="shared" si="83"/>
        <v>41035.904120370367</v>
      </c>
      <c r="U1077" s="13">
        <f t="shared" si="84"/>
        <v>2012</v>
      </c>
      <c r="V1077"/>
    </row>
    <row r="1078" spans="1:22" ht="43.5" hidden="1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4">
        <f t="shared" si="82"/>
        <v>41838.377893518518</v>
      </c>
      <c r="T1078" s="14">
        <f t="shared" si="83"/>
        <v>41893.377893518518</v>
      </c>
      <c r="U1078" s="13">
        <f t="shared" si="84"/>
        <v>2014</v>
      </c>
      <c r="V1078"/>
    </row>
    <row r="1079" spans="1:22" ht="43.5" hidden="1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4">
        <f t="shared" si="82"/>
        <v>42353.16679398148</v>
      </c>
      <c r="T1079" s="14">
        <f t="shared" si="83"/>
        <v>42383.16679398148</v>
      </c>
      <c r="U1079" s="13">
        <f t="shared" si="84"/>
        <v>2015</v>
      </c>
      <c r="V1079"/>
    </row>
    <row r="1080" spans="1:22" ht="58" hidden="1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4">
        <f t="shared" si="82"/>
        <v>40701.195844907408</v>
      </c>
      <c r="T1080" s="14">
        <f t="shared" si="83"/>
        <v>40746.195844907408</v>
      </c>
      <c r="U1080" s="13">
        <f t="shared" si="84"/>
        <v>2011</v>
      </c>
      <c r="V1080"/>
    </row>
    <row r="1081" spans="1:22" ht="43.5" hidden="1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4">
        <f t="shared" si="82"/>
        <v>42479.566388888896</v>
      </c>
      <c r="T1081" s="14">
        <f t="shared" si="83"/>
        <v>42504.566388888896</v>
      </c>
      <c r="U1081" s="13">
        <f t="shared" si="84"/>
        <v>2016</v>
      </c>
      <c r="V1081"/>
    </row>
    <row r="1082" spans="1:22" ht="43.5" hidden="1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4">
        <f t="shared" si="82"/>
        <v>41740.138113425928</v>
      </c>
      <c r="T1082" s="14">
        <f t="shared" si="83"/>
        <v>41770.138113425928</v>
      </c>
      <c r="U1082" s="13">
        <f t="shared" si="84"/>
        <v>2014</v>
      </c>
      <c r="V1082"/>
    </row>
    <row r="1083" spans="1:22" ht="43.5" hidden="1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4">
        <f t="shared" si="82"/>
        <v>42002.926990740743</v>
      </c>
      <c r="T1083" s="14">
        <f t="shared" si="83"/>
        <v>42032.926990740743</v>
      </c>
      <c r="U1083" s="13">
        <f t="shared" si="84"/>
        <v>2014</v>
      </c>
      <c r="V1083"/>
    </row>
    <row r="1084" spans="1:22" ht="43.5" hidden="1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4">
        <f t="shared" si="82"/>
        <v>41101.906111111115</v>
      </c>
      <c r="T1084" s="14">
        <f t="shared" si="83"/>
        <v>41131.906111111115</v>
      </c>
      <c r="U1084" s="13">
        <f t="shared" si="84"/>
        <v>2012</v>
      </c>
      <c r="V1084"/>
    </row>
    <row r="1085" spans="1:22" ht="58" hidden="1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4">
        <f t="shared" si="82"/>
        <v>41793.659525462965</v>
      </c>
      <c r="T1085" s="14">
        <f t="shared" si="83"/>
        <v>41853.659525462965</v>
      </c>
      <c r="U1085" s="13">
        <f t="shared" si="84"/>
        <v>2014</v>
      </c>
      <c r="V1085"/>
    </row>
    <row r="1086" spans="1:22" hidden="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4">
        <f t="shared" si="82"/>
        <v>41829.912083333329</v>
      </c>
      <c r="T1086" s="14">
        <f t="shared" si="83"/>
        <v>41859.912083333329</v>
      </c>
      <c r="U1086" s="13">
        <f t="shared" si="84"/>
        <v>2014</v>
      </c>
      <c r="V1086"/>
    </row>
    <row r="1087" spans="1:22" ht="43.5" hidden="1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4">
        <f t="shared" si="82"/>
        <v>42413.671006944445</v>
      </c>
      <c r="T1087" s="14">
        <f t="shared" si="83"/>
        <v>42443.629340277781</v>
      </c>
      <c r="U1087" s="13">
        <f t="shared" si="84"/>
        <v>2016</v>
      </c>
      <c r="V1087"/>
    </row>
    <row r="1088" spans="1:22" hidden="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4">
        <f t="shared" si="82"/>
        <v>41845.866793981484</v>
      </c>
      <c r="T1088" s="14">
        <f t="shared" si="83"/>
        <v>41875.866793981484</v>
      </c>
      <c r="U1088" s="13">
        <f t="shared" si="84"/>
        <v>2014</v>
      </c>
      <c r="V1088"/>
    </row>
    <row r="1089" spans="1:22" ht="43.5" hidden="1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4">
        <f t="shared" si="82"/>
        <v>41775.713969907411</v>
      </c>
      <c r="T1089" s="14">
        <f t="shared" si="83"/>
        <v>41805.713969907411</v>
      </c>
      <c r="U1089" s="13">
        <f t="shared" si="84"/>
        <v>2014</v>
      </c>
      <c r="V1089"/>
    </row>
    <row r="1090" spans="1:22" ht="29" hidden="1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8331</v>
      </c>
      <c r="R1090" t="s">
        <v>8332</v>
      </c>
      <c r="S1090" s="14">
        <f t="shared" si="82"/>
        <v>41723.799386574072</v>
      </c>
      <c r="T1090" s="14">
        <f t="shared" si="83"/>
        <v>41753.799386574072</v>
      </c>
      <c r="U1090" s="13">
        <f t="shared" si="84"/>
        <v>2014</v>
      </c>
      <c r="V1090"/>
    </row>
    <row r="1091" spans="1:22" ht="29" hidden="1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4">
        <f t="shared" ref="S1091:S1154" si="87">(((J1091/60)/60)/24+DATE(1970,1,1))</f>
        <v>42151.189525462964</v>
      </c>
      <c r="T1091" s="14">
        <f t="shared" ref="T1091:T1154" si="88">(((I1091/60)/60)/24)+DATE(1970,1,1)</f>
        <v>42181.189525462964</v>
      </c>
      <c r="U1091" s="13">
        <f t="shared" ref="U1091:U1154" si="89">YEAR(S1091)</f>
        <v>2015</v>
      </c>
      <c r="V1091"/>
    </row>
    <row r="1092" spans="1:22" ht="43.5" hidden="1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4">
        <f t="shared" si="87"/>
        <v>42123.185798611114</v>
      </c>
      <c r="T1092" s="14">
        <f t="shared" si="88"/>
        <v>42153.185798611114</v>
      </c>
      <c r="U1092" s="13">
        <f t="shared" si="89"/>
        <v>2015</v>
      </c>
      <c r="V1092"/>
    </row>
    <row r="1093" spans="1:22" ht="43.5" hidden="1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4">
        <f t="shared" si="87"/>
        <v>42440.820277777777</v>
      </c>
      <c r="T1093" s="14">
        <f t="shared" si="88"/>
        <v>42470.778611111105</v>
      </c>
      <c r="U1093" s="13">
        <f t="shared" si="89"/>
        <v>2016</v>
      </c>
      <c r="V1093"/>
    </row>
    <row r="1094" spans="1:22" ht="58" hidden="1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4">
        <f t="shared" si="87"/>
        <v>41250.025902777779</v>
      </c>
      <c r="T1094" s="14">
        <f t="shared" si="88"/>
        <v>41280.025902777779</v>
      </c>
      <c r="U1094" s="13">
        <f t="shared" si="89"/>
        <v>2012</v>
      </c>
      <c r="V1094"/>
    </row>
    <row r="1095" spans="1:22" ht="43.5" hidden="1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4">
        <f t="shared" si="87"/>
        <v>42396.973807870367</v>
      </c>
      <c r="T1095" s="14">
        <f t="shared" si="88"/>
        <v>42411.973807870367</v>
      </c>
      <c r="U1095" s="13">
        <f t="shared" si="89"/>
        <v>2016</v>
      </c>
      <c r="V1095"/>
    </row>
    <row r="1096" spans="1:22" ht="43.5" hidden="1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4">
        <f t="shared" si="87"/>
        <v>40795.713344907403</v>
      </c>
      <c r="T1096" s="14">
        <f t="shared" si="88"/>
        <v>40825.713344907403</v>
      </c>
      <c r="U1096" s="13">
        <f t="shared" si="89"/>
        <v>2011</v>
      </c>
      <c r="V1096"/>
    </row>
    <row r="1097" spans="1:22" ht="43.5" hidden="1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4">
        <f t="shared" si="87"/>
        <v>41486.537268518521</v>
      </c>
      <c r="T1097" s="14">
        <f t="shared" si="88"/>
        <v>41516.537268518521</v>
      </c>
      <c r="U1097" s="13">
        <f t="shared" si="89"/>
        <v>2013</v>
      </c>
      <c r="V1097"/>
    </row>
    <row r="1098" spans="1:22" ht="43.5" hidden="1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4">
        <f t="shared" si="87"/>
        <v>41885.51798611111</v>
      </c>
      <c r="T1098" s="14">
        <f t="shared" si="88"/>
        <v>41916.145833333336</v>
      </c>
      <c r="U1098" s="13">
        <f t="shared" si="89"/>
        <v>2014</v>
      </c>
      <c r="V1098"/>
    </row>
    <row r="1099" spans="1:22" ht="43.5" hidden="1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4">
        <f t="shared" si="87"/>
        <v>41660.792557870373</v>
      </c>
      <c r="T1099" s="14">
        <f t="shared" si="88"/>
        <v>41700.792557870373</v>
      </c>
      <c r="U1099" s="13">
        <f t="shared" si="89"/>
        <v>2014</v>
      </c>
      <c r="V1099"/>
    </row>
    <row r="1100" spans="1:22" ht="29" hidden="1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4">
        <f t="shared" si="87"/>
        <v>41712.762673611112</v>
      </c>
      <c r="T1100" s="14">
        <f t="shared" si="88"/>
        <v>41742.762673611112</v>
      </c>
      <c r="U1100" s="13">
        <f t="shared" si="89"/>
        <v>2014</v>
      </c>
      <c r="V1100"/>
    </row>
    <row r="1101" spans="1:22" ht="58" hidden="1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4">
        <f t="shared" si="87"/>
        <v>42107.836435185185</v>
      </c>
      <c r="T1101" s="14">
        <f t="shared" si="88"/>
        <v>42137.836435185185</v>
      </c>
      <c r="U1101" s="13">
        <f t="shared" si="89"/>
        <v>2015</v>
      </c>
      <c r="V1101"/>
    </row>
    <row r="1102" spans="1:22" ht="43.5" hidden="1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4">
        <f t="shared" si="87"/>
        <v>42384.110775462963</v>
      </c>
      <c r="T1102" s="14">
        <f t="shared" si="88"/>
        <v>42414.110775462963</v>
      </c>
      <c r="U1102" s="13">
        <f t="shared" si="89"/>
        <v>2016</v>
      </c>
      <c r="V1102"/>
    </row>
    <row r="1103" spans="1:22" ht="29" hidden="1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4">
        <f t="shared" si="87"/>
        <v>42538.77243055556</v>
      </c>
      <c r="T1103" s="14">
        <f t="shared" si="88"/>
        <v>42565.758333333331</v>
      </c>
      <c r="U1103" s="13">
        <f t="shared" si="89"/>
        <v>2016</v>
      </c>
      <c r="V1103"/>
    </row>
    <row r="1104" spans="1:22" ht="58" hidden="1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4">
        <f t="shared" si="87"/>
        <v>41577.045428240745</v>
      </c>
      <c r="T1104" s="14">
        <f t="shared" si="88"/>
        <v>41617.249305555553</v>
      </c>
      <c r="U1104" s="13">
        <f t="shared" si="89"/>
        <v>2013</v>
      </c>
      <c r="V1104"/>
    </row>
    <row r="1105" spans="1:22" ht="43.5" hidden="1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4">
        <f t="shared" si="87"/>
        <v>42479.22210648148</v>
      </c>
      <c r="T1105" s="14">
        <f t="shared" si="88"/>
        <v>42539.22210648148</v>
      </c>
      <c r="U1105" s="13">
        <f t="shared" si="89"/>
        <v>2016</v>
      </c>
      <c r="V1105"/>
    </row>
    <row r="1106" spans="1:22" ht="43.5" hidden="1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4">
        <f t="shared" si="87"/>
        <v>41771.40996527778</v>
      </c>
      <c r="T1106" s="14">
        <f t="shared" si="88"/>
        <v>41801.40996527778</v>
      </c>
      <c r="U1106" s="13">
        <f t="shared" si="89"/>
        <v>2014</v>
      </c>
      <c r="V1106"/>
    </row>
    <row r="1107" spans="1:22" ht="58" hidden="1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4">
        <f t="shared" si="87"/>
        <v>41692.135729166665</v>
      </c>
      <c r="T1107" s="14">
        <f t="shared" si="88"/>
        <v>41722.0940625</v>
      </c>
      <c r="U1107" s="13">
        <f t="shared" si="89"/>
        <v>2014</v>
      </c>
      <c r="V1107"/>
    </row>
    <row r="1108" spans="1:22" ht="43.5" hidden="1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4">
        <f t="shared" si="87"/>
        <v>40973.740451388891</v>
      </c>
      <c r="T1108" s="14">
        <f t="shared" si="88"/>
        <v>41003.698784722219</v>
      </c>
      <c r="U1108" s="13">
        <f t="shared" si="89"/>
        <v>2012</v>
      </c>
      <c r="V1108"/>
    </row>
    <row r="1109" spans="1:22" ht="58" hidden="1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4">
        <f t="shared" si="87"/>
        <v>41813.861388888887</v>
      </c>
      <c r="T1109" s="14">
        <f t="shared" si="88"/>
        <v>41843.861388888887</v>
      </c>
      <c r="U1109" s="13">
        <f t="shared" si="89"/>
        <v>2014</v>
      </c>
      <c r="V1109"/>
    </row>
    <row r="1110" spans="1:22" ht="58" hidden="1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4">
        <f t="shared" si="87"/>
        <v>40952.636979166666</v>
      </c>
      <c r="T1110" s="14">
        <f t="shared" si="88"/>
        <v>41012.595312500001</v>
      </c>
      <c r="U1110" s="13">
        <f t="shared" si="89"/>
        <v>2012</v>
      </c>
      <c r="V1110"/>
    </row>
    <row r="1111" spans="1:22" ht="43.5" hidden="1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4">
        <f t="shared" si="87"/>
        <v>42662.752199074079</v>
      </c>
      <c r="T1111" s="14">
        <f t="shared" si="88"/>
        <v>42692.793865740736</v>
      </c>
      <c r="U1111" s="13">
        <f t="shared" si="89"/>
        <v>2016</v>
      </c>
      <c r="V1111"/>
    </row>
    <row r="1112" spans="1:22" ht="43.5" hidden="1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4">
        <f t="shared" si="87"/>
        <v>41220.933124999996</v>
      </c>
      <c r="T1112" s="14">
        <f t="shared" si="88"/>
        <v>41250.933124999996</v>
      </c>
      <c r="U1112" s="13">
        <f t="shared" si="89"/>
        <v>2012</v>
      </c>
      <c r="V1112"/>
    </row>
    <row r="1113" spans="1:22" ht="43.5" hidden="1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4">
        <f t="shared" si="87"/>
        <v>42347.203587962969</v>
      </c>
      <c r="T1113" s="14">
        <f t="shared" si="88"/>
        <v>42377.203587962969</v>
      </c>
      <c r="U1113" s="13">
        <f t="shared" si="89"/>
        <v>2015</v>
      </c>
      <c r="V1113"/>
    </row>
    <row r="1114" spans="1:22" ht="43.5" hidden="1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4">
        <f t="shared" si="87"/>
        <v>41963.759386574078</v>
      </c>
      <c r="T1114" s="14">
        <f t="shared" si="88"/>
        <v>42023.354166666672</v>
      </c>
      <c r="U1114" s="13">
        <f t="shared" si="89"/>
        <v>2014</v>
      </c>
      <c r="V1114"/>
    </row>
    <row r="1115" spans="1:22" ht="43.5" hidden="1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4">
        <f t="shared" si="87"/>
        <v>41835.977083333331</v>
      </c>
      <c r="T1115" s="14">
        <f t="shared" si="88"/>
        <v>41865.977083333331</v>
      </c>
      <c r="U1115" s="13">
        <f t="shared" si="89"/>
        <v>2014</v>
      </c>
      <c r="V1115"/>
    </row>
    <row r="1116" spans="1:22" ht="43.5" hidden="1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4">
        <f t="shared" si="87"/>
        <v>41526.345914351856</v>
      </c>
      <c r="T1116" s="14">
        <f t="shared" si="88"/>
        <v>41556.345914351856</v>
      </c>
      <c r="U1116" s="13">
        <f t="shared" si="89"/>
        <v>2013</v>
      </c>
      <c r="V1116"/>
    </row>
    <row r="1117" spans="1:22" ht="58" hidden="1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4">
        <f t="shared" si="87"/>
        <v>42429.695543981477</v>
      </c>
      <c r="T1117" s="14">
        <f t="shared" si="88"/>
        <v>42459.653877314813</v>
      </c>
      <c r="U1117" s="13">
        <f t="shared" si="89"/>
        <v>2016</v>
      </c>
      <c r="V1117"/>
    </row>
    <row r="1118" spans="1:22" ht="43.5" hidden="1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4">
        <f t="shared" si="87"/>
        <v>41009.847314814811</v>
      </c>
      <c r="T1118" s="14">
        <f t="shared" si="88"/>
        <v>41069.847314814811</v>
      </c>
      <c r="U1118" s="13">
        <f t="shared" si="89"/>
        <v>2012</v>
      </c>
      <c r="V1118"/>
    </row>
    <row r="1119" spans="1:22" ht="43.5" hidden="1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4">
        <f t="shared" si="87"/>
        <v>42333.598530092597</v>
      </c>
      <c r="T1119" s="14">
        <f t="shared" si="88"/>
        <v>42363.598530092597</v>
      </c>
      <c r="U1119" s="13">
        <f t="shared" si="89"/>
        <v>2015</v>
      </c>
      <c r="V1119"/>
    </row>
    <row r="1120" spans="1:22" ht="43.5" hidden="1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4">
        <f t="shared" si="87"/>
        <v>41704.16642361111</v>
      </c>
      <c r="T1120" s="14">
        <f t="shared" si="88"/>
        <v>41734.124756944446</v>
      </c>
      <c r="U1120" s="13">
        <f t="shared" si="89"/>
        <v>2014</v>
      </c>
      <c r="V1120"/>
    </row>
    <row r="1121" spans="1:22" ht="58" hidden="1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4">
        <f t="shared" si="87"/>
        <v>41722.792407407411</v>
      </c>
      <c r="T1121" s="14">
        <f t="shared" si="88"/>
        <v>41735.792407407411</v>
      </c>
      <c r="U1121" s="13">
        <f t="shared" si="89"/>
        <v>2014</v>
      </c>
      <c r="V1121"/>
    </row>
    <row r="1122" spans="1:22" ht="43.5" hidden="1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4">
        <f t="shared" si="87"/>
        <v>40799.872685185182</v>
      </c>
      <c r="T1122" s="14">
        <f t="shared" si="88"/>
        <v>40844.872685185182</v>
      </c>
      <c r="U1122" s="13">
        <f t="shared" si="89"/>
        <v>2011</v>
      </c>
      <c r="V1122"/>
    </row>
    <row r="1123" spans="1:22" ht="43.5" hidden="1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4">
        <f t="shared" si="87"/>
        <v>42412.934212962966</v>
      </c>
      <c r="T1123" s="14">
        <f t="shared" si="88"/>
        <v>42442.892546296294</v>
      </c>
      <c r="U1123" s="13">
        <f t="shared" si="89"/>
        <v>2016</v>
      </c>
      <c r="V1123"/>
    </row>
    <row r="1124" spans="1:22" ht="58" hidden="1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4">
        <f t="shared" si="87"/>
        <v>41410.703993055555</v>
      </c>
      <c r="T1124" s="14">
        <f t="shared" si="88"/>
        <v>41424.703993055555</v>
      </c>
      <c r="U1124" s="13">
        <f t="shared" si="89"/>
        <v>2013</v>
      </c>
      <c r="V1124"/>
    </row>
    <row r="1125" spans="1:22" ht="43.5" hidden="1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4">
        <f t="shared" si="87"/>
        <v>41718.5237037037</v>
      </c>
      <c r="T1125" s="14">
        <f t="shared" si="88"/>
        <v>41748.5237037037</v>
      </c>
      <c r="U1125" s="13">
        <f t="shared" si="89"/>
        <v>2014</v>
      </c>
      <c r="V1125"/>
    </row>
    <row r="1126" spans="1:22" ht="43.5" hidden="1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4">
        <f t="shared" si="87"/>
        <v>42094.667256944449</v>
      </c>
      <c r="T1126" s="14">
        <f t="shared" si="88"/>
        <v>42124.667256944449</v>
      </c>
      <c r="U1126" s="13">
        <f t="shared" si="89"/>
        <v>2015</v>
      </c>
      <c r="V1126"/>
    </row>
    <row r="1127" spans="1:22" ht="58" hidden="1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4">
        <f t="shared" si="87"/>
        <v>42212.624189814815</v>
      </c>
      <c r="T1127" s="14">
        <f t="shared" si="88"/>
        <v>42272.624189814815</v>
      </c>
      <c r="U1127" s="13">
        <f t="shared" si="89"/>
        <v>2015</v>
      </c>
      <c r="V1127"/>
    </row>
    <row r="1128" spans="1:22" ht="43.5" hidden="1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4">
        <f t="shared" si="87"/>
        <v>42535.327476851846</v>
      </c>
      <c r="T1128" s="14">
        <f t="shared" si="88"/>
        <v>42565.327476851846</v>
      </c>
      <c r="U1128" s="13">
        <f t="shared" si="89"/>
        <v>2016</v>
      </c>
      <c r="V1128"/>
    </row>
    <row r="1129" spans="1:22" ht="58" hidden="1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4">
        <f t="shared" si="87"/>
        <v>41926.854166666664</v>
      </c>
      <c r="T1129" s="14">
        <f t="shared" si="88"/>
        <v>41957.895833333328</v>
      </c>
      <c r="U1129" s="13">
        <f t="shared" si="89"/>
        <v>2014</v>
      </c>
      <c r="V1129"/>
    </row>
    <row r="1130" spans="1:22" hidden="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4">
        <f t="shared" si="87"/>
        <v>41828.649502314816</v>
      </c>
      <c r="T1130" s="14">
        <f t="shared" si="88"/>
        <v>41858.649502314816</v>
      </c>
      <c r="U1130" s="13">
        <f t="shared" si="89"/>
        <v>2014</v>
      </c>
      <c r="V1130"/>
    </row>
    <row r="1131" spans="1:22" ht="43.5" hidden="1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4">
        <f t="shared" si="87"/>
        <v>42496.264965277776</v>
      </c>
      <c r="T1131" s="14">
        <f t="shared" si="88"/>
        <v>42526.264965277776</v>
      </c>
      <c r="U1131" s="13">
        <f t="shared" si="89"/>
        <v>2016</v>
      </c>
      <c r="V1131"/>
    </row>
    <row r="1132" spans="1:22" ht="43.5" hidden="1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4">
        <f t="shared" si="87"/>
        <v>41908.996527777781</v>
      </c>
      <c r="T1132" s="14">
        <f t="shared" si="88"/>
        <v>41969.038194444445</v>
      </c>
      <c r="U1132" s="13">
        <f t="shared" si="89"/>
        <v>2014</v>
      </c>
      <c r="V1132"/>
    </row>
    <row r="1133" spans="1:22" ht="43.5" hidden="1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4">
        <f t="shared" si="87"/>
        <v>42332.908194444448</v>
      </c>
      <c r="T1133" s="14">
        <f t="shared" si="88"/>
        <v>42362.908194444448</v>
      </c>
      <c r="U1133" s="13">
        <f t="shared" si="89"/>
        <v>2015</v>
      </c>
      <c r="V1133"/>
    </row>
    <row r="1134" spans="1:22" ht="43.5" hidden="1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4">
        <f t="shared" si="87"/>
        <v>42706.115405092598</v>
      </c>
      <c r="T1134" s="14">
        <f t="shared" si="88"/>
        <v>42736.115405092598</v>
      </c>
      <c r="U1134" s="13">
        <f t="shared" si="89"/>
        <v>2016</v>
      </c>
      <c r="V1134"/>
    </row>
    <row r="1135" spans="1:22" ht="43.5" hidden="1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4">
        <f t="shared" si="87"/>
        <v>41821.407187500001</v>
      </c>
      <c r="T1135" s="14">
        <f t="shared" si="88"/>
        <v>41851.407187500001</v>
      </c>
      <c r="U1135" s="13">
        <f t="shared" si="89"/>
        <v>2014</v>
      </c>
      <c r="V1135"/>
    </row>
    <row r="1136" spans="1:22" ht="43.5" hidden="1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4">
        <f t="shared" si="87"/>
        <v>41958.285046296296</v>
      </c>
      <c r="T1136" s="14">
        <f t="shared" si="88"/>
        <v>41972.189583333333</v>
      </c>
      <c r="U1136" s="13">
        <f t="shared" si="89"/>
        <v>2014</v>
      </c>
      <c r="V1136"/>
    </row>
    <row r="1137" spans="1:22" ht="58" hidden="1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4">
        <f t="shared" si="87"/>
        <v>42558.989513888882</v>
      </c>
      <c r="T1137" s="14">
        <f t="shared" si="88"/>
        <v>42588.989513888882</v>
      </c>
      <c r="U1137" s="13">
        <f t="shared" si="89"/>
        <v>2016</v>
      </c>
      <c r="V1137"/>
    </row>
    <row r="1138" spans="1:22" ht="43.5" hidden="1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4">
        <f t="shared" si="87"/>
        <v>42327.671631944439</v>
      </c>
      <c r="T1138" s="14">
        <f t="shared" si="88"/>
        <v>42357.671631944439</v>
      </c>
      <c r="U1138" s="13">
        <f t="shared" si="89"/>
        <v>2015</v>
      </c>
      <c r="V1138"/>
    </row>
    <row r="1139" spans="1:22" ht="43.5" hidden="1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4">
        <f t="shared" si="87"/>
        <v>42453.819687499999</v>
      </c>
      <c r="T1139" s="14">
        <f t="shared" si="88"/>
        <v>42483.819687499999</v>
      </c>
      <c r="U1139" s="13">
        <f t="shared" si="89"/>
        <v>2016</v>
      </c>
      <c r="V1139"/>
    </row>
    <row r="1140" spans="1:22" ht="43.5" hidden="1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4">
        <f t="shared" si="87"/>
        <v>42736.9066087963</v>
      </c>
      <c r="T1140" s="14">
        <f t="shared" si="88"/>
        <v>42756.9066087963</v>
      </c>
      <c r="U1140" s="13">
        <f t="shared" si="89"/>
        <v>2017</v>
      </c>
      <c r="V1140"/>
    </row>
    <row r="1141" spans="1:22" ht="43.5" hidden="1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4">
        <f t="shared" si="87"/>
        <v>41975.347523148142</v>
      </c>
      <c r="T1141" s="14">
        <f t="shared" si="88"/>
        <v>42005.347523148142</v>
      </c>
      <c r="U1141" s="13">
        <f t="shared" si="89"/>
        <v>2014</v>
      </c>
      <c r="V1141"/>
    </row>
    <row r="1142" spans="1:22" ht="43.5" hidden="1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4">
        <f t="shared" si="87"/>
        <v>42192.462048611109</v>
      </c>
      <c r="T1142" s="14">
        <f t="shared" si="88"/>
        <v>42222.462048611109</v>
      </c>
      <c r="U1142" s="13">
        <f t="shared" si="89"/>
        <v>2015</v>
      </c>
      <c r="V1142"/>
    </row>
    <row r="1143" spans="1:22" hidden="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4">
        <f t="shared" si="87"/>
        <v>42164.699652777781</v>
      </c>
      <c r="T1143" s="14">
        <f t="shared" si="88"/>
        <v>42194.699652777781</v>
      </c>
      <c r="U1143" s="13">
        <f t="shared" si="89"/>
        <v>2015</v>
      </c>
      <c r="V1143"/>
    </row>
    <row r="1144" spans="1:22" ht="43.5" hidden="1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4">
        <f t="shared" si="87"/>
        <v>42022.006099537044</v>
      </c>
      <c r="T1144" s="14">
        <f t="shared" si="88"/>
        <v>42052.006099537044</v>
      </c>
      <c r="U1144" s="13">
        <f t="shared" si="89"/>
        <v>2015</v>
      </c>
      <c r="V1144"/>
    </row>
    <row r="1145" spans="1:22" ht="43.5" hidden="1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4">
        <f t="shared" si="87"/>
        <v>42325.19358796296</v>
      </c>
      <c r="T1145" s="14">
        <f t="shared" si="88"/>
        <v>42355.19358796296</v>
      </c>
      <c r="U1145" s="13">
        <f t="shared" si="89"/>
        <v>2015</v>
      </c>
      <c r="V1145"/>
    </row>
    <row r="1146" spans="1:22" ht="43.5" hidden="1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4">
        <f t="shared" si="87"/>
        <v>42093.181944444441</v>
      </c>
      <c r="T1146" s="14">
        <f t="shared" si="88"/>
        <v>42123.181944444441</v>
      </c>
      <c r="U1146" s="13">
        <f t="shared" si="89"/>
        <v>2015</v>
      </c>
      <c r="V1146"/>
    </row>
    <row r="1147" spans="1:22" ht="43.5" hidden="1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4">
        <f t="shared" si="87"/>
        <v>41854.747592592597</v>
      </c>
      <c r="T1147" s="14">
        <f t="shared" si="88"/>
        <v>41914.747592592597</v>
      </c>
      <c r="U1147" s="13">
        <f t="shared" si="89"/>
        <v>2014</v>
      </c>
      <c r="V1147"/>
    </row>
    <row r="1148" spans="1:22" ht="43.5" hidden="1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4">
        <f t="shared" si="87"/>
        <v>41723.9533912037</v>
      </c>
      <c r="T1148" s="14">
        <f t="shared" si="88"/>
        <v>41761.9533912037</v>
      </c>
      <c r="U1148" s="13">
        <f t="shared" si="89"/>
        <v>2014</v>
      </c>
      <c r="V1148"/>
    </row>
    <row r="1149" spans="1:22" ht="43.5" hidden="1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4">
        <f t="shared" si="87"/>
        <v>41871.972025462965</v>
      </c>
      <c r="T1149" s="14">
        <f t="shared" si="88"/>
        <v>41931.972025462965</v>
      </c>
      <c r="U1149" s="13">
        <f t="shared" si="89"/>
        <v>2014</v>
      </c>
      <c r="V1149"/>
    </row>
    <row r="1150" spans="1:22" ht="29" hidden="1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4">
        <f t="shared" si="87"/>
        <v>42675.171076388884</v>
      </c>
      <c r="T1150" s="14">
        <f t="shared" si="88"/>
        <v>42705.212743055556</v>
      </c>
      <c r="U1150" s="13">
        <f t="shared" si="89"/>
        <v>2016</v>
      </c>
      <c r="V1150"/>
    </row>
    <row r="1151" spans="1:22" ht="29" hidden="1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4">
        <f t="shared" si="87"/>
        <v>42507.71025462963</v>
      </c>
      <c r="T1151" s="14">
        <f t="shared" si="88"/>
        <v>42537.71025462963</v>
      </c>
      <c r="U1151" s="13">
        <f t="shared" si="89"/>
        <v>2016</v>
      </c>
      <c r="V1151"/>
    </row>
    <row r="1152" spans="1:22" ht="29" hidden="1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4">
        <f t="shared" si="87"/>
        <v>42317.954571759255</v>
      </c>
      <c r="T1152" s="14">
        <f t="shared" si="88"/>
        <v>42377.954571759255</v>
      </c>
      <c r="U1152" s="13">
        <f t="shared" si="89"/>
        <v>2015</v>
      </c>
      <c r="V1152"/>
    </row>
    <row r="1153" spans="1:22" ht="58" hidden="1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4">
        <f t="shared" si="87"/>
        <v>42224.102581018517</v>
      </c>
      <c r="T1153" s="14">
        <f t="shared" si="88"/>
        <v>42254.102581018517</v>
      </c>
      <c r="U1153" s="13">
        <f t="shared" si="89"/>
        <v>2015</v>
      </c>
      <c r="V1153"/>
    </row>
    <row r="1154" spans="1:22" hidden="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8334</v>
      </c>
      <c r="R1154" t="s">
        <v>8335</v>
      </c>
      <c r="S1154" s="14">
        <f t="shared" si="87"/>
        <v>42109.709629629629</v>
      </c>
      <c r="T1154" s="14">
        <f t="shared" si="88"/>
        <v>42139.709629629629</v>
      </c>
      <c r="U1154" s="13">
        <f t="shared" si="89"/>
        <v>2015</v>
      </c>
      <c r="V1154"/>
    </row>
    <row r="1155" spans="1:22" ht="29" hidden="1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4">
        <f t="shared" ref="S1155:S1218" si="92">(((J1155/60)/60)/24+DATE(1970,1,1))</f>
        <v>42143.714178240742</v>
      </c>
      <c r="T1155" s="14">
        <f t="shared" ref="T1155:T1218" si="93">(((I1155/60)/60)/24)+DATE(1970,1,1)</f>
        <v>42173.714178240742</v>
      </c>
      <c r="U1155" s="13">
        <f t="shared" ref="U1155:U1218" si="94">YEAR(S1155)</f>
        <v>2015</v>
      </c>
      <c r="V1155"/>
    </row>
    <row r="1156" spans="1:22" ht="43.5" hidden="1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4">
        <f t="shared" si="92"/>
        <v>42223.108865740738</v>
      </c>
      <c r="T1156" s="14">
        <f t="shared" si="93"/>
        <v>42253.108865740738</v>
      </c>
      <c r="U1156" s="13">
        <f t="shared" si="94"/>
        <v>2015</v>
      </c>
      <c r="V1156"/>
    </row>
    <row r="1157" spans="1:22" ht="43.5" hidden="1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4">
        <f t="shared" si="92"/>
        <v>41835.763981481483</v>
      </c>
      <c r="T1157" s="14">
        <f t="shared" si="93"/>
        <v>41865.763981481483</v>
      </c>
      <c r="U1157" s="13">
        <f t="shared" si="94"/>
        <v>2014</v>
      </c>
      <c r="V1157"/>
    </row>
    <row r="1158" spans="1:22" ht="43.5" hidden="1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4">
        <f t="shared" si="92"/>
        <v>42029.07131944444</v>
      </c>
      <c r="T1158" s="14">
        <f t="shared" si="93"/>
        <v>42059.07131944444</v>
      </c>
      <c r="U1158" s="13">
        <f t="shared" si="94"/>
        <v>2015</v>
      </c>
      <c r="V1158"/>
    </row>
    <row r="1159" spans="1:22" ht="43.5" hidden="1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4">
        <f t="shared" si="92"/>
        <v>41918.628240740742</v>
      </c>
      <c r="T1159" s="14">
        <f t="shared" si="93"/>
        <v>41978.669907407413</v>
      </c>
      <c r="U1159" s="13">
        <f t="shared" si="94"/>
        <v>2014</v>
      </c>
      <c r="V1159"/>
    </row>
    <row r="1160" spans="1:22" ht="43.5" hidden="1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4">
        <f t="shared" si="92"/>
        <v>41952.09175925926</v>
      </c>
      <c r="T1160" s="14">
        <f t="shared" si="93"/>
        <v>41982.09175925926</v>
      </c>
      <c r="U1160" s="13">
        <f t="shared" si="94"/>
        <v>2014</v>
      </c>
      <c r="V1160"/>
    </row>
    <row r="1161" spans="1:22" ht="43.5" hidden="1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4">
        <f t="shared" si="92"/>
        <v>42154.726446759261</v>
      </c>
      <c r="T1161" s="14">
        <f t="shared" si="93"/>
        <v>42185.65625</v>
      </c>
      <c r="U1161" s="13">
        <f t="shared" si="94"/>
        <v>2015</v>
      </c>
      <c r="V1161"/>
    </row>
    <row r="1162" spans="1:22" ht="43.5" hidden="1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4">
        <f t="shared" si="92"/>
        <v>42061.154930555553</v>
      </c>
      <c r="T1162" s="14">
        <f t="shared" si="93"/>
        <v>42091.113263888896</v>
      </c>
      <c r="U1162" s="13">
        <f t="shared" si="94"/>
        <v>2015</v>
      </c>
      <c r="V1162"/>
    </row>
    <row r="1163" spans="1:22" ht="43.5" hidden="1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4">
        <f t="shared" si="92"/>
        <v>42122.629502314812</v>
      </c>
      <c r="T1163" s="14">
        <f t="shared" si="93"/>
        <v>42143.629502314812</v>
      </c>
      <c r="U1163" s="13">
        <f t="shared" si="94"/>
        <v>2015</v>
      </c>
      <c r="V1163"/>
    </row>
    <row r="1164" spans="1:22" ht="58" hidden="1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4">
        <f t="shared" si="92"/>
        <v>41876.683611111112</v>
      </c>
      <c r="T1164" s="14">
        <f t="shared" si="93"/>
        <v>41907.683611111112</v>
      </c>
      <c r="U1164" s="13">
        <f t="shared" si="94"/>
        <v>2014</v>
      </c>
      <c r="V1164"/>
    </row>
    <row r="1165" spans="1:22" ht="43.5" hidden="1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4">
        <f t="shared" si="92"/>
        <v>41830.723611111112</v>
      </c>
      <c r="T1165" s="14">
        <f t="shared" si="93"/>
        <v>41860.723611111112</v>
      </c>
      <c r="U1165" s="13">
        <f t="shared" si="94"/>
        <v>2014</v>
      </c>
      <c r="V1165"/>
    </row>
    <row r="1166" spans="1:22" ht="58" hidden="1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4">
        <f t="shared" si="92"/>
        <v>42509.724328703705</v>
      </c>
      <c r="T1166" s="14">
        <f t="shared" si="93"/>
        <v>42539.724328703705</v>
      </c>
      <c r="U1166" s="13">
        <f t="shared" si="94"/>
        <v>2016</v>
      </c>
      <c r="V1166"/>
    </row>
    <row r="1167" spans="1:22" ht="43.5" hidden="1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4">
        <f t="shared" si="92"/>
        <v>41792.214467592588</v>
      </c>
      <c r="T1167" s="14">
        <f t="shared" si="93"/>
        <v>41826.214467592588</v>
      </c>
      <c r="U1167" s="13">
        <f t="shared" si="94"/>
        <v>2014</v>
      </c>
      <c r="V1167"/>
    </row>
    <row r="1168" spans="1:22" ht="43.5" hidden="1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4">
        <f t="shared" si="92"/>
        <v>42150.485439814816</v>
      </c>
      <c r="T1168" s="14">
        <f t="shared" si="93"/>
        <v>42181.166666666672</v>
      </c>
      <c r="U1168" s="13">
        <f t="shared" si="94"/>
        <v>2015</v>
      </c>
      <c r="V1168"/>
    </row>
    <row r="1169" spans="1:22" ht="43.5" hidden="1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4">
        <f t="shared" si="92"/>
        <v>41863.734895833331</v>
      </c>
      <c r="T1169" s="14">
        <f t="shared" si="93"/>
        <v>41894.734895833331</v>
      </c>
      <c r="U1169" s="13">
        <f t="shared" si="94"/>
        <v>2014</v>
      </c>
      <c r="V1169"/>
    </row>
    <row r="1170" spans="1:22" ht="43.5" hidden="1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4">
        <f t="shared" si="92"/>
        <v>42605.053993055553</v>
      </c>
      <c r="T1170" s="14">
        <f t="shared" si="93"/>
        <v>42635.053993055553</v>
      </c>
      <c r="U1170" s="13">
        <f t="shared" si="94"/>
        <v>2016</v>
      </c>
      <c r="V1170"/>
    </row>
    <row r="1171" spans="1:22" ht="43.5" hidden="1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4">
        <f t="shared" si="92"/>
        <v>42027.353738425925</v>
      </c>
      <c r="T1171" s="14">
        <f t="shared" si="93"/>
        <v>42057.353738425925</v>
      </c>
      <c r="U1171" s="13">
        <f t="shared" si="94"/>
        <v>2015</v>
      </c>
      <c r="V1171"/>
    </row>
    <row r="1172" spans="1:22" ht="43.5" hidden="1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4">
        <f t="shared" si="92"/>
        <v>42124.893182870372</v>
      </c>
      <c r="T1172" s="14">
        <f t="shared" si="93"/>
        <v>42154.893182870372</v>
      </c>
      <c r="U1172" s="13">
        <f t="shared" si="94"/>
        <v>2015</v>
      </c>
      <c r="V1172"/>
    </row>
    <row r="1173" spans="1:22" ht="43.5" hidden="1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4">
        <f t="shared" si="92"/>
        <v>41938.804710648146</v>
      </c>
      <c r="T1173" s="14">
        <f t="shared" si="93"/>
        <v>41956.846377314811</v>
      </c>
      <c r="U1173" s="13">
        <f t="shared" si="94"/>
        <v>2014</v>
      </c>
      <c r="V1173"/>
    </row>
    <row r="1174" spans="1:22" ht="29" hidden="1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4">
        <f t="shared" si="92"/>
        <v>41841.682314814818</v>
      </c>
      <c r="T1174" s="14">
        <f t="shared" si="93"/>
        <v>41871.682314814818</v>
      </c>
      <c r="U1174" s="13">
        <f t="shared" si="94"/>
        <v>2014</v>
      </c>
      <c r="V1174"/>
    </row>
    <row r="1175" spans="1:22" ht="43.5" hidden="1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4">
        <f t="shared" si="92"/>
        <v>42184.185844907406</v>
      </c>
      <c r="T1175" s="14">
        <f t="shared" si="93"/>
        <v>42219.185844907406</v>
      </c>
      <c r="U1175" s="13">
        <f t="shared" si="94"/>
        <v>2015</v>
      </c>
      <c r="V1175"/>
    </row>
    <row r="1176" spans="1:22" ht="43.5" hidden="1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4">
        <f t="shared" si="92"/>
        <v>42468.84174768519</v>
      </c>
      <c r="T1176" s="14">
        <f t="shared" si="93"/>
        <v>42498.84174768519</v>
      </c>
      <c r="U1176" s="13">
        <f t="shared" si="94"/>
        <v>2016</v>
      </c>
      <c r="V1176"/>
    </row>
    <row r="1177" spans="1:22" ht="43.5" hidden="1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4">
        <f t="shared" si="92"/>
        <v>42170.728460648148</v>
      </c>
      <c r="T1177" s="14">
        <f t="shared" si="93"/>
        <v>42200.728460648148</v>
      </c>
      <c r="U1177" s="13">
        <f t="shared" si="94"/>
        <v>2015</v>
      </c>
      <c r="V1177"/>
    </row>
    <row r="1178" spans="1:22" ht="58" hidden="1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4">
        <f t="shared" si="92"/>
        <v>42746.019652777773</v>
      </c>
      <c r="T1178" s="14">
        <f t="shared" si="93"/>
        <v>42800.541666666672</v>
      </c>
      <c r="U1178" s="13">
        <f t="shared" si="94"/>
        <v>2017</v>
      </c>
      <c r="V1178"/>
    </row>
    <row r="1179" spans="1:22" ht="43.5" hidden="1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4">
        <f t="shared" si="92"/>
        <v>41897.660833333335</v>
      </c>
      <c r="T1179" s="14">
        <f t="shared" si="93"/>
        <v>41927.660833333335</v>
      </c>
      <c r="U1179" s="13">
        <f t="shared" si="94"/>
        <v>2014</v>
      </c>
      <c r="V1179"/>
    </row>
    <row r="1180" spans="1:22" ht="43.5" hidden="1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4">
        <f t="shared" si="92"/>
        <v>41837.905694444446</v>
      </c>
      <c r="T1180" s="14">
        <f t="shared" si="93"/>
        <v>41867.905694444446</v>
      </c>
      <c r="U1180" s="13">
        <f t="shared" si="94"/>
        <v>2014</v>
      </c>
      <c r="V1180"/>
    </row>
    <row r="1181" spans="1:22" ht="43.5" hidden="1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4">
        <f t="shared" si="92"/>
        <v>42275.720219907409</v>
      </c>
      <c r="T1181" s="14">
        <f t="shared" si="93"/>
        <v>42305.720219907409</v>
      </c>
      <c r="U1181" s="13">
        <f t="shared" si="94"/>
        <v>2015</v>
      </c>
      <c r="V1181"/>
    </row>
    <row r="1182" spans="1:22" ht="43.5" hidden="1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4">
        <f t="shared" si="92"/>
        <v>41781.806875000002</v>
      </c>
      <c r="T1182" s="14">
        <f t="shared" si="93"/>
        <v>41818.806875000002</v>
      </c>
      <c r="U1182" s="13">
        <f t="shared" si="94"/>
        <v>2014</v>
      </c>
      <c r="V1182"/>
    </row>
    <row r="1183" spans="1:22" ht="29" hidden="1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4">
        <f t="shared" si="92"/>
        <v>42034.339363425926</v>
      </c>
      <c r="T1183" s="14">
        <f t="shared" si="93"/>
        <v>42064.339363425926</v>
      </c>
      <c r="U1183" s="13">
        <f t="shared" si="94"/>
        <v>2015</v>
      </c>
      <c r="V1183"/>
    </row>
    <row r="1184" spans="1:22" ht="58" hidden="1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4">
        <f t="shared" si="92"/>
        <v>42728.827407407407</v>
      </c>
      <c r="T1184" s="14">
        <f t="shared" si="93"/>
        <v>42747.695833333331</v>
      </c>
      <c r="U1184" s="13">
        <f t="shared" si="94"/>
        <v>2016</v>
      </c>
      <c r="V1184"/>
    </row>
    <row r="1185" spans="1:22" ht="43.5" hidden="1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4">
        <f t="shared" si="92"/>
        <v>42656.86137731481</v>
      </c>
      <c r="T1185" s="14">
        <f t="shared" si="93"/>
        <v>42676.165972222225</v>
      </c>
      <c r="U1185" s="13">
        <f t="shared" si="94"/>
        <v>2016</v>
      </c>
      <c r="V1185"/>
    </row>
    <row r="1186" spans="1:22" ht="43.5" hidden="1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4">
        <f t="shared" si="92"/>
        <v>42741.599664351852</v>
      </c>
      <c r="T1186" s="14">
        <f t="shared" si="93"/>
        <v>42772.599664351852</v>
      </c>
      <c r="U1186" s="13">
        <f t="shared" si="94"/>
        <v>2017</v>
      </c>
      <c r="V1186"/>
    </row>
    <row r="1187" spans="1:22" ht="58" hidden="1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4">
        <f t="shared" si="92"/>
        <v>42130.865150462967</v>
      </c>
      <c r="T1187" s="14">
        <f t="shared" si="93"/>
        <v>42163.166666666672</v>
      </c>
      <c r="U1187" s="13">
        <f t="shared" si="94"/>
        <v>2015</v>
      </c>
      <c r="V1187"/>
    </row>
    <row r="1188" spans="1:22" ht="43.5" hidden="1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4">
        <f t="shared" si="92"/>
        <v>42123.86336805555</v>
      </c>
      <c r="T1188" s="14">
        <f t="shared" si="93"/>
        <v>42156.945833333331</v>
      </c>
      <c r="U1188" s="13">
        <f t="shared" si="94"/>
        <v>2015</v>
      </c>
      <c r="V1188"/>
    </row>
    <row r="1189" spans="1:22" ht="43.5" hidden="1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4">
        <f t="shared" si="92"/>
        <v>42109.894942129627</v>
      </c>
      <c r="T1189" s="14">
        <f t="shared" si="93"/>
        <v>42141.75</v>
      </c>
      <c r="U1189" s="13">
        <f t="shared" si="94"/>
        <v>2015</v>
      </c>
      <c r="V1189"/>
    </row>
    <row r="1190" spans="1:22" ht="43.5" hidden="1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4">
        <f t="shared" si="92"/>
        <v>42711.700694444444</v>
      </c>
      <c r="T1190" s="14">
        <f t="shared" si="93"/>
        <v>42732.700694444444</v>
      </c>
      <c r="U1190" s="13">
        <f t="shared" si="94"/>
        <v>2016</v>
      </c>
      <c r="V1190"/>
    </row>
    <row r="1191" spans="1:22" ht="43.5" hidden="1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4">
        <f t="shared" si="92"/>
        <v>42529.979108796295</v>
      </c>
      <c r="T1191" s="14">
        <f t="shared" si="93"/>
        <v>42550.979108796295</v>
      </c>
      <c r="U1191" s="13">
        <f t="shared" si="94"/>
        <v>2016</v>
      </c>
      <c r="V1191"/>
    </row>
    <row r="1192" spans="1:22" ht="43.5" hidden="1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4">
        <f t="shared" si="92"/>
        <v>41852.665798611109</v>
      </c>
      <c r="T1192" s="14">
        <f t="shared" si="93"/>
        <v>41882.665798611109</v>
      </c>
      <c r="U1192" s="13">
        <f t="shared" si="94"/>
        <v>2014</v>
      </c>
      <c r="V1192"/>
    </row>
    <row r="1193" spans="1:22" ht="43.5" hidden="1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4">
        <f t="shared" si="92"/>
        <v>42419.603703703702</v>
      </c>
      <c r="T1193" s="14">
        <f t="shared" si="93"/>
        <v>42449.562037037031</v>
      </c>
      <c r="U1193" s="13">
        <f t="shared" si="94"/>
        <v>2016</v>
      </c>
      <c r="V1193"/>
    </row>
    <row r="1194" spans="1:22" ht="29" hidden="1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4">
        <f t="shared" si="92"/>
        <v>42747.506689814814</v>
      </c>
      <c r="T1194" s="14">
        <f t="shared" si="93"/>
        <v>42777.506689814814</v>
      </c>
      <c r="U1194" s="13">
        <f t="shared" si="94"/>
        <v>2017</v>
      </c>
      <c r="V1194"/>
    </row>
    <row r="1195" spans="1:22" ht="58" hidden="1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4">
        <f t="shared" si="92"/>
        <v>42409.776076388895</v>
      </c>
      <c r="T1195" s="14">
        <f t="shared" si="93"/>
        <v>42469.734409722223</v>
      </c>
      <c r="U1195" s="13">
        <f t="shared" si="94"/>
        <v>2016</v>
      </c>
      <c r="V1195"/>
    </row>
    <row r="1196" spans="1:22" ht="43.5" hidden="1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4">
        <f t="shared" si="92"/>
        <v>42072.488182870366</v>
      </c>
      <c r="T1196" s="14">
        <f t="shared" si="93"/>
        <v>42102.488182870366</v>
      </c>
      <c r="U1196" s="13">
        <f t="shared" si="94"/>
        <v>2015</v>
      </c>
      <c r="V1196"/>
    </row>
    <row r="1197" spans="1:22" ht="58" hidden="1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4">
        <f t="shared" si="92"/>
        <v>42298.34783564815</v>
      </c>
      <c r="T1197" s="14">
        <f t="shared" si="93"/>
        <v>42358.375</v>
      </c>
      <c r="U1197" s="13">
        <f t="shared" si="94"/>
        <v>2015</v>
      </c>
      <c r="V1197"/>
    </row>
    <row r="1198" spans="1:22" ht="29" hidden="1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4">
        <f t="shared" si="92"/>
        <v>42326.818738425922</v>
      </c>
      <c r="T1198" s="14">
        <f t="shared" si="93"/>
        <v>42356.818738425922</v>
      </c>
      <c r="U1198" s="13">
        <f t="shared" si="94"/>
        <v>2015</v>
      </c>
      <c r="V1198"/>
    </row>
    <row r="1199" spans="1:22" ht="58" hidden="1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4">
        <f t="shared" si="92"/>
        <v>42503.66474537037</v>
      </c>
      <c r="T1199" s="14">
        <f t="shared" si="93"/>
        <v>42534.249305555553</v>
      </c>
      <c r="U1199" s="13">
        <f t="shared" si="94"/>
        <v>2016</v>
      </c>
      <c r="V1199"/>
    </row>
    <row r="1200" spans="1:22" ht="43.5" hidden="1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4">
        <f t="shared" si="92"/>
        <v>42333.619050925925</v>
      </c>
      <c r="T1200" s="14">
        <f t="shared" si="93"/>
        <v>42369.125</v>
      </c>
      <c r="U1200" s="13">
        <f t="shared" si="94"/>
        <v>2015</v>
      </c>
      <c r="V1200"/>
    </row>
    <row r="1201" spans="1:22" ht="43.5" hidden="1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4">
        <f t="shared" si="92"/>
        <v>42161.770833333328</v>
      </c>
      <c r="T1201" s="14">
        <f t="shared" si="93"/>
        <v>42193.770833333328</v>
      </c>
      <c r="U1201" s="13">
        <f t="shared" si="94"/>
        <v>2015</v>
      </c>
      <c r="V1201"/>
    </row>
    <row r="1202" spans="1:22" ht="43.5" hidden="1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4">
        <f t="shared" si="92"/>
        <v>42089.477500000001</v>
      </c>
      <c r="T1202" s="14">
        <f t="shared" si="93"/>
        <v>42110.477500000001</v>
      </c>
      <c r="U1202" s="13">
        <f t="shared" si="94"/>
        <v>2015</v>
      </c>
      <c r="V1202"/>
    </row>
    <row r="1203" spans="1:22" ht="43.5" hidden="1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4">
        <f t="shared" si="92"/>
        <v>42536.60701388889</v>
      </c>
      <c r="T1203" s="14">
        <f t="shared" si="93"/>
        <v>42566.60701388889</v>
      </c>
      <c r="U1203" s="13">
        <f t="shared" si="94"/>
        <v>2016</v>
      </c>
      <c r="V1203"/>
    </row>
    <row r="1204" spans="1:22" ht="58" hidden="1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4">
        <f t="shared" si="92"/>
        <v>42152.288819444439</v>
      </c>
      <c r="T1204" s="14">
        <f t="shared" si="93"/>
        <v>42182.288819444439</v>
      </c>
      <c r="U1204" s="13">
        <f t="shared" si="94"/>
        <v>2015</v>
      </c>
      <c r="V1204"/>
    </row>
    <row r="1205" spans="1:22" ht="43.5" hidden="1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4">
        <f t="shared" si="92"/>
        <v>42125.614895833336</v>
      </c>
      <c r="T1205" s="14">
        <f t="shared" si="93"/>
        <v>42155.614895833336</v>
      </c>
      <c r="U1205" s="13">
        <f t="shared" si="94"/>
        <v>2015</v>
      </c>
      <c r="V1205"/>
    </row>
    <row r="1206" spans="1:22" ht="43.5" hidden="1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4">
        <f t="shared" si="92"/>
        <v>42297.748067129629</v>
      </c>
      <c r="T1206" s="14">
        <f t="shared" si="93"/>
        <v>42342.208333333328</v>
      </c>
      <c r="U1206" s="13">
        <f t="shared" si="94"/>
        <v>2015</v>
      </c>
      <c r="V1206"/>
    </row>
    <row r="1207" spans="1:22" ht="43.5" hidden="1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4">
        <f t="shared" si="92"/>
        <v>42138.506377314814</v>
      </c>
      <c r="T1207" s="14">
        <f t="shared" si="93"/>
        <v>42168.506377314814</v>
      </c>
      <c r="U1207" s="13">
        <f t="shared" si="94"/>
        <v>2015</v>
      </c>
      <c r="V1207"/>
    </row>
    <row r="1208" spans="1:22" ht="58" hidden="1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4">
        <f t="shared" si="92"/>
        <v>42772.776076388895</v>
      </c>
      <c r="T1208" s="14">
        <f t="shared" si="93"/>
        <v>42805.561805555553</v>
      </c>
      <c r="U1208" s="13">
        <f t="shared" si="94"/>
        <v>2017</v>
      </c>
      <c r="V1208"/>
    </row>
    <row r="1209" spans="1:22" ht="29" hidden="1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4">
        <f t="shared" si="92"/>
        <v>42430.430243055554</v>
      </c>
      <c r="T1209" s="14">
        <f t="shared" si="93"/>
        <v>42460.416666666672</v>
      </c>
      <c r="U1209" s="13">
        <f t="shared" si="94"/>
        <v>2016</v>
      </c>
      <c r="V1209"/>
    </row>
    <row r="1210" spans="1:22" ht="58" hidden="1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4">
        <f t="shared" si="92"/>
        <v>42423.709074074075</v>
      </c>
      <c r="T1210" s="14">
        <f t="shared" si="93"/>
        <v>42453.667407407411</v>
      </c>
      <c r="U1210" s="13">
        <f t="shared" si="94"/>
        <v>2016</v>
      </c>
      <c r="V1210"/>
    </row>
    <row r="1211" spans="1:22" ht="43.5" hidden="1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4">
        <f t="shared" si="92"/>
        <v>42761.846122685187</v>
      </c>
      <c r="T1211" s="14">
        <f t="shared" si="93"/>
        <v>42791.846122685187</v>
      </c>
      <c r="U1211" s="13">
        <f t="shared" si="94"/>
        <v>2017</v>
      </c>
      <c r="V1211"/>
    </row>
    <row r="1212" spans="1:22" ht="29" hidden="1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4">
        <f t="shared" si="92"/>
        <v>42132.941805555558</v>
      </c>
      <c r="T1212" s="14">
        <f t="shared" si="93"/>
        <v>42155.875</v>
      </c>
      <c r="U1212" s="13">
        <f t="shared" si="94"/>
        <v>2015</v>
      </c>
      <c r="V1212"/>
    </row>
    <row r="1213" spans="1:22" ht="43.5" hidden="1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4">
        <f t="shared" si="92"/>
        <v>42515.866446759261</v>
      </c>
      <c r="T1213" s="14">
        <f t="shared" si="93"/>
        <v>42530.866446759261</v>
      </c>
      <c r="U1213" s="13">
        <f t="shared" si="94"/>
        <v>2016</v>
      </c>
      <c r="V1213"/>
    </row>
    <row r="1214" spans="1:22" ht="58" hidden="1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4">
        <f t="shared" si="92"/>
        <v>42318.950173611112</v>
      </c>
      <c r="T1214" s="14">
        <f t="shared" si="93"/>
        <v>42335.041666666672</v>
      </c>
      <c r="U1214" s="13">
        <f t="shared" si="94"/>
        <v>2015</v>
      </c>
      <c r="V1214"/>
    </row>
    <row r="1215" spans="1:22" ht="58" hidden="1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4">
        <f t="shared" si="92"/>
        <v>42731.755787037036</v>
      </c>
      <c r="T1215" s="14">
        <f t="shared" si="93"/>
        <v>42766.755787037036</v>
      </c>
      <c r="U1215" s="13">
        <f t="shared" si="94"/>
        <v>2016</v>
      </c>
      <c r="V1215"/>
    </row>
    <row r="1216" spans="1:22" ht="58" hidden="1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4">
        <f t="shared" si="92"/>
        <v>42104.840335648143</v>
      </c>
      <c r="T1216" s="14">
        <f t="shared" si="93"/>
        <v>42164.840335648143</v>
      </c>
      <c r="U1216" s="13">
        <f t="shared" si="94"/>
        <v>2015</v>
      </c>
      <c r="V1216"/>
    </row>
    <row r="1217" spans="1:22" ht="43.5" hidden="1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4">
        <f t="shared" si="92"/>
        <v>41759.923101851848</v>
      </c>
      <c r="T1217" s="14">
        <f t="shared" si="93"/>
        <v>41789.923101851848</v>
      </c>
      <c r="U1217" s="13">
        <f t="shared" si="94"/>
        <v>2014</v>
      </c>
      <c r="V1217"/>
    </row>
    <row r="1218" spans="1:22" ht="29" hidden="1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8336</v>
      </c>
      <c r="R1218" t="s">
        <v>8337</v>
      </c>
      <c r="S1218" s="14">
        <f t="shared" si="92"/>
        <v>42247.616400462968</v>
      </c>
      <c r="T1218" s="14">
        <f t="shared" si="93"/>
        <v>42279.960416666669</v>
      </c>
      <c r="U1218" s="13">
        <f t="shared" si="94"/>
        <v>2015</v>
      </c>
      <c r="V1218"/>
    </row>
    <row r="1219" spans="1:22" ht="43.5" hidden="1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4">
        <f t="shared" ref="S1219:S1282" si="97">(((J1219/60)/60)/24+DATE(1970,1,1))</f>
        <v>42535.809490740736</v>
      </c>
      <c r="T1219" s="14">
        <f t="shared" ref="T1219:T1282" si="98">(((I1219/60)/60)/24)+DATE(1970,1,1)</f>
        <v>42565.809490740736</v>
      </c>
      <c r="U1219" s="13">
        <f t="shared" ref="U1219:U1282" si="99">YEAR(S1219)</f>
        <v>2016</v>
      </c>
      <c r="V1219"/>
    </row>
    <row r="1220" spans="1:22" ht="58" hidden="1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4">
        <f t="shared" si="97"/>
        <v>42278.662037037036</v>
      </c>
      <c r="T1220" s="14">
        <f t="shared" si="98"/>
        <v>42309.125</v>
      </c>
      <c r="U1220" s="13">
        <f t="shared" si="99"/>
        <v>2015</v>
      </c>
      <c r="V1220"/>
    </row>
    <row r="1221" spans="1:22" ht="29" hidden="1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4">
        <f t="shared" si="97"/>
        <v>42633.461956018517</v>
      </c>
      <c r="T1221" s="14">
        <f t="shared" si="98"/>
        <v>42663.461956018517</v>
      </c>
      <c r="U1221" s="13">
        <f t="shared" si="99"/>
        <v>2016</v>
      </c>
      <c r="V1221"/>
    </row>
    <row r="1222" spans="1:22" ht="43.5" hidden="1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4">
        <f t="shared" si="97"/>
        <v>42211.628611111111</v>
      </c>
      <c r="T1222" s="14">
        <f t="shared" si="98"/>
        <v>42241.628611111111</v>
      </c>
      <c r="U1222" s="13">
        <f t="shared" si="99"/>
        <v>2015</v>
      </c>
      <c r="V1222"/>
    </row>
    <row r="1223" spans="1:22" ht="43.5" hidden="1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4">
        <f t="shared" si="97"/>
        <v>42680.47555555556</v>
      </c>
      <c r="T1223" s="14">
        <f t="shared" si="98"/>
        <v>42708</v>
      </c>
      <c r="U1223" s="13">
        <f t="shared" si="99"/>
        <v>2016</v>
      </c>
      <c r="V1223"/>
    </row>
    <row r="1224" spans="1:22" ht="29" hidden="1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4">
        <f t="shared" si="97"/>
        <v>42430.720451388886</v>
      </c>
      <c r="T1224" s="14">
        <f t="shared" si="98"/>
        <v>42461.166666666672</v>
      </c>
      <c r="U1224" s="13">
        <f t="shared" si="99"/>
        <v>2016</v>
      </c>
      <c r="V1224"/>
    </row>
    <row r="1225" spans="1:22" ht="43.5" hidden="1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4">
        <f t="shared" si="97"/>
        <v>42654.177187499998</v>
      </c>
      <c r="T1225" s="14">
        <f t="shared" si="98"/>
        <v>42684.218854166669</v>
      </c>
      <c r="U1225" s="13">
        <f t="shared" si="99"/>
        <v>2016</v>
      </c>
      <c r="V1225"/>
    </row>
    <row r="1226" spans="1:22" ht="29" hidden="1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4">
        <f t="shared" si="97"/>
        <v>41736.549791666665</v>
      </c>
      <c r="T1226" s="14">
        <f t="shared" si="98"/>
        <v>41796.549791666665</v>
      </c>
      <c r="U1226" s="13">
        <f t="shared" si="99"/>
        <v>2014</v>
      </c>
      <c r="V1226"/>
    </row>
    <row r="1227" spans="1:22" ht="43.5" hidden="1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4">
        <f t="shared" si="97"/>
        <v>41509.905995370369</v>
      </c>
      <c r="T1227" s="14">
        <f t="shared" si="98"/>
        <v>41569.905995370369</v>
      </c>
      <c r="U1227" s="13">
        <f t="shared" si="99"/>
        <v>2013</v>
      </c>
      <c r="V1227"/>
    </row>
    <row r="1228" spans="1:22" ht="43.5" hidden="1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4">
        <f t="shared" si="97"/>
        <v>41715.874780092592</v>
      </c>
      <c r="T1228" s="14">
        <f t="shared" si="98"/>
        <v>41750.041666666664</v>
      </c>
      <c r="U1228" s="13">
        <f t="shared" si="99"/>
        <v>2014</v>
      </c>
      <c r="V1228"/>
    </row>
    <row r="1229" spans="1:22" ht="43.5" hidden="1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4">
        <f t="shared" si="97"/>
        <v>41827.919166666667</v>
      </c>
      <c r="T1229" s="14">
        <f t="shared" si="98"/>
        <v>41858.291666666664</v>
      </c>
      <c r="U1229" s="13">
        <f t="shared" si="99"/>
        <v>2014</v>
      </c>
      <c r="V1229"/>
    </row>
    <row r="1230" spans="1:22" ht="43.5" hidden="1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4">
        <f t="shared" si="97"/>
        <v>40754.729259259257</v>
      </c>
      <c r="T1230" s="14">
        <f t="shared" si="98"/>
        <v>40814.729259259257</v>
      </c>
      <c r="U1230" s="13">
        <f t="shared" si="99"/>
        <v>2011</v>
      </c>
      <c r="V1230"/>
    </row>
    <row r="1231" spans="1:22" ht="58" hidden="1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4">
        <f t="shared" si="97"/>
        <v>40985.459803240738</v>
      </c>
      <c r="T1231" s="14">
        <f t="shared" si="98"/>
        <v>41015.666666666664</v>
      </c>
      <c r="U1231" s="13">
        <f t="shared" si="99"/>
        <v>2012</v>
      </c>
      <c r="V1231"/>
    </row>
    <row r="1232" spans="1:22" ht="43.5" hidden="1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4">
        <f t="shared" si="97"/>
        <v>40568.972569444442</v>
      </c>
      <c r="T1232" s="14">
        <f t="shared" si="98"/>
        <v>40598.972569444442</v>
      </c>
      <c r="U1232" s="13">
        <f t="shared" si="99"/>
        <v>2011</v>
      </c>
      <c r="V1232"/>
    </row>
    <row r="1233" spans="1:22" ht="43.5" hidden="1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4">
        <f t="shared" si="97"/>
        <v>42193.941759259258</v>
      </c>
      <c r="T1233" s="14">
        <f t="shared" si="98"/>
        <v>42244.041666666672</v>
      </c>
      <c r="U1233" s="13">
        <f t="shared" si="99"/>
        <v>2015</v>
      </c>
      <c r="V1233"/>
    </row>
    <row r="1234" spans="1:22" ht="43.5" hidden="1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4">
        <f t="shared" si="97"/>
        <v>41506.848032407412</v>
      </c>
      <c r="T1234" s="14">
        <f t="shared" si="98"/>
        <v>41553.848032407412</v>
      </c>
      <c r="U1234" s="13">
        <f t="shared" si="99"/>
        <v>2013</v>
      </c>
      <c r="V1234"/>
    </row>
    <row r="1235" spans="1:22" ht="43.5" hidden="1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4">
        <f t="shared" si="97"/>
        <v>40939.948773148149</v>
      </c>
      <c r="T1235" s="14">
        <f t="shared" si="98"/>
        <v>40960.948773148149</v>
      </c>
      <c r="U1235" s="13">
        <f t="shared" si="99"/>
        <v>2012</v>
      </c>
      <c r="V1235"/>
    </row>
    <row r="1236" spans="1:22" ht="43.5" hidden="1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4">
        <f t="shared" si="97"/>
        <v>42007.788680555561</v>
      </c>
      <c r="T1236" s="14">
        <f t="shared" si="98"/>
        <v>42037.788680555561</v>
      </c>
      <c r="U1236" s="13">
        <f t="shared" si="99"/>
        <v>2015</v>
      </c>
      <c r="V1236"/>
    </row>
    <row r="1237" spans="1:22" ht="43.5" hidden="1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4">
        <f t="shared" si="97"/>
        <v>41583.135405092595</v>
      </c>
      <c r="T1237" s="14">
        <f t="shared" si="98"/>
        <v>41623.135405092595</v>
      </c>
      <c r="U1237" s="13">
        <f t="shared" si="99"/>
        <v>2013</v>
      </c>
      <c r="V1237"/>
    </row>
    <row r="1238" spans="1:22" hidden="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4">
        <f t="shared" si="97"/>
        <v>41110.680138888885</v>
      </c>
      <c r="T1238" s="14">
        <f t="shared" si="98"/>
        <v>41118.666666666664</v>
      </c>
      <c r="U1238" s="13">
        <f t="shared" si="99"/>
        <v>2012</v>
      </c>
      <c r="V1238"/>
    </row>
    <row r="1239" spans="1:22" ht="58" hidden="1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4">
        <f t="shared" si="97"/>
        <v>41125.283159722225</v>
      </c>
      <c r="T1239" s="14">
        <f t="shared" si="98"/>
        <v>41145.283159722225</v>
      </c>
      <c r="U1239" s="13">
        <f t="shared" si="99"/>
        <v>2012</v>
      </c>
      <c r="V1239"/>
    </row>
    <row r="1240" spans="1:22" ht="58" hidden="1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4">
        <f t="shared" si="97"/>
        <v>40731.61037037037</v>
      </c>
      <c r="T1240" s="14">
        <f t="shared" si="98"/>
        <v>40761.61037037037</v>
      </c>
      <c r="U1240" s="13">
        <f t="shared" si="99"/>
        <v>2011</v>
      </c>
      <c r="V1240"/>
    </row>
    <row r="1241" spans="1:22" ht="29" hidden="1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4">
        <f t="shared" si="97"/>
        <v>40883.962581018517</v>
      </c>
      <c r="T1241" s="14">
        <f t="shared" si="98"/>
        <v>40913.962581018517</v>
      </c>
      <c r="U1241" s="13">
        <f t="shared" si="99"/>
        <v>2011</v>
      </c>
      <c r="V1241"/>
    </row>
    <row r="1242" spans="1:22" ht="43.5" hidden="1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4">
        <f t="shared" si="97"/>
        <v>41409.040011574078</v>
      </c>
      <c r="T1242" s="14">
        <f t="shared" si="98"/>
        <v>41467.910416666666</v>
      </c>
      <c r="U1242" s="13">
        <f t="shared" si="99"/>
        <v>2013</v>
      </c>
      <c r="V1242"/>
    </row>
    <row r="1243" spans="1:22" ht="58" hidden="1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4">
        <f t="shared" si="97"/>
        <v>41923.837731481479</v>
      </c>
      <c r="T1243" s="14">
        <f t="shared" si="98"/>
        <v>41946.249305555553</v>
      </c>
      <c r="U1243" s="13">
        <f t="shared" si="99"/>
        <v>2014</v>
      </c>
      <c r="V1243"/>
    </row>
    <row r="1244" spans="1:22" ht="43.5" hidden="1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4">
        <f t="shared" si="97"/>
        <v>40782.165532407409</v>
      </c>
      <c r="T1244" s="14">
        <f t="shared" si="98"/>
        <v>40797.554166666669</v>
      </c>
      <c r="U1244" s="13">
        <f t="shared" si="99"/>
        <v>2011</v>
      </c>
      <c r="V1244"/>
    </row>
    <row r="1245" spans="1:22" ht="43.5" hidden="1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4">
        <f t="shared" si="97"/>
        <v>40671.879293981481</v>
      </c>
      <c r="T1245" s="14">
        <f t="shared" si="98"/>
        <v>40732.875</v>
      </c>
      <c r="U1245" s="13">
        <f t="shared" si="99"/>
        <v>2011</v>
      </c>
      <c r="V1245"/>
    </row>
    <row r="1246" spans="1:22" ht="43.5" hidden="1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4">
        <f t="shared" si="97"/>
        <v>41355.825497685182</v>
      </c>
      <c r="T1246" s="14">
        <f t="shared" si="98"/>
        <v>41386.875</v>
      </c>
      <c r="U1246" s="13">
        <f t="shared" si="99"/>
        <v>2013</v>
      </c>
      <c r="V1246"/>
    </row>
    <row r="1247" spans="1:22" ht="43.5" hidden="1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4">
        <f t="shared" si="97"/>
        <v>41774.599930555552</v>
      </c>
      <c r="T1247" s="14">
        <f t="shared" si="98"/>
        <v>41804.599930555552</v>
      </c>
      <c r="U1247" s="13">
        <f t="shared" si="99"/>
        <v>2014</v>
      </c>
      <c r="V1247"/>
    </row>
    <row r="1248" spans="1:22" ht="43.5" hidden="1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4">
        <f t="shared" si="97"/>
        <v>40838.043391203704</v>
      </c>
      <c r="T1248" s="14">
        <f t="shared" si="98"/>
        <v>40883.085057870368</v>
      </c>
      <c r="U1248" s="13">
        <f t="shared" si="99"/>
        <v>2011</v>
      </c>
      <c r="V1248"/>
    </row>
    <row r="1249" spans="1:22" ht="29" hidden="1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4">
        <f t="shared" si="97"/>
        <v>41370.292303240742</v>
      </c>
      <c r="T1249" s="14">
        <f t="shared" si="98"/>
        <v>41400.292303240742</v>
      </c>
      <c r="U1249" s="13">
        <f t="shared" si="99"/>
        <v>2013</v>
      </c>
      <c r="V1249"/>
    </row>
    <row r="1250" spans="1:22" ht="43.5" hidden="1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4">
        <f t="shared" si="97"/>
        <v>41767.656863425924</v>
      </c>
      <c r="T1250" s="14">
        <f t="shared" si="98"/>
        <v>41803.290972222225</v>
      </c>
      <c r="U1250" s="13">
        <f t="shared" si="99"/>
        <v>2014</v>
      </c>
      <c r="V1250"/>
    </row>
    <row r="1251" spans="1:22" ht="43.5" hidden="1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4">
        <f t="shared" si="97"/>
        <v>41067.74086805556</v>
      </c>
      <c r="T1251" s="14">
        <f t="shared" si="98"/>
        <v>41097.74086805556</v>
      </c>
      <c r="U1251" s="13">
        <f t="shared" si="99"/>
        <v>2012</v>
      </c>
      <c r="V1251"/>
    </row>
    <row r="1252" spans="1:22" ht="58" hidden="1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4">
        <f t="shared" si="97"/>
        <v>41843.64271990741</v>
      </c>
      <c r="T1252" s="14">
        <f t="shared" si="98"/>
        <v>41888.64271990741</v>
      </c>
      <c r="U1252" s="13">
        <f t="shared" si="99"/>
        <v>2014</v>
      </c>
      <c r="V1252"/>
    </row>
    <row r="1253" spans="1:22" ht="29" hidden="1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4">
        <f t="shared" si="97"/>
        <v>40751.814432870371</v>
      </c>
      <c r="T1253" s="14">
        <f t="shared" si="98"/>
        <v>40811.814432870371</v>
      </c>
      <c r="U1253" s="13">
        <f t="shared" si="99"/>
        <v>2011</v>
      </c>
      <c r="V1253"/>
    </row>
    <row r="1254" spans="1:22" ht="43.5" hidden="1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4">
        <f t="shared" si="97"/>
        <v>41543.988067129627</v>
      </c>
      <c r="T1254" s="14">
        <f t="shared" si="98"/>
        <v>41571.988067129627</v>
      </c>
      <c r="U1254" s="13">
        <f t="shared" si="99"/>
        <v>2013</v>
      </c>
      <c r="V1254"/>
    </row>
    <row r="1255" spans="1:22" ht="58" hidden="1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4">
        <f t="shared" si="97"/>
        <v>41855.783645833333</v>
      </c>
      <c r="T1255" s="14">
        <f t="shared" si="98"/>
        <v>41885.783645833333</v>
      </c>
      <c r="U1255" s="13">
        <f t="shared" si="99"/>
        <v>2014</v>
      </c>
      <c r="V1255"/>
    </row>
    <row r="1256" spans="1:22" ht="43.5" hidden="1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4">
        <f t="shared" si="97"/>
        <v>40487.621365740742</v>
      </c>
      <c r="T1256" s="14">
        <f t="shared" si="98"/>
        <v>40544.207638888889</v>
      </c>
      <c r="U1256" s="13">
        <f t="shared" si="99"/>
        <v>2010</v>
      </c>
      <c r="V1256"/>
    </row>
    <row r="1257" spans="1:22" ht="43.5" hidden="1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4">
        <f t="shared" si="97"/>
        <v>41579.845509259263</v>
      </c>
      <c r="T1257" s="14">
        <f t="shared" si="98"/>
        <v>41609.887175925927</v>
      </c>
      <c r="U1257" s="13">
        <f t="shared" si="99"/>
        <v>2013</v>
      </c>
      <c r="V1257"/>
    </row>
    <row r="1258" spans="1:22" ht="43.5" hidden="1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4">
        <f t="shared" si="97"/>
        <v>40921.919340277782</v>
      </c>
      <c r="T1258" s="14">
        <f t="shared" si="98"/>
        <v>40951.919340277782</v>
      </c>
      <c r="U1258" s="13">
        <f t="shared" si="99"/>
        <v>2012</v>
      </c>
      <c r="V1258"/>
    </row>
    <row r="1259" spans="1:22" ht="43.5" hidden="1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4">
        <f t="shared" si="97"/>
        <v>40587.085532407407</v>
      </c>
      <c r="T1259" s="14">
        <f t="shared" si="98"/>
        <v>40636.043865740743</v>
      </c>
      <c r="U1259" s="13">
        <f t="shared" si="99"/>
        <v>2011</v>
      </c>
      <c r="V1259"/>
    </row>
    <row r="1260" spans="1:22" ht="43.5" hidden="1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4">
        <f t="shared" si="97"/>
        <v>41487.611250000002</v>
      </c>
      <c r="T1260" s="14">
        <f t="shared" si="98"/>
        <v>41517.611250000002</v>
      </c>
      <c r="U1260" s="13">
        <f t="shared" si="99"/>
        <v>2013</v>
      </c>
      <c r="V1260"/>
    </row>
    <row r="1261" spans="1:22" ht="43.5" hidden="1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4">
        <f t="shared" si="97"/>
        <v>41766.970648148148</v>
      </c>
      <c r="T1261" s="14">
        <f t="shared" si="98"/>
        <v>41799.165972222225</v>
      </c>
      <c r="U1261" s="13">
        <f t="shared" si="99"/>
        <v>2014</v>
      </c>
      <c r="V1261"/>
    </row>
    <row r="1262" spans="1:22" ht="43.5" hidden="1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4">
        <f t="shared" si="97"/>
        <v>41666.842824074076</v>
      </c>
      <c r="T1262" s="14">
        <f t="shared" si="98"/>
        <v>41696.842824074076</v>
      </c>
      <c r="U1262" s="13">
        <f t="shared" si="99"/>
        <v>2014</v>
      </c>
      <c r="V1262"/>
    </row>
    <row r="1263" spans="1:22" ht="43.5" hidden="1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4">
        <f t="shared" si="97"/>
        <v>41638.342905092592</v>
      </c>
      <c r="T1263" s="14">
        <f t="shared" si="98"/>
        <v>41668.342905092592</v>
      </c>
      <c r="U1263" s="13">
        <f t="shared" si="99"/>
        <v>2013</v>
      </c>
      <c r="V1263"/>
    </row>
    <row r="1264" spans="1:22" ht="43.5" hidden="1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4">
        <f t="shared" si="97"/>
        <v>41656.762638888889</v>
      </c>
      <c r="T1264" s="14">
        <f t="shared" si="98"/>
        <v>41686.762638888889</v>
      </c>
      <c r="U1264" s="13">
        <f t="shared" si="99"/>
        <v>2014</v>
      </c>
      <c r="V1264"/>
    </row>
    <row r="1265" spans="1:22" ht="29" hidden="1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4">
        <f t="shared" si="97"/>
        <v>41692.084143518521</v>
      </c>
      <c r="T1265" s="14">
        <f t="shared" si="98"/>
        <v>41727.041666666664</v>
      </c>
      <c r="U1265" s="13">
        <f t="shared" si="99"/>
        <v>2014</v>
      </c>
      <c r="V1265"/>
    </row>
    <row r="1266" spans="1:22" ht="43.5" hidden="1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4">
        <f t="shared" si="97"/>
        <v>41547.662997685184</v>
      </c>
      <c r="T1266" s="14">
        <f t="shared" si="98"/>
        <v>41576.662997685184</v>
      </c>
      <c r="U1266" s="13">
        <f t="shared" si="99"/>
        <v>2013</v>
      </c>
      <c r="V1266"/>
    </row>
    <row r="1267" spans="1:22" ht="58" hidden="1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4">
        <f t="shared" si="97"/>
        <v>40465.655266203699</v>
      </c>
      <c r="T1267" s="14">
        <f t="shared" si="98"/>
        <v>40512.655266203699</v>
      </c>
      <c r="U1267" s="13">
        <f t="shared" si="99"/>
        <v>2010</v>
      </c>
      <c r="V1267"/>
    </row>
    <row r="1268" spans="1:22" ht="29" hidden="1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4">
        <f t="shared" si="97"/>
        <v>41620.87667824074</v>
      </c>
      <c r="T1268" s="14">
        <f t="shared" si="98"/>
        <v>41650.87667824074</v>
      </c>
      <c r="U1268" s="13">
        <f t="shared" si="99"/>
        <v>2013</v>
      </c>
      <c r="V1268"/>
    </row>
    <row r="1269" spans="1:22" ht="43.5" hidden="1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4">
        <f t="shared" si="97"/>
        <v>41449.585162037038</v>
      </c>
      <c r="T1269" s="14">
        <f t="shared" si="98"/>
        <v>41479.585162037038</v>
      </c>
      <c r="U1269" s="13">
        <f t="shared" si="99"/>
        <v>2013</v>
      </c>
      <c r="V1269"/>
    </row>
    <row r="1270" spans="1:22" ht="29" hidden="1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4">
        <f t="shared" si="97"/>
        <v>41507.845451388886</v>
      </c>
      <c r="T1270" s="14">
        <f t="shared" si="98"/>
        <v>41537.845451388886</v>
      </c>
      <c r="U1270" s="13">
        <f t="shared" si="99"/>
        <v>2013</v>
      </c>
      <c r="V1270"/>
    </row>
    <row r="1271" spans="1:22" ht="58" hidden="1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4">
        <f t="shared" si="97"/>
        <v>42445.823055555549</v>
      </c>
      <c r="T1271" s="14">
        <f t="shared" si="98"/>
        <v>42476</v>
      </c>
      <c r="U1271" s="13">
        <f t="shared" si="99"/>
        <v>2016</v>
      </c>
      <c r="V1271"/>
    </row>
    <row r="1272" spans="1:22" ht="29" hidden="1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4">
        <f t="shared" si="97"/>
        <v>40933.856967592597</v>
      </c>
      <c r="T1272" s="14">
        <f t="shared" si="98"/>
        <v>40993.815300925926</v>
      </c>
      <c r="U1272" s="13">
        <f t="shared" si="99"/>
        <v>2012</v>
      </c>
      <c r="V1272"/>
    </row>
    <row r="1273" spans="1:22" ht="43.5" hidden="1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4">
        <f t="shared" si="97"/>
        <v>41561.683553240742</v>
      </c>
      <c r="T1273" s="14">
        <f t="shared" si="98"/>
        <v>41591.725219907406</v>
      </c>
      <c r="U1273" s="13">
        <f t="shared" si="99"/>
        <v>2013</v>
      </c>
      <c r="V1273"/>
    </row>
    <row r="1274" spans="1:22" ht="58" hidden="1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4">
        <f t="shared" si="97"/>
        <v>40274.745127314818</v>
      </c>
      <c r="T1274" s="14">
        <f t="shared" si="98"/>
        <v>40344.166666666664</v>
      </c>
      <c r="U1274" s="13">
        <f t="shared" si="99"/>
        <v>2010</v>
      </c>
      <c r="V1274"/>
    </row>
    <row r="1275" spans="1:22" ht="43.5" hidden="1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4">
        <f t="shared" si="97"/>
        <v>41852.730219907404</v>
      </c>
      <c r="T1275" s="14">
        <f t="shared" si="98"/>
        <v>41882.730219907404</v>
      </c>
      <c r="U1275" s="13">
        <f t="shared" si="99"/>
        <v>2014</v>
      </c>
      <c r="V1275"/>
    </row>
    <row r="1276" spans="1:22" ht="43.5" hidden="1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4">
        <f t="shared" si="97"/>
        <v>41116.690104166664</v>
      </c>
      <c r="T1276" s="14">
        <f t="shared" si="98"/>
        <v>41151.690104166664</v>
      </c>
      <c r="U1276" s="13">
        <f t="shared" si="99"/>
        <v>2012</v>
      </c>
      <c r="V1276"/>
    </row>
    <row r="1277" spans="1:22" ht="43.5" hidden="1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4">
        <f t="shared" si="97"/>
        <v>41458.867905092593</v>
      </c>
      <c r="T1277" s="14">
        <f t="shared" si="98"/>
        <v>41493.867905092593</v>
      </c>
      <c r="U1277" s="13">
        <f t="shared" si="99"/>
        <v>2013</v>
      </c>
      <c r="V1277"/>
    </row>
    <row r="1278" spans="1:22" ht="29" hidden="1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4">
        <f t="shared" si="97"/>
        <v>40007.704247685186</v>
      </c>
      <c r="T1278" s="14">
        <f t="shared" si="98"/>
        <v>40057.166666666664</v>
      </c>
      <c r="U1278" s="13">
        <f t="shared" si="99"/>
        <v>2009</v>
      </c>
      <c r="V1278"/>
    </row>
    <row r="1279" spans="1:22" ht="43.5" hidden="1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4">
        <f t="shared" si="97"/>
        <v>41121.561886574076</v>
      </c>
      <c r="T1279" s="14">
        <f t="shared" si="98"/>
        <v>41156.561886574076</v>
      </c>
      <c r="U1279" s="13">
        <f t="shared" si="99"/>
        <v>2012</v>
      </c>
      <c r="V1279"/>
    </row>
    <row r="1280" spans="1:22" ht="43.5" hidden="1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4">
        <f t="shared" si="97"/>
        <v>41786.555162037039</v>
      </c>
      <c r="T1280" s="14">
        <f t="shared" si="98"/>
        <v>41815.083333333336</v>
      </c>
      <c r="U1280" s="13">
        <f t="shared" si="99"/>
        <v>2014</v>
      </c>
      <c r="V1280"/>
    </row>
    <row r="1281" spans="1:22" ht="43.5" hidden="1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4">
        <f t="shared" si="97"/>
        <v>41682.099189814813</v>
      </c>
      <c r="T1281" s="14">
        <f t="shared" si="98"/>
        <v>41722.057523148149</v>
      </c>
      <c r="U1281" s="13">
        <f t="shared" si="99"/>
        <v>2014</v>
      </c>
      <c r="V1281"/>
    </row>
    <row r="1282" spans="1:22" ht="43.5" hidden="1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8323</v>
      </c>
      <c r="R1282" t="s">
        <v>8324</v>
      </c>
      <c r="S1282" s="14">
        <f t="shared" si="97"/>
        <v>40513.757569444446</v>
      </c>
      <c r="T1282" s="14">
        <f t="shared" si="98"/>
        <v>40603.757569444446</v>
      </c>
      <c r="U1282" s="13">
        <f t="shared" si="99"/>
        <v>2010</v>
      </c>
      <c r="V1282"/>
    </row>
    <row r="1283" spans="1:22" ht="43.5" hidden="1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4">
        <f t="shared" ref="S1283:S1346" si="102">(((J1283/60)/60)/24+DATE(1970,1,1))</f>
        <v>41463.743472222224</v>
      </c>
      <c r="T1283" s="14">
        <f t="shared" ref="T1283:T1346" si="103">(((I1283/60)/60)/24)+DATE(1970,1,1)</f>
        <v>41483.743472222224</v>
      </c>
      <c r="U1283" s="13">
        <f t="shared" ref="U1283:U1346" si="104">YEAR(S1283)</f>
        <v>2013</v>
      </c>
      <c r="V1283"/>
    </row>
    <row r="1284" spans="1:22" ht="58" hidden="1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4">
        <f t="shared" si="102"/>
        <v>41586.475173611114</v>
      </c>
      <c r="T1284" s="14">
        <f t="shared" si="103"/>
        <v>41617.207638888889</v>
      </c>
      <c r="U1284" s="13">
        <f t="shared" si="104"/>
        <v>2013</v>
      </c>
      <c r="V1284"/>
    </row>
    <row r="1285" spans="1:22" ht="43.5" hidden="1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4">
        <f t="shared" si="102"/>
        <v>41320.717465277776</v>
      </c>
      <c r="T1285" s="14">
        <f t="shared" si="103"/>
        <v>41344.166666666664</v>
      </c>
      <c r="U1285" s="13">
        <f t="shared" si="104"/>
        <v>2013</v>
      </c>
      <c r="V1285"/>
    </row>
    <row r="1286" spans="1:22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4">
        <f t="shared" si="102"/>
        <v>42712.23474537037</v>
      </c>
      <c r="T1286" s="14">
        <f t="shared" si="103"/>
        <v>42735.707638888889</v>
      </c>
      <c r="U1286" s="13">
        <f t="shared" si="104"/>
        <v>2016</v>
      </c>
      <c r="V1286"/>
    </row>
    <row r="1287" spans="1:22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4">
        <f t="shared" si="102"/>
        <v>42160.583043981482</v>
      </c>
      <c r="T1287" s="14">
        <f t="shared" si="103"/>
        <v>42175.583043981482</v>
      </c>
      <c r="U1287" s="13">
        <f t="shared" si="104"/>
        <v>2015</v>
      </c>
      <c r="V1287"/>
    </row>
    <row r="1288" spans="1:22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4">
        <f t="shared" si="102"/>
        <v>42039.384571759263</v>
      </c>
      <c r="T1288" s="14">
        <f t="shared" si="103"/>
        <v>42052.583333333328</v>
      </c>
      <c r="U1288" s="13">
        <f t="shared" si="104"/>
        <v>2015</v>
      </c>
      <c r="V1288"/>
    </row>
    <row r="1289" spans="1:22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4">
        <f t="shared" si="102"/>
        <v>42107.621018518519</v>
      </c>
      <c r="T1289" s="14">
        <f t="shared" si="103"/>
        <v>42167.621018518519</v>
      </c>
      <c r="U1289" s="13">
        <f t="shared" si="104"/>
        <v>2015</v>
      </c>
      <c r="V1289"/>
    </row>
    <row r="1290" spans="1:22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4">
        <f t="shared" si="102"/>
        <v>42561.154664351852</v>
      </c>
      <c r="T1290" s="14">
        <f t="shared" si="103"/>
        <v>42592.166666666672</v>
      </c>
      <c r="U1290" s="13">
        <f t="shared" si="104"/>
        <v>2016</v>
      </c>
      <c r="V1290"/>
    </row>
    <row r="1291" spans="1:22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4">
        <f t="shared" si="102"/>
        <v>42709.134780092587</v>
      </c>
      <c r="T1291" s="14">
        <f t="shared" si="103"/>
        <v>42739.134780092587</v>
      </c>
      <c r="U1291" s="13">
        <f t="shared" si="104"/>
        <v>2016</v>
      </c>
      <c r="V1291"/>
    </row>
    <row r="1292" spans="1:22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4">
        <f t="shared" si="102"/>
        <v>42086.614942129629</v>
      </c>
      <c r="T1292" s="14">
        <f t="shared" si="103"/>
        <v>42117.290972222225</v>
      </c>
      <c r="U1292" s="13">
        <f t="shared" si="104"/>
        <v>2015</v>
      </c>
      <c r="V1292"/>
    </row>
    <row r="1293" spans="1:22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4">
        <f t="shared" si="102"/>
        <v>42064.652673611112</v>
      </c>
      <c r="T1293" s="14">
        <f t="shared" si="103"/>
        <v>42101.291666666672</v>
      </c>
      <c r="U1293" s="13">
        <f t="shared" si="104"/>
        <v>2015</v>
      </c>
      <c r="V1293"/>
    </row>
    <row r="1294" spans="1:22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4">
        <f t="shared" si="102"/>
        <v>42256.764212962968</v>
      </c>
      <c r="T1294" s="14">
        <f t="shared" si="103"/>
        <v>42283.957638888889</v>
      </c>
      <c r="U1294" s="13">
        <f t="shared" si="104"/>
        <v>2015</v>
      </c>
      <c r="V1294"/>
    </row>
    <row r="1295" spans="1:22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4">
        <f t="shared" si="102"/>
        <v>42292.701053240744</v>
      </c>
      <c r="T1295" s="14">
        <f t="shared" si="103"/>
        <v>42322.742719907401</v>
      </c>
      <c r="U1295" s="13">
        <f t="shared" si="104"/>
        <v>2015</v>
      </c>
      <c r="V1295"/>
    </row>
    <row r="1296" spans="1:22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4">
        <f t="shared" si="102"/>
        <v>42278.453668981485</v>
      </c>
      <c r="T1296" s="14">
        <f t="shared" si="103"/>
        <v>42296.458333333328</v>
      </c>
      <c r="U1296" s="13">
        <f t="shared" si="104"/>
        <v>2015</v>
      </c>
      <c r="V1296"/>
    </row>
    <row r="1297" spans="1:22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4">
        <f t="shared" si="102"/>
        <v>42184.572881944448</v>
      </c>
      <c r="T1297" s="14">
        <f t="shared" si="103"/>
        <v>42214.708333333328</v>
      </c>
      <c r="U1297" s="13">
        <f t="shared" si="104"/>
        <v>2015</v>
      </c>
      <c r="V1297"/>
    </row>
    <row r="1298" spans="1:22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4">
        <f t="shared" si="102"/>
        <v>42423.050613425927</v>
      </c>
      <c r="T1298" s="14">
        <f t="shared" si="103"/>
        <v>42443.008946759262</v>
      </c>
      <c r="U1298" s="13">
        <f t="shared" si="104"/>
        <v>2016</v>
      </c>
      <c r="V1298"/>
    </row>
    <row r="1299" spans="1:22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4">
        <f t="shared" si="102"/>
        <v>42461.747199074074</v>
      </c>
      <c r="T1299" s="14">
        <f t="shared" si="103"/>
        <v>42491.747199074074</v>
      </c>
      <c r="U1299" s="13">
        <f t="shared" si="104"/>
        <v>2016</v>
      </c>
      <c r="V1299"/>
    </row>
    <row r="1300" spans="1:22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4">
        <f t="shared" si="102"/>
        <v>42458.680925925932</v>
      </c>
      <c r="T1300" s="14">
        <f t="shared" si="103"/>
        <v>42488.680925925932</v>
      </c>
      <c r="U1300" s="13">
        <f t="shared" si="104"/>
        <v>2016</v>
      </c>
      <c r="V1300"/>
    </row>
    <row r="1301" spans="1:22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4">
        <f t="shared" si="102"/>
        <v>42169.814340277779</v>
      </c>
      <c r="T1301" s="14">
        <f t="shared" si="103"/>
        <v>42199.814340277779</v>
      </c>
      <c r="U1301" s="13">
        <f t="shared" si="104"/>
        <v>2015</v>
      </c>
      <c r="V1301"/>
    </row>
    <row r="1302" spans="1:22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4">
        <f t="shared" si="102"/>
        <v>42483.675208333334</v>
      </c>
      <c r="T1302" s="14">
        <f t="shared" si="103"/>
        <v>42522.789583333331</v>
      </c>
      <c r="U1302" s="13">
        <f t="shared" si="104"/>
        <v>2016</v>
      </c>
      <c r="V1302"/>
    </row>
    <row r="1303" spans="1:22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4">
        <f t="shared" si="102"/>
        <v>42195.749745370369</v>
      </c>
      <c r="T1303" s="14">
        <f t="shared" si="103"/>
        <v>42206.125</v>
      </c>
      <c r="U1303" s="13">
        <f t="shared" si="104"/>
        <v>2015</v>
      </c>
      <c r="V1303"/>
    </row>
    <row r="1304" spans="1:22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4">
        <f t="shared" si="102"/>
        <v>42675.057997685188</v>
      </c>
      <c r="T1304" s="14">
        <f t="shared" si="103"/>
        <v>42705.099664351852</v>
      </c>
      <c r="U1304" s="13">
        <f t="shared" si="104"/>
        <v>2016</v>
      </c>
      <c r="V1304"/>
    </row>
    <row r="1305" spans="1:22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4">
        <f t="shared" si="102"/>
        <v>42566.441203703704</v>
      </c>
      <c r="T1305" s="14">
        <f t="shared" si="103"/>
        <v>42582.458333333328</v>
      </c>
      <c r="U1305" s="13">
        <f t="shared" si="104"/>
        <v>2016</v>
      </c>
      <c r="V1305"/>
    </row>
    <row r="1306" spans="1:22" ht="43.5" hidden="1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4">
        <f t="shared" si="102"/>
        <v>42747.194502314815</v>
      </c>
      <c r="T1306" s="14">
        <f t="shared" si="103"/>
        <v>42807.152835648143</v>
      </c>
      <c r="U1306" s="13">
        <f t="shared" si="104"/>
        <v>2017</v>
      </c>
      <c r="V1306"/>
    </row>
    <row r="1307" spans="1:22" ht="43.5" hidden="1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4">
        <f t="shared" si="102"/>
        <v>42543.665601851855</v>
      </c>
      <c r="T1307" s="14">
        <f t="shared" si="103"/>
        <v>42572.729166666672</v>
      </c>
      <c r="U1307" s="13">
        <f t="shared" si="104"/>
        <v>2016</v>
      </c>
      <c r="V1307"/>
    </row>
    <row r="1308" spans="1:22" ht="58" hidden="1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4">
        <f t="shared" si="102"/>
        <v>41947.457569444443</v>
      </c>
      <c r="T1308" s="14">
        <f t="shared" si="103"/>
        <v>41977.457569444443</v>
      </c>
      <c r="U1308" s="13">
        <f t="shared" si="104"/>
        <v>2014</v>
      </c>
      <c r="V1308"/>
    </row>
    <row r="1309" spans="1:22" ht="29" hidden="1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4">
        <f t="shared" si="102"/>
        <v>42387.503229166665</v>
      </c>
      <c r="T1309" s="14">
        <f t="shared" si="103"/>
        <v>42417.503229166665</v>
      </c>
      <c r="U1309" s="13">
        <f t="shared" si="104"/>
        <v>2016</v>
      </c>
      <c r="V1309"/>
    </row>
    <row r="1310" spans="1:22" ht="29" hidden="1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4">
        <f t="shared" si="102"/>
        <v>42611.613564814819</v>
      </c>
      <c r="T1310" s="14">
        <f t="shared" si="103"/>
        <v>42651.613564814819</v>
      </c>
      <c r="U1310" s="13">
        <f t="shared" si="104"/>
        <v>2016</v>
      </c>
      <c r="V1310"/>
    </row>
    <row r="1311" spans="1:22" ht="43.5" hidden="1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4">
        <f t="shared" si="102"/>
        <v>42257.882731481484</v>
      </c>
      <c r="T1311" s="14">
        <f t="shared" si="103"/>
        <v>42292.882731481484</v>
      </c>
      <c r="U1311" s="13">
        <f t="shared" si="104"/>
        <v>2015</v>
      </c>
      <c r="V1311"/>
    </row>
    <row r="1312" spans="1:22" ht="43.5" hidden="1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4">
        <f t="shared" si="102"/>
        <v>42556.667245370365</v>
      </c>
      <c r="T1312" s="14">
        <f t="shared" si="103"/>
        <v>42601.667245370365</v>
      </c>
      <c r="U1312" s="13">
        <f t="shared" si="104"/>
        <v>2016</v>
      </c>
      <c r="V1312"/>
    </row>
    <row r="1313" spans="1:22" ht="58" hidden="1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4">
        <f t="shared" si="102"/>
        <v>42669.802303240736</v>
      </c>
      <c r="T1313" s="14">
        <f t="shared" si="103"/>
        <v>42704.843969907408</v>
      </c>
      <c r="U1313" s="13">
        <f t="shared" si="104"/>
        <v>2016</v>
      </c>
      <c r="V1313"/>
    </row>
    <row r="1314" spans="1:22" ht="43.5" hidden="1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4">
        <f t="shared" si="102"/>
        <v>42082.702800925923</v>
      </c>
      <c r="T1314" s="14">
        <f t="shared" si="103"/>
        <v>42112.702800925923</v>
      </c>
      <c r="U1314" s="13">
        <f t="shared" si="104"/>
        <v>2015</v>
      </c>
      <c r="V1314"/>
    </row>
    <row r="1315" spans="1:22" ht="43.5" hidden="1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4">
        <f t="shared" si="102"/>
        <v>42402.709652777776</v>
      </c>
      <c r="T1315" s="14">
        <f t="shared" si="103"/>
        <v>42432.709652777776</v>
      </c>
      <c r="U1315" s="13">
        <f t="shared" si="104"/>
        <v>2016</v>
      </c>
      <c r="V1315"/>
    </row>
    <row r="1316" spans="1:22" ht="58" hidden="1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4">
        <f t="shared" si="102"/>
        <v>42604.669675925921</v>
      </c>
      <c r="T1316" s="14">
        <f t="shared" si="103"/>
        <v>42664.669675925921</v>
      </c>
      <c r="U1316" s="13">
        <f t="shared" si="104"/>
        <v>2016</v>
      </c>
      <c r="V1316"/>
    </row>
    <row r="1317" spans="1:22" ht="29" hidden="1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4">
        <f t="shared" si="102"/>
        <v>42278.498240740737</v>
      </c>
      <c r="T1317" s="14">
        <f t="shared" si="103"/>
        <v>42314.041666666672</v>
      </c>
      <c r="U1317" s="13">
        <f t="shared" si="104"/>
        <v>2015</v>
      </c>
      <c r="V1317"/>
    </row>
    <row r="1318" spans="1:22" ht="43.5" hidden="1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4">
        <f t="shared" si="102"/>
        <v>42393.961909722217</v>
      </c>
      <c r="T1318" s="14">
        <f t="shared" si="103"/>
        <v>42428.961909722217</v>
      </c>
      <c r="U1318" s="13">
        <f t="shared" si="104"/>
        <v>2016</v>
      </c>
      <c r="V1318"/>
    </row>
    <row r="1319" spans="1:22" ht="58" hidden="1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4">
        <f t="shared" si="102"/>
        <v>42520.235486111109</v>
      </c>
      <c r="T1319" s="14">
        <f t="shared" si="103"/>
        <v>42572.583333333328</v>
      </c>
      <c r="U1319" s="13">
        <f t="shared" si="104"/>
        <v>2016</v>
      </c>
      <c r="V1319"/>
    </row>
    <row r="1320" spans="1:22" ht="43.5" hidden="1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4">
        <f t="shared" si="102"/>
        <v>41985.043657407412</v>
      </c>
      <c r="T1320" s="14">
        <f t="shared" si="103"/>
        <v>42015.043657407412</v>
      </c>
      <c r="U1320" s="13">
        <f t="shared" si="104"/>
        <v>2014</v>
      </c>
      <c r="V1320"/>
    </row>
    <row r="1321" spans="1:22" ht="43.5" hidden="1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4">
        <f t="shared" si="102"/>
        <v>41816.812094907407</v>
      </c>
      <c r="T1321" s="14">
        <f t="shared" si="103"/>
        <v>41831.666666666664</v>
      </c>
      <c r="U1321" s="13">
        <f t="shared" si="104"/>
        <v>2014</v>
      </c>
      <c r="V1321"/>
    </row>
    <row r="1322" spans="1:22" ht="43.5" hidden="1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4">
        <f t="shared" si="102"/>
        <v>42705.690347222218</v>
      </c>
      <c r="T1322" s="14">
        <f t="shared" si="103"/>
        <v>42734.958333333328</v>
      </c>
      <c r="U1322" s="13">
        <f t="shared" si="104"/>
        <v>2016</v>
      </c>
      <c r="V1322"/>
    </row>
    <row r="1323" spans="1:22" ht="58" hidden="1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4">
        <f t="shared" si="102"/>
        <v>42697.74927083333</v>
      </c>
      <c r="T1323" s="14">
        <f t="shared" si="103"/>
        <v>42727.74927083333</v>
      </c>
      <c r="U1323" s="13">
        <f t="shared" si="104"/>
        <v>2016</v>
      </c>
      <c r="V1323"/>
    </row>
    <row r="1324" spans="1:22" ht="43.5" hidden="1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4">
        <f t="shared" si="102"/>
        <v>42115.656539351854</v>
      </c>
      <c r="T1324" s="14">
        <f t="shared" si="103"/>
        <v>42145.656539351854</v>
      </c>
      <c r="U1324" s="13">
        <f t="shared" si="104"/>
        <v>2015</v>
      </c>
      <c r="V1324"/>
    </row>
    <row r="1325" spans="1:22" ht="43.5" hidden="1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4">
        <f t="shared" si="102"/>
        <v>42451.698449074072</v>
      </c>
      <c r="T1325" s="14">
        <f t="shared" si="103"/>
        <v>42486.288194444445</v>
      </c>
      <c r="U1325" s="13">
        <f t="shared" si="104"/>
        <v>2016</v>
      </c>
      <c r="V1325"/>
    </row>
    <row r="1326" spans="1:22" ht="43.5" hidden="1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4">
        <f t="shared" si="102"/>
        <v>42626.633703703701</v>
      </c>
      <c r="T1326" s="14">
        <f t="shared" si="103"/>
        <v>42656.633703703701</v>
      </c>
      <c r="U1326" s="13">
        <f t="shared" si="104"/>
        <v>2016</v>
      </c>
      <c r="V1326"/>
    </row>
    <row r="1327" spans="1:22" ht="43.5" hidden="1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4">
        <f t="shared" si="102"/>
        <v>42704.086053240739</v>
      </c>
      <c r="T1327" s="14">
        <f t="shared" si="103"/>
        <v>42734.086053240739</v>
      </c>
      <c r="U1327" s="13">
        <f t="shared" si="104"/>
        <v>2016</v>
      </c>
      <c r="V1327"/>
    </row>
    <row r="1328" spans="1:22" ht="43.5" hidden="1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4">
        <f t="shared" si="102"/>
        <v>41974.791990740734</v>
      </c>
      <c r="T1328" s="14">
        <f t="shared" si="103"/>
        <v>42019.791990740734</v>
      </c>
      <c r="U1328" s="13">
        <f t="shared" si="104"/>
        <v>2014</v>
      </c>
      <c r="V1328"/>
    </row>
    <row r="1329" spans="1:22" ht="43.5" hidden="1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4">
        <f t="shared" si="102"/>
        <v>42123.678645833337</v>
      </c>
      <c r="T1329" s="14">
        <f t="shared" si="103"/>
        <v>42153.678645833337</v>
      </c>
      <c r="U1329" s="13">
        <f t="shared" si="104"/>
        <v>2015</v>
      </c>
      <c r="V1329"/>
    </row>
    <row r="1330" spans="1:22" ht="58" hidden="1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4">
        <f t="shared" si="102"/>
        <v>42612.642754629633</v>
      </c>
      <c r="T1330" s="14">
        <f t="shared" si="103"/>
        <v>42657.642754629633</v>
      </c>
      <c r="U1330" s="13">
        <f t="shared" si="104"/>
        <v>2016</v>
      </c>
      <c r="V1330"/>
    </row>
    <row r="1331" spans="1:22" ht="43.5" hidden="1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4">
        <f t="shared" si="102"/>
        <v>41935.221585648149</v>
      </c>
      <c r="T1331" s="14">
        <f t="shared" si="103"/>
        <v>41975.263252314813</v>
      </c>
      <c r="U1331" s="13">
        <f t="shared" si="104"/>
        <v>2014</v>
      </c>
      <c r="V1331"/>
    </row>
    <row r="1332" spans="1:22" ht="43.5" hidden="1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4">
        <f t="shared" si="102"/>
        <v>42522.276724537034</v>
      </c>
      <c r="T1332" s="14">
        <f t="shared" si="103"/>
        <v>42553.166666666672</v>
      </c>
      <c r="U1332" s="13">
        <f t="shared" si="104"/>
        <v>2016</v>
      </c>
      <c r="V1332"/>
    </row>
    <row r="1333" spans="1:22" ht="43.5" hidden="1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4">
        <f t="shared" si="102"/>
        <v>42569.50409722222</v>
      </c>
      <c r="T1333" s="14">
        <f t="shared" si="103"/>
        <v>42599.50409722222</v>
      </c>
      <c r="U1333" s="13">
        <f t="shared" si="104"/>
        <v>2016</v>
      </c>
      <c r="V1333"/>
    </row>
    <row r="1334" spans="1:22" ht="58" hidden="1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4">
        <f t="shared" si="102"/>
        <v>42732.060277777782</v>
      </c>
      <c r="T1334" s="14">
        <f t="shared" si="103"/>
        <v>42762.060277777782</v>
      </c>
      <c r="U1334" s="13">
        <f t="shared" si="104"/>
        <v>2016</v>
      </c>
      <c r="V1334"/>
    </row>
    <row r="1335" spans="1:22" ht="43.5" hidden="1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4">
        <f t="shared" si="102"/>
        <v>41806.106770833336</v>
      </c>
      <c r="T1335" s="14">
        <f t="shared" si="103"/>
        <v>41836.106770833336</v>
      </c>
      <c r="U1335" s="13">
        <f t="shared" si="104"/>
        <v>2014</v>
      </c>
      <c r="V1335"/>
    </row>
    <row r="1336" spans="1:22" ht="43.5" hidden="1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4">
        <f t="shared" si="102"/>
        <v>42410.774155092593</v>
      </c>
      <c r="T1336" s="14">
        <f t="shared" si="103"/>
        <v>42440.774155092593</v>
      </c>
      <c r="U1336" s="13">
        <f t="shared" si="104"/>
        <v>2016</v>
      </c>
      <c r="V1336"/>
    </row>
    <row r="1337" spans="1:22" ht="58" hidden="1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4">
        <f t="shared" si="102"/>
        <v>42313.936365740738</v>
      </c>
      <c r="T1337" s="14">
        <f t="shared" si="103"/>
        <v>42343.936365740738</v>
      </c>
      <c r="U1337" s="13">
        <f t="shared" si="104"/>
        <v>2015</v>
      </c>
      <c r="V1337"/>
    </row>
    <row r="1338" spans="1:22" ht="43.5" hidden="1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4">
        <f t="shared" si="102"/>
        <v>41955.863750000004</v>
      </c>
      <c r="T1338" s="14">
        <f t="shared" si="103"/>
        <v>41990.863750000004</v>
      </c>
      <c r="U1338" s="13">
        <f t="shared" si="104"/>
        <v>2014</v>
      </c>
      <c r="V1338"/>
    </row>
    <row r="1339" spans="1:22" ht="43.5" hidden="1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4">
        <f t="shared" si="102"/>
        <v>42767.577303240745</v>
      </c>
      <c r="T1339" s="14">
        <f t="shared" si="103"/>
        <v>42797.577303240745</v>
      </c>
      <c r="U1339" s="13">
        <f t="shared" si="104"/>
        <v>2017</v>
      </c>
      <c r="V1339"/>
    </row>
    <row r="1340" spans="1:22" ht="58" hidden="1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4">
        <f t="shared" si="102"/>
        <v>42188.803622685184</v>
      </c>
      <c r="T1340" s="14">
        <f t="shared" si="103"/>
        <v>42218.803622685184</v>
      </c>
      <c r="U1340" s="13">
        <f t="shared" si="104"/>
        <v>2015</v>
      </c>
      <c r="V1340"/>
    </row>
    <row r="1341" spans="1:22" ht="29" hidden="1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4">
        <f t="shared" si="102"/>
        <v>41936.647164351853</v>
      </c>
      <c r="T1341" s="14">
        <f t="shared" si="103"/>
        <v>41981.688831018517</v>
      </c>
      <c r="U1341" s="13">
        <f t="shared" si="104"/>
        <v>2014</v>
      </c>
      <c r="V1341"/>
    </row>
    <row r="1342" spans="1:22" ht="43.5" hidden="1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4">
        <f t="shared" si="102"/>
        <v>41836.595520833333</v>
      </c>
      <c r="T1342" s="14">
        <f t="shared" si="103"/>
        <v>41866.595520833333</v>
      </c>
      <c r="U1342" s="13">
        <f t="shared" si="104"/>
        <v>2014</v>
      </c>
      <c r="V1342"/>
    </row>
    <row r="1343" spans="1:22" ht="58" hidden="1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4">
        <f t="shared" si="102"/>
        <v>42612.624039351853</v>
      </c>
      <c r="T1343" s="14">
        <f t="shared" si="103"/>
        <v>42644.624039351853</v>
      </c>
      <c r="U1343" s="13">
        <f t="shared" si="104"/>
        <v>2016</v>
      </c>
      <c r="V1343"/>
    </row>
    <row r="1344" spans="1:22" ht="43.5" hidden="1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4">
        <f t="shared" si="102"/>
        <v>42172.816423611104</v>
      </c>
      <c r="T1344" s="14">
        <f t="shared" si="103"/>
        <v>42202.816423611104</v>
      </c>
      <c r="U1344" s="13">
        <f t="shared" si="104"/>
        <v>2015</v>
      </c>
      <c r="V1344"/>
    </row>
    <row r="1345" spans="1:22" ht="58" hidden="1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4">
        <f t="shared" si="102"/>
        <v>42542.526423611111</v>
      </c>
      <c r="T1345" s="14">
        <f t="shared" si="103"/>
        <v>42601.165972222225</v>
      </c>
      <c r="U1345" s="13">
        <f t="shared" si="104"/>
        <v>2016</v>
      </c>
      <c r="V1345"/>
    </row>
    <row r="1346" spans="1:22" ht="43.5" hidden="1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8320</v>
      </c>
      <c r="R1346" t="s">
        <v>8321</v>
      </c>
      <c r="S1346" s="14">
        <f t="shared" si="102"/>
        <v>42522.789803240739</v>
      </c>
      <c r="T1346" s="14">
        <f t="shared" si="103"/>
        <v>42551.789803240739</v>
      </c>
      <c r="U1346" s="13">
        <f t="shared" si="104"/>
        <v>2016</v>
      </c>
      <c r="V1346"/>
    </row>
    <row r="1347" spans="1:22" ht="43.5" hidden="1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4">
        <f t="shared" ref="S1347:S1410" si="107">(((J1347/60)/60)/24+DATE(1970,1,1))</f>
        <v>41799.814340277779</v>
      </c>
      <c r="T1347" s="14">
        <f t="shared" ref="T1347:T1410" si="108">(((I1347/60)/60)/24)+DATE(1970,1,1)</f>
        <v>41834.814340277779</v>
      </c>
      <c r="U1347" s="13">
        <f t="shared" ref="U1347:U1410" si="109">YEAR(S1347)</f>
        <v>2014</v>
      </c>
      <c r="V1347"/>
    </row>
    <row r="1348" spans="1:22" ht="43.5" hidden="1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4">
        <f t="shared" si="107"/>
        <v>41422.075821759259</v>
      </c>
      <c r="T1348" s="14">
        <f t="shared" si="108"/>
        <v>41452.075821759259</v>
      </c>
      <c r="U1348" s="13">
        <f t="shared" si="109"/>
        <v>2013</v>
      </c>
      <c r="V1348"/>
    </row>
    <row r="1349" spans="1:22" ht="43.5" hidden="1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4">
        <f t="shared" si="107"/>
        <v>42040.638020833328</v>
      </c>
      <c r="T1349" s="14">
        <f t="shared" si="108"/>
        <v>42070.638020833328</v>
      </c>
      <c r="U1349" s="13">
        <f t="shared" si="109"/>
        <v>2015</v>
      </c>
      <c r="V1349"/>
    </row>
    <row r="1350" spans="1:22" ht="43.5" hidden="1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4">
        <f t="shared" si="107"/>
        <v>41963.506168981476</v>
      </c>
      <c r="T1350" s="14">
        <f t="shared" si="108"/>
        <v>41991.506168981476</v>
      </c>
      <c r="U1350" s="13">
        <f t="shared" si="109"/>
        <v>2014</v>
      </c>
      <c r="V1350"/>
    </row>
    <row r="1351" spans="1:22" ht="43.5" hidden="1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4">
        <f t="shared" si="107"/>
        <v>42317.33258101852</v>
      </c>
      <c r="T1351" s="14">
        <f t="shared" si="108"/>
        <v>42354.290972222225</v>
      </c>
      <c r="U1351" s="13">
        <f t="shared" si="109"/>
        <v>2015</v>
      </c>
      <c r="V1351"/>
    </row>
    <row r="1352" spans="1:22" ht="43.5" hidden="1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4">
        <f t="shared" si="107"/>
        <v>42334.013124999998</v>
      </c>
      <c r="T1352" s="14">
        <f t="shared" si="108"/>
        <v>42364.013124999998</v>
      </c>
      <c r="U1352" s="13">
        <f t="shared" si="109"/>
        <v>2015</v>
      </c>
      <c r="V1352"/>
    </row>
    <row r="1353" spans="1:22" ht="29" hidden="1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4">
        <f t="shared" si="107"/>
        <v>42382.74009259259</v>
      </c>
      <c r="T1353" s="14">
        <f t="shared" si="108"/>
        <v>42412.74009259259</v>
      </c>
      <c r="U1353" s="13">
        <f t="shared" si="109"/>
        <v>2016</v>
      </c>
      <c r="V1353"/>
    </row>
    <row r="1354" spans="1:22" ht="58" hidden="1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4">
        <f t="shared" si="107"/>
        <v>42200.578310185185</v>
      </c>
      <c r="T1354" s="14">
        <f t="shared" si="108"/>
        <v>42252.165972222225</v>
      </c>
      <c r="U1354" s="13">
        <f t="shared" si="109"/>
        <v>2015</v>
      </c>
      <c r="V1354"/>
    </row>
    <row r="1355" spans="1:22" ht="43.5" hidden="1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4">
        <f t="shared" si="107"/>
        <v>41309.11791666667</v>
      </c>
      <c r="T1355" s="14">
        <f t="shared" si="108"/>
        <v>41344</v>
      </c>
      <c r="U1355" s="13">
        <f t="shared" si="109"/>
        <v>2013</v>
      </c>
      <c r="V1355"/>
    </row>
    <row r="1356" spans="1:22" ht="43.5" hidden="1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4">
        <f t="shared" si="107"/>
        <v>42502.807627314818</v>
      </c>
      <c r="T1356" s="14">
        <f t="shared" si="108"/>
        <v>42532.807627314818</v>
      </c>
      <c r="U1356" s="13">
        <f t="shared" si="109"/>
        <v>2016</v>
      </c>
      <c r="V1356"/>
    </row>
    <row r="1357" spans="1:22" ht="58" hidden="1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4">
        <f t="shared" si="107"/>
        <v>41213.254687499997</v>
      </c>
      <c r="T1357" s="14">
        <f t="shared" si="108"/>
        <v>41243.416666666664</v>
      </c>
      <c r="U1357" s="13">
        <f t="shared" si="109"/>
        <v>2012</v>
      </c>
      <c r="V1357"/>
    </row>
    <row r="1358" spans="1:22" ht="43.5" hidden="1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4">
        <f t="shared" si="107"/>
        <v>41430.038888888892</v>
      </c>
      <c r="T1358" s="14">
        <f t="shared" si="108"/>
        <v>41460.038888888892</v>
      </c>
      <c r="U1358" s="13">
        <f t="shared" si="109"/>
        <v>2013</v>
      </c>
      <c r="V1358"/>
    </row>
    <row r="1359" spans="1:22" ht="43.5" hidden="1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4">
        <f t="shared" si="107"/>
        <v>41304.962233796294</v>
      </c>
      <c r="T1359" s="14">
        <f t="shared" si="108"/>
        <v>41334.249305555553</v>
      </c>
      <c r="U1359" s="13">
        <f t="shared" si="109"/>
        <v>2013</v>
      </c>
      <c r="V1359"/>
    </row>
    <row r="1360" spans="1:22" ht="43.5" hidden="1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4">
        <f t="shared" si="107"/>
        <v>40689.570868055554</v>
      </c>
      <c r="T1360" s="14">
        <f t="shared" si="108"/>
        <v>40719.570868055554</v>
      </c>
      <c r="U1360" s="13">
        <f t="shared" si="109"/>
        <v>2011</v>
      </c>
      <c r="V1360"/>
    </row>
    <row r="1361" spans="1:22" ht="43.5" hidden="1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4">
        <f t="shared" si="107"/>
        <v>40668.814699074072</v>
      </c>
      <c r="T1361" s="14">
        <f t="shared" si="108"/>
        <v>40730.814699074072</v>
      </c>
      <c r="U1361" s="13">
        <f t="shared" si="109"/>
        <v>2011</v>
      </c>
      <c r="V1361"/>
    </row>
    <row r="1362" spans="1:22" ht="29" hidden="1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4">
        <f t="shared" si="107"/>
        <v>41095.900694444441</v>
      </c>
      <c r="T1362" s="14">
        <f t="shared" si="108"/>
        <v>41123.900694444441</v>
      </c>
      <c r="U1362" s="13">
        <f t="shared" si="109"/>
        <v>2012</v>
      </c>
      <c r="V1362"/>
    </row>
    <row r="1363" spans="1:22" ht="43.5" hidden="1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4">
        <f t="shared" si="107"/>
        <v>41781.717268518521</v>
      </c>
      <c r="T1363" s="14">
        <f t="shared" si="108"/>
        <v>41811.717268518521</v>
      </c>
      <c r="U1363" s="13">
        <f t="shared" si="109"/>
        <v>2014</v>
      </c>
      <c r="V1363"/>
    </row>
    <row r="1364" spans="1:22" ht="43.5" hidden="1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4">
        <f t="shared" si="107"/>
        <v>41464.934386574074</v>
      </c>
      <c r="T1364" s="14">
        <f t="shared" si="108"/>
        <v>41524.934386574074</v>
      </c>
      <c r="U1364" s="13">
        <f t="shared" si="109"/>
        <v>2013</v>
      </c>
      <c r="V1364"/>
    </row>
    <row r="1365" spans="1:22" ht="43.5" hidden="1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4">
        <f t="shared" si="107"/>
        <v>42396.8440625</v>
      </c>
      <c r="T1365" s="14">
        <f t="shared" si="108"/>
        <v>42415.332638888889</v>
      </c>
      <c r="U1365" s="13">
        <f t="shared" si="109"/>
        <v>2016</v>
      </c>
      <c r="V1365"/>
    </row>
    <row r="1366" spans="1:22" ht="58" hidden="1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4">
        <f t="shared" si="107"/>
        <v>41951.695671296293</v>
      </c>
      <c r="T1366" s="14">
        <f t="shared" si="108"/>
        <v>42011.6956712963</v>
      </c>
      <c r="U1366" s="13">
        <f t="shared" si="109"/>
        <v>2014</v>
      </c>
      <c r="V1366"/>
    </row>
    <row r="1367" spans="1:22" ht="43.5" hidden="1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4">
        <f t="shared" si="107"/>
        <v>42049.733240740738</v>
      </c>
      <c r="T1367" s="14">
        <f t="shared" si="108"/>
        <v>42079.691574074073</v>
      </c>
      <c r="U1367" s="13">
        <f t="shared" si="109"/>
        <v>2015</v>
      </c>
      <c r="V1367"/>
    </row>
    <row r="1368" spans="1:22" hidden="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4">
        <f t="shared" si="107"/>
        <v>41924.996099537035</v>
      </c>
      <c r="T1368" s="14">
        <f t="shared" si="108"/>
        <v>41970.037766203706</v>
      </c>
      <c r="U1368" s="13">
        <f t="shared" si="109"/>
        <v>2014</v>
      </c>
      <c r="V1368"/>
    </row>
    <row r="1369" spans="1:22" ht="43.5" hidden="1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4">
        <f t="shared" si="107"/>
        <v>42292.002893518518</v>
      </c>
      <c r="T1369" s="14">
        <f t="shared" si="108"/>
        <v>42322.044560185182</v>
      </c>
      <c r="U1369" s="13">
        <f t="shared" si="109"/>
        <v>2015</v>
      </c>
      <c r="V1369"/>
    </row>
    <row r="1370" spans="1:22" ht="43.5" hidden="1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4">
        <f t="shared" si="107"/>
        <v>42146.190902777773</v>
      </c>
      <c r="T1370" s="14">
        <f t="shared" si="108"/>
        <v>42170.190902777773</v>
      </c>
      <c r="U1370" s="13">
        <f t="shared" si="109"/>
        <v>2015</v>
      </c>
      <c r="V1370"/>
    </row>
    <row r="1371" spans="1:22" ht="43.5" hidden="1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4">
        <f t="shared" si="107"/>
        <v>41710.594282407408</v>
      </c>
      <c r="T1371" s="14">
        <f t="shared" si="108"/>
        <v>41740.594282407408</v>
      </c>
      <c r="U1371" s="13">
        <f t="shared" si="109"/>
        <v>2014</v>
      </c>
      <c r="V1371"/>
    </row>
    <row r="1372" spans="1:22" ht="29" hidden="1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4">
        <f t="shared" si="107"/>
        <v>41548.00335648148</v>
      </c>
      <c r="T1372" s="14">
        <f t="shared" si="108"/>
        <v>41563.00335648148</v>
      </c>
      <c r="U1372" s="13">
        <f t="shared" si="109"/>
        <v>2013</v>
      </c>
      <c r="V1372"/>
    </row>
    <row r="1373" spans="1:22" ht="58" hidden="1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4">
        <f t="shared" si="107"/>
        <v>42101.758587962962</v>
      </c>
      <c r="T1373" s="14">
        <f t="shared" si="108"/>
        <v>42131.758587962962</v>
      </c>
      <c r="U1373" s="13">
        <f t="shared" si="109"/>
        <v>2015</v>
      </c>
      <c r="V1373"/>
    </row>
    <row r="1374" spans="1:22" ht="29" hidden="1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4">
        <f t="shared" si="107"/>
        <v>41072.739953703705</v>
      </c>
      <c r="T1374" s="14">
        <f t="shared" si="108"/>
        <v>41102.739953703705</v>
      </c>
      <c r="U1374" s="13">
        <f t="shared" si="109"/>
        <v>2012</v>
      </c>
      <c r="V1374"/>
    </row>
    <row r="1375" spans="1:22" ht="29" hidden="1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4">
        <f t="shared" si="107"/>
        <v>42704.95177083333</v>
      </c>
      <c r="T1375" s="14">
        <f t="shared" si="108"/>
        <v>42734.95177083333</v>
      </c>
      <c r="U1375" s="13">
        <f t="shared" si="109"/>
        <v>2016</v>
      </c>
      <c r="V1375"/>
    </row>
    <row r="1376" spans="1:22" ht="43.5" hidden="1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4">
        <f t="shared" si="107"/>
        <v>42424.161898148144</v>
      </c>
      <c r="T1376" s="14">
        <f t="shared" si="108"/>
        <v>42454.12023148148</v>
      </c>
      <c r="U1376" s="13">
        <f t="shared" si="109"/>
        <v>2016</v>
      </c>
      <c r="V1376"/>
    </row>
    <row r="1377" spans="1:22" ht="58" hidden="1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4">
        <f t="shared" si="107"/>
        <v>42720.066192129627</v>
      </c>
      <c r="T1377" s="14">
        <f t="shared" si="108"/>
        <v>42750.066192129627</v>
      </c>
      <c r="U1377" s="13">
        <f t="shared" si="109"/>
        <v>2016</v>
      </c>
      <c r="V1377"/>
    </row>
    <row r="1378" spans="1:22" ht="29" hidden="1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4">
        <f t="shared" si="107"/>
        <v>42677.669050925921</v>
      </c>
      <c r="T1378" s="14">
        <f t="shared" si="108"/>
        <v>42707.710717592592</v>
      </c>
      <c r="U1378" s="13">
        <f t="shared" si="109"/>
        <v>2016</v>
      </c>
      <c r="V1378"/>
    </row>
    <row r="1379" spans="1:22" ht="43.5" hidden="1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4">
        <f t="shared" si="107"/>
        <v>42747.219560185185</v>
      </c>
      <c r="T1379" s="14">
        <f t="shared" si="108"/>
        <v>42769.174305555556</v>
      </c>
      <c r="U1379" s="13">
        <f t="shared" si="109"/>
        <v>2017</v>
      </c>
      <c r="V1379"/>
    </row>
    <row r="1380" spans="1:22" hidden="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4">
        <f t="shared" si="107"/>
        <v>42568.759374999994</v>
      </c>
      <c r="T1380" s="14">
        <f t="shared" si="108"/>
        <v>42583.759374999994</v>
      </c>
      <c r="U1380" s="13">
        <f t="shared" si="109"/>
        <v>2016</v>
      </c>
      <c r="V1380"/>
    </row>
    <row r="1381" spans="1:22" ht="29" hidden="1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4">
        <f t="shared" si="107"/>
        <v>42130.491620370376</v>
      </c>
      <c r="T1381" s="14">
        <f t="shared" si="108"/>
        <v>42160.491620370376</v>
      </c>
      <c r="U1381" s="13">
        <f t="shared" si="109"/>
        <v>2015</v>
      </c>
      <c r="V1381"/>
    </row>
    <row r="1382" spans="1:22" ht="43.5" hidden="1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4">
        <f t="shared" si="107"/>
        <v>42141.762800925921</v>
      </c>
      <c r="T1382" s="14">
        <f t="shared" si="108"/>
        <v>42164.083333333328</v>
      </c>
      <c r="U1382" s="13">
        <f t="shared" si="109"/>
        <v>2015</v>
      </c>
      <c r="V1382"/>
    </row>
    <row r="1383" spans="1:22" ht="58" hidden="1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4">
        <f t="shared" si="107"/>
        <v>42703.214409722219</v>
      </c>
      <c r="T1383" s="14">
        <f t="shared" si="108"/>
        <v>42733.214409722219</v>
      </c>
      <c r="U1383" s="13">
        <f t="shared" si="109"/>
        <v>2016</v>
      </c>
      <c r="V1383"/>
    </row>
    <row r="1384" spans="1:22" ht="43.5" hidden="1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4">
        <f t="shared" si="107"/>
        <v>41370.800185185188</v>
      </c>
      <c r="T1384" s="14">
        <f t="shared" si="108"/>
        <v>41400.800185185188</v>
      </c>
      <c r="U1384" s="13">
        <f t="shared" si="109"/>
        <v>2013</v>
      </c>
      <c r="V1384"/>
    </row>
    <row r="1385" spans="1:22" ht="43.5" hidden="1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4">
        <f t="shared" si="107"/>
        <v>42707.074976851851</v>
      </c>
      <c r="T1385" s="14">
        <f t="shared" si="108"/>
        <v>42727.074976851851</v>
      </c>
      <c r="U1385" s="13">
        <f t="shared" si="109"/>
        <v>2016</v>
      </c>
      <c r="V1385"/>
    </row>
    <row r="1386" spans="1:22" ht="43.5" hidden="1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4">
        <f t="shared" si="107"/>
        <v>42160.735208333332</v>
      </c>
      <c r="T1386" s="14">
        <f t="shared" si="108"/>
        <v>42190.735208333332</v>
      </c>
      <c r="U1386" s="13">
        <f t="shared" si="109"/>
        <v>2015</v>
      </c>
      <c r="V1386"/>
    </row>
    <row r="1387" spans="1:22" ht="43.5" hidden="1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4">
        <f t="shared" si="107"/>
        <v>42433.688900462963</v>
      </c>
      <c r="T1387" s="14">
        <f t="shared" si="108"/>
        <v>42489.507638888885</v>
      </c>
      <c r="U1387" s="13">
        <f t="shared" si="109"/>
        <v>2016</v>
      </c>
      <c r="V1387"/>
    </row>
    <row r="1388" spans="1:22" ht="29" hidden="1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4">
        <f t="shared" si="107"/>
        <v>42184.646863425922</v>
      </c>
      <c r="T1388" s="14">
        <f t="shared" si="108"/>
        <v>42214.646863425922</v>
      </c>
      <c r="U1388" s="13">
        <f t="shared" si="109"/>
        <v>2015</v>
      </c>
      <c r="V1388"/>
    </row>
    <row r="1389" spans="1:22" ht="43.5" hidden="1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4">
        <f t="shared" si="107"/>
        <v>42126.92123842593</v>
      </c>
      <c r="T1389" s="14">
        <f t="shared" si="108"/>
        <v>42158.1875</v>
      </c>
      <c r="U1389" s="13">
        <f t="shared" si="109"/>
        <v>2015</v>
      </c>
      <c r="V1389"/>
    </row>
    <row r="1390" spans="1:22" ht="43.5" hidden="1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4">
        <f t="shared" si="107"/>
        <v>42634.614780092597</v>
      </c>
      <c r="T1390" s="14">
        <f t="shared" si="108"/>
        <v>42660.676388888889</v>
      </c>
      <c r="U1390" s="13">
        <f t="shared" si="109"/>
        <v>2016</v>
      </c>
      <c r="V1390"/>
    </row>
    <row r="1391" spans="1:22" ht="29" hidden="1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4">
        <f t="shared" si="107"/>
        <v>42565.480983796297</v>
      </c>
      <c r="T1391" s="14">
        <f t="shared" si="108"/>
        <v>42595.480983796297</v>
      </c>
      <c r="U1391" s="13">
        <f t="shared" si="109"/>
        <v>2016</v>
      </c>
      <c r="V1391"/>
    </row>
    <row r="1392" spans="1:22" ht="43.5" hidden="1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4">
        <f t="shared" si="107"/>
        <v>42087.803310185183</v>
      </c>
      <c r="T1392" s="14">
        <f t="shared" si="108"/>
        <v>42121.716666666667</v>
      </c>
      <c r="U1392" s="13">
        <f t="shared" si="109"/>
        <v>2015</v>
      </c>
      <c r="V1392"/>
    </row>
    <row r="1393" spans="1:22" ht="43.5" hidden="1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4">
        <f t="shared" si="107"/>
        <v>42193.650671296295</v>
      </c>
      <c r="T1393" s="14">
        <f t="shared" si="108"/>
        <v>42238.207638888889</v>
      </c>
      <c r="U1393" s="13">
        <f t="shared" si="109"/>
        <v>2015</v>
      </c>
      <c r="V1393"/>
    </row>
    <row r="1394" spans="1:22" ht="43.5" hidden="1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4">
        <f t="shared" si="107"/>
        <v>42401.154930555553</v>
      </c>
      <c r="T1394" s="14">
        <f t="shared" si="108"/>
        <v>42432.154930555553</v>
      </c>
      <c r="U1394" s="13">
        <f t="shared" si="109"/>
        <v>2016</v>
      </c>
      <c r="V1394"/>
    </row>
    <row r="1395" spans="1:22" hidden="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4">
        <f t="shared" si="107"/>
        <v>42553.681979166664</v>
      </c>
      <c r="T1395" s="14">
        <f t="shared" si="108"/>
        <v>42583.681979166664</v>
      </c>
      <c r="U1395" s="13">
        <f t="shared" si="109"/>
        <v>2016</v>
      </c>
      <c r="V1395"/>
    </row>
    <row r="1396" spans="1:22" ht="43.5" hidden="1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4">
        <f t="shared" si="107"/>
        <v>42752.144976851851</v>
      </c>
      <c r="T1396" s="14">
        <f t="shared" si="108"/>
        <v>42795.125</v>
      </c>
      <c r="U1396" s="13">
        <f t="shared" si="109"/>
        <v>2017</v>
      </c>
      <c r="V1396"/>
    </row>
    <row r="1397" spans="1:22" hidden="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4">
        <f t="shared" si="107"/>
        <v>42719.90834490741</v>
      </c>
      <c r="T1397" s="14">
        <f t="shared" si="108"/>
        <v>42749.90834490741</v>
      </c>
      <c r="U1397" s="13">
        <f t="shared" si="109"/>
        <v>2016</v>
      </c>
      <c r="V1397"/>
    </row>
    <row r="1398" spans="1:22" ht="58" hidden="1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4">
        <f t="shared" si="107"/>
        <v>42018.99863425926</v>
      </c>
      <c r="T1398" s="14">
        <f t="shared" si="108"/>
        <v>42048.99863425926</v>
      </c>
      <c r="U1398" s="13">
        <f t="shared" si="109"/>
        <v>2015</v>
      </c>
      <c r="V1398"/>
    </row>
    <row r="1399" spans="1:22" ht="43.5" hidden="1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4">
        <f t="shared" si="107"/>
        <v>42640.917939814812</v>
      </c>
      <c r="T1399" s="14">
        <f t="shared" si="108"/>
        <v>42670.888194444444</v>
      </c>
      <c r="U1399" s="13">
        <f t="shared" si="109"/>
        <v>2016</v>
      </c>
      <c r="V1399"/>
    </row>
    <row r="1400" spans="1:22" ht="43.5" hidden="1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4">
        <f t="shared" si="107"/>
        <v>42526.874236111107</v>
      </c>
      <c r="T1400" s="14">
        <f t="shared" si="108"/>
        <v>42556.874236111107</v>
      </c>
      <c r="U1400" s="13">
        <f t="shared" si="109"/>
        <v>2016</v>
      </c>
      <c r="V1400"/>
    </row>
    <row r="1401" spans="1:22" ht="43.5" hidden="1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4">
        <f t="shared" si="107"/>
        <v>41889.004317129627</v>
      </c>
      <c r="T1401" s="14">
        <f t="shared" si="108"/>
        <v>41919.004317129627</v>
      </c>
      <c r="U1401" s="13">
        <f t="shared" si="109"/>
        <v>2014</v>
      </c>
      <c r="V1401"/>
    </row>
    <row r="1402" spans="1:22" ht="43.5" hidden="1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4">
        <f t="shared" si="107"/>
        <v>42498.341122685189</v>
      </c>
      <c r="T1402" s="14">
        <f t="shared" si="108"/>
        <v>42533.229166666672</v>
      </c>
      <c r="U1402" s="13">
        <f t="shared" si="109"/>
        <v>2016</v>
      </c>
      <c r="V1402"/>
    </row>
    <row r="1403" spans="1:22" ht="58" hidden="1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4">
        <f t="shared" si="107"/>
        <v>41399.99622685185</v>
      </c>
      <c r="T1403" s="14">
        <f t="shared" si="108"/>
        <v>41420.99622685185</v>
      </c>
      <c r="U1403" s="13">
        <f t="shared" si="109"/>
        <v>2013</v>
      </c>
      <c r="V1403"/>
    </row>
    <row r="1404" spans="1:22" ht="43.5" hidden="1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4">
        <f t="shared" si="107"/>
        <v>42065.053368055553</v>
      </c>
      <c r="T1404" s="14">
        <f t="shared" si="108"/>
        <v>42125.011701388896</v>
      </c>
      <c r="U1404" s="13">
        <f t="shared" si="109"/>
        <v>2015</v>
      </c>
      <c r="V1404"/>
    </row>
    <row r="1405" spans="1:22" ht="43.5" hidden="1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4">
        <f t="shared" si="107"/>
        <v>41451.062905092593</v>
      </c>
      <c r="T1405" s="14">
        <f t="shared" si="108"/>
        <v>41481.062905092593</v>
      </c>
      <c r="U1405" s="13">
        <f t="shared" si="109"/>
        <v>2013</v>
      </c>
      <c r="V1405"/>
    </row>
    <row r="1406" spans="1:22" ht="43.5" hidden="1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4">
        <f t="shared" si="107"/>
        <v>42032.510243055556</v>
      </c>
      <c r="T1406" s="14">
        <f t="shared" si="108"/>
        <v>42057.510243055556</v>
      </c>
      <c r="U1406" s="13">
        <f t="shared" si="109"/>
        <v>2015</v>
      </c>
      <c r="V1406"/>
    </row>
    <row r="1407" spans="1:22" ht="29" hidden="1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4">
        <f t="shared" si="107"/>
        <v>41941.680567129632</v>
      </c>
      <c r="T1407" s="14">
        <f t="shared" si="108"/>
        <v>41971.722233796296</v>
      </c>
      <c r="U1407" s="13">
        <f t="shared" si="109"/>
        <v>2014</v>
      </c>
      <c r="V1407"/>
    </row>
    <row r="1408" spans="1:22" hidden="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4">
        <f t="shared" si="107"/>
        <v>42297.432951388888</v>
      </c>
      <c r="T1408" s="14">
        <f t="shared" si="108"/>
        <v>42350.416666666672</v>
      </c>
      <c r="U1408" s="13">
        <f t="shared" si="109"/>
        <v>2015</v>
      </c>
      <c r="V1408"/>
    </row>
    <row r="1409" spans="1:22" ht="43.5" hidden="1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4">
        <f t="shared" si="107"/>
        <v>41838.536782407406</v>
      </c>
      <c r="T1409" s="14">
        <f t="shared" si="108"/>
        <v>41863.536782407406</v>
      </c>
      <c r="U1409" s="13">
        <f t="shared" si="109"/>
        <v>2014</v>
      </c>
      <c r="V1409"/>
    </row>
    <row r="1410" spans="1:22" ht="43.5" hidden="1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8320</v>
      </c>
      <c r="R1410" t="s">
        <v>8339</v>
      </c>
      <c r="S1410" s="14">
        <f t="shared" si="107"/>
        <v>42291.872175925921</v>
      </c>
      <c r="T1410" s="14">
        <f t="shared" si="108"/>
        <v>42321.913842592592</v>
      </c>
      <c r="U1410" s="13">
        <f t="shared" si="109"/>
        <v>2015</v>
      </c>
      <c r="V1410"/>
    </row>
    <row r="1411" spans="1:22" ht="43.5" hidden="1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4">
        <f t="shared" ref="S1411:S1474" si="112">(((J1411/60)/60)/24+DATE(1970,1,1))</f>
        <v>41945.133506944447</v>
      </c>
      <c r="T1411" s="14">
        <f t="shared" ref="T1411:T1474" si="113">(((I1411/60)/60)/24)+DATE(1970,1,1)</f>
        <v>42005.175173611111</v>
      </c>
      <c r="U1411" s="13">
        <f t="shared" ref="U1411:U1474" si="114">YEAR(S1411)</f>
        <v>2014</v>
      </c>
      <c r="V1411"/>
    </row>
    <row r="1412" spans="1:22" ht="43.5" hidden="1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4">
        <f t="shared" si="112"/>
        <v>42479.318518518514</v>
      </c>
      <c r="T1412" s="14">
        <f t="shared" si="113"/>
        <v>42524.318518518514</v>
      </c>
      <c r="U1412" s="13">
        <f t="shared" si="114"/>
        <v>2016</v>
      </c>
      <c r="V1412"/>
    </row>
    <row r="1413" spans="1:22" ht="58" hidden="1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4">
        <f t="shared" si="112"/>
        <v>42013.059027777781</v>
      </c>
      <c r="T1413" s="14">
        <f t="shared" si="113"/>
        <v>42041.059027777781</v>
      </c>
      <c r="U1413" s="13">
        <f t="shared" si="114"/>
        <v>2015</v>
      </c>
      <c r="V1413"/>
    </row>
    <row r="1414" spans="1:22" ht="29" hidden="1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4">
        <f t="shared" si="112"/>
        <v>41947.063645833332</v>
      </c>
      <c r="T1414" s="14">
        <f t="shared" si="113"/>
        <v>41977.063645833332</v>
      </c>
      <c r="U1414" s="13">
        <f t="shared" si="114"/>
        <v>2014</v>
      </c>
      <c r="V1414"/>
    </row>
    <row r="1415" spans="1:22" ht="58" hidden="1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4">
        <f t="shared" si="112"/>
        <v>42360.437152777777</v>
      </c>
      <c r="T1415" s="14">
        <f t="shared" si="113"/>
        <v>42420.437152777777</v>
      </c>
      <c r="U1415" s="13">
        <f t="shared" si="114"/>
        <v>2015</v>
      </c>
      <c r="V1415"/>
    </row>
    <row r="1416" spans="1:22" ht="43.5" hidden="1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4">
        <f t="shared" si="112"/>
        <v>42708.25309027778</v>
      </c>
      <c r="T1416" s="14">
        <f t="shared" si="113"/>
        <v>42738.25309027778</v>
      </c>
      <c r="U1416" s="13">
        <f t="shared" si="114"/>
        <v>2016</v>
      </c>
      <c r="V1416"/>
    </row>
    <row r="1417" spans="1:22" ht="43.5" hidden="1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4">
        <f t="shared" si="112"/>
        <v>42192.675821759258</v>
      </c>
      <c r="T1417" s="14">
        <f t="shared" si="113"/>
        <v>42232.675821759258</v>
      </c>
      <c r="U1417" s="13">
        <f t="shared" si="114"/>
        <v>2015</v>
      </c>
      <c r="V1417"/>
    </row>
    <row r="1418" spans="1:22" ht="43.5" hidden="1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4">
        <f t="shared" si="112"/>
        <v>42299.926145833335</v>
      </c>
      <c r="T1418" s="14">
        <f t="shared" si="113"/>
        <v>42329.967812499999</v>
      </c>
      <c r="U1418" s="13">
        <f t="shared" si="114"/>
        <v>2015</v>
      </c>
      <c r="V1418"/>
    </row>
    <row r="1419" spans="1:22" ht="43.5" hidden="1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4">
        <f t="shared" si="112"/>
        <v>42232.15016203704</v>
      </c>
      <c r="T1419" s="14">
        <f t="shared" si="113"/>
        <v>42262.465972222228</v>
      </c>
      <c r="U1419" s="13">
        <f t="shared" si="114"/>
        <v>2015</v>
      </c>
      <c r="V1419"/>
    </row>
    <row r="1420" spans="1:22" ht="58" hidden="1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4">
        <f t="shared" si="112"/>
        <v>42395.456412037034</v>
      </c>
      <c r="T1420" s="14">
        <f t="shared" si="113"/>
        <v>42425.456412037034</v>
      </c>
      <c r="U1420" s="13">
        <f t="shared" si="114"/>
        <v>2016</v>
      </c>
      <c r="V1420"/>
    </row>
    <row r="1421" spans="1:22" ht="58" hidden="1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4">
        <f t="shared" si="112"/>
        <v>42622.456238425926</v>
      </c>
      <c r="T1421" s="14">
        <f t="shared" si="113"/>
        <v>42652.456238425926</v>
      </c>
      <c r="U1421" s="13">
        <f t="shared" si="114"/>
        <v>2016</v>
      </c>
      <c r="V1421"/>
    </row>
    <row r="1422" spans="1:22" ht="29" hidden="1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4">
        <f t="shared" si="112"/>
        <v>42524.667662037042</v>
      </c>
      <c r="T1422" s="14">
        <f t="shared" si="113"/>
        <v>42549.667662037042</v>
      </c>
      <c r="U1422" s="13">
        <f t="shared" si="114"/>
        <v>2016</v>
      </c>
      <c r="V1422"/>
    </row>
    <row r="1423" spans="1:22" ht="58" hidden="1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4">
        <f t="shared" si="112"/>
        <v>42013.915613425925</v>
      </c>
      <c r="T1423" s="14">
        <f t="shared" si="113"/>
        <v>42043.915613425925</v>
      </c>
      <c r="U1423" s="13">
        <f t="shared" si="114"/>
        <v>2015</v>
      </c>
      <c r="V1423"/>
    </row>
    <row r="1424" spans="1:22" ht="43.5" hidden="1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4">
        <f t="shared" si="112"/>
        <v>42604.239629629628</v>
      </c>
      <c r="T1424" s="14">
        <f t="shared" si="113"/>
        <v>42634.239629629628</v>
      </c>
      <c r="U1424" s="13">
        <f t="shared" si="114"/>
        <v>2016</v>
      </c>
      <c r="V1424"/>
    </row>
    <row r="1425" spans="1:22" ht="43.5" hidden="1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4">
        <f t="shared" si="112"/>
        <v>42340.360312500001</v>
      </c>
      <c r="T1425" s="14">
        <f t="shared" si="113"/>
        <v>42370.360312500001</v>
      </c>
      <c r="U1425" s="13">
        <f t="shared" si="114"/>
        <v>2015</v>
      </c>
      <c r="V1425"/>
    </row>
    <row r="1426" spans="1:22" ht="43.5" hidden="1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4">
        <f t="shared" si="112"/>
        <v>42676.717615740738</v>
      </c>
      <c r="T1426" s="14">
        <f t="shared" si="113"/>
        <v>42689.759282407409</v>
      </c>
      <c r="U1426" s="13">
        <f t="shared" si="114"/>
        <v>2016</v>
      </c>
      <c r="V1426"/>
    </row>
    <row r="1427" spans="1:22" ht="43.5" hidden="1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4">
        <f t="shared" si="112"/>
        <v>42093.131469907406</v>
      </c>
      <c r="T1427" s="14">
        <f t="shared" si="113"/>
        <v>42123.131469907406</v>
      </c>
      <c r="U1427" s="13">
        <f t="shared" si="114"/>
        <v>2015</v>
      </c>
      <c r="V1427"/>
    </row>
    <row r="1428" spans="1:22" ht="43.5" hidden="1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4">
        <f t="shared" si="112"/>
        <v>42180.390277777777</v>
      </c>
      <c r="T1428" s="14">
        <f t="shared" si="113"/>
        <v>42240.390277777777</v>
      </c>
      <c r="U1428" s="13">
        <f t="shared" si="114"/>
        <v>2015</v>
      </c>
      <c r="V1428"/>
    </row>
    <row r="1429" spans="1:22" ht="58" hidden="1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4">
        <f t="shared" si="112"/>
        <v>42601.851678240739</v>
      </c>
      <c r="T1429" s="14">
        <f t="shared" si="113"/>
        <v>42631.851678240739</v>
      </c>
      <c r="U1429" s="13">
        <f t="shared" si="114"/>
        <v>2016</v>
      </c>
      <c r="V1429"/>
    </row>
    <row r="1430" spans="1:22" ht="43.5" hidden="1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4">
        <f t="shared" si="112"/>
        <v>42432.379826388889</v>
      </c>
      <c r="T1430" s="14">
        <f t="shared" si="113"/>
        <v>42462.338159722218</v>
      </c>
      <c r="U1430" s="13">
        <f t="shared" si="114"/>
        <v>2016</v>
      </c>
      <c r="V1430"/>
    </row>
    <row r="1431" spans="1:22" ht="43.5" hidden="1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4">
        <f t="shared" si="112"/>
        <v>42074.060671296291</v>
      </c>
      <c r="T1431" s="14">
        <f t="shared" si="113"/>
        <v>42104.060671296291</v>
      </c>
      <c r="U1431" s="13">
        <f t="shared" si="114"/>
        <v>2015</v>
      </c>
      <c r="V1431"/>
    </row>
    <row r="1432" spans="1:22" ht="43.5" hidden="1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4">
        <f t="shared" si="112"/>
        <v>41961.813518518517</v>
      </c>
      <c r="T1432" s="14">
        <f t="shared" si="113"/>
        <v>41992.813518518517</v>
      </c>
      <c r="U1432" s="13">
        <f t="shared" si="114"/>
        <v>2014</v>
      </c>
      <c r="V1432"/>
    </row>
    <row r="1433" spans="1:22" ht="58" hidden="1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4">
        <f t="shared" si="112"/>
        <v>42304.210833333331</v>
      </c>
      <c r="T1433" s="14">
        <f t="shared" si="113"/>
        <v>42334.252500000002</v>
      </c>
      <c r="U1433" s="13">
        <f t="shared" si="114"/>
        <v>2015</v>
      </c>
      <c r="V1433"/>
    </row>
    <row r="1434" spans="1:22" ht="58" hidden="1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4">
        <f t="shared" si="112"/>
        <v>42175.780416666668</v>
      </c>
      <c r="T1434" s="14">
        <f t="shared" si="113"/>
        <v>42205.780416666668</v>
      </c>
      <c r="U1434" s="13">
        <f t="shared" si="114"/>
        <v>2015</v>
      </c>
      <c r="V1434"/>
    </row>
    <row r="1435" spans="1:22" ht="43.5" hidden="1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4">
        <f t="shared" si="112"/>
        <v>42673.625868055555</v>
      </c>
      <c r="T1435" s="14">
        <f t="shared" si="113"/>
        <v>42714.458333333328</v>
      </c>
      <c r="U1435" s="13">
        <f t="shared" si="114"/>
        <v>2016</v>
      </c>
      <c r="V1435"/>
    </row>
    <row r="1436" spans="1:22" ht="43.5" hidden="1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4">
        <f t="shared" si="112"/>
        <v>42142.767106481479</v>
      </c>
      <c r="T1436" s="14">
        <f t="shared" si="113"/>
        <v>42163.625</v>
      </c>
      <c r="U1436" s="13">
        <f t="shared" si="114"/>
        <v>2015</v>
      </c>
      <c r="V1436"/>
    </row>
    <row r="1437" spans="1:22" ht="43.5" hidden="1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4">
        <f t="shared" si="112"/>
        <v>42258.780324074076</v>
      </c>
      <c r="T1437" s="14">
        <f t="shared" si="113"/>
        <v>42288.780324074076</v>
      </c>
      <c r="U1437" s="13">
        <f t="shared" si="114"/>
        <v>2015</v>
      </c>
      <c r="V1437"/>
    </row>
    <row r="1438" spans="1:22" ht="58" hidden="1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4">
        <f t="shared" si="112"/>
        <v>42391.35019675926</v>
      </c>
      <c r="T1438" s="14">
        <f t="shared" si="113"/>
        <v>42421.35019675926</v>
      </c>
      <c r="U1438" s="13">
        <f t="shared" si="114"/>
        <v>2016</v>
      </c>
      <c r="V1438"/>
    </row>
    <row r="1439" spans="1:22" ht="58" hidden="1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4">
        <f t="shared" si="112"/>
        <v>41796.531701388885</v>
      </c>
      <c r="T1439" s="14">
        <f t="shared" si="113"/>
        <v>41833.207638888889</v>
      </c>
      <c r="U1439" s="13">
        <f t="shared" si="114"/>
        <v>2014</v>
      </c>
      <c r="V1439"/>
    </row>
    <row r="1440" spans="1:22" ht="43.5" hidden="1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4">
        <f t="shared" si="112"/>
        <v>42457.871516203704</v>
      </c>
      <c r="T1440" s="14">
        <f t="shared" si="113"/>
        <v>42487.579861111109</v>
      </c>
      <c r="U1440" s="13">
        <f t="shared" si="114"/>
        <v>2016</v>
      </c>
      <c r="V1440"/>
    </row>
    <row r="1441" spans="1:22" ht="43.5" hidden="1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4">
        <f t="shared" si="112"/>
        <v>42040.829872685179</v>
      </c>
      <c r="T1441" s="14">
        <f t="shared" si="113"/>
        <v>42070.829872685179</v>
      </c>
      <c r="U1441" s="13">
        <f t="shared" si="114"/>
        <v>2015</v>
      </c>
      <c r="V1441"/>
    </row>
    <row r="1442" spans="1:22" ht="43.5" hidden="1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4">
        <f t="shared" si="112"/>
        <v>42486.748414351852</v>
      </c>
      <c r="T1442" s="14">
        <f t="shared" si="113"/>
        <v>42516.748414351852</v>
      </c>
      <c r="U1442" s="13">
        <f t="shared" si="114"/>
        <v>2016</v>
      </c>
      <c r="V1442"/>
    </row>
    <row r="1443" spans="1:22" ht="58" hidden="1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4">
        <f t="shared" si="112"/>
        <v>42198.765844907408</v>
      </c>
      <c r="T1443" s="14">
        <f t="shared" si="113"/>
        <v>42258.765844907408</v>
      </c>
      <c r="U1443" s="13">
        <f t="shared" si="114"/>
        <v>2015</v>
      </c>
      <c r="V1443"/>
    </row>
    <row r="1444" spans="1:22" ht="43.5" hidden="1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4">
        <f t="shared" si="112"/>
        <v>42485.64534722222</v>
      </c>
      <c r="T1444" s="14">
        <f t="shared" si="113"/>
        <v>42515.64534722222</v>
      </c>
      <c r="U1444" s="13">
        <f t="shared" si="114"/>
        <v>2016</v>
      </c>
      <c r="V1444"/>
    </row>
    <row r="1445" spans="1:22" ht="43.5" hidden="1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4">
        <f t="shared" si="112"/>
        <v>42707.926030092596</v>
      </c>
      <c r="T1445" s="14">
        <f t="shared" si="113"/>
        <v>42737.926030092596</v>
      </c>
      <c r="U1445" s="13">
        <f t="shared" si="114"/>
        <v>2016</v>
      </c>
      <c r="V1445"/>
    </row>
    <row r="1446" spans="1:22" ht="43.5" hidden="1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4">
        <f t="shared" si="112"/>
        <v>42199.873402777783</v>
      </c>
      <c r="T1446" s="14">
        <f t="shared" si="113"/>
        <v>42259.873402777783</v>
      </c>
      <c r="U1446" s="13">
        <f t="shared" si="114"/>
        <v>2015</v>
      </c>
      <c r="V1446"/>
    </row>
    <row r="1447" spans="1:22" ht="43.5" hidden="1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4">
        <f t="shared" si="112"/>
        <v>42139.542303240742</v>
      </c>
      <c r="T1447" s="14">
        <f t="shared" si="113"/>
        <v>42169.542303240742</v>
      </c>
      <c r="U1447" s="13">
        <f t="shared" si="114"/>
        <v>2015</v>
      </c>
      <c r="V1447"/>
    </row>
    <row r="1448" spans="1:22" ht="43.5" hidden="1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4">
        <f t="shared" si="112"/>
        <v>42461.447662037041</v>
      </c>
      <c r="T1448" s="14">
        <f t="shared" si="113"/>
        <v>42481.447662037041</v>
      </c>
      <c r="U1448" s="13">
        <f t="shared" si="114"/>
        <v>2016</v>
      </c>
      <c r="V1448"/>
    </row>
    <row r="1449" spans="1:22" ht="29" hidden="1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4">
        <f t="shared" si="112"/>
        <v>42529.730717592596</v>
      </c>
      <c r="T1449" s="14">
        <f t="shared" si="113"/>
        <v>42559.730717592596</v>
      </c>
      <c r="U1449" s="13">
        <f t="shared" si="114"/>
        <v>2016</v>
      </c>
      <c r="V1449"/>
    </row>
    <row r="1450" spans="1:22" ht="58" hidden="1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4">
        <f t="shared" si="112"/>
        <v>42115.936550925922</v>
      </c>
      <c r="T1450" s="14">
        <f t="shared" si="113"/>
        <v>42146.225694444445</v>
      </c>
      <c r="U1450" s="13">
        <f t="shared" si="114"/>
        <v>2015</v>
      </c>
      <c r="V1450"/>
    </row>
    <row r="1451" spans="1:22" ht="43.5" hidden="1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4">
        <f t="shared" si="112"/>
        <v>42086.811400462961</v>
      </c>
      <c r="T1451" s="14">
        <f t="shared" si="113"/>
        <v>42134.811400462961</v>
      </c>
      <c r="U1451" s="13">
        <f t="shared" si="114"/>
        <v>2015</v>
      </c>
      <c r="V1451"/>
    </row>
    <row r="1452" spans="1:22" ht="58" hidden="1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4">
        <f t="shared" si="112"/>
        <v>42390.171261574069</v>
      </c>
      <c r="T1452" s="14">
        <f t="shared" si="113"/>
        <v>42420.171261574069</v>
      </c>
      <c r="U1452" s="13">
        <f t="shared" si="114"/>
        <v>2016</v>
      </c>
      <c r="V1452"/>
    </row>
    <row r="1453" spans="1:22" ht="43.5" hidden="1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4">
        <f t="shared" si="112"/>
        <v>41931.959016203706</v>
      </c>
      <c r="T1453" s="14">
        <f t="shared" si="113"/>
        <v>41962.00068287037</v>
      </c>
      <c r="U1453" s="13">
        <f t="shared" si="114"/>
        <v>2014</v>
      </c>
      <c r="V1453"/>
    </row>
    <row r="1454" spans="1:22" ht="29" hidden="1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4">
        <f t="shared" si="112"/>
        <v>41818.703275462962</v>
      </c>
      <c r="T1454" s="14">
        <f t="shared" si="113"/>
        <v>41848.703275462962</v>
      </c>
      <c r="U1454" s="13">
        <f t="shared" si="114"/>
        <v>2014</v>
      </c>
      <c r="V1454"/>
    </row>
    <row r="1455" spans="1:22" ht="43.5" hidden="1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4">
        <f t="shared" si="112"/>
        <v>42795.696145833332</v>
      </c>
      <c r="T1455" s="14">
        <f t="shared" si="113"/>
        <v>42840.654479166667</v>
      </c>
      <c r="U1455" s="13">
        <f t="shared" si="114"/>
        <v>2017</v>
      </c>
      <c r="V1455"/>
    </row>
    <row r="1456" spans="1:22" ht="43.5" hidden="1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4">
        <f t="shared" si="112"/>
        <v>42463.866666666669</v>
      </c>
      <c r="T1456" s="14">
        <f t="shared" si="113"/>
        <v>42484.915972222225</v>
      </c>
      <c r="U1456" s="13">
        <f t="shared" si="114"/>
        <v>2016</v>
      </c>
      <c r="V1456"/>
    </row>
    <row r="1457" spans="1:22" ht="58" hidden="1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4">
        <f t="shared" si="112"/>
        <v>41832.672685185185</v>
      </c>
      <c r="T1457" s="14">
        <f t="shared" si="113"/>
        <v>41887.568749999999</v>
      </c>
      <c r="U1457" s="13">
        <f t="shared" si="114"/>
        <v>2014</v>
      </c>
      <c r="V1457"/>
    </row>
    <row r="1458" spans="1:22" hidden="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4">
        <f t="shared" si="112"/>
        <v>42708.668576388889</v>
      </c>
      <c r="T1458" s="14">
        <f t="shared" si="113"/>
        <v>42738.668576388889</v>
      </c>
      <c r="U1458" s="13">
        <f t="shared" si="114"/>
        <v>2016</v>
      </c>
      <c r="V1458"/>
    </row>
    <row r="1459" spans="1:22" ht="29" hidden="1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4">
        <f t="shared" si="112"/>
        <v>42289.89634259259</v>
      </c>
      <c r="T1459" s="14">
        <f t="shared" si="113"/>
        <v>42319.938009259262</v>
      </c>
      <c r="U1459" s="13">
        <f t="shared" si="114"/>
        <v>2015</v>
      </c>
      <c r="V1459"/>
    </row>
    <row r="1460" spans="1:22" ht="58" hidden="1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4">
        <f t="shared" si="112"/>
        <v>41831.705555555556</v>
      </c>
      <c r="T1460" s="14">
        <f t="shared" si="113"/>
        <v>41862.166666666664</v>
      </c>
      <c r="U1460" s="13">
        <f t="shared" si="114"/>
        <v>2014</v>
      </c>
      <c r="V1460"/>
    </row>
    <row r="1461" spans="1:22" ht="43.5" hidden="1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4">
        <f t="shared" si="112"/>
        <v>42312.204814814817</v>
      </c>
      <c r="T1461" s="14">
        <f t="shared" si="113"/>
        <v>42340.725694444445</v>
      </c>
      <c r="U1461" s="13">
        <f t="shared" si="114"/>
        <v>2015</v>
      </c>
      <c r="V1461"/>
    </row>
    <row r="1462" spans="1:22" ht="43.5" hidden="1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4">
        <f t="shared" si="112"/>
        <v>41915.896967592591</v>
      </c>
      <c r="T1462" s="14">
        <f t="shared" si="113"/>
        <v>41973.989583333328</v>
      </c>
      <c r="U1462" s="13">
        <f t="shared" si="114"/>
        <v>2014</v>
      </c>
      <c r="V1462"/>
    </row>
    <row r="1463" spans="1:22" ht="29" hidden="1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4">
        <f t="shared" si="112"/>
        <v>41899.645300925928</v>
      </c>
      <c r="T1463" s="14">
        <f t="shared" si="113"/>
        <v>41933</v>
      </c>
      <c r="U1463" s="13">
        <f t="shared" si="114"/>
        <v>2014</v>
      </c>
      <c r="V1463"/>
    </row>
    <row r="1464" spans="1:22" ht="29" hidden="1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4">
        <f t="shared" si="112"/>
        <v>41344.662858796299</v>
      </c>
      <c r="T1464" s="14">
        <f t="shared" si="113"/>
        <v>41374.662858796299</v>
      </c>
      <c r="U1464" s="13">
        <f t="shared" si="114"/>
        <v>2013</v>
      </c>
      <c r="V1464"/>
    </row>
    <row r="1465" spans="1:22" ht="43.5" hidden="1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4">
        <f t="shared" si="112"/>
        <v>41326.911319444444</v>
      </c>
      <c r="T1465" s="14">
        <f t="shared" si="113"/>
        <v>41371.869652777779</v>
      </c>
      <c r="U1465" s="13">
        <f t="shared" si="114"/>
        <v>2013</v>
      </c>
      <c r="V1465"/>
    </row>
    <row r="1466" spans="1:22" hidden="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4">
        <f t="shared" si="112"/>
        <v>41291.661550925928</v>
      </c>
      <c r="T1466" s="14">
        <f t="shared" si="113"/>
        <v>41321.661550925928</v>
      </c>
      <c r="U1466" s="13">
        <f t="shared" si="114"/>
        <v>2013</v>
      </c>
      <c r="V1466"/>
    </row>
    <row r="1467" spans="1:22" ht="43.5" hidden="1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4">
        <f t="shared" si="112"/>
        <v>40959.734398148146</v>
      </c>
      <c r="T1467" s="14">
        <f t="shared" si="113"/>
        <v>40990.125</v>
      </c>
      <c r="U1467" s="13">
        <f t="shared" si="114"/>
        <v>2012</v>
      </c>
      <c r="V1467"/>
    </row>
    <row r="1468" spans="1:22" ht="43.5" hidden="1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4">
        <f t="shared" si="112"/>
        <v>42340.172060185185</v>
      </c>
      <c r="T1468" s="14">
        <f t="shared" si="113"/>
        <v>42381.208333333328</v>
      </c>
      <c r="U1468" s="13">
        <f t="shared" si="114"/>
        <v>2015</v>
      </c>
      <c r="V1468"/>
    </row>
    <row r="1469" spans="1:22" ht="29" hidden="1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4">
        <f t="shared" si="112"/>
        <v>40933.80190972222</v>
      </c>
      <c r="T1469" s="14">
        <f t="shared" si="113"/>
        <v>40993.760243055556</v>
      </c>
      <c r="U1469" s="13">
        <f t="shared" si="114"/>
        <v>2012</v>
      </c>
      <c r="V1469"/>
    </row>
    <row r="1470" spans="1:22" ht="43.5" hidden="1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4">
        <f t="shared" si="112"/>
        <v>40646.014456018522</v>
      </c>
      <c r="T1470" s="14">
        <f t="shared" si="113"/>
        <v>40706.014456018522</v>
      </c>
      <c r="U1470" s="13">
        <f t="shared" si="114"/>
        <v>2011</v>
      </c>
      <c r="V1470"/>
    </row>
    <row r="1471" spans="1:22" ht="43.5" hidden="1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4">
        <f t="shared" si="112"/>
        <v>41290.598483796297</v>
      </c>
      <c r="T1471" s="14">
        <f t="shared" si="113"/>
        <v>41320.598483796297</v>
      </c>
      <c r="U1471" s="13">
        <f t="shared" si="114"/>
        <v>2013</v>
      </c>
      <c r="V1471"/>
    </row>
    <row r="1472" spans="1:22" ht="58" hidden="1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4">
        <f t="shared" si="112"/>
        <v>41250.827118055553</v>
      </c>
      <c r="T1472" s="14">
        <f t="shared" si="113"/>
        <v>41271.827118055553</v>
      </c>
      <c r="U1472" s="13">
        <f t="shared" si="114"/>
        <v>2012</v>
      </c>
      <c r="V1472"/>
    </row>
    <row r="1473" spans="1:22" ht="43.5" hidden="1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4">
        <f t="shared" si="112"/>
        <v>42073.957569444443</v>
      </c>
      <c r="T1473" s="14">
        <f t="shared" si="113"/>
        <v>42103.957569444443</v>
      </c>
      <c r="U1473" s="13">
        <f t="shared" si="114"/>
        <v>2015</v>
      </c>
      <c r="V1473"/>
    </row>
    <row r="1474" spans="1:22" ht="58" hidden="1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8320</v>
      </c>
      <c r="R1474" t="s">
        <v>8340</v>
      </c>
      <c r="S1474" s="14">
        <f t="shared" si="112"/>
        <v>41533.542858796296</v>
      </c>
      <c r="T1474" s="14">
        <f t="shared" si="113"/>
        <v>41563.542858796296</v>
      </c>
      <c r="U1474" s="13">
        <f t="shared" si="114"/>
        <v>2013</v>
      </c>
      <c r="V1474"/>
    </row>
    <row r="1475" spans="1:22" hidden="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4">
        <f t="shared" ref="S1475:S1538" si="117">(((J1475/60)/60)/24+DATE(1970,1,1))</f>
        <v>40939.979618055557</v>
      </c>
      <c r="T1475" s="14">
        <f t="shared" ref="T1475:T1538" si="118">(((I1475/60)/60)/24)+DATE(1970,1,1)</f>
        <v>40969.979618055557</v>
      </c>
      <c r="U1475" s="13">
        <f t="shared" ref="U1475:U1538" si="119">YEAR(S1475)</f>
        <v>2012</v>
      </c>
      <c r="V1475"/>
    </row>
    <row r="1476" spans="1:22" ht="43.5" hidden="1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4">
        <f t="shared" si="117"/>
        <v>41500.727916666663</v>
      </c>
      <c r="T1476" s="14">
        <f t="shared" si="118"/>
        <v>41530.727916666663</v>
      </c>
      <c r="U1476" s="13">
        <f t="shared" si="119"/>
        <v>2013</v>
      </c>
      <c r="V1476"/>
    </row>
    <row r="1477" spans="1:22" ht="43.5" hidden="1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4">
        <f t="shared" si="117"/>
        <v>41960.722951388889</v>
      </c>
      <c r="T1477" s="14">
        <f t="shared" si="118"/>
        <v>41993.207638888889</v>
      </c>
      <c r="U1477" s="13">
        <f t="shared" si="119"/>
        <v>2014</v>
      </c>
      <c r="V1477"/>
    </row>
    <row r="1478" spans="1:22" ht="29" hidden="1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4">
        <f t="shared" si="117"/>
        <v>40766.041921296295</v>
      </c>
      <c r="T1478" s="14">
        <f t="shared" si="118"/>
        <v>40796.041921296295</v>
      </c>
      <c r="U1478" s="13">
        <f t="shared" si="119"/>
        <v>2011</v>
      </c>
      <c r="V1478"/>
    </row>
    <row r="1479" spans="1:22" ht="43.5" hidden="1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4">
        <f t="shared" si="117"/>
        <v>40840.615787037037</v>
      </c>
      <c r="T1479" s="14">
        <f t="shared" si="118"/>
        <v>40900.125</v>
      </c>
      <c r="U1479" s="13">
        <f t="shared" si="119"/>
        <v>2011</v>
      </c>
      <c r="V1479"/>
    </row>
    <row r="1480" spans="1:22" ht="43.5" hidden="1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4">
        <f t="shared" si="117"/>
        <v>41394.871678240743</v>
      </c>
      <c r="T1480" s="14">
        <f t="shared" si="118"/>
        <v>41408.871678240743</v>
      </c>
      <c r="U1480" s="13">
        <f t="shared" si="119"/>
        <v>2013</v>
      </c>
      <c r="V1480"/>
    </row>
    <row r="1481" spans="1:22" ht="43.5" hidden="1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4">
        <f t="shared" si="117"/>
        <v>41754.745243055557</v>
      </c>
      <c r="T1481" s="14">
        <f t="shared" si="118"/>
        <v>41769.165972222225</v>
      </c>
      <c r="U1481" s="13">
        <f t="shared" si="119"/>
        <v>2014</v>
      </c>
      <c r="V1481"/>
    </row>
    <row r="1482" spans="1:22" ht="43.5" hidden="1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4">
        <f t="shared" si="117"/>
        <v>41464.934016203704</v>
      </c>
      <c r="T1482" s="14">
        <f t="shared" si="118"/>
        <v>41481.708333333336</v>
      </c>
      <c r="U1482" s="13">
        <f t="shared" si="119"/>
        <v>2013</v>
      </c>
      <c r="V1482"/>
    </row>
    <row r="1483" spans="1:22" ht="43.5" hidden="1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4">
        <f t="shared" si="117"/>
        <v>41550.922974537039</v>
      </c>
      <c r="T1483" s="14">
        <f t="shared" si="118"/>
        <v>41580.922974537039</v>
      </c>
      <c r="U1483" s="13">
        <f t="shared" si="119"/>
        <v>2013</v>
      </c>
      <c r="V1483"/>
    </row>
    <row r="1484" spans="1:22" ht="43.5" hidden="1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4">
        <f t="shared" si="117"/>
        <v>41136.85805555556</v>
      </c>
      <c r="T1484" s="14">
        <f t="shared" si="118"/>
        <v>41159.32708333333</v>
      </c>
      <c r="U1484" s="13">
        <f t="shared" si="119"/>
        <v>2012</v>
      </c>
      <c r="V1484"/>
    </row>
    <row r="1485" spans="1:22" ht="43.5" hidden="1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4">
        <f t="shared" si="117"/>
        <v>42548.192997685182</v>
      </c>
      <c r="T1485" s="14">
        <f t="shared" si="118"/>
        <v>42573.192997685182</v>
      </c>
      <c r="U1485" s="13">
        <f t="shared" si="119"/>
        <v>2016</v>
      </c>
      <c r="V1485"/>
    </row>
    <row r="1486" spans="1:22" hidden="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4">
        <f t="shared" si="117"/>
        <v>41053.200960648144</v>
      </c>
      <c r="T1486" s="14">
        <f t="shared" si="118"/>
        <v>41111.618750000001</v>
      </c>
      <c r="U1486" s="13">
        <f t="shared" si="119"/>
        <v>2012</v>
      </c>
      <c r="V1486"/>
    </row>
    <row r="1487" spans="1:22" ht="43.5" hidden="1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4">
        <f t="shared" si="117"/>
        <v>42130.795983796299</v>
      </c>
      <c r="T1487" s="14">
        <f t="shared" si="118"/>
        <v>42175.795983796299</v>
      </c>
      <c r="U1487" s="13">
        <f t="shared" si="119"/>
        <v>2015</v>
      </c>
      <c r="V1487"/>
    </row>
    <row r="1488" spans="1:22" ht="58" hidden="1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4">
        <f t="shared" si="117"/>
        <v>42032.168530092589</v>
      </c>
      <c r="T1488" s="14">
        <f t="shared" si="118"/>
        <v>42062.168530092589</v>
      </c>
      <c r="U1488" s="13">
        <f t="shared" si="119"/>
        <v>2015</v>
      </c>
      <c r="V1488"/>
    </row>
    <row r="1489" spans="1:22" ht="43.5" hidden="1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4">
        <f t="shared" si="117"/>
        <v>42554.917488425926</v>
      </c>
      <c r="T1489" s="14">
        <f t="shared" si="118"/>
        <v>42584.917488425926</v>
      </c>
      <c r="U1489" s="13">
        <f t="shared" si="119"/>
        <v>2016</v>
      </c>
      <c r="V1489"/>
    </row>
    <row r="1490" spans="1:22" ht="43.5" hidden="1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4">
        <f t="shared" si="117"/>
        <v>41614.563194444447</v>
      </c>
      <c r="T1490" s="14">
        <f t="shared" si="118"/>
        <v>41644.563194444447</v>
      </c>
      <c r="U1490" s="13">
        <f t="shared" si="119"/>
        <v>2013</v>
      </c>
      <c r="V1490"/>
    </row>
    <row r="1491" spans="1:22" ht="43.5" hidden="1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4">
        <f t="shared" si="117"/>
        <v>41198.611712962964</v>
      </c>
      <c r="T1491" s="14">
        <f t="shared" si="118"/>
        <v>41228.653379629628</v>
      </c>
      <c r="U1491" s="13">
        <f t="shared" si="119"/>
        <v>2012</v>
      </c>
      <c r="V1491"/>
    </row>
    <row r="1492" spans="1:22" ht="43.5" hidden="1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4">
        <f t="shared" si="117"/>
        <v>41520.561041666668</v>
      </c>
      <c r="T1492" s="14">
        <f t="shared" si="118"/>
        <v>41549.561041666668</v>
      </c>
      <c r="U1492" s="13">
        <f t="shared" si="119"/>
        <v>2013</v>
      </c>
      <c r="V1492"/>
    </row>
    <row r="1493" spans="1:22" ht="43.5" hidden="1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4">
        <f t="shared" si="117"/>
        <v>41991.713460648149</v>
      </c>
      <c r="T1493" s="14">
        <f t="shared" si="118"/>
        <v>42050.651388888888</v>
      </c>
      <c r="U1493" s="13">
        <f t="shared" si="119"/>
        <v>2014</v>
      </c>
      <c r="V1493"/>
    </row>
    <row r="1494" spans="1:22" ht="58" hidden="1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4">
        <f t="shared" si="117"/>
        <v>40682.884791666671</v>
      </c>
      <c r="T1494" s="14">
        <f t="shared" si="118"/>
        <v>40712.884791666671</v>
      </c>
      <c r="U1494" s="13">
        <f t="shared" si="119"/>
        <v>2011</v>
      </c>
      <c r="V1494"/>
    </row>
    <row r="1495" spans="1:22" ht="29" hidden="1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4">
        <f t="shared" si="117"/>
        <v>41411.866608796299</v>
      </c>
      <c r="T1495" s="14">
        <f t="shared" si="118"/>
        <v>41441.866608796299</v>
      </c>
      <c r="U1495" s="13">
        <f t="shared" si="119"/>
        <v>2013</v>
      </c>
      <c r="V1495"/>
    </row>
    <row r="1496" spans="1:22" ht="58" hidden="1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4">
        <f t="shared" si="117"/>
        <v>42067.722372685181</v>
      </c>
      <c r="T1496" s="14">
        <f t="shared" si="118"/>
        <v>42097.651388888888</v>
      </c>
      <c r="U1496" s="13">
        <f t="shared" si="119"/>
        <v>2015</v>
      </c>
      <c r="V1496"/>
    </row>
    <row r="1497" spans="1:22" ht="29" hidden="1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4">
        <f t="shared" si="117"/>
        <v>40752.789710648147</v>
      </c>
      <c r="T1497" s="14">
        <f t="shared" si="118"/>
        <v>40782.789710648147</v>
      </c>
      <c r="U1497" s="13">
        <f t="shared" si="119"/>
        <v>2011</v>
      </c>
      <c r="V1497"/>
    </row>
    <row r="1498" spans="1:22" ht="43.5" hidden="1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4">
        <f t="shared" si="117"/>
        <v>41838.475219907406</v>
      </c>
      <c r="T1498" s="14">
        <f t="shared" si="118"/>
        <v>41898.475219907406</v>
      </c>
      <c r="U1498" s="13">
        <f t="shared" si="119"/>
        <v>2014</v>
      </c>
      <c r="V1498"/>
    </row>
    <row r="1499" spans="1:22" ht="58" hidden="1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4">
        <f t="shared" si="117"/>
        <v>41444.64261574074</v>
      </c>
      <c r="T1499" s="14">
        <f t="shared" si="118"/>
        <v>41486.821527777778</v>
      </c>
      <c r="U1499" s="13">
        <f t="shared" si="119"/>
        <v>2013</v>
      </c>
      <c r="V1499"/>
    </row>
    <row r="1500" spans="1:22" ht="43.5" hidden="1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4">
        <f t="shared" si="117"/>
        <v>41840.983541666668</v>
      </c>
      <c r="T1500" s="14">
        <f t="shared" si="118"/>
        <v>41885.983541666668</v>
      </c>
      <c r="U1500" s="13">
        <f t="shared" si="119"/>
        <v>2014</v>
      </c>
      <c r="V1500"/>
    </row>
    <row r="1501" spans="1:22" ht="58" hidden="1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4">
        <f t="shared" si="117"/>
        <v>42527.007326388892</v>
      </c>
      <c r="T1501" s="14">
        <f t="shared" si="118"/>
        <v>42587.007326388892</v>
      </c>
      <c r="U1501" s="13">
        <f t="shared" si="119"/>
        <v>2016</v>
      </c>
      <c r="V1501"/>
    </row>
    <row r="1502" spans="1:22" ht="43.5" hidden="1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4">
        <f t="shared" si="117"/>
        <v>41365.904594907406</v>
      </c>
      <c r="T1502" s="14">
        <f t="shared" si="118"/>
        <v>41395.904594907406</v>
      </c>
      <c r="U1502" s="13">
        <f t="shared" si="119"/>
        <v>2013</v>
      </c>
      <c r="V1502"/>
    </row>
    <row r="1503" spans="1:22" ht="29" hidden="1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4">
        <f t="shared" si="117"/>
        <v>42163.583599537036</v>
      </c>
      <c r="T1503" s="14">
        <f t="shared" si="118"/>
        <v>42193.583599537036</v>
      </c>
      <c r="U1503" s="13">
        <f t="shared" si="119"/>
        <v>2015</v>
      </c>
      <c r="V1503"/>
    </row>
    <row r="1504" spans="1:22" ht="43.5" hidden="1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4">
        <f t="shared" si="117"/>
        <v>42426.542592592596</v>
      </c>
      <c r="T1504" s="14">
        <f t="shared" si="118"/>
        <v>42454.916666666672</v>
      </c>
      <c r="U1504" s="13">
        <f t="shared" si="119"/>
        <v>2016</v>
      </c>
      <c r="V1504"/>
    </row>
    <row r="1505" spans="1:22" ht="43.5" hidden="1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4">
        <f t="shared" si="117"/>
        <v>42606.347233796296</v>
      </c>
      <c r="T1505" s="14">
        <f t="shared" si="118"/>
        <v>42666.347233796296</v>
      </c>
      <c r="U1505" s="13">
        <f t="shared" si="119"/>
        <v>2016</v>
      </c>
      <c r="V1505"/>
    </row>
    <row r="1506" spans="1:22" ht="43.5" hidden="1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4">
        <f t="shared" si="117"/>
        <v>41772.657685185186</v>
      </c>
      <c r="T1506" s="14">
        <f t="shared" si="118"/>
        <v>41800.356249999997</v>
      </c>
      <c r="U1506" s="13">
        <f t="shared" si="119"/>
        <v>2014</v>
      </c>
      <c r="V1506"/>
    </row>
    <row r="1507" spans="1:22" ht="58" hidden="1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4">
        <f t="shared" si="117"/>
        <v>42414.44332175926</v>
      </c>
      <c r="T1507" s="14">
        <f t="shared" si="118"/>
        <v>42451.834027777775</v>
      </c>
      <c r="U1507" s="13">
        <f t="shared" si="119"/>
        <v>2016</v>
      </c>
      <c r="V1507"/>
    </row>
    <row r="1508" spans="1:22" ht="43.5" hidden="1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4">
        <f t="shared" si="117"/>
        <v>41814.785925925928</v>
      </c>
      <c r="T1508" s="14">
        <f t="shared" si="118"/>
        <v>41844.785925925928</v>
      </c>
      <c r="U1508" s="13">
        <f t="shared" si="119"/>
        <v>2014</v>
      </c>
      <c r="V1508"/>
    </row>
    <row r="1509" spans="1:22" ht="58" hidden="1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4">
        <f t="shared" si="117"/>
        <v>40254.450335648151</v>
      </c>
      <c r="T1509" s="14">
        <f t="shared" si="118"/>
        <v>40313.340277777781</v>
      </c>
      <c r="U1509" s="13">
        <f t="shared" si="119"/>
        <v>2010</v>
      </c>
      <c r="V1509"/>
    </row>
    <row r="1510" spans="1:22" ht="43.5" hidden="1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4">
        <f t="shared" si="117"/>
        <v>41786.614363425928</v>
      </c>
      <c r="T1510" s="14">
        <f t="shared" si="118"/>
        <v>41817.614363425928</v>
      </c>
      <c r="U1510" s="13">
        <f t="shared" si="119"/>
        <v>2014</v>
      </c>
      <c r="V1510"/>
    </row>
    <row r="1511" spans="1:22" ht="43.5" hidden="1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4">
        <f t="shared" si="117"/>
        <v>42751.533391203702</v>
      </c>
      <c r="T1511" s="14">
        <f t="shared" si="118"/>
        <v>42780.957638888889</v>
      </c>
      <c r="U1511" s="13">
        <f t="shared" si="119"/>
        <v>2017</v>
      </c>
      <c r="V1511"/>
    </row>
    <row r="1512" spans="1:22" ht="43.5" hidden="1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4">
        <f t="shared" si="117"/>
        <v>41809.385162037033</v>
      </c>
      <c r="T1512" s="14">
        <f t="shared" si="118"/>
        <v>41839.385162037033</v>
      </c>
      <c r="U1512" s="13">
        <f t="shared" si="119"/>
        <v>2014</v>
      </c>
      <c r="V1512"/>
    </row>
    <row r="1513" spans="1:22" ht="58" hidden="1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4">
        <f t="shared" si="117"/>
        <v>42296.583379629628</v>
      </c>
      <c r="T1513" s="14">
        <f t="shared" si="118"/>
        <v>42326.625046296293</v>
      </c>
      <c r="U1513" s="13">
        <f t="shared" si="119"/>
        <v>2015</v>
      </c>
      <c r="V1513"/>
    </row>
    <row r="1514" spans="1:22" ht="43.5" hidden="1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4">
        <f t="shared" si="117"/>
        <v>42741.684479166666</v>
      </c>
      <c r="T1514" s="14">
        <f t="shared" si="118"/>
        <v>42771.684479166666</v>
      </c>
      <c r="U1514" s="13">
        <f t="shared" si="119"/>
        <v>2017</v>
      </c>
      <c r="V1514"/>
    </row>
    <row r="1515" spans="1:22" ht="43.5" hidden="1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4">
        <f t="shared" si="117"/>
        <v>41806.637337962966</v>
      </c>
      <c r="T1515" s="14">
        <f t="shared" si="118"/>
        <v>41836.637337962966</v>
      </c>
      <c r="U1515" s="13">
        <f t="shared" si="119"/>
        <v>2014</v>
      </c>
      <c r="V1515"/>
    </row>
    <row r="1516" spans="1:22" ht="43.5" hidden="1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4">
        <f t="shared" si="117"/>
        <v>42234.597685185188</v>
      </c>
      <c r="T1516" s="14">
        <f t="shared" si="118"/>
        <v>42274.597685185188</v>
      </c>
      <c r="U1516" s="13">
        <f t="shared" si="119"/>
        <v>2015</v>
      </c>
      <c r="V1516"/>
    </row>
    <row r="1517" spans="1:22" ht="43.5" hidden="1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4">
        <f t="shared" si="117"/>
        <v>42415.253437499996</v>
      </c>
      <c r="T1517" s="14">
        <f t="shared" si="118"/>
        <v>42445.211770833332</v>
      </c>
      <c r="U1517" s="13">
        <f t="shared" si="119"/>
        <v>2016</v>
      </c>
      <c r="V1517"/>
    </row>
    <row r="1518" spans="1:22" ht="43.5" hidden="1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4">
        <f t="shared" si="117"/>
        <v>42619.466342592597</v>
      </c>
      <c r="T1518" s="14">
        <f t="shared" si="118"/>
        <v>42649.583333333328</v>
      </c>
      <c r="U1518" s="13">
        <f t="shared" si="119"/>
        <v>2016</v>
      </c>
      <c r="V1518"/>
    </row>
    <row r="1519" spans="1:22" ht="43.5" hidden="1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4">
        <f t="shared" si="117"/>
        <v>41948.56658564815</v>
      </c>
      <c r="T1519" s="14">
        <f t="shared" si="118"/>
        <v>41979.25</v>
      </c>
      <c r="U1519" s="13">
        <f t="shared" si="119"/>
        <v>2014</v>
      </c>
      <c r="V1519"/>
    </row>
    <row r="1520" spans="1:22" ht="29" hidden="1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4">
        <f t="shared" si="117"/>
        <v>41760.8200462963</v>
      </c>
      <c r="T1520" s="14">
        <f t="shared" si="118"/>
        <v>41790.8200462963</v>
      </c>
      <c r="U1520" s="13">
        <f t="shared" si="119"/>
        <v>2014</v>
      </c>
      <c r="V1520"/>
    </row>
    <row r="1521" spans="1:22" ht="43.5" hidden="1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4">
        <f t="shared" si="117"/>
        <v>41782.741701388892</v>
      </c>
      <c r="T1521" s="14">
        <f t="shared" si="118"/>
        <v>41810.915972222225</v>
      </c>
      <c r="U1521" s="13">
        <f t="shared" si="119"/>
        <v>2014</v>
      </c>
      <c r="V1521"/>
    </row>
    <row r="1522" spans="1:22" ht="29" hidden="1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4">
        <f t="shared" si="117"/>
        <v>41955.857789351852</v>
      </c>
      <c r="T1522" s="14">
        <f t="shared" si="118"/>
        <v>41992.166666666672</v>
      </c>
      <c r="U1522" s="13">
        <f t="shared" si="119"/>
        <v>2014</v>
      </c>
      <c r="V1522"/>
    </row>
    <row r="1523" spans="1:22" ht="43.5" hidden="1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4">
        <f t="shared" si="117"/>
        <v>42493.167719907404</v>
      </c>
      <c r="T1523" s="14">
        <f t="shared" si="118"/>
        <v>42528.167719907404</v>
      </c>
      <c r="U1523" s="13">
        <f t="shared" si="119"/>
        <v>2016</v>
      </c>
      <c r="V1523"/>
    </row>
    <row r="1524" spans="1:22" ht="58" hidden="1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4">
        <f t="shared" si="117"/>
        <v>41899.830312500002</v>
      </c>
      <c r="T1524" s="14">
        <f t="shared" si="118"/>
        <v>41929.830312500002</v>
      </c>
      <c r="U1524" s="13">
        <f t="shared" si="119"/>
        <v>2014</v>
      </c>
      <c r="V1524"/>
    </row>
    <row r="1525" spans="1:22" ht="43.5" hidden="1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4">
        <f t="shared" si="117"/>
        <v>41964.751342592594</v>
      </c>
      <c r="T1525" s="14">
        <f t="shared" si="118"/>
        <v>41996</v>
      </c>
      <c r="U1525" s="13">
        <f t="shared" si="119"/>
        <v>2014</v>
      </c>
      <c r="V1525"/>
    </row>
    <row r="1526" spans="1:22" ht="43.5" hidden="1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4">
        <f t="shared" si="117"/>
        <v>42756.501041666663</v>
      </c>
      <c r="T1526" s="14">
        <f t="shared" si="118"/>
        <v>42786.501041666663</v>
      </c>
      <c r="U1526" s="13">
        <f t="shared" si="119"/>
        <v>2017</v>
      </c>
      <c r="V1526"/>
    </row>
    <row r="1527" spans="1:22" ht="43.5" hidden="1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4">
        <f t="shared" si="117"/>
        <v>42570.702986111108</v>
      </c>
      <c r="T1527" s="14">
        <f t="shared" si="118"/>
        <v>42600.702986111108</v>
      </c>
      <c r="U1527" s="13">
        <f t="shared" si="119"/>
        <v>2016</v>
      </c>
      <c r="V1527"/>
    </row>
    <row r="1528" spans="1:22" ht="43.5" hidden="1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4">
        <f t="shared" si="117"/>
        <v>42339.276006944448</v>
      </c>
      <c r="T1528" s="14">
        <f t="shared" si="118"/>
        <v>42388.276006944448</v>
      </c>
      <c r="U1528" s="13">
        <f t="shared" si="119"/>
        <v>2015</v>
      </c>
      <c r="V1528"/>
    </row>
    <row r="1529" spans="1:22" ht="43.5" hidden="1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4">
        <f t="shared" si="117"/>
        <v>42780.600532407407</v>
      </c>
      <c r="T1529" s="14">
        <f t="shared" si="118"/>
        <v>42808.558865740735</v>
      </c>
      <c r="U1529" s="13">
        <f t="shared" si="119"/>
        <v>2017</v>
      </c>
      <c r="V1529"/>
    </row>
    <row r="1530" spans="1:22" ht="29" hidden="1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4">
        <f t="shared" si="117"/>
        <v>42736.732893518521</v>
      </c>
      <c r="T1530" s="14">
        <f t="shared" si="118"/>
        <v>42767</v>
      </c>
      <c r="U1530" s="13">
        <f t="shared" si="119"/>
        <v>2017</v>
      </c>
      <c r="V1530"/>
    </row>
    <row r="1531" spans="1:22" ht="43.5" hidden="1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4">
        <f t="shared" si="117"/>
        <v>42052.628703703704</v>
      </c>
      <c r="T1531" s="14">
        <f t="shared" si="118"/>
        <v>42082.587037037039</v>
      </c>
      <c r="U1531" s="13">
        <f t="shared" si="119"/>
        <v>2015</v>
      </c>
      <c r="V1531"/>
    </row>
    <row r="1532" spans="1:22" ht="58" hidden="1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4">
        <f t="shared" si="117"/>
        <v>42275.767303240747</v>
      </c>
      <c r="T1532" s="14">
        <f t="shared" si="118"/>
        <v>42300.767303240747</v>
      </c>
      <c r="U1532" s="13">
        <f t="shared" si="119"/>
        <v>2015</v>
      </c>
      <c r="V1532"/>
    </row>
    <row r="1533" spans="1:22" ht="58" hidden="1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4">
        <f t="shared" si="117"/>
        <v>41941.802384259259</v>
      </c>
      <c r="T1533" s="14">
        <f t="shared" si="118"/>
        <v>41974.125</v>
      </c>
      <c r="U1533" s="13">
        <f t="shared" si="119"/>
        <v>2014</v>
      </c>
      <c r="V1533"/>
    </row>
    <row r="1534" spans="1:22" ht="43.5" hidden="1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4">
        <f t="shared" si="117"/>
        <v>42391.475289351853</v>
      </c>
      <c r="T1534" s="14">
        <f t="shared" si="118"/>
        <v>42415.625</v>
      </c>
      <c r="U1534" s="13">
        <f t="shared" si="119"/>
        <v>2016</v>
      </c>
      <c r="V1534"/>
    </row>
    <row r="1535" spans="1:22" ht="43.5" hidden="1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4">
        <f t="shared" si="117"/>
        <v>42443.00204861111</v>
      </c>
      <c r="T1535" s="14">
        <f t="shared" si="118"/>
        <v>42492.165972222225</v>
      </c>
      <c r="U1535" s="13">
        <f t="shared" si="119"/>
        <v>2016</v>
      </c>
      <c r="V1535"/>
    </row>
    <row r="1536" spans="1:22" ht="43.5" hidden="1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4">
        <f t="shared" si="117"/>
        <v>42221.67432870371</v>
      </c>
      <c r="T1536" s="14">
        <f t="shared" si="118"/>
        <v>42251.67432870371</v>
      </c>
      <c r="U1536" s="13">
        <f t="shared" si="119"/>
        <v>2015</v>
      </c>
      <c r="V1536"/>
    </row>
    <row r="1537" spans="1:22" ht="58" hidden="1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4">
        <f t="shared" si="117"/>
        <v>42484.829062500001</v>
      </c>
      <c r="T1537" s="14">
        <f t="shared" si="118"/>
        <v>42513.916666666672</v>
      </c>
      <c r="U1537" s="13">
        <f t="shared" si="119"/>
        <v>2016</v>
      </c>
      <c r="V1537"/>
    </row>
    <row r="1538" spans="1:22" ht="58" hidden="1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8336</v>
      </c>
      <c r="R1538" t="s">
        <v>8337</v>
      </c>
      <c r="S1538" s="14">
        <f t="shared" si="117"/>
        <v>42213.802199074074</v>
      </c>
      <c r="T1538" s="14">
        <f t="shared" si="118"/>
        <v>42243.802199074074</v>
      </c>
      <c r="U1538" s="13">
        <f t="shared" si="119"/>
        <v>2015</v>
      </c>
      <c r="V1538"/>
    </row>
    <row r="1539" spans="1:22" ht="43.5" hidden="1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4">
        <f t="shared" ref="S1539:S1602" si="122">(((J1539/60)/60)/24+DATE(1970,1,1))</f>
        <v>42552.315127314811</v>
      </c>
      <c r="T1539" s="14">
        <f t="shared" ref="T1539:T1602" si="123">(((I1539/60)/60)/24)+DATE(1970,1,1)</f>
        <v>42588.75</v>
      </c>
      <c r="U1539" s="13">
        <f t="shared" ref="U1539:U1602" si="124">YEAR(S1539)</f>
        <v>2016</v>
      </c>
      <c r="V1539"/>
    </row>
    <row r="1540" spans="1:22" ht="43.5" hidden="1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4">
        <f t="shared" si="122"/>
        <v>41981.782060185185</v>
      </c>
      <c r="T1540" s="14">
        <f t="shared" si="123"/>
        <v>42026.782060185185</v>
      </c>
      <c r="U1540" s="13">
        <f t="shared" si="124"/>
        <v>2014</v>
      </c>
      <c r="V1540"/>
    </row>
    <row r="1541" spans="1:22" ht="43.5" hidden="1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4">
        <f t="shared" si="122"/>
        <v>42705.919201388882</v>
      </c>
      <c r="T1541" s="14">
        <f t="shared" si="123"/>
        <v>42738.919201388882</v>
      </c>
      <c r="U1541" s="13">
        <f t="shared" si="124"/>
        <v>2016</v>
      </c>
      <c r="V1541"/>
    </row>
    <row r="1542" spans="1:22" ht="43.5" hidden="1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4">
        <f t="shared" si="122"/>
        <v>41939.00712962963</v>
      </c>
      <c r="T1542" s="14">
        <f t="shared" si="123"/>
        <v>41969.052083333328</v>
      </c>
      <c r="U1542" s="13">
        <f t="shared" si="124"/>
        <v>2014</v>
      </c>
      <c r="V1542"/>
    </row>
    <row r="1543" spans="1:22" ht="43.5" hidden="1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4">
        <f t="shared" si="122"/>
        <v>41974.712245370371</v>
      </c>
      <c r="T1543" s="14">
        <f t="shared" si="123"/>
        <v>42004.712245370371</v>
      </c>
      <c r="U1543" s="13">
        <f t="shared" si="124"/>
        <v>2014</v>
      </c>
      <c r="V1543"/>
    </row>
    <row r="1544" spans="1:22" ht="58" hidden="1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4">
        <f t="shared" si="122"/>
        <v>42170.996527777781</v>
      </c>
      <c r="T1544" s="14">
        <f t="shared" si="123"/>
        <v>42185.996527777781</v>
      </c>
      <c r="U1544" s="13">
        <f t="shared" si="124"/>
        <v>2015</v>
      </c>
      <c r="V1544"/>
    </row>
    <row r="1545" spans="1:22" ht="43.5" hidden="1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4">
        <f t="shared" si="122"/>
        <v>41935.509652777779</v>
      </c>
      <c r="T1545" s="14">
        <f t="shared" si="123"/>
        <v>41965.551319444443</v>
      </c>
      <c r="U1545" s="13">
        <f t="shared" si="124"/>
        <v>2014</v>
      </c>
      <c r="V1545"/>
    </row>
    <row r="1546" spans="1:22" ht="43.5" hidden="1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4">
        <f t="shared" si="122"/>
        <v>42053.051203703704</v>
      </c>
      <c r="T1546" s="14">
        <f t="shared" si="123"/>
        <v>42095.012499999997</v>
      </c>
      <c r="U1546" s="13">
        <f t="shared" si="124"/>
        <v>2015</v>
      </c>
      <c r="V1546"/>
    </row>
    <row r="1547" spans="1:22" ht="43.5" hidden="1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4">
        <f t="shared" si="122"/>
        <v>42031.884652777779</v>
      </c>
      <c r="T1547" s="14">
        <f t="shared" si="123"/>
        <v>42065.886111111111</v>
      </c>
      <c r="U1547" s="13">
        <f t="shared" si="124"/>
        <v>2015</v>
      </c>
      <c r="V1547"/>
    </row>
    <row r="1548" spans="1:22" ht="43.5" hidden="1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4">
        <f t="shared" si="122"/>
        <v>41839.212951388887</v>
      </c>
      <c r="T1548" s="14">
        <f t="shared" si="123"/>
        <v>41899.212951388887</v>
      </c>
      <c r="U1548" s="13">
        <f t="shared" si="124"/>
        <v>2014</v>
      </c>
      <c r="V1548"/>
    </row>
    <row r="1549" spans="1:22" ht="43.5" hidden="1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4">
        <f t="shared" si="122"/>
        <v>42782.426875000005</v>
      </c>
      <c r="T1549" s="14">
        <f t="shared" si="123"/>
        <v>42789.426875000005</v>
      </c>
      <c r="U1549" s="13">
        <f t="shared" si="124"/>
        <v>2017</v>
      </c>
      <c r="V1549"/>
    </row>
    <row r="1550" spans="1:22" ht="29" hidden="1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4">
        <f t="shared" si="122"/>
        <v>42286.88217592593</v>
      </c>
      <c r="T1550" s="14">
        <f t="shared" si="123"/>
        <v>42316.923842592587</v>
      </c>
      <c r="U1550" s="13">
        <f t="shared" si="124"/>
        <v>2015</v>
      </c>
      <c r="V1550"/>
    </row>
    <row r="1551" spans="1:22" ht="43.5" hidden="1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4">
        <f t="shared" si="122"/>
        <v>42281.136099537034</v>
      </c>
      <c r="T1551" s="14">
        <f t="shared" si="123"/>
        <v>42311.177766203706</v>
      </c>
      <c r="U1551" s="13">
        <f t="shared" si="124"/>
        <v>2015</v>
      </c>
      <c r="V1551"/>
    </row>
    <row r="1552" spans="1:22" ht="58" hidden="1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4">
        <f t="shared" si="122"/>
        <v>42472.449467592596</v>
      </c>
      <c r="T1552" s="14">
        <f t="shared" si="123"/>
        <v>42502.449467592596</v>
      </c>
      <c r="U1552" s="13">
        <f t="shared" si="124"/>
        <v>2016</v>
      </c>
      <c r="V1552"/>
    </row>
    <row r="1553" spans="1:22" ht="43.5" hidden="1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4">
        <f t="shared" si="122"/>
        <v>42121.824525462958</v>
      </c>
      <c r="T1553" s="14">
        <f t="shared" si="123"/>
        <v>42151.824525462958</v>
      </c>
      <c r="U1553" s="13">
        <f t="shared" si="124"/>
        <v>2015</v>
      </c>
      <c r="V1553"/>
    </row>
    <row r="1554" spans="1:22" ht="43.5" hidden="1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4">
        <f t="shared" si="122"/>
        <v>41892.688750000001</v>
      </c>
      <c r="T1554" s="14">
        <f t="shared" si="123"/>
        <v>41913.165972222225</v>
      </c>
      <c r="U1554" s="13">
        <f t="shared" si="124"/>
        <v>2014</v>
      </c>
      <c r="V1554"/>
    </row>
    <row r="1555" spans="1:22" ht="43.5" hidden="1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4">
        <f t="shared" si="122"/>
        <v>42219.282951388886</v>
      </c>
      <c r="T1555" s="14">
        <f t="shared" si="123"/>
        <v>42249.282951388886</v>
      </c>
      <c r="U1555" s="13">
        <f t="shared" si="124"/>
        <v>2015</v>
      </c>
      <c r="V1555"/>
    </row>
    <row r="1556" spans="1:22" ht="58" hidden="1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4">
        <f t="shared" si="122"/>
        <v>42188.252199074079</v>
      </c>
      <c r="T1556" s="14">
        <f t="shared" si="123"/>
        <v>42218.252199074079</v>
      </c>
      <c r="U1556" s="13">
        <f t="shared" si="124"/>
        <v>2015</v>
      </c>
      <c r="V1556"/>
    </row>
    <row r="1557" spans="1:22" ht="43.5" hidden="1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4">
        <f t="shared" si="122"/>
        <v>42241.613796296297</v>
      </c>
      <c r="T1557" s="14">
        <f t="shared" si="123"/>
        <v>42264.708333333328</v>
      </c>
      <c r="U1557" s="13">
        <f t="shared" si="124"/>
        <v>2015</v>
      </c>
      <c r="V1557"/>
    </row>
    <row r="1558" spans="1:22" ht="43.5" hidden="1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4">
        <f t="shared" si="122"/>
        <v>42525.153055555551</v>
      </c>
      <c r="T1558" s="14">
        <f t="shared" si="123"/>
        <v>42555.153055555551</v>
      </c>
      <c r="U1558" s="13">
        <f t="shared" si="124"/>
        <v>2016</v>
      </c>
      <c r="V1558"/>
    </row>
    <row r="1559" spans="1:22" ht="43.5" hidden="1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4">
        <f t="shared" si="122"/>
        <v>41871.65315972222</v>
      </c>
      <c r="T1559" s="14">
        <f t="shared" si="123"/>
        <v>41902.65315972222</v>
      </c>
      <c r="U1559" s="13">
        <f t="shared" si="124"/>
        <v>2014</v>
      </c>
      <c r="V1559"/>
    </row>
    <row r="1560" spans="1:22" ht="43.5" hidden="1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4">
        <f t="shared" si="122"/>
        <v>42185.397673611107</v>
      </c>
      <c r="T1560" s="14">
        <f t="shared" si="123"/>
        <v>42244.508333333331</v>
      </c>
      <c r="U1560" s="13">
        <f t="shared" si="124"/>
        <v>2015</v>
      </c>
      <c r="V1560"/>
    </row>
    <row r="1561" spans="1:22" ht="29" hidden="1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4">
        <f t="shared" si="122"/>
        <v>42108.05322916666</v>
      </c>
      <c r="T1561" s="14">
        <f t="shared" si="123"/>
        <v>42123.05322916666</v>
      </c>
      <c r="U1561" s="13">
        <f t="shared" si="124"/>
        <v>2015</v>
      </c>
      <c r="V1561"/>
    </row>
    <row r="1562" spans="1:22" ht="43.5" hidden="1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4">
        <f t="shared" si="122"/>
        <v>41936.020752314813</v>
      </c>
      <c r="T1562" s="14">
        <f t="shared" si="123"/>
        <v>41956.062418981484</v>
      </c>
      <c r="U1562" s="13">
        <f t="shared" si="124"/>
        <v>2014</v>
      </c>
      <c r="V1562"/>
    </row>
    <row r="1563" spans="1:22" ht="58" hidden="1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4">
        <f t="shared" si="122"/>
        <v>41555.041701388887</v>
      </c>
      <c r="T1563" s="14">
        <f t="shared" si="123"/>
        <v>41585.083368055559</v>
      </c>
      <c r="U1563" s="13">
        <f t="shared" si="124"/>
        <v>2013</v>
      </c>
      <c r="V1563"/>
    </row>
    <row r="1564" spans="1:22" ht="58" hidden="1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4">
        <f t="shared" si="122"/>
        <v>40079.566157407404</v>
      </c>
      <c r="T1564" s="14">
        <f t="shared" si="123"/>
        <v>40149.034722222219</v>
      </c>
      <c r="U1564" s="13">
        <f t="shared" si="124"/>
        <v>2009</v>
      </c>
      <c r="V1564"/>
    </row>
    <row r="1565" spans="1:22" ht="43.5" hidden="1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4">
        <f t="shared" si="122"/>
        <v>41652.742488425924</v>
      </c>
      <c r="T1565" s="14">
        <f t="shared" si="123"/>
        <v>41712.700821759259</v>
      </c>
      <c r="U1565" s="13">
        <f t="shared" si="124"/>
        <v>2014</v>
      </c>
      <c r="V1565"/>
    </row>
    <row r="1566" spans="1:22" ht="43.5" hidden="1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4">
        <f t="shared" si="122"/>
        <v>42121.367002314815</v>
      </c>
      <c r="T1566" s="14">
        <f t="shared" si="123"/>
        <v>42152.836805555555</v>
      </c>
      <c r="U1566" s="13">
        <f t="shared" si="124"/>
        <v>2015</v>
      </c>
      <c r="V1566"/>
    </row>
    <row r="1567" spans="1:22" ht="43.5" hidden="1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4">
        <f t="shared" si="122"/>
        <v>40672.729872685188</v>
      </c>
      <c r="T1567" s="14">
        <f t="shared" si="123"/>
        <v>40702.729872685188</v>
      </c>
      <c r="U1567" s="13">
        <f t="shared" si="124"/>
        <v>2011</v>
      </c>
      <c r="V1567"/>
    </row>
    <row r="1568" spans="1:22" ht="43.5" hidden="1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4">
        <f t="shared" si="122"/>
        <v>42549.916712962964</v>
      </c>
      <c r="T1568" s="14">
        <f t="shared" si="123"/>
        <v>42578.916666666672</v>
      </c>
      <c r="U1568" s="13">
        <f t="shared" si="124"/>
        <v>2016</v>
      </c>
      <c r="V1568"/>
    </row>
    <row r="1569" spans="1:22" ht="43.5" hidden="1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4">
        <f t="shared" si="122"/>
        <v>41671.936863425923</v>
      </c>
      <c r="T1569" s="14">
        <f t="shared" si="123"/>
        <v>41687</v>
      </c>
      <c r="U1569" s="13">
        <f t="shared" si="124"/>
        <v>2014</v>
      </c>
      <c r="V1569"/>
    </row>
    <row r="1570" spans="1:22" ht="43.5" hidden="1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4">
        <f t="shared" si="122"/>
        <v>41962.062326388885</v>
      </c>
      <c r="T1570" s="14">
        <f t="shared" si="123"/>
        <v>41997.062326388885</v>
      </c>
      <c r="U1570" s="13">
        <f t="shared" si="124"/>
        <v>2014</v>
      </c>
      <c r="V1570"/>
    </row>
    <row r="1571" spans="1:22" hidden="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4">
        <f t="shared" si="122"/>
        <v>41389.679560185185</v>
      </c>
      <c r="T1571" s="14">
        <f t="shared" si="123"/>
        <v>41419.679560185185</v>
      </c>
      <c r="U1571" s="13">
        <f t="shared" si="124"/>
        <v>2013</v>
      </c>
      <c r="V1571"/>
    </row>
    <row r="1572" spans="1:22" ht="29" hidden="1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4">
        <f t="shared" si="122"/>
        <v>42438.813449074078</v>
      </c>
      <c r="T1572" s="14">
        <f t="shared" si="123"/>
        <v>42468.771782407406</v>
      </c>
      <c r="U1572" s="13">
        <f t="shared" si="124"/>
        <v>2016</v>
      </c>
      <c r="V1572"/>
    </row>
    <row r="1573" spans="1:22" ht="58" hidden="1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4">
        <f t="shared" si="122"/>
        <v>42144.769479166673</v>
      </c>
      <c r="T1573" s="14">
        <f t="shared" si="123"/>
        <v>42174.769479166673</v>
      </c>
      <c r="U1573" s="13">
        <f t="shared" si="124"/>
        <v>2015</v>
      </c>
      <c r="V1573"/>
    </row>
    <row r="1574" spans="1:22" ht="43.5" hidden="1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4">
        <f t="shared" si="122"/>
        <v>42404.033090277779</v>
      </c>
      <c r="T1574" s="14">
        <f t="shared" si="123"/>
        <v>42428.999305555553</v>
      </c>
      <c r="U1574" s="13">
        <f t="shared" si="124"/>
        <v>2016</v>
      </c>
      <c r="V1574"/>
    </row>
    <row r="1575" spans="1:22" ht="43.5" hidden="1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4">
        <f t="shared" si="122"/>
        <v>42786.000023148154</v>
      </c>
      <c r="T1575" s="14">
        <f t="shared" si="123"/>
        <v>42826.165972222225</v>
      </c>
      <c r="U1575" s="13">
        <f t="shared" si="124"/>
        <v>2017</v>
      </c>
      <c r="V1575"/>
    </row>
    <row r="1576" spans="1:22" ht="43.5" hidden="1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4">
        <f t="shared" si="122"/>
        <v>42017.927418981482</v>
      </c>
      <c r="T1576" s="14">
        <f t="shared" si="123"/>
        <v>42052.927418981482</v>
      </c>
      <c r="U1576" s="13">
        <f t="shared" si="124"/>
        <v>2015</v>
      </c>
      <c r="V1576"/>
    </row>
    <row r="1577" spans="1:22" ht="43.5" hidden="1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4">
        <f t="shared" si="122"/>
        <v>41799.524259259262</v>
      </c>
      <c r="T1577" s="14">
        <f t="shared" si="123"/>
        <v>41829.524259259262</v>
      </c>
      <c r="U1577" s="13">
        <f t="shared" si="124"/>
        <v>2014</v>
      </c>
      <c r="V1577"/>
    </row>
    <row r="1578" spans="1:22" ht="29" hidden="1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4">
        <f t="shared" si="122"/>
        <v>42140.879259259258</v>
      </c>
      <c r="T1578" s="14">
        <f t="shared" si="123"/>
        <v>42185.879259259258</v>
      </c>
      <c r="U1578" s="13">
        <f t="shared" si="124"/>
        <v>2015</v>
      </c>
      <c r="V1578"/>
    </row>
    <row r="1579" spans="1:22" ht="43.5" hidden="1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4">
        <f t="shared" si="122"/>
        <v>41054.847777777781</v>
      </c>
      <c r="T1579" s="14">
        <f t="shared" si="123"/>
        <v>41114.847777777781</v>
      </c>
      <c r="U1579" s="13">
        <f t="shared" si="124"/>
        <v>2012</v>
      </c>
      <c r="V1579"/>
    </row>
    <row r="1580" spans="1:22" ht="58" hidden="1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4">
        <f t="shared" si="122"/>
        <v>40399.065868055557</v>
      </c>
      <c r="T1580" s="14">
        <f t="shared" si="123"/>
        <v>40423.083333333336</v>
      </c>
      <c r="U1580" s="13">
        <f t="shared" si="124"/>
        <v>2010</v>
      </c>
      <c r="V1580"/>
    </row>
    <row r="1581" spans="1:22" ht="29" hidden="1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4">
        <f t="shared" si="122"/>
        <v>41481.996423611112</v>
      </c>
      <c r="T1581" s="14">
        <f t="shared" si="123"/>
        <v>41514.996423611112</v>
      </c>
      <c r="U1581" s="13">
        <f t="shared" si="124"/>
        <v>2013</v>
      </c>
      <c r="V1581"/>
    </row>
    <row r="1582" spans="1:22" ht="43.5" hidden="1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4">
        <f t="shared" si="122"/>
        <v>40990.050069444449</v>
      </c>
      <c r="T1582" s="14">
        <f t="shared" si="123"/>
        <v>41050.050069444449</v>
      </c>
      <c r="U1582" s="13">
        <f t="shared" si="124"/>
        <v>2012</v>
      </c>
      <c r="V1582"/>
    </row>
    <row r="1583" spans="1:22" ht="43.5" hidden="1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4">
        <f t="shared" si="122"/>
        <v>42325.448958333334</v>
      </c>
      <c r="T1583" s="14">
        <f t="shared" si="123"/>
        <v>42357.448958333334</v>
      </c>
      <c r="U1583" s="13">
        <f t="shared" si="124"/>
        <v>2015</v>
      </c>
      <c r="V1583"/>
    </row>
    <row r="1584" spans="1:22" ht="29" hidden="1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4">
        <f t="shared" si="122"/>
        <v>42246.789965277778</v>
      </c>
      <c r="T1584" s="14">
        <f t="shared" si="123"/>
        <v>42303.888888888891</v>
      </c>
      <c r="U1584" s="13">
        <f t="shared" si="124"/>
        <v>2015</v>
      </c>
      <c r="V1584"/>
    </row>
    <row r="1585" spans="1:22" ht="58" hidden="1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4">
        <f t="shared" si="122"/>
        <v>41877.904988425929</v>
      </c>
      <c r="T1585" s="14">
        <f t="shared" si="123"/>
        <v>41907.904988425929</v>
      </c>
      <c r="U1585" s="13">
        <f t="shared" si="124"/>
        <v>2014</v>
      </c>
      <c r="V1585"/>
    </row>
    <row r="1586" spans="1:22" ht="43.5" hidden="1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4">
        <f t="shared" si="122"/>
        <v>41779.649317129632</v>
      </c>
      <c r="T1586" s="14">
        <f t="shared" si="123"/>
        <v>41789.649317129632</v>
      </c>
      <c r="U1586" s="13">
        <f t="shared" si="124"/>
        <v>2014</v>
      </c>
      <c r="V1586"/>
    </row>
    <row r="1587" spans="1:22" ht="58" hidden="1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4">
        <f t="shared" si="122"/>
        <v>42707.895462962959</v>
      </c>
      <c r="T1587" s="14">
        <f t="shared" si="123"/>
        <v>42729.458333333328</v>
      </c>
      <c r="U1587" s="13">
        <f t="shared" si="124"/>
        <v>2016</v>
      </c>
      <c r="V1587"/>
    </row>
    <row r="1588" spans="1:22" ht="29" hidden="1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4">
        <f t="shared" si="122"/>
        <v>42069.104421296302</v>
      </c>
      <c r="T1588" s="14">
        <f t="shared" si="123"/>
        <v>42099.062754629631</v>
      </c>
      <c r="U1588" s="13">
        <f t="shared" si="124"/>
        <v>2015</v>
      </c>
      <c r="V1588"/>
    </row>
    <row r="1589" spans="1:22" ht="58" hidden="1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4">
        <f t="shared" si="122"/>
        <v>41956.950983796298</v>
      </c>
      <c r="T1589" s="14">
        <f t="shared" si="123"/>
        <v>41986.950983796298</v>
      </c>
      <c r="U1589" s="13">
        <f t="shared" si="124"/>
        <v>2014</v>
      </c>
      <c r="V1589"/>
    </row>
    <row r="1590" spans="1:22" ht="29" hidden="1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4">
        <f t="shared" si="122"/>
        <v>42005.24998842593</v>
      </c>
      <c r="T1590" s="14">
        <f t="shared" si="123"/>
        <v>42035.841666666667</v>
      </c>
      <c r="U1590" s="13">
        <f t="shared" si="124"/>
        <v>2015</v>
      </c>
      <c r="V1590"/>
    </row>
    <row r="1591" spans="1:22" ht="43.5" hidden="1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4">
        <f t="shared" si="122"/>
        <v>42256.984791666662</v>
      </c>
      <c r="T1591" s="14">
        <f t="shared" si="123"/>
        <v>42286.984791666662</v>
      </c>
      <c r="U1591" s="13">
        <f t="shared" si="124"/>
        <v>2015</v>
      </c>
      <c r="V1591"/>
    </row>
    <row r="1592" spans="1:22" hidden="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4">
        <f t="shared" si="122"/>
        <v>42240.857222222221</v>
      </c>
      <c r="T1592" s="14">
        <f t="shared" si="123"/>
        <v>42270.857222222221</v>
      </c>
      <c r="U1592" s="13">
        <f t="shared" si="124"/>
        <v>2015</v>
      </c>
      <c r="V1592"/>
    </row>
    <row r="1593" spans="1:22" ht="58" hidden="1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4">
        <f t="shared" si="122"/>
        <v>42433.726168981477</v>
      </c>
      <c r="T1593" s="14">
        <f t="shared" si="123"/>
        <v>42463.68450231482</v>
      </c>
      <c r="U1593" s="13">
        <f t="shared" si="124"/>
        <v>2016</v>
      </c>
      <c r="V1593"/>
    </row>
    <row r="1594" spans="1:22" ht="29" hidden="1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4">
        <f t="shared" si="122"/>
        <v>42046.072743055556</v>
      </c>
      <c r="T1594" s="14">
        <f t="shared" si="123"/>
        <v>42091.031076388885</v>
      </c>
      <c r="U1594" s="13">
        <f t="shared" si="124"/>
        <v>2015</v>
      </c>
      <c r="V1594"/>
    </row>
    <row r="1595" spans="1:22" ht="29" hidden="1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4">
        <f t="shared" si="122"/>
        <v>42033.845543981486</v>
      </c>
      <c r="T1595" s="14">
        <f t="shared" si="123"/>
        <v>42063.845543981486</v>
      </c>
      <c r="U1595" s="13">
        <f t="shared" si="124"/>
        <v>2015</v>
      </c>
      <c r="V1595"/>
    </row>
    <row r="1596" spans="1:22" ht="29" hidden="1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4">
        <f t="shared" si="122"/>
        <v>42445.712754629625</v>
      </c>
      <c r="T1596" s="14">
        <f t="shared" si="123"/>
        <v>42505.681249999994</v>
      </c>
      <c r="U1596" s="13">
        <f t="shared" si="124"/>
        <v>2016</v>
      </c>
      <c r="V1596"/>
    </row>
    <row r="1597" spans="1:22" ht="43.5" hidden="1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4">
        <f t="shared" si="122"/>
        <v>41780.050092592595</v>
      </c>
      <c r="T1597" s="14">
        <f t="shared" si="123"/>
        <v>41808.842361111114</v>
      </c>
      <c r="U1597" s="13">
        <f t="shared" si="124"/>
        <v>2014</v>
      </c>
      <c r="V1597"/>
    </row>
    <row r="1598" spans="1:22" ht="43.5" hidden="1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4">
        <f t="shared" si="122"/>
        <v>41941.430196759262</v>
      </c>
      <c r="T1598" s="14">
        <f t="shared" si="123"/>
        <v>41986.471863425926</v>
      </c>
      <c r="U1598" s="13">
        <f t="shared" si="124"/>
        <v>2014</v>
      </c>
      <c r="V1598"/>
    </row>
    <row r="1599" spans="1:22" ht="43.5" hidden="1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4">
        <f t="shared" si="122"/>
        <v>42603.354131944448</v>
      </c>
      <c r="T1599" s="14">
        <f t="shared" si="123"/>
        <v>42633.354131944448</v>
      </c>
      <c r="U1599" s="13">
        <f t="shared" si="124"/>
        <v>2016</v>
      </c>
      <c r="V1599"/>
    </row>
    <row r="1600" spans="1:22" ht="58" hidden="1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4">
        <f t="shared" si="122"/>
        <v>42151.667337962965</v>
      </c>
      <c r="T1600" s="14">
        <f t="shared" si="123"/>
        <v>42211.667337962965</v>
      </c>
      <c r="U1600" s="13">
        <f t="shared" si="124"/>
        <v>2015</v>
      </c>
      <c r="V1600"/>
    </row>
    <row r="1601" spans="1:22" ht="43.5" hidden="1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4">
        <f t="shared" si="122"/>
        <v>42438.53907407407</v>
      </c>
      <c r="T1601" s="14">
        <f t="shared" si="123"/>
        <v>42468.497407407413</v>
      </c>
      <c r="U1601" s="13">
        <f t="shared" si="124"/>
        <v>2016</v>
      </c>
      <c r="V1601"/>
    </row>
    <row r="1602" spans="1:22" ht="58" hidden="1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8336</v>
      </c>
      <c r="R1602" t="s">
        <v>8343</v>
      </c>
      <c r="S1602" s="14">
        <f t="shared" si="122"/>
        <v>41791.057314814818</v>
      </c>
      <c r="T1602" s="14">
        <f t="shared" si="123"/>
        <v>41835.21597222222</v>
      </c>
      <c r="U1602" s="13">
        <f t="shared" si="124"/>
        <v>2014</v>
      </c>
      <c r="V1602"/>
    </row>
    <row r="1603" spans="1:22" ht="43.5" hidden="1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4">
        <f t="shared" ref="S1603:S1666" si="127">(((J1603/60)/60)/24+DATE(1970,1,1))</f>
        <v>40638.092974537038</v>
      </c>
      <c r="T1603" s="14">
        <f t="shared" ref="T1603:T1666" si="128">(((I1603/60)/60)/24)+DATE(1970,1,1)</f>
        <v>40668.092974537038</v>
      </c>
      <c r="U1603" s="13">
        <f t="shared" ref="U1603:U1666" si="129">YEAR(S1603)</f>
        <v>2011</v>
      </c>
      <c r="V1603"/>
    </row>
    <row r="1604" spans="1:22" ht="43.5" hidden="1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4">
        <f t="shared" si="127"/>
        <v>40788.297650462962</v>
      </c>
      <c r="T1604" s="14">
        <f t="shared" si="128"/>
        <v>40830.958333333336</v>
      </c>
      <c r="U1604" s="13">
        <f t="shared" si="129"/>
        <v>2011</v>
      </c>
      <c r="V1604"/>
    </row>
    <row r="1605" spans="1:22" ht="29" hidden="1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4">
        <f t="shared" si="127"/>
        <v>40876.169664351852</v>
      </c>
      <c r="T1605" s="14">
        <f t="shared" si="128"/>
        <v>40936.169664351852</v>
      </c>
      <c r="U1605" s="13">
        <f t="shared" si="129"/>
        <v>2011</v>
      </c>
      <c r="V1605"/>
    </row>
    <row r="1606" spans="1:22" ht="43.5" hidden="1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4">
        <f t="shared" si="127"/>
        <v>40945.845312500001</v>
      </c>
      <c r="T1606" s="14">
        <f t="shared" si="128"/>
        <v>40985.80364583333</v>
      </c>
      <c r="U1606" s="13">
        <f t="shared" si="129"/>
        <v>2012</v>
      </c>
      <c r="V1606"/>
    </row>
    <row r="1607" spans="1:22" ht="43.5" hidden="1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4">
        <f t="shared" si="127"/>
        <v>40747.012881944444</v>
      </c>
      <c r="T1607" s="14">
        <f t="shared" si="128"/>
        <v>40756.291666666664</v>
      </c>
      <c r="U1607" s="13">
        <f t="shared" si="129"/>
        <v>2011</v>
      </c>
      <c r="V1607"/>
    </row>
    <row r="1608" spans="1:22" ht="58" hidden="1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4">
        <f t="shared" si="127"/>
        <v>40536.111550925925</v>
      </c>
      <c r="T1608" s="14">
        <f t="shared" si="128"/>
        <v>40626.069884259261</v>
      </c>
      <c r="U1608" s="13">
        <f t="shared" si="129"/>
        <v>2010</v>
      </c>
      <c r="V1608"/>
    </row>
    <row r="1609" spans="1:22" ht="43.5" hidden="1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4">
        <f t="shared" si="127"/>
        <v>41053.80846064815</v>
      </c>
      <c r="T1609" s="14">
        <f t="shared" si="128"/>
        <v>41074.80846064815</v>
      </c>
      <c r="U1609" s="13">
        <f t="shared" si="129"/>
        <v>2012</v>
      </c>
      <c r="V1609"/>
    </row>
    <row r="1610" spans="1:22" ht="29" hidden="1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4">
        <f t="shared" si="127"/>
        <v>41607.83085648148</v>
      </c>
      <c r="T1610" s="14">
        <f t="shared" si="128"/>
        <v>41640.226388888892</v>
      </c>
      <c r="U1610" s="13">
        <f t="shared" si="129"/>
        <v>2013</v>
      </c>
      <c r="V1610"/>
    </row>
    <row r="1611" spans="1:22" ht="43.5" hidden="1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4">
        <f t="shared" si="127"/>
        <v>40796.001261574071</v>
      </c>
      <c r="T1611" s="14">
        <f t="shared" si="128"/>
        <v>40849.333333333336</v>
      </c>
      <c r="U1611" s="13">
        <f t="shared" si="129"/>
        <v>2011</v>
      </c>
      <c r="V1611"/>
    </row>
    <row r="1612" spans="1:22" ht="29" hidden="1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4">
        <f t="shared" si="127"/>
        <v>41228.924884259257</v>
      </c>
      <c r="T1612" s="14">
        <f t="shared" si="128"/>
        <v>41258.924884259257</v>
      </c>
      <c r="U1612" s="13">
        <f t="shared" si="129"/>
        <v>2012</v>
      </c>
      <c r="V1612"/>
    </row>
    <row r="1613" spans="1:22" hidden="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4">
        <f t="shared" si="127"/>
        <v>41409.00037037037</v>
      </c>
      <c r="T1613" s="14">
        <f t="shared" si="128"/>
        <v>41430.00037037037</v>
      </c>
      <c r="U1613" s="13">
        <f t="shared" si="129"/>
        <v>2013</v>
      </c>
      <c r="V1613"/>
    </row>
    <row r="1614" spans="1:22" ht="43.5" hidden="1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4">
        <f t="shared" si="127"/>
        <v>41246.874814814815</v>
      </c>
      <c r="T1614" s="14">
        <f t="shared" si="128"/>
        <v>41276.874814814815</v>
      </c>
      <c r="U1614" s="13">
        <f t="shared" si="129"/>
        <v>2012</v>
      </c>
      <c r="V1614"/>
    </row>
    <row r="1615" spans="1:22" ht="43.5" hidden="1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4">
        <f t="shared" si="127"/>
        <v>41082.069467592592</v>
      </c>
      <c r="T1615" s="14">
        <f t="shared" si="128"/>
        <v>41112.069467592592</v>
      </c>
      <c r="U1615" s="13">
        <f t="shared" si="129"/>
        <v>2012</v>
      </c>
      <c r="V1615"/>
    </row>
    <row r="1616" spans="1:22" ht="43.5" hidden="1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4">
        <f t="shared" si="127"/>
        <v>41794.981122685182</v>
      </c>
      <c r="T1616" s="14">
        <f t="shared" si="128"/>
        <v>41854.708333333336</v>
      </c>
      <c r="U1616" s="13">
        <f t="shared" si="129"/>
        <v>2014</v>
      </c>
      <c r="V1616"/>
    </row>
    <row r="1617" spans="1:22" ht="43.5" hidden="1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4">
        <f t="shared" si="127"/>
        <v>40845.050879629627</v>
      </c>
      <c r="T1617" s="14">
        <f t="shared" si="128"/>
        <v>40890.092546296299</v>
      </c>
      <c r="U1617" s="13">
        <f t="shared" si="129"/>
        <v>2011</v>
      </c>
      <c r="V1617"/>
    </row>
    <row r="1618" spans="1:22" ht="43.5" hidden="1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4">
        <f t="shared" si="127"/>
        <v>41194.715520833335</v>
      </c>
      <c r="T1618" s="14">
        <f t="shared" si="128"/>
        <v>41235.916666666664</v>
      </c>
      <c r="U1618" s="13">
        <f t="shared" si="129"/>
        <v>2012</v>
      </c>
      <c r="V1618"/>
    </row>
    <row r="1619" spans="1:22" ht="29" hidden="1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4">
        <f t="shared" si="127"/>
        <v>41546.664212962962</v>
      </c>
      <c r="T1619" s="14">
        <f t="shared" si="128"/>
        <v>41579.791666666664</v>
      </c>
      <c r="U1619" s="13">
        <f t="shared" si="129"/>
        <v>2013</v>
      </c>
      <c r="V1619"/>
    </row>
    <row r="1620" spans="1:22" ht="43.5" hidden="1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4">
        <f t="shared" si="127"/>
        <v>41301.654340277775</v>
      </c>
      <c r="T1620" s="14">
        <f t="shared" si="128"/>
        <v>41341.654340277775</v>
      </c>
      <c r="U1620" s="13">
        <f t="shared" si="129"/>
        <v>2013</v>
      </c>
      <c r="V1620"/>
    </row>
    <row r="1621" spans="1:22" ht="43.5" hidden="1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4">
        <f t="shared" si="127"/>
        <v>41876.18618055556</v>
      </c>
      <c r="T1621" s="14">
        <f t="shared" si="128"/>
        <v>41897.18618055556</v>
      </c>
      <c r="U1621" s="13">
        <f t="shared" si="129"/>
        <v>2014</v>
      </c>
      <c r="V1621"/>
    </row>
    <row r="1622" spans="1:22" ht="29" hidden="1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4">
        <f t="shared" si="127"/>
        <v>41321.339583333334</v>
      </c>
      <c r="T1622" s="14">
        <f t="shared" si="128"/>
        <v>41328.339583333334</v>
      </c>
      <c r="U1622" s="13">
        <f t="shared" si="129"/>
        <v>2013</v>
      </c>
      <c r="V1622"/>
    </row>
    <row r="1623" spans="1:22" ht="43.5" hidden="1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4">
        <f t="shared" si="127"/>
        <v>41003.60665509259</v>
      </c>
      <c r="T1623" s="14">
        <f t="shared" si="128"/>
        <v>41057.165972222225</v>
      </c>
      <c r="U1623" s="13">
        <f t="shared" si="129"/>
        <v>2012</v>
      </c>
      <c r="V1623"/>
    </row>
    <row r="1624" spans="1:22" ht="43.5" hidden="1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4">
        <f t="shared" si="127"/>
        <v>41950.29483796296</v>
      </c>
      <c r="T1624" s="14">
        <f t="shared" si="128"/>
        <v>41990.332638888889</v>
      </c>
      <c r="U1624" s="13">
        <f t="shared" si="129"/>
        <v>2014</v>
      </c>
      <c r="V1624"/>
    </row>
    <row r="1625" spans="1:22" ht="43.5" hidden="1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4">
        <f t="shared" si="127"/>
        <v>41453.688530092593</v>
      </c>
      <c r="T1625" s="14">
        <f t="shared" si="128"/>
        <v>41513.688530092593</v>
      </c>
      <c r="U1625" s="13">
        <f t="shared" si="129"/>
        <v>2013</v>
      </c>
      <c r="V1625"/>
    </row>
    <row r="1626" spans="1:22" ht="43.5" hidden="1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4">
        <f t="shared" si="127"/>
        <v>41243.367303240739</v>
      </c>
      <c r="T1626" s="14">
        <f t="shared" si="128"/>
        <v>41283.367303240739</v>
      </c>
      <c r="U1626" s="13">
        <f t="shared" si="129"/>
        <v>2012</v>
      </c>
      <c r="V1626"/>
    </row>
    <row r="1627" spans="1:22" ht="58" hidden="1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4">
        <f t="shared" si="127"/>
        <v>41135.699687500004</v>
      </c>
      <c r="T1627" s="14">
        <f t="shared" si="128"/>
        <v>41163.699687500004</v>
      </c>
      <c r="U1627" s="13">
        <f t="shared" si="129"/>
        <v>2012</v>
      </c>
      <c r="V1627"/>
    </row>
    <row r="1628" spans="1:22" ht="43.5" hidden="1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4">
        <f t="shared" si="127"/>
        <v>41579.847997685189</v>
      </c>
      <c r="T1628" s="14">
        <f t="shared" si="128"/>
        <v>41609.889664351853</v>
      </c>
      <c r="U1628" s="13">
        <f t="shared" si="129"/>
        <v>2013</v>
      </c>
      <c r="V1628"/>
    </row>
    <row r="1629" spans="1:22" ht="43.5" hidden="1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4">
        <f t="shared" si="127"/>
        <v>41205.707048611112</v>
      </c>
      <c r="T1629" s="14">
        <f t="shared" si="128"/>
        <v>41239.207638888889</v>
      </c>
      <c r="U1629" s="13">
        <f t="shared" si="129"/>
        <v>2012</v>
      </c>
      <c r="V1629"/>
    </row>
    <row r="1630" spans="1:22" ht="29" hidden="1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4">
        <f t="shared" si="127"/>
        <v>41774.737060185187</v>
      </c>
      <c r="T1630" s="14">
        <f t="shared" si="128"/>
        <v>41807.737060185187</v>
      </c>
      <c r="U1630" s="13">
        <f t="shared" si="129"/>
        <v>2014</v>
      </c>
      <c r="V1630"/>
    </row>
    <row r="1631" spans="1:22" ht="29" hidden="1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4">
        <f t="shared" si="127"/>
        <v>41645.867280092592</v>
      </c>
      <c r="T1631" s="14">
        <f t="shared" si="128"/>
        <v>41690.867280092592</v>
      </c>
      <c r="U1631" s="13">
        <f t="shared" si="129"/>
        <v>2014</v>
      </c>
      <c r="V1631"/>
    </row>
    <row r="1632" spans="1:22" ht="43.5" hidden="1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4">
        <f t="shared" si="127"/>
        <v>40939.837673611109</v>
      </c>
      <c r="T1632" s="14">
        <f t="shared" si="128"/>
        <v>40970.290972222225</v>
      </c>
      <c r="U1632" s="13">
        <f t="shared" si="129"/>
        <v>2012</v>
      </c>
      <c r="V1632"/>
    </row>
    <row r="1633" spans="1:22" ht="43.5" hidden="1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4">
        <f t="shared" si="127"/>
        <v>41164.859502314815</v>
      </c>
      <c r="T1633" s="14">
        <f t="shared" si="128"/>
        <v>41194.859502314815</v>
      </c>
      <c r="U1633" s="13">
        <f t="shared" si="129"/>
        <v>2012</v>
      </c>
      <c r="V1633"/>
    </row>
    <row r="1634" spans="1:22" ht="58" hidden="1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4">
        <f t="shared" si="127"/>
        <v>40750.340902777774</v>
      </c>
      <c r="T1634" s="14">
        <f t="shared" si="128"/>
        <v>40810.340902777774</v>
      </c>
      <c r="U1634" s="13">
        <f t="shared" si="129"/>
        <v>2011</v>
      </c>
      <c r="V1634"/>
    </row>
    <row r="1635" spans="1:22" ht="43.5" hidden="1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4">
        <f t="shared" si="127"/>
        <v>40896.883750000001</v>
      </c>
      <c r="T1635" s="14">
        <f t="shared" si="128"/>
        <v>40924.208333333336</v>
      </c>
      <c r="U1635" s="13">
        <f t="shared" si="129"/>
        <v>2011</v>
      </c>
      <c r="V1635"/>
    </row>
    <row r="1636" spans="1:22" ht="43.5" hidden="1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4">
        <f t="shared" si="127"/>
        <v>40658.189826388887</v>
      </c>
      <c r="T1636" s="14">
        <f t="shared" si="128"/>
        <v>40696.249305555553</v>
      </c>
      <c r="U1636" s="13">
        <f t="shared" si="129"/>
        <v>2011</v>
      </c>
      <c r="V1636"/>
    </row>
    <row r="1637" spans="1:22" ht="58" hidden="1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4">
        <f t="shared" si="127"/>
        <v>42502.868761574078</v>
      </c>
      <c r="T1637" s="14">
        <f t="shared" si="128"/>
        <v>42562.868761574078</v>
      </c>
      <c r="U1637" s="13">
        <f t="shared" si="129"/>
        <v>2016</v>
      </c>
      <c r="V1637"/>
    </row>
    <row r="1638" spans="1:22" ht="43.5" hidden="1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4">
        <f t="shared" si="127"/>
        <v>40663.08666666667</v>
      </c>
      <c r="T1638" s="14">
        <f t="shared" si="128"/>
        <v>40706.166666666664</v>
      </c>
      <c r="U1638" s="13">
        <f t="shared" si="129"/>
        <v>2011</v>
      </c>
      <c r="V1638"/>
    </row>
    <row r="1639" spans="1:22" ht="43.5" hidden="1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4">
        <f t="shared" si="127"/>
        <v>40122.751620370371</v>
      </c>
      <c r="T1639" s="14">
        <f t="shared" si="128"/>
        <v>40178.98541666667</v>
      </c>
      <c r="U1639" s="13">
        <f t="shared" si="129"/>
        <v>2009</v>
      </c>
      <c r="V1639"/>
    </row>
    <row r="1640" spans="1:22" ht="29" hidden="1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4">
        <f t="shared" si="127"/>
        <v>41288.68712962963</v>
      </c>
      <c r="T1640" s="14">
        <f t="shared" si="128"/>
        <v>41333.892361111109</v>
      </c>
      <c r="U1640" s="13">
        <f t="shared" si="129"/>
        <v>2013</v>
      </c>
      <c r="V1640"/>
    </row>
    <row r="1641" spans="1:22" ht="43.5" hidden="1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4">
        <f t="shared" si="127"/>
        <v>40941.652372685188</v>
      </c>
      <c r="T1641" s="14">
        <f t="shared" si="128"/>
        <v>40971.652372685188</v>
      </c>
      <c r="U1641" s="13">
        <f t="shared" si="129"/>
        <v>2012</v>
      </c>
      <c r="V1641"/>
    </row>
    <row r="1642" spans="1:22" ht="43.5" hidden="1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4">
        <f t="shared" si="127"/>
        <v>40379.23096064815</v>
      </c>
      <c r="T1642" s="14">
        <f t="shared" si="128"/>
        <v>40393.082638888889</v>
      </c>
      <c r="U1642" s="13">
        <f t="shared" si="129"/>
        <v>2010</v>
      </c>
      <c r="V1642"/>
    </row>
    <row r="1643" spans="1:22" ht="29" hidden="1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4">
        <f t="shared" si="127"/>
        <v>41962.596574074079</v>
      </c>
      <c r="T1643" s="14">
        <f t="shared" si="128"/>
        <v>41992.596574074079</v>
      </c>
      <c r="U1643" s="13">
        <f t="shared" si="129"/>
        <v>2014</v>
      </c>
      <c r="V1643"/>
    </row>
    <row r="1644" spans="1:22" ht="43.5" hidden="1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4">
        <f t="shared" si="127"/>
        <v>40688.024618055555</v>
      </c>
      <c r="T1644" s="14">
        <f t="shared" si="128"/>
        <v>40708.024618055555</v>
      </c>
      <c r="U1644" s="13">
        <f t="shared" si="129"/>
        <v>2011</v>
      </c>
      <c r="V1644"/>
    </row>
    <row r="1645" spans="1:22" ht="29" hidden="1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4">
        <f t="shared" si="127"/>
        <v>41146.824212962965</v>
      </c>
      <c r="T1645" s="14">
        <f t="shared" si="128"/>
        <v>41176.824212962965</v>
      </c>
      <c r="U1645" s="13">
        <f t="shared" si="129"/>
        <v>2012</v>
      </c>
      <c r="V1645"/>
    </row>
    <row r="1646" spans="1:22" ht="43.5" hidden="1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4">
        <f t="shared" si="127"/>
        <v>41175.05972222222</v>
      </c>
      <c r="T1646" s="14">
        <f t="shared" si="128"/>
        <v>41235.101388888892</v>
      </c>
      <c r="U1646" s="13">
        <f t="shared" si="129"/>
        <v>2012</v>
      </c>
      <c r="V1646"/>
    </row>
    <row r="1647" spans="1:22" ht="43.5" hidden="1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4">
        <f t="shared" si="127"/>
        <v>41521.617361111108</v>
      </c>
      <c r="T1647" s="14">
        <f t="shared" si="128"/>
        <v>41535.617361111108</v>
      </c>
      <c r="U1647" s="13">
        <f t="shared" si="129"/>
        <v>2013</v>
      </c>
      <c r="V1647"/>
    </row>
    <row r="1648" spans="1:22" ht="58" hidden="1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4">
        <f t="shared" si="127"/>
        <v>41833.450266203705</v>
      </c>
      <c r="T1648" s="14">
        <f t="shared" si="128"/>
        <v>41865.757638888892</v>
      </c>
      <c r="U1648" s="13">
        <f t="shared" si="129"/>
        <v>2014</v>
      </c>
      <c r="V1648"/>
    </row>
    <row r="1649" spans="1:22" ht="43.5" hidden="1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4">
        <f t="shared" si="127"/>
        <v>41039.409456018519</v>
      </c>
      <c r="T1649" s="14">
        <f t="shared" si="128"/>
        <v>41069.409456018519</v>
      </c>
      <c r="U1649" s="13">
        <f t="shared" si="129"/>
        <v>2012</v>
      </c>
      <c r="V1649"/>
    </row>
    <row r="1650" spans="1:22" ht="43.5" hidden="1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4">
        <f t="shared" si="127"/>
        <v>40592.704652777778</v>
      </c>
      <c r="T1650" s="14">
        <f t="shared" si="128"/>
        <v>40622.662986111114</v>
      </c>
      <c r="U1650" s="13">
        <f t="shared" si="129"/>
        <v>2011</v>
      </c>
      <c r="V1650"/>
    </row>
    <row r="1651" spans="1:22" ht="43.5" hidden="1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4">
        <f t="shared" si="127"/>
        <v>41737.684664351851</v>
      </c>
      <c r="T1651" s="14">
        <f t="shared" si="128"/>
        <v>41782.684664351851</v>
      </c>
      <c r="U1651" s="13">
        <f t="shared" si="129"/>
        <v>2014</v>
      </c>
      <c r="V1651"/>
    </row>
    <row r="1652" spans="1:22" ht="43.5" hidden="1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4">
        <f t="shared" si="127"/>
        <v>41526.435613425929</v>
      </c>
      <c r="T1652" s="14">
        <f t="shared" si="128"/>
        <v>41556.435613425929</v>
      </c>
      <c r="U1652" s="13">
        <f t="shared" si="129"/>
        <v>2013</v>
      </c>
      <c r="V1652"/>
    </row>
    <row r="1653" spans="1:22" ht="43.5" hidden="1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4">
        <f t="shared" si="127"/>
        <v>40625.900694444441</v>
      </c>
      <c r="T1653" s="14">
        <f t="shared" si="128"/>
        <v>40659.290972222225</v>
      </c>
      <c r="U1653" s="13">
        <f t="shared" si="129"/>
        <v>2011</v>
      </c>
      <c r="V1653"/>
    </row>
    <row r="1654" spans="1:22" ht="43.5" hidden="1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4">
        <f t="shared" si="127"/>
        <v>41572.492974537039</v>
      </c>
      <c r="T1654" s="14">
        <f t="shared" si="128"/>
        <v>41602.534641203703</v>
      </c>
      <c r="U1654" s="13">
        <f t="shared" si="129"/>
        <v>2013</v>
      </c>
      <c r="V1654"/>
    </row>
    <row r="1655" spans="1:22" ht="43.5" hidden="1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4">
        <f t="shared" si="127"/>
        <v>40626.834444444445</v>
      </c>
      <c r="T1655" s="14">
        <f t="shared" si="128"/>
        <v>40657.834444444445</v>
      </c>
      <c r="U1655" s="13">
        <f t="shared" si="129"/>
        <v>2011</v>
      </c>
      <c r="V1655"/>
    </row>
    <row r="1656" spans="1:22" ht="43.5" hidden="1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4">
        <f t="shared" si="127"/>
        <v>40987.890740740739</v>
      </c>
      <c r="T1656" s="14">
        <f t="shared" si="128"/>
        <v>41017.890740740739</v>
      </c>
      <c r="U1656" s="13">
        <f t="shared" si="129"/>
        <v>2012</v>
      </c>
      <c r="V1656"/>
    </row>
    <row r="1657" spans="1:22" ht="29" hidden="1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4">
        <f t="shared" si="127"/>
        <v>40974.791898148149</v>
      </c>
      <c r="T1657" s="14">
        <f t="shared" si="128"/>
        <v>41004.750231481477</v>
      </c>
      <c r="U1657" s="13">
        <f t="shared" si="129"/>
        <v>2012</v>
      </c>
      <c r="V1657"/>
    </row>
    <row r="1658" spans="1:22" ht="58" hidden="1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4">
        <f t="shared" si="127"/>
        <v>41226.928842592592</v>
      </c>
      <c r="T1658" s="14">
        <f t="shared" si="128"/>
        <v>41256.928842592592</v>
      </c>
      <c r="U1658" s="13">
        <f t="shared" si="129"/>
        <v>2012</v>
      </c>
      <c r="V1658"/>
    </row>
    <row r="1659" spans="1:22" ht="58" hidden="1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4">
        <f t="shared" si="127"/>
        <v>41023.782037037039</v>
      </c>
      <c r="T1659" s="14">
        <f t="shared" si="128"/>
        <v>41053.782037037039</v>
      </c>
      <c r="U1659" s="13">
        <f t="shared" si="129"/>
        <v>2012</v>
      </c>
      <c r="V1659"/>
    </row>
    <row r="1660" spans="1:22" ht="43.5" hidden="1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4">
        <f t="shared" si="127"/>
        <v>41223.22184027778</v>
      </c>
      <c r="T1660" s="14">
        <f t="shared" si="128"/>
        <v>41261.597222222219</v>
      </c>
      <c r="U1660" s="13">
        <f t="shared" si="129"/>
        <v>2012</v>
      </c>
      <c r="V1660"/>
    </row>
    <row r="1661" spans="1:22" ht="43.5" hidden="1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4">
        <f t="shared" si="127"/>
        <v>41596.913437499999</v>
      </c>
      <c r="T1661" s="14">
        <f t="shared" si="128"/>
        <v>41625.5</v>
      </c>
      <c r="U1661" s="13">
        <f t="shared" si="129"/>
        <v>2013</v>
      </c>
      <c r="V1661"/>
    </row>
    <row r="1662" spans="1:22" ht="58" hidden="1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4">
        <f t="shared" si="127"/>
        <v>42459.693865740745</v>
      </c>
      <c r="T1662" s="14">
        <f t="shared" si="128"/>
        <v>42490.915972222225</v>
      </c>
      <c r="U1662" s="13">
        <f t="shared" si="129"/>
        <v>2016</v>
      </c>
      <c r="V1662"/>
    </row>
    <row r="1663" spans="1:22" ht="72.5" hidden="1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4">
        <f t="shared" si="127"/>
        <v>42343.998043981483</v>
      </c>
      <c r="T1663" s="14">
        <f t="shared" si="128"/>
        <v>42386.875</v>
      </c>
      <c r="U1663" s="13">
        <f t="shared" si="129"/>
        <v>2015</v>
      </c>
      <c r="V1663"/>
    </row>
    <row r="1664" spans="1:22" ht="58" hidden="1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4">
        <f t="shared" si="127"/>
        <v>40848.198333333334</v>
      </c>
      <c r="T1664" s="14">
        <f t="shared" si="128"/>
        <v>40908.239999999998</v>
      </c>
      <c r="U1664" s="13">
        <f t="shared" si="129"/>
        <v>2011</v>
      </c>
      <c r="V1664"/>
    </row>
    <row r="1665" spans="1:22" ht="43.5" hidden="1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4">
        <f t="shared" si="127"/>
        <v>42006.02207175926</v>
      </c>
      <c r="T1665" s="14">
        <f t="shared" si="128"/>
        <v>42036.02207175926</v>
      </c>
      <c r="U1665" s="13">
        <f t="shared" si="129"/>
        <v>2015</v>
      </c>
      <c r="V1665"/>
    </row>
    <row r="1666" spans="1:22" ht="43.5" hidden="1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8323</v>
      </c>
      <c r="R1666" t="s">
        <v>8344</v>
      </c>
      <c r="S1666" s="14">
        <f t="shared" si="127"/>
        <v>40939.761782407404</v>
      </c>
      <c r="T1666" s="14">
        <f t="shared" si="128"/>
        <v>40984.165972222225</v>
      </c>
      <c r="U1666" s="13">
        <f t="shared" si="129"/>
        <v>2012</v>
      </c>
      <c r="V1666"/>
    </row>
    <row r="1667" spans="1:22" ht="43.5" hidden="1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4">
        <f t="shared" ref="S1667:S1730" si="132">(((J1667/60)/60)/24+DATE(1970,1,1))</f>
        <v>40564.649456018517</v>
      </c>
      <c r="T1667" s="14">
        <f t="shared" ref="T1667:T1730" si="133">(((I1667/60)/60)/24)+DATE(1970,1,1)</f>
        <v>40596.125</v>
      </c>
      <c r="U1667" s="13">
        <f t="shared" ref="U1667:U1730" si="134">YEAR(S1667)</f>
        <v>2011</v>
      </c>
      <c r="V1667"/>
    </row>
    <row r="1668" spans="1:22" ht="43.5" hidden="1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4">
        <f t="shared" si="132"/>
        <v>41331.253159722226</v>
      </c>
      <c r="T1668" s="14">
        <f t="shared" si="133"/>
        <v>41361.211493055554</v>
      </c>
      <c r="U1668" s="13">
        <f t="shared" si="134"/>
        <v>2013</v>
      </c>
      <c r="V1668"/>
    </row>
    <row r="1669" spans="1:22" ht="43.5" hidden="1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4">
        <f t="shared" si="132"/>
        <v>41682.0705787037</v>
      </c>
      <c r="T1669" s="14">
        <f t="shared" si="133"/>
        <v>41709.290972222225</v>
      </c>
      <c r="U1669" s="13">
        <f t="shared" si="134"/>
        <v>2014</v>
      </c>
      <c r="V1669"/>
    </row>
    <row r="1670" spans="1:22" ht="43.5" hidden="1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4">
        <f t="shared" si="132"/>
        <v>40845.14975694444</v>
      </c>
      <c r="T1670" s="14">
        <f t="shared" si="133"/>
        <v>40875.191423611112</v>
      </c>
      <c r="U1670" s="13">
        <f t="shared" si="134"/>
        <v>2011</v>
      </c>
      <c r="V1670"/>
    </row>
    <row r="1671" spans="1:22" ht="58" hidden="1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4">
        <f t="shared" si="132"/>
        <v>42461.885138888887</v>
      </c>
      <c r="T1671" s="14">
        <f t="shared" si="133"/>
        <v>42521.885138888887</v>
      </c>
      <c r="U1671" s="13">
        <f t="shared" si="134"/>
        <v>2016</v>
      </c>
      <c r="V1671"/>
    </row>
    <row r="1672" spans="1:22" ht="58" hidden="1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4">
        <f t="shared" si="132"/>
        <v>40313.930543981485</v>
      </c>
      <c r="T1672" s="14">
        <f t="shared" si="133"/>
        <v>40364.166666666664</v>
      </c>
      <c r="U1672" s="13">
        <f t="shared" si="134"/>
        <v>2010</v>
      </c>
      <c r="V1672"/>
    </row>
    <row r="1673" spans="1:22" ht="29" hidden="1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4">
        <f t="shared" si="132"/>
        <v>42553.54414351852</v>
      </c>
      <c r="T1673" s="14">
        <f t="shared" si="133"/>
        <v>42583.54414351852</v>
      </c>
      <c r="U1673" s="13">
        <f t="shared" si="134"/>
        <v>2016</v>
      </c>
      <c r="V1673"/>
    </row>
    <row r="1674" spans="1:22" ht="43.5" hidden="1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4">
        <f t="shared" si="132"/>
        <v>41034.656597222223</v>
      </c>
      <c r="T1674" s="14">
        <f t="shared" si="133"/>
        <v>41064.656597222223</v>
      </c>
      <c r="U1674" s="13">
        <f t="shared" si="134"/>
        <v>2012</v>
      </c>
      <c r="V1674"/>
    </row>
    <row r="1675" spans="1:22" ht="43.5" hidden="1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4">
        <f t="shared" si="132"/>
        <v>42039.878379629634</v>
      </c>
      <c r="T1675" s="14">
        <f t="shared" si="133"/>
        <v>42069.878379629634</v>
      </c>
      <c r="U1675" s="13">
        <f t="shared" si="134"/>
        <v>2015</v>
      </c>
      <c r="V1675"/>
    </row>
    <row r="1676" spans="1:22" ht="43.5" hidden="1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4">
        <f t="shared" si="132"/>
        <v>42569.605393518519</v>
      </c>
      <c r="T1676" s="14">
        <f t="shared" si="133"/>
        <v>42600.290972222225</v>
      </c>
      <c r="U1676" s="13">
        <f t="shared" si="134"/>
        <v>2016</v>
      </c>
      <c r="V1676"/>
    </row>
    <row r="1677" spans="1:22" ht="29" hidden="1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4">
        <f t="shared" si="132"/>
        <v>40802.733101851853</v>
      </c>
      <c r="T1677" s="14">
        <f t="shared" si="133"/>
        <v>40832.918749999997</v>
      </c>
      <c r="U1677" s="13">
        <f t="shared" si="134"/>
        <v>2011</v>
      </c>
      <c r="V1677"/>
    </row>
    <row r="1678" spans="1:22" ht="29" hidden="1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4">
        <f t="shared" si="132"/>
        <v>40973.72623842593</v>
      </c>
      <c r="T1678" s="14">
        <f t="shared" si="133"/>
        <v>41020.165972222225</v>
      </c>
      <c r="U1678" s="13">
        <f t="shared" si="134"/>
        <v>2012</v>
      </c>
      <c r="V1678"/>
    </row>
    <row r="1679" spans="1:22" ht="43.5" hidden="1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4">
        <f t="shared" si="132"/>
        <v>42416.407129629632</v>
      </c>
      <c r="T1679" s="14">
        <f t="shared" si="133"/>
        <v>42476.249305555553</v>
      </c>
      <c r="U1679" s="13">
        <f t="shared" si="134"/>
        <v>2016</v>
      </c>
      <c r="V1679"/>
    </row>
    <row r="1680" spans="1:22" ht="43.5" hidden="1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4">
        <f t="shared" si="132"/>
        <v>41662.854988425926</v>
      </c>
      <c r="T1680" s="14">
        <f t="shared" si="133"/>
        <v>41676.854988425926</v>
      </c>
      <c r="U1680" s="13">
        <f t="shared" si="134"/>
        <v>2014</v>
      </c>
      <c r="V1680"/>
    </row>
    <row r="1681" spans="1:22" ht="58" hidden="1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4">
        <f t="shared" si="132"/>
        <v>40723.068807870368</v>
      </c>
      <c r="T1681" s="14">
        <f t="shared" si="133"/>
        <v>40746.068807870368</v>
      </c>
      <c r="U1681" s="13">
        <f t="shared" si="134"/>
        <v>2011</v>
      </c>
      <c r="V1681"/>
    </row>
    <row r="1682" spans="1:22" ht="29" hidden="1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4">
        <f t="shared" si="132"/>
        <v>41802.757719907408</v>
      </c>
      <c r="T1682" s="14">
        <f t="shared" si="133"/>
        <v>41832.757719907408</v>
      </c>
      <c r="U1682" s="13">
        <f t="shared" si="134"/>
        <v>2014</v>
      </c>
      <c r="V1682"/>
    </row>
    <row r="1683" spans="1:22" ht="58" hidden="1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4">
        <f t="shared" si="132"/>
        <v>42774.121342592596</v>
      </c>
      <c r="T1683" s="14">
        <f t="shared" si="133"/>
        <v>42823.083333333328</v>
      </c>
      <c r="U1683" s="13">
        <f t="shared" si="134"/>
        <v>2017</v>
      </c>
      <c r="V1683"/>
    </row>
    <row r="1684" spans="1:22" ht="43.5" hidden="1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4">
        <f t="shared" si="132"/>
        <v>42779.21365740741</v>
      </c>
      <c r="T1684" s="14">
        <f t="shared" si="133"/>
        <v>42839.171990740739</v>
      </c>
      <c r="U1684" s="13">
        <f t="shared" si="134"/>
        <v>2017</v>
      </c>
      <c r="V1684"/>
    </row>
    <row r="1685" spans="1:22" ht="43.5" hidden="1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4">
        <f t="shared" si="132"/>
        <v>42808.781689814816</v>
      </c>
      <c r="T1685" s="14">
        <f t="shared" si="133"/>
        <v>42832.781689814816</v>
      </c>
      <c r="U1685" s="13">
        <f t="shared" si="134"/>
        <v>2017</v>
      </c>
      <c r="V1685"/>
    </row>
    <row r="1686" spans="1:22" ht="29" hidden="1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4">
        <f t="shared" si="132"/>
        <v>42783.815289351856</v>
      </c>
      <c r="T1686" s="14">
        <f t="shared" si="133"/>
        <v>42811.773622685185</v>
      </c>
      <c r="U1686" s="13">
        <f t="shared" si="134"/>
        <v>2017</v>
      </c>
      <c r="V1686"/>
    </row>
    <row r="1687" spans="1:22" ht="43.5" hidden="1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4">
        <f t="shared" si="132"/>
        <v>42788.2502662037</v>
      </c>
      <c r="T1687" s="14">
        <f t="shared" si="133"/>
        <v>42818.208599537036</v>
      </c>
      <c r="U1687" s="13">
        <f t="shared" si="134"/>
        <v>2017</v>
      </c>
      <c r="V1687"/>
    </row>
    <row r="1688" spans="1:22" ht="43.5" hidden="1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4">
        <f t="shared" si="132"/>
        <v>42792.843969907408</v>
      </c>
      <c r="T1688" s="14">
        <f t="shared" si="133"/>
        <v>42852.802303240736</v>
      </c>
      <c r="U1688" s="13">
        <f t="shared" si="134"/>
        <v>2017</v>
      </c>
      <c r="V1688"/>
    </row>
    <row r="1689" spans="1:22" ht="43.5" hidden="1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4">
        <f t="shared" si="132"/>
        <v>42802.046817129631</v>
      </c>
      <c r="T1689" s="14">
        <f t="shared" si="133"/>
        <v>42835.84375</v>
      </c>
      <c r="U1689" s="13">
        <f t="shared" si="134"/>
        <v>2017</v>
      </c>
      <c r="V1689"/>
    </row>
    <row r="1690" spans="1:22" ht="58" hidden="1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4">
        <f t="shared" si="132"/>
        <v>42804.534652777773</v>
      </c>
      <c r="T1690" s="14">
        <f t="shared" si="133"/>
        <v>42834.492986111116</v>
      </c>
      <c r="U1690" s="13">
        <f t="shared" si="134"/>
        <v>2017</v>
      </c>
      <c r="V1690"/>
    </row>
    <row r="1691" spans="1:22" ht="29" hidden="1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4">
        <f t="shared" si="132"/>
        <v>42780.942476851851</v>
      </c>
      <c r="T1691" s="14">
        <f t="shared" si="133"/>
        <v>42810.900810185187</v>
      </c>
      <c r="U1691" s="13">
        <f t="shared" si="134"/>
        <v>2017</v>
      </c>
      <c r="V1691"/>
    </row>
    <row r="1692" spans="1:22" ht="43.5" hidden="1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4">
        <f t="shared" si="132"/>
        <v>42801.43104166667</v>
      </c>
      <c r="T1692" s="14">
        <f t="shared" si="133"/>
        <v>42831.389374999999</v>
      </c>
      <c r="U1692" s="13">
        <f t="shared" si="134"/>
        <v>2017</v>
      </c>
      <c r="V1692"/>
    </row>
    <row r="1693" spans="1:22" ht="43.5" hidden="1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4">
        <f t="shared" si="132"/>
        <v>42795.701481481476</v>
      </c>
      <c r="T1693" s="14">
        <f t="shared" si="133"/>
        <v>42828.041666666672</v>
      </c>
      <c r="U1693" s="13">
        <f t="shared" si="134"/>
        <v>2017</v>
      </c>
      <c r="V1693"/>
    </row>
    <row r="1694" spans="1:22" ht="43.5" hidden="1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4">
        <f t="shared" si="132"/>
        <v>42788.151238425926</v>
      </c>
      <c r="T1694" s="14">
        <f t="shared" si="133"/>
        <v>42820.999305555553</v>
      </c>
      <c r="U1694" s="13">
        <f t="shared" si="134"/>
        <v>2017</v>
      </c>
      <c r="V1694"/>
    </row>
    <row r="1695" spans="1:22" ht="43.5" hidden="1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4">
        <f t="shared" si="132"/>
        <v>42803.920277777783</v>
      </c>
      <c r="T1695" s="14">
        <f t="shared" si="133"/>
        <v>42834.833333333328</v>
      </c>
      <c r="U1695" s="13">
        <f t="shared" si="134"/>
        <v>2017</v>
      </c>
      <c r="V1695"/>
    </row>
    <row r="1696" spans="1:22" ht="43.5" hidden="1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4">
        <f t="shared" si="132"/>
        <v>42791.669837962967</v>
      </c>
      <c r="T1696" s="14">
        <f t="shared" si="133"/>
        <v>42821.191666666666</v>
      </c>
      <c r="U1696" s="13">
        <f t="shared" si="134"/>
        <v>2017</v>
      </c>
      <c r="V1696"/>
    </row>
    <row r="1697" spans="1:22" ht="58" hidden="1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4">
        <f t="shared" si="132"/>
        <v>42801.031412037039</v>
      </c>
      <c r="T1697" s="14">
        <f t="shared" si="133"/>
        <v>42835.041666666672</v>
      </c>
      <c r="U1697" s="13">
        <f t="shared" si="134"/>
        <v>2017</v>
      </c>
      <c r="V1697"/>
    </row>
    <row r="1698" spans="1:22" ht="58" hidden="1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4">
        <f t="shared" si="132"/>
        <v>42796.069571759261</v>
      </c>
      <c r="T1698" s="14">
        <f t="shared" si="133"/>
        <v>42826.027905092589</v>
      </c>
      <c r="U1698" s="13">
        <f t="shared" si="134"/>
        <v>2017</v>
      </c>
      <c r="V1698"/>
    </row>
    <row r="1699" spans="1:22" ht="43.5" hidden="1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4">
        <f t="shared" si="132"/>
        <v>42805.032962962956</v>
      </c>
      <c r="T1699" s="14">
        <f t="shared" si="133"/>
        <v>42834.991296296299</v>
      </c>
      <c r="U1699" s="13">
        <f t="shared" si="134"/>
        <v>2017</v>
      </c>
      <c r="V1699"/>
    </row>
    <row r="1700" spans="1:22" ht="72.5" hidden="1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4">
        <f t="shared" si="132"/>
        <v>42796.207870370374</v>
      </c>
      <c r="T1700" s="14">
        <f t="shared" si="133"/>
        <v>42820.147916666669</v>
      </c>
      <c r="U1700" s="13">
        <f t="shared" si="134"/>
        <v>2017</v>
      </c>
      <c r="V1700"/>
    </row>
    <row r="1701" spans="1:22" ht="58" hidden="1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4">
        <f t="shared" si="132"/>
        <v>42806.863946759258</v>
      </c>
      <c r="T1701" s="14">
        <f t="shared" si="133"/>
        <v>42836.863946759258</v>
      </c>
      <c r="U1701" s="13">
        <f t="shared" si="134"/>
        <v>2017</v>
      </c>
      <c r="V1701"/>
    </row>
    <row r="1702" spans="1:22" ht="43.5" hidden="1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4">
        <f t="shared" si="132"/>
        <v>42796.071643518517</v>
      </c>
      <c r="T1702" s="14">
        <f t="shared" si="133"/>
        <v>42826.166666666672</v>
      </c>
      <c r="U1702" s="13">
        <f t="shared" si="134"/>
        <v>2017</v>
      </c>
      <c r="V1702"/>
    </row>
    <row r="1703" spans="1:22" ht="43.5" hidden="1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4">
        <f t="shared" si="132"/>
        <v>41989.664409722223</v>
      </c>
      <c r="T1703" s="14">
        <f t="shared" si="133"/>
        <v>42019.664409722223</v>
      </c>
      <c r="U1703" s="13">
        <f t="shared" si="134"/>
        <v>2014</v>
      </c>
      <c r="V1703"/>
    </row>
    <row r="1704" spans="1:22" ht="29" hidden="1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4">
        <f t="shared" si="132"/>
        <v>42063.869791666672</v>
      </c>
      <c r="T1704" s="14">
        <f t="shared" si="133"/>
        <v>42093.828125</v>
      </c>
      <c r="U1704" s="13">
        <f t="shared" si="134"/>
        <v>2015</v>
      </c>
      <c r="V1704"/>
    </row>
    <row r="1705" spans="1:22" ht="43.5" hidden="1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4">
        <f t="shared" si="132"/>
        <v>42187.281678240746</v>
      </c>
      <c r="T1705" s="14">
        <f t="shared" si="133"/>
        <v>42247.281678240746</v>
      </c>
      <c r="U1705" s="13">
        <f t="shared" si="134"/>
        <v>2015</v>
      </c>
      <c r="V1705"/>
    </row>
    <row r="1706" spans="1:22" ht="43.5" hidden="1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4">
        <f t="shared" si="132"/>
        <v>42021.139733796299</v>
      </c>
      <c r="T1706" s="14">
        <f t="shared" si="133"/>
        <v>42051.139733796299</v>
      </c>
      <c r="U1706" s="13">
        <f t="shared" si="134"/>
        <v>2015</v>
      </c>
      <c r="V1706"/>
    </row>
    <row r="1707" spans="1:22" ht="43.5" hidden="1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4">
        <f t="shared" si="132"/>
        <v>42245.016736111109</v>
      </c>
      <c r="T1707" s="14">
        <f t="shared" si="133"/>
        <v>42256.666666666672</v>
      </c>
      <c r="U1707" s="13">
        <f t="shared" si="134"/>
        <v>2015</v>
      </c>
      <c r="V1707"/>
    </row>
    <row r="1708" spans="1:22" ht="43.5" hidden="1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4">
        <f t="shared" si="132"/>
        <v>42179.306388888886</v>
      </c>
      <c r="T1708" s="14">
        <f t="shared" si="133"/>
        <v>42239.306388888886</v>
      </c>
      <c r="U1708" s="13">
        <f t="shared" si="134"/>
        <v>2015</v>
      </c>
      <c r="V1708"/>
    </row>
    <row r="1709" spans="1:22" ht="43.5" hidden="1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4">
        <f t="shared" si="132"/>
        <v>42427.721006944441</v>
      </c>
      <c r="T1709" s="14">
        <f t="shared" si="133"/>
        <v>42457.679340277777</v>
      </c>
      <c r="U1709" s="13">
        <f t="shared" si="134"/>
        <v>2016</v>
      </c>
      <c r="V1709"/>
    </row>
    <row r="1710" spans="1:22" ht="58" hidden="1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4">
        <f t="shared" si="132"/>
        <v>42451.866967592592</v>
      </c>
      <c r="T1710" s="14">
        <f t="shared" si="133"/>
        <v>42491.866967592592</v>
      </c>
      <c r="U1710" s="13">
        <f t="shared" si="134"/>
        <v>2016</v>
      </c>
      <c r="V1710"/>
    </row>
    <row r="1711" spans="1:22" ht="43.5" hidden="1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4">
        <f t="shared" si="132"/>
        <v>41841.56381944444</v>
      </c>
      <c r="T1711" s="14">
        <f t="shared" si="133"/>
        <v>41882.818749999999</v>
      </c>
      <c r="U1711" s="13">
        <f t="shared" si="134"/>
        <v>2014</v>
      </c>
      <c r="V1711"/>
    </row>
    <row r="1712" spans="1:22" ht="29" hidden="1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4">
        <f t="shared" si="132"/>
        <v>42341.59129629629</v>
      </c>
      <c r="T1712" s="14">
        <f t="shared" si="133"/>
        <v>42387.541666666672</v>
      </c>
      <c r="U1712" s="13">
        <f t="shared" si="134"/>
        <v>2015</v>
      </c>
      <c r="V1712"/>
    </row>
    <row r="1713" spans="1:22" ht="43.5" hidden="1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4">
        <f t="shared" si="132"/>
        <v>41852.646226851852</v>
      </c>
      <c r="T1713" s="14">
        <f t="shared" si="133"/>
        <v>41883.646226851852</v>
      </c>
      <c r="U1713" s="13">
        <f t="shared" si="134"/>
        <v>2014</v>
      </c>
      <c r="V1713"/>
    </row>
    <row r="1714" spans="1:22" ht="58" hidden="1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4">
        <f t="shared" si="132"/>
        <v>42125.913807870369</v>
      </c>
      <c r="T1714" s="14">
        <f t="shared" si="133"/>
        <v>42185.913807870369</v>
      </c>
      <c r="U1714" s="13">
        <f t="shared" si="134"/>
        <v>2015</v>
      </c>
      <c r="V1714"/>
    </row>
    <row r="1715" spans="1:22" ht="58" hidden="1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4">
        <f t="shared" si="132"/>
        <v>41887.801064814819</v>
      </c>
      <c r="T1715" s="14">
        <f t="shared" si="133"/>
        <v>41917.801064814819</v>
      </c>
      <c r="U1715" s="13">
        <f t="shared" si="134"/>
        <v>2014</v>
      </c>
      <c r="V1715"/>
    </row>
    <row r="1716" spans="1:22" ht="43.5" hidden="1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4">
        <f t="shared" si="132"/>
        <v>42095.918530092589</v>
      </c>
      <c r="T1716" s="14">
        <f t="shared" si="133"/>
        <v>42125.918530092589</v>
      </c>
      <c r="U1716" s="13">
        <f t="shared" si="134"/>
        <v>2015</v>
      </c>
      <c r="V1716"/>
    </row>
    <row r="1717" spans="1:22" ht="43.5" hidden="1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4">
        <f t="shared" si="132"/>
        <v>42064.217418981483</v>
      </c>
      <c r="T1717" s="14">
        <f t="shared" si="133"/>
        <v>42094.140277777777</v>
      </c>
      <c r="U1717" s="13">
        <f t="shared" si="134"/>
        <v>2015</v>
      </c>
      <c r="V1717"/>
    </row>
    <row r="1718" spans="1:22" ht="58" hidden="1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4">
        <f t="shared" si="132"/>
        <v>42673.577534722222</v>
      </c>
      <c r="T1718" s="14">
        <f t="shared" si="133"/>
        <v>42713.619201388887</v>
      </c>
      <c r="U1718" s="13">
        <f t="shared" si="134"/>
        <v>2016</v>
      </c>
      <c r="V1718"/>
    </row>
    <row r="1719" spans="1:22" ht="43.5" hidden="1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4">
        <f t="shared" si="132"/>
        <v>42460.98192129629</v>
      </c>
      <c r="T1719" s="14">
        <f t="shared" si="133"/>
        <v>42481.166666666672</v>
      </c>
      <c r="U1719" s="13">
        <f t="shared" si="134"/>
        <v>2016</v>
      </c>
      <c r="V1719"/>
    </row>
    <row r="1720" spans="1:22" hidden="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4">
        <f t="shared" si="132"/>
        <v>42460.610520833332</v>
      </c>
      <c r="T1720" s="14">
        <f t="shared" si="133"/>
        <v>42504.207638888889</v>
      </c>
      <c r="U1720" s="13">
        <f t="shared" si="134"/>
        <v>2016</v>
      </c>
      <c r="V1720"/>
    </row>
    <row r="1721" spans="1:22" ht="43.5" hidden="1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4">
        <f t="shared" si="132"/>
        <v>41869.534618055557</v>
      </c>
      <c r="T1721" s="14">
        <f t="shared" si="133"/>
        <v>41899.534618055557</v>
      </c>
      <c r="U1721" s="13">
        <f t="shared" si="134"/>
        <v>2014</v>
      </c>
      <c r="V1721"/>
    </row>
    <row r="1722" spans="1:22" ht="43.5" hidden="1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4">
        <f t="shared" si="132"/>
        <v>41922.783229166671</v>
      </c>
      <c r="T1722" s="14">
        <f t="shared" si="133"/>
        <v>41952.824895833335</v>
      </c>
      <c r="U1722" s="13">
        <f t="shared" si="134"/>
        <v>2014</v>
      </c>
      <c r="V1722"/>
    </row>
    <row r="1723" spans="1:22" ht="43.5" hidden="1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4">
        <f t="shared" si="132"/>
        <v>42319.461377314816</v>
      </c>
      <c r="T1723" s="14">
        <f t="shared" si="133"/>
        <v>42349.461377314816</v>
      </c>
      <c r="U1723" s="13">
        <f t="shared" si="134"/>
        <v>2015</v>
      </c>
      <c r="V1723"/>
    </row>
    <row r="1724" spans="1:22" ht="43.5" hidden="1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4">
        <f t="shared" si="132"/>
        <v>42425.960983796293</v>
      </c>
      <c r="T1724" s="14">
        <f t="shared" si="133"/>
        <v>42463.006944444445</v>
      </c>
      <c r="U1724" s="13">
        <f t="shared" si="134"/>
        <v>2016</v>
      </c>
      <c r="V1724"/>
    </row>
    <row r="1725" spans="1:22" ht="58" hidden="1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4">
        <f t="shared" si="132"/>
        <v>42129.82540509259</v>
      </c>
      <c r="T1725" s="14">
        <f t="shared" si="133"/>
        <v>42186.25</v>
      </c>
      <c r="U1725" s="13">
        <f t="shared" si="134"/>
        <v>2015</v>
      </c>
      <c r="V1725"/>
    </row>
    <row r="1726" spans="1:22" ht="43.5" hidden="1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4">
        <f t="shared" si="132"/>
        <v>41912.932430555556</v>
      </c>
      <c r="T1726" s="14">
        <f t="shared" si="133"/>
        <v>41942.932430555556</v>
      </c>
      <c r="U1726" s="13">
        <f t="shared" si="134"/>
        <v>2014</v>
      </c>
      <c r="V1726"/>
    </row>
    <row r="1727" spans="1:22" ht="43.5" hidden="1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4">
        <f t="shared" si="132"/>
        <v>41845.968159722222</v>
      </c>
      <c r="T1727" s="14">
        <f t="shared" si="133"/>
        <v>41875.968159722222</v>
      </c>
      <c r="U1727" s="13">
        <f t="shared" si="134"/>
        <v>2014</v>
      </c>
      <c r="V1727"/>
    </row>
    <row r="1728" spans="1:22" ht="29" hidden="1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4">
        <f t="shared" si="132"/>
        <v>41788.919722222221</v>
      </c>
      <c r="T1728" s="14">
        <f t="shared" si="133"/>
        <v>41817.919722222221</v>
      </c>
      <c r="U1728" s="13">
        <f t="shared" si="134"/>
        <v>2014</v>
      </c>
      <c r="V1728"/>
    </row>
    <row r="1729" spans="1:22" ht="43.5" hidden="1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4">
        <f t="shared" si="132"/>
        <v>42044.927974537044</v>
      </c>
      <c r="T1729" s="14">
        <f t="shared" si="133"/>
        <v>42099.458333333328</v>
      </c>
      <c r="U1729" s="13">
        <f t="shared" si="134"/>
        <v>2015</v>
      </c>
      <c r="V1729"/>
    </row>
    <row r="1730" spans="1:22" ht="43.5" hidden="1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8323</v>
      </c>
      <c r="R1730" t="s">
        <v>8345</v>
      </c>
      <c r="S1730" s="14">
        <f t="shared" si="132"/>
        <v>42268.625856481478</v>
      </c>
      <c r="T1730" s="14">
        <f t="shared" si="133"/>
        <v>42298.625856481478</v>
      </c>
      <c r="U1730" s="13">
        <f t="shared" si="134"/>
        <v>2015</v>
      </c>
      <c r="V1730"/>
    </row>
    <row r="1731" spans="1:22" ht="43.5" hidden="1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4">
        <f t="shared" ref="S1731:S1794" si="137">(((J1731/60)/60)/24+DATE(1970,1,1))</f>
        <v>42471.052152777775</v>
      </c>
      <c r="T1731" s="14">
        <f t="shared" ref="T1731:T1794" si="138">(((I1731/60)/60)/24)+DATE(1970,1,1)</f>
        <v>42531.052152777775</v>
      </c>
      <c r="U1731" s="13">
        <f t="shared" ref="U1731:U1794" si="139">YEAR(S1731)</f>
        <v>2016</v>
      </c>
      <c r="V1731"/>
    </row>
    <row r="1732" spans="1:22" ht="43.5" hidden="1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4">
        <f t="shared" si="137"/>
        <v>42272.087766203709</v>
      </c>
      <c r="T1732" s="14">
        <f t="shared" si="138"/>
        <v>42302.087766203709</v>
      </c>
      <c r="U1732" s="13">
        <f t="shared" si="139"/>
        <v>2015</v>
      </c>
      <c r="V1732"/>
    </row>
    <row r="1733" spans="1:22" ht="29" hidden="1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4">
        <f t="shared" si="137"/>
        <v>42152.906851851847</v>
      </c>
      <c r="T1733" s="14">
        <f t="shared" si="138"/>
        <v>42166.625</v>
      </c>
      <c r="U1733" s="13">
        <f t="shared" si="139"/>
        <v>2015</v>
      </c>
      <c r="V1733"/>
    </row>
    <row r="1734" spans="1:22" ht="43.5" hidden="1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4">
        <f t="shared" si="137"/>
        <v>42325.683807870373</v>
      </c>
      <c r="T1734" s="14">
        <f t="shared" si="138"/>
        <v>42385.208333333328</v>
      </c>
      <c r="U1734" s="13">
        <f t="shared" si="139"/>
        <v>2015</v>
      </c>
      <c r="V1734"/>
    </row>
    <row r="1735" spans="1:22" ht="43.5" hidden="1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4">
        <f t="shared" si="137"/>
        <v>42614.675625000003</v>
      </c>
      <c r="T1735" s="14">
        <f t="shared" si="138"/>
        <v>42626.895833333328</v>
      </c>
      <c r="U1735" s="13">
        <f t="shared" si="139"/>
        <v>2016</v>
      </c>
      <c r="V1735"/>
    </row>
    <row r="1736" spans="1:22" ht="43.5" hidden="1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4">
        <f t="shared" si="137"/>
        <v>42102.036527777775</v>
      </c>
      <c r="T1736" s="14">
        <f t="shared" si="138"/>
        <v>42132.036527777775</v>
      </c>
      <c r="U1736" s="13">
        <f t="shared" si="139"/>
        <v>2015</v>
      </c>
      <c r="V1736"/>
    </row>
    <row r="1737" spans="1:22" ht="43.5" hidden="1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4">
        <f t="shared" si="137"/>
        <v>42559.814178240747</v>
      </c>
      <c r="T1737" s="14">
        <f t="shared" si="138"/>
        <v>42589.814178240747</v>
      </c>
      <c r="U1737" s="13">
        <f t="shared" si="139"/>
        <v>2016</v>
      </c>
      <c r="V1737"/>
    </row>
    <row r="1738" spans="1:22" ht="29" hidden="1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4">
        <f t="shared" si="137"/>
        <v>42286.861493055556</v>
      </c>
      <c r="T1738" s="14">
        <f t="shared" si="138"/>
        <v>42316.90315972222</v>
      </c>
      <c r="U1738" s="13">
        <f t="shared" si="139"/>
        <v>2015</v>
      </c>
      <c r="V1738"/>
    </row>
    <row r="1739" spans="1:22" ht="43.5" hidden="1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4">
        <f t="shared" si="137"/>
        <v>42175.948981481488</v>
      </c>
      <c r="T1739" s="14">
        <f t="shared" si="138"/>
        <v>42205.948981481488</v>
      </c>
      <c r="U1739" s="13">
        <f t="shared" si="139"/>
        <v>2015</v>
      </c>
      <c r="V1739"/>
    </row>
    <row r="1740" spans="1:22" ht="29" hidden="1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4">
        <f t="shared" si="137"/>
        <v>41884.874328703707</v>
      </c>
      <c r="T1740" s="14">
        <f t="shared" si="138"/>
        <v>41914.874328703707</v>
      </c>
      <c r="U1740" s="13">
        <f t="shared" si="139"/>
        <v>2014</v>
      </c>
      <c r="V1740"/>
    </row>
    <row r="1741" spans="1:22" ht="43.5" hidden="1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4">
        <f t="shared" si="137"/>
        <v>42435.874212962968</v>
      </c>
      <c r="T1741" s="14">
        <f t="shared" si="138"/>
        <v>42494.832546296297</v>
      </c>
      <c r="U1741" s="13">
        <f t="shared" si="139"/>
        <v>2016</v>
      </c>
      <c r="V1741"/>
    </row>
    <row r="1742" spans="1:22" ht="43.5" hidden="1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4">
        <f t="shared" si="137"/>
        <v>42171.817384259266</v>
      </c>
      <c r="T1742" s="14">
        <f t="shared" si="138"/>
        <v>42201.817384259266</v>
      </c>
      <c r="U1742" s="13">
        <f t="shared" si="139"/>
        <v>2015</v>
      </c>
      <c r="V1742"/>
    </row>
    <row r="1743" spans="1:22" ht="29" hidden="1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4">
        <f t="shared" si="137"/>
        <v>42120.628136574072</v>
      </c>
      <c r="T1743" s="14">
        <f t="shared" si="138"/>
        <v>42165.628136574072</v>
      </c>
      <c r="U1743" s="13">
        <f t="shared" si="139"/>
        <v>2015</v>
      </c>
      <c r="V1743"/>
    </row>
    <row r="1744" spans="1:22" ht="43.5" hidden="1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4">
        <f t="shared" si="137"/>
        <v>42710.876967592587</v>
      </c>
      <c r="T1744" s="14">
        <f t="shared" si="138"/>
        <v>42742.875</v>
      </c>
      <c r="U1744" s="13">
        <f t="shared" si="139"/>
        <v>2016</v>
      </c>
      <c r="V1744"/>
    </row>
    <row r="1745" spans="1:22" ht="43.5" hidden="1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4">
        <f t="shared" si="137"/>
        <v>42586.925636574073</v>
      </c>
      <c r="T1745" s="14">
        <f t="shared" si="138"/>
        <v>42609.165972222225</v>
      </c>
      <c r="U1745" s="13">
        <f t="shared" si="139"/>
        <v>2016</v>
      </c>
      <c r="V1745"/>
    </row>
    <row r="1746" spans="1:22" ht="58" hidden="1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4">
        <f t="shared" si="137"/>
        <v>42026.605057870373</v>
      </c>
      <c r="T1746" s="14">
        <f t="shared" si="138"/>
        <v>42071.563391203701</v>
      </c>
      <c r="U1746" s="13">
        <f t="shared" si="139"/>
        <v>2015</v>
      </c>
      <c r="V1746"/>
    </row>
    <row r="1747" spans="1:22" ht="43.5" hidden="1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4">
        <f t="shared" si="137"/>
        <v>42690.259699074071</v>
      </c>
      <c r="T1747" s="14">
        <f t="shared" si="138"/>
        <v>42726.083333333328</v>
      </c>
      <c r="U1747" s="13">
        <f t="shared" si="139"/>
        <v>2016</v>
      </c>
      <c r="V1747"/>
    </row>
    <row r="1748" spans="1:22" ht="58" hidden="1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4">
        <f t="shared" si="137"/>
        <v>42668.176701388889</v>
      </c>
      <c r="T1748" s="14">
        <f t="shared" si="138"/>
        <v>42698.083333333328</v>
      </c>
      <c r="U1748" s="13">
        <f t="shared" si="139"/>
        <v>2016</v>
      </c>
      <c r="V1748"/>
    </row>
    <row r="1749" spans="1:22" ht="43.5" hidden="1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4">
        <f t="shared" si="137"/>
        <v>42292.435532407413</v>
      </c>
      <c r="T1749" s="14">
        <f t="shared" si="138"/>
        <v>42321.625</v>
      </c>
      <c r="U1749" s="13">
        <f t="shared" si="139"/>
        <v>2015</v>
      </c>
      <c r="V1749"/>
    </row>
    <row r="1750" spans="1:22" ht="29" hidden="1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4">
        <f t="shared" si="137"/>
        <v>42219.950729166667</v>
      </c>
      <c r="T1750" s="14">
        <f t="shared" si="138"/>
        <v>42249.950729166667</v>
      </c>
      <c r="U1750" s="13">
        <f t="shared" si="139"/>
        <v>2015</v>
      </c>
      <c r="V1750"/>
    </row>
    <row r="1751" spans="1:22" ht="29" hidden="1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4">
        <f t="shared" si="137"/>
        <v>42758.975937499999</v>
      </c>
      <c r="T1751" s="14">
        <f t="shared" si="138"/>
        <v>42795.791666666672</v>
      </c>
      <c r="U1751" s="13">
        <f t="shared" si="139"/>
        <v>2017</v>
      </c>
      <c r="V1751"/>
    </row>
    <row r="1752" spans="1:22" ht="43.5" hidden="1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4">
        <f t="shared" si="137"/>
        <v>42454.836851851855</v>
      </c>
      <c r="T1752" s="14">
        <f t="shared" si="138"/>
        <v>42479.836851851855</v>
      </c>
      <c r="U1752" s="13">
        <f t="shared" si="139"/>
        <v>2016</v>
      </c>
      <c r="V1752"/>
    </row>
    <row r="1753" spans="1:22" ht="29" hidden="1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4">
        <f t="shared" si="137"/>
        <v>42052.7815162037</v>
      </c>
      <c r="T1753" s="14">
        <f t="shared" si="138"/>
        <v>42082.739849537036</v>
      </c>
      <c r="U1753" s="13">
        <f t="shared" si="139"/>
        <v>2015</v>
      </c>
      <c r="V1753"/>
    </row>
    <row r="1754" spans="1:22" ht="29" hidden="1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4">
        <f t="shared" si="137"/>
        <v>42627.253263888888</v>
      </c>
      <c r="T1754" s="14">
        <f t="shared" si="138"/>
        <v>42657.253263888888</v>
      </c>
      <c r="U1754" s="13">
        <f t="shared" si="139"/>
        <v>2016</v>
      </c>
      <c r="V1754"/>
    </row>
    <row r="1755" spans="1:22" ht="43.5" hidden="1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4">
        <f t="shared" si="137"/>
        <v>42420.74962962963</v>
      </c>
      <c r="T1755" s="14">
        <f t="shared" si="138"/>
        <v>42450.707962962959</v>
      </c>
      <c r="U1755" s="13">
        <f t="shared" si="139"/>
        <v>2016</v>
      </c>
      <c r="V1755"/>
    </row>
    <row r="1756" spans="1:22" ht="43.5" hidden="1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4">
        <f t="shared" si="137"/>
        <v>42067.876770833333</v>
      </c>
      <c r="T1756" s="14">
        <f t="shared" si="138"/>
        <v>42097.835104166668</v>
      </c>
      <c r="U1756" s="13">
        <f t="shared" si="139"/>
        <v>2015</v>
      </c>
      <c r="V1756"/>
    </row>
    <row r="1757" spans="1:22" ht="43.5" hidden="1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4">
        <f t="shared" si="137"/>
        <v>42252.788900462961</v>
      </c>
      <c r="T1757" s="14">
        <f t="shared" si="138"/>
        <v>42282.788900462961</v>
      </c>
      <c r="U1757" s="13">
        <f t="shared" si="139"/>
        <v>2015</v>
      </c>
      <c r="V1757"/>
    </row>
    <row r="1758" spans="1:22" ht="43.5" hidden="1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4">
        <f t="shared" si="137"/>
        <v>42571.167465277773</v>
      </c>
      <c r="T1758" s="14">
        <f t="shared" si="138"/>
        <v>42611.167465277773</v>
      </c>
      <c r="U1758" s="13">
        <f t="shared" si="139"/>
        <v>2016</v>
      </c>
      <c r="V1758"/>
    </row>
    <row r="1759" spans="1:22" ht="43.5" hidden="1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4">
        <f t="shared" si="137"/>
        <v>42733.827349537038</v>
      </c>
      <c r="T1759" s="14">
        <f t="shared" si="138"/>
        <v>42763.811805555553</v>
      </c>
      <c r="U1759" s="13">
        <f t="shared" si="139"/>
        <v>2016</v>
      </c>
      <c r="V1759"/>
    </row>
    <row r="1760" spans="1:22" ht="58" hidden="1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4">
        <f t="shared" si="137"/>
        <v>42505.955925925926</v>
      </c>
      <c r="T1760" s="14">
        <f t="shared" si="138"/>
        <v>42565.955925925926</v>
      </c>
      <c r="U1760" s="13">
        <f t="shared" si="139"/>
        <v>2016</v>
      </c>
      <c r="V1760"/>
    </row>
    <row r="1761" spans="1:22" ht="29" hidden="1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4">
        <f t="shared" si="137"/>
        <v>42068.829039351855</v>
      </c>
      <c r="T1761" s="14">
        <f t="shared" si="138"/>
        <v>42088.787372685183</v>
      </c>
      <c r="U1761" s="13">
        <f t="shared" si="139"/>
        <v>2015</v>
      </c>
      <c r="V1761"/>
    </row>
    <row r="1762" spans="1:22" ht="58" hidden="1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4">
        <f t="shared" si="137"/>
        <v>42405.67260416667</v>
      </c>
      <c r="T1762" s="14">
        <f t="shared" si="138"/>
        <v>42425.67260416667</v>
      </c>
      <c r="U1762" s="13">
        <f t="shared" si="139"/>
        <v>2016</v>
      </c>
      <c r="V1762"/>
    </row>
    <row r="1763" spans="1:22" ht="29" hidden="1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4">
        <f t="shared" si="137"/>
        <v>42209.567824074074</v>
      </c>
      <c r="T1763" s="14">
        <f t="shared" si="138"/>
        <v>42259.567824074074</v>
      </c>
      <c r="U1763" s="13">
        <f t="shared" si="139"/>
        <v>2015</v>
      </c>
      <c r="V1763"/>
    </row>
    <row r="1764" spans="1:22" ht="29" hidden="1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4">
        <f t="shared" si="137"/>
        <v>42410.982002314813</v>
      </c>
      <c r="T1764" s="14">
        <f t="shared" si="138"/>
        <v>42440.982002314813</v>
      </c>
      <c r="U1764" s="13">
        <f t="shared" si="139"/>
        <v>2016</v>
      </c>
      <c r="V1764"/>
    </row>
    <row r="1765" spans="1:22" ht="58" hidden="1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4">
        <f t="shared" si="137"/>
        <v>42636.868518518517</v>
      </c>
      <c r="T1765" s="14">
        <f t="shared" si="138"/>
        <v>42666.868518518517</v>
      </c>
      <c r="U1765" s="13">
        <f t="shared" si="139"/>
        <v>2016</v>
      </c>
      <c r="V1765"/>
    </row>
    <row r="1766" spans="1:22" ht="43.5" hidden="1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4">
        <f t="shared" si="137"/>
        <v>41825.485868055555</v>
      </c>
      <c r="T1766" s="14">
        <f t="shared" si="138"/>
        <v>41854.485868055555</v>
      </c>
      <c r="U1766" s="13">
        <f t="shared" si="139"/>
        <v>2014</v>
      </c>
      <c r="V1766"/>
    </row>
    <row r="1767" spans="1:22" ht="43.5" hidden="1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4">
        <f t="shared" si="137"/>
        <v>41834.980462962965</v>
      </c>
      <c r="T1767" s="14">
        <f t="shared" si="138"/>
        <v>41864.980462962965</v>
      </c>
      <c r="U1767" s="13">
        <f t="shared" si="139"/>
        <v>2014</v>
      </c>
      <c r="V1767"/>
    </row>
    <row r="1768" spans="1:22" ht="29" hidden="1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4">
        <f t="shared" si="137"/>
        <v>41855.859814814816</v>
      </c>
      <c r="T1768" s="14">
        <f t="shared" si="138"/>
        <v>41876.859814814816</v>
      </c>
      <c r="U1768" s="13">
        <f t="shared" si="139"/>
        <v>2014</v>
      </c>
      <c r="V1768"/>
    </row>
    <row r="1769" spans="1:22" ht="29" hidden="1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4">
        <f t="shared" si="137"/>
        <v>41824.658379629633</v>
      </c>
      <c r="T1769" s="14">
        <f t="shared" si="138"/>
        <v>41854.658379629633</v>
      </c>
      <c r="U1769" s="13">
        <f t="shared" si="139"/>
        <v>2014</v>
      </c>
      <c r="V1769"/>
    </row>
    <row r="1770" spans="1:22" ht="43.5" hidden="1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4">
        <f t="shared" si="137"/>
        <v>41849.560694444444</v>
      </c>
      <c r="T1770" s="14">
        <f t="shared" si="138"/>
        <v>41909.560694444444</v>
      </c>
      <c r="U1770" s="13">
        <f t="shared" si="139"/>
        <v>2014</v>
      </c>
      <c r="V1770"/>
    </row>
    <row r="1771" spans="1:22" ht="43.5" hidden="1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4">
        <f t="shared" si="137"/>
        <v>41987.818969907406</v>
      </c>
      <c r="T1771" s="14">
        <f t="shared" si="138"/>
        <v>42017.818969907406</v>
      </c>
      <c r="U1771" s="13">
        <f t="shared" si="139"/>
        <v>2014</v>
      </c>
      <c r="V1771"/>
    </row>
    <row r="1772" spans="1:22" ht="43.5" hidden="1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4">
        <f t="shared" si="137"/>
        <v>41891.780023148152</v>
      </c>
      <c r="T1772" s="14">
        <f t="shared" si="138"/>
        <v>41926.780023148152</v>
      </c>
      <c r="U1772" s="13">
        <f t="shared" si="139"/>
        <v>2014</v>
      </c>
      <c r="V1772"/>
    </row>
    <row r="1773" spans="1:22" ht="43.5" hidden="1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4">
        <f t="shared" si="137"/>
        <v>41905.979629629634</v>
      </c>
      <c r="T1773" s="14">
        <f t="shared" si="138"/>
        <v>41935.979629629634</v>
      </c>
      <c r="U1773" s="13">
        <f t="shared" si="139"/>
        <v>2014</v>
      </c>
      <c r="V1773"/>
    </row>
    <row r="1774" spans="1:22" ht="43.5" hidden="1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4">
        <f t="shared" si="137"/>
        <v>41766.718009259261</v>
      </c>
      <c r="T1774" s="14">
        <f t="shared" si="138"/>
        <v>41826.718009259261</v>
      </c>
      <c r="U1774" s="13">
        <f t="shared" si="139"/>
        <v>2014</v>
      </c>
      <c r="V1774"/>
    </row>
    <row r="1775" spans="1:22" ht="43.5" hidden="1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4">
        <f t="shared" si="137"/>
        <v>41978.760393518518</v>
      </c>
      <c r="T1775" s="14">
        <f t="shared" si="138"/>
        <v>42023.760393518518</v>
      </c>
      <c r="U1775" s="13">
        <f t="shared" si="139"/>
        <v>2014</v>
      </c>
      <c r="V1775"/>
    </row>
    <row r="1776" spans="1:22" ht="43.5" hidden="1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4">
        <f t="shared" si="137"/>
        <v>41930.218657407408</v>
      </c>
      <c r="T1776" s="14">
        <f t="shared" si="138"/>
        <v>41972.624305555553</v>
      </c>
      <c r="U1776" s="13">
        <f t="shared" si="139"/>
        <v>2014</v>
      </c>
      <c r="V1776"/>
    </row>
    <row r="1777" spans="1:22" ht="43.5" hidden="1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4">
        <f t="shared" si="137"/>
        <v>41891.976388888892</v>
      </c>
      <c r="T1777" s="14">
        <f t="shared" si="138"/>
        <v>41936.976388888892</v>
      </c>
      <c r="U1777" s="13">
        <f t="shared" si="139"/>
        <v>2014</v>
      </c>
      <c r="V1777"/>
    </row>
    <row r="1778" spans="1:22" ht="43.5" hidden="1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4">
        <f t="shared" si="137"/>
        <v>41905.95684027778</v>
      </c>
      <c r="T1778" s="14">
        <f t="shared" si="138"/>
        <v>41941.95684027778</v>
      </c>
      <c r="U1778" s="13">
        <f t="shared" si="139"/>
        <v>2014</v>
      </c>
      <c r="V1778"/>
    </row>
    <row r="1779" spans="1:22" ht="58" hidden="1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4">
        <f t="shared" si="137"/>
        <v>42025.357094907406</v>
      </c>
      <c r="T1779" s="14">
        <f t="shared" si="138"/>
        <v>42055.357094907406</v>
      </c>
      <c r="U1779" s="13">
        <f t="shared" si="139"/>
        <v>2015</v>
      </c>
      <c r="V1779"/>
    </row>
    <row r="1780" spans="1:22" ht="43.5" hidden="1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4">
        <f t="shared" si="137"/>
        <v>42045.86336805555</v>
      </c>
      <c r="T1780" s="14">
        <f t="shared" si="138"/>
        <v>42090.821701388893</v>
      </c>
      <c r="U1780" s="13">
        <f t="shared" si="139"/>
        <v>2015</v>
      </c>
      <c r="V1780"/>
    </row>
    <row r="1781" spans="1:22" ht="43.5" hidden="1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4">
        <f t="shared" si="137"/>
        <v>42585.691898148143</v>
      </c>
      <c r="T1781" s="14">
        <f t="shared" si="138"/>
        <v>42615.691898148143</v>
      </c>
      <c r="U1781" s="13">
        <f t="shared" si="139"/>
        <v>2016</v>
      </c>
      <c r="V1781"/>
    </row>
    <row r="1782" spans="1:22" ht="43.5" hidden="1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4">
        <f t="shared" si="137"/>
        <v>42493.600810185191</v>
      </c>
      <c r="T1782" s="14">
        <f t="shared" si="138"/>
        <v>42553.600810185191</v>
      </c>
      <c r="U1782" s="13">
        <f t="shared" si="139"/>
        <v>2016</v>
      </c>
      <c r="V1782"/>
    </row>
    <row r="1783" spans="1:22" ht="43.5" hidden="1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4">
        <f t="shared" si="137"/>
        <v>42597.617418981477</v>
      </c>
      <c r="T1783" s="14">
        <f t="shared" si="138"/>
        <v>42628.617418981477</v>
      </c>
      <c r="U1783" s="13">
        <f t="shared" si="139"/>
        <v>2016</v>
      </c>
      <c r="V1783"/>
    </row>
    <row r="1784" spans="1:22" ht="58" hidden="1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4">
        <f t="shared" si="137"/>
        <v>42388.575104166666</v>
      </c>
      <c r="T1784" s="14">
        <f t="shared" si="138"/>
        <v>42421.575104166666</v>
      </c>
      <c r="U1784" s="13">
        <f t="shared" si="139"/>
        <v>2016</v>
      </c>
      <c r="V1784"/>
    </row>
    <row r="1785" spans="1:22" ht="43.5" hidden="1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4">
        <f t="shared" si="137"/>
        <v>42115.949976851851</v>
      </c>
      <c r="T1785" s="14">
        <f t="shared" si="138"/>
        <v>42145.949976851851</v>
      </c>
      <c r="U1785" s="13">
        <f t="shared" si="139"/>
        <v>2015</v>
      </c>
      <c r="V1785"/>
    </row>
    <row r="1786" spans="1:22" ht="43.5" hidden="1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4">
        <f t="shared" si="137"/>
        <v>42003.655555555553</v>
      </c>
      <c r="T1786" s="14">
        <f t="shared" si="138"/>
        <v>42035.142361111109</v>
      </c>
      <c r="U1786" s="13">
        <f t="shared" si="139"/>
        <v>2014</v>
      </c>
      <c r="V1786"/>
    </row>
    <row r="1787" spans="1:22" ht="43.5" hidden="1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4">
        <f t="shared" si="137"/>
        <v>41897.134895833333</v>
      </c>
      <c r="T1787" s="14">
        <f t="shared" si="138"/>
        <v>41928</v>
      </c>
      <c r="U1787" s="13">
        <f t="shared" si="139"/>
        <v>2014</v>
      </c>
      <c r="V1787"/>
    </row>
    <row r="1788" spans="1:22" ht="43.5" hidden="1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4">
        <f t="shared" si="137"/>
        <v>41958.550659722227</v>
      </c>
      <c r="T1788" s="14">
        <f t="shared" si="138"/>
        <v>41988.550659722227</v>
      </c>
      <c r="U1788" s="13">
        <f t="shared" si="139"/>
        <v>2014</v>
      </c>
      <c r="V1788"/>
    </row>
    <row r="1789" spans="1:22" ht="43.5" hidden="1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4">
        <f t="shared" si="137"/>
        <v>42068.65552083333</v>
      </c>
      <c r="T1789" s="14">
        <f t="shared" si="138"/>
        <v>42098.613854166666</v>
      </c>
      <c r="U1789" s="13">
        <f t="shared" si="139"/>
        <v>2015</v>
      </c>
      <c r="V1789"/>
    </row>
    <row r="1790" spans="1:22" ht="43.5" hidden="1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4">
        <f t="shared" si="137"/>
        <v>41913.94840277778</v>
      </c>
      <c r="T1790" s="14">
        <f t="shared" si="138"/>
        <v>41943.94840277778</v>
      </c>
      <c r="U1790" s="13">
        <f t="shared" si="139"/>
        <v>2014</v>
      </c>
      <c r="V1790"/>
    </row>
    <row r="1791" spans="1:22" ht="43.5" hidden="1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4">
        <f t="shared" si="137"/>
        <v>41956.250034722223</v>
      </c>
      <c r="T1791" s="14">
        <f t="shared" si="138"/>
        <v>42016.250034722223</v>
      </c>
      <c r="U1791" s="13">
        <f t="shared" si="139"/>
        <v>2014</v>
      </c>
      <c r="V1791"/>
    </row>
    <row r="1792" spans="1:22" ht="43.5" hidden="1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4">
        <f t="shared" si="137"/>
        <v>42010.674513888895</v>
      </c>
      <c r="T1792" s="14">
        <f t="shared" si="138"/>
        <v>42040.674513888895</v>
      </c>
      <c r="U1792" s="13">
        <f t="shared" si="139"/>
        <v>2015</v>
      </c>
      <c r="V1792"/>
    </row>
    <row r="1793" spans="1:22" ht="29" hidden="1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4">
        <f t="shared" si="137"/>
        <v>41973.740335648152</v>
      </c>
      <c r="T1793" s="14">
        <f t="shared" si="138"/>
        <v>42033.740335648152</v>
      </c>
      <c r="U1793" s="13">
        <f t="shared" si="139"/>
        <v>2014</v>
      </c>
      <c r="V1793"/>
    </row>
    <row r="1794" spans="1:22" ht="29" hidden="1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8336</v>
      </c>
      <c r="R1794" t="s">
        <v>8337</v>
      </c>
      <c r="S1794" s="14">
        <f t="shared" si="137"/>
        <v>42189.031041666662</v>
      </c>
      <c r="T1794" s="14">
        <f t="shared" si="138"/>
        <v>42226.290972222225</v>
      </c>
      <c r="U1794" s="13">
        <f t="shared" si="139"/>
        <v>2015</v>
      </c>
      <c r="V1794"/>
    </row>
    <row r="1795" spans="1:22" ht="43.5" hidden="1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4">
        <f t="shared" ref="S1795:S1858" si="142">(((J1795/60)/60)/24+DATE(1970,1,1))</f>
        <v>41940.89166666667</v>
      </c>
      <c r="T1795" s="14">
        <f t="shared" ref="T1795:T1858" si="143">(((I1795/60)/60)/24)+DATE(1970,1,1)</f>
        <v>41970.933333333334</v>
      </c>
      <c r="U1795" s="13">
        <f t="shared" ref="U1795:U1858" si="144">YEAR(S1795)</f>
        <v>2014</v>
      </c>
      <c r="V1795"/>
    </row>
    <row r="1796" spans="1:22" ht="43.5" hidden="1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4">
        <f t="shared" si="142"/>
        <v>42011.551180555558</v>
      </c>
      <c r="T1796" s="14">
        <f t="shared" si="143"/>
        <v>42046.551180555558</v>
      </c>
      <c r="U1796" s="13">
        <f t="shared" si="144"/>
        <v>2015</v>
      </c>
      <c r="V1796"/>
    </row>
    <row r="1797" spans="1:22" ht="43.5" hidden="1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4">
        <f t="shared" si="142"/>
        <v>42628.288668981477</v>
      </c>
      <c r="T1797" s="14">
        <f t="shared" si="143"/>
        <v>42657.666666666672</v>
      </c>
      <c r="U1797" s="13">
        <f t="shared" si="144"/>
        <v>2016</v>
      </c>
      <c r="V1797"/>
    </row>
    <row r="1798" spans="1:22" ht="58" hidden="1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4">
        <f t="shared" si="142"/>
        <v>42515.439421296294</v>
      </c>
      <c r="T1798" s="14">
        <f t="shared" si="143"/>
        <v>42575.439421296294</v>
      </c>
      <c r="U1798" s="13">
        <f t="shared" si="144"/>
        <v>2016</v>
      </c>
      <c r="V1798"/>
    </row>
    <row r="1799" spans="1:22" ht="43.5" hidden="1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4">
        <f t="shared" si="142"/>
        <v>42689.56931712963</v>
      </c>
      <c r="T1799" s="14">
        <f t="shared" si="143"/>
        <v>42719.56931712963</v>
      </c>
      <c r="U1799" s="13">
        <f t="shared" si="144"/>
        <v>2016</v>
      </c>
      <c r="V1799"/>
    </row>
    <row r="1800" spans="1:22" ht="43.5" hidden="1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4">
        <f t="shared" si="142"/>
        <v>42344.32677083333</v>
      </c>
      <c r="T1800" s="14">
        <f t="shared" si="143"/>
        <v>42404.32677083333</v>
      </c>
      <c r="U1800" s="13">
        <f t="shared" si="144"/>
        <v>2015</v>
      </c>
      <c r="V1800"/>
    </row>
    <row r="1801" spans="1:22" ht="29" hidden="1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4">
        <f t="shared" si="142"/>
        <v>41934.842685185184</v>
      </c>
      <c r="T1801" s="14">
        <f t="shared" si="143"/>
        <v>41954.884351851855</v>
      </c>
      <c r="U1801" s="13">
        <f t="shared" si="144"/>
        <v>2014</v>
      </c>
      <c r="V1801"/>
    </row>
    <row r="1802" spans="1:22" ht="58" hidden="1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4">
        <f t="shared" si="142"/>
        <v>42623.606134259258</v>
      </c>
      <c r="T1802" s="14">
        <f t="shared" si="143"/>
        <v>42653.606134259258</v>
      </c>
      <c r="U1802" s="13">
        <f t="shared" si="144"/>
        <v>2016</v>
      </c>
      <c r="V1802"/>
    </row>
    <row r="1803" spans="1:22" ht="58" hidden="1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4">
        <f t="shared" si="142"/>
        <v>42321.660509259258</v>
      </c>
      <c r="T1803" s="14">
        <f t="shared" si="143"/>
        <v>42353.506944444445</v>
      </c>
      <c r="U1803" s="13">
        <f t="shared" si="144"/>
        <v>2015</v>
      </c>
      <c r="V1803"/>
    </row>
    <row r="1804" spans="1:22" ht="43.5" hidden="1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4">
        <f t="shared" si="142"/>
        <v>42159.47256944445</v>
      </c>
      <c r="T1804" s="14">
        <f t="shared" si="143"/>
        <v>42182.915972222225</v>
      </c>
      <c r="U1804" s="13">
        <f t="shared" si="144"/>
        <v>2015</v>
      </c>
      <c r="V1804"/>
    </row>
    <row r="1805" spans="1:22" ht="43.5" hidden="1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4">
        <f t="shared" si="142"/>
        <v>42018.071550925932</v>
      </c>
      <c r="T1805" s="14">
        <f t="shared" si="143"/>
        <v>42049.071550925932</v>
      </c>
      <c r="U1805" s="13">
        <f t="shared" si="144"/>
        <v>2015</v>
      </c>
      <c r="V1805"/>
    </row>
    <row r="1806" spans="1:22" ht="43.5" hidden="1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4">
        <f t="shared" si="142"/>
        <v>42282.678287037037</v>
      </c>
      <c r="T1806" s="14">
        <f t="shared" si="143"/>
        <v>42322.719953703709</v>
      </c>
      <c r="U1806" s="13">
        <f t="shared" si="144"/>
        <v>2015</v>
      </c>
      <c r="V1806"/>
    </row>
    <row r="1807" spans="1:22" ht="43.5" hidden="1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4">
        <f t="shared" si="142"/>
        <v>42247.803912037038</v>
      </c>
      <c r="T1807" s="14">
        <f t="shared" si="143"/>
        <v>42279.75</v>
      </c>
      <c r="U1807" s="13">
        <f t="shared" si="144"/>
        <v>2015</v>
      </c>
      <c r="V1807"/>
    </row>
    <row r="1808" spans="1:22" ht="43.5" hidden="1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4">
        <f t="shared" si="142"/>
        <v>41877.638298611113</v>
      </c>
      <c r="T1808" s="14">
        <f t="shared" si="143"/>
        <v>41912.638298611113</v>
      </c>
      <c r="U1808" s="13">
        <f t="shared" si="144"/>
        <v>2014</v>
      </c>
      <c r="V1808"/>
    </row>
    <row r="1809" spans="1:22" ht="29" hidden="1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4">
        <f t="shared" si="142"/>
        <v>41880.068437499998</v>
      </c>
      <c r="T1809" s="14">
        <f t="shared" si="143"/>
        <v>41910.068437499998</v>
      </c>
      <c r="U1809" s="13">
        <f t="shared" si="144"/>
        <v>2014</v>
      </c>
      <c r="V1809"/>
    </row>
    <row r="1810" spans="1:22" ht="43.5" hidden="1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4">
        <f t="shared" si="142"/>
        <v>42742.680902777778</v>
      </c>
      <c r="T1810" s="14">
        <f t="shared" si="143"/>
        <v>42777.680902777778</v>
      </c>
      <c r="U1810" s="13">
        <f t="shared" si="144"/>
        <v>2017</v>
      </c>
      <c r="V1810"/>
    </row>
    <row r="1811" spans="1:22" ht="43.5" hidden="1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4">
        <f t="shared" si="142"/>
        <v>42029.907858796301</v>
      </c>
      <c r="T1811" s="14">
        <f t="shared" si="143"/>
        <v>42064.907858796301</v>
      </c>
      <c r="U1811" s="13">
        <f t="shared" si="144"/>
        <v>2015</v>
      </c>
      <c r="V1811"/>
    </row>
    <row r="1812" spans="1:22" ht="43.5" hidden="1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4">
        <f t="shared" si="142"/>
        <v>41860.91002314815</v>
      </c>
      <c r="T1812" s="14">
        <f t="shared" si="143"/>
        <v>41872.91002314815</v>
      </c>
      <c r="U1812" s="13">
        <f t="shared" si="144"/>
        <v>2014</v>
      </c>
      <c r="V1812"/>
    </row>
    <row r="1813" spans="1:22" ht="43.5" hidden="1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4">
        <f t="shared" si="142"/>
        <v>41876.433680555558</v>
      </c>
      <c r="T1813" s="14">
        <f t="shared" si="143"/>
        <v>41936.166666666664</v>
      </c>
      <c r="U1813" s="13">
        <f t="shared" si="144"/>
        <v>2014</v>
      </c>
      <c r="V1813"/>
    </row>
    <row r="1814" spans="1:22" ht="43.5" hidden="1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4">
        <f t="shared" si="142"/>
        <v>42524.318703703699</v>
      </c>
      <c r="T1814" s="14">
        <f t="shared" si="143"/>
        <v>42554.318703703699</v>
      </c>
      <c r="U1814" s="13">
        <f t="shared" si="144"/>
        <v>2016</v>
      </c>
      <c r="V1814"/>
    </row>
    <row r="1815" spans="1:22" ht="43.5" hidden="1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4">
        <f t="shared" si="142"/>
        <v>41829.889027777775</v>
      </c>
      <c r="T1815" s="14">
        <f t="shared" si="143"/>
        <v>41859.889027777775</v>
      </c>
      <c r="U1815" s="13">
        <f t="shared" si="144"/>
        <v>2014</v>
      </c>
      <c r="V1815"/>
    </row>
    <row r="1816" spans="1:22" ht="43.5" hidden="1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4">
        <f t="shared" si="142"/>
        <v>42033.314074074078</v>
      </c>
      <c r="T1816" s="14">
        <f t="shared" si="143"/>
        <v>42063.314074074078</v>
      </c>
      <c r="U1816" s="13">
        <f t="shared" si="144"/>
        <v>2015</v>
      </c>
      <c r="V1816"/>
    </row>
    <row r="1817" spans="1:22" ht="58" hidden="1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4">
        <f t="shared" si="142"/>
        <v>42172.906678240746</v>
      </c>
      <c r="T1817" s="14">
        <f t="shared" si="143"/>
        <v>42186.906678240746</v>
      </c>
      <c r="U1817" s="13">
        <f t="shared" si="144"/>
        <v>2015</v>
      </c>
      <c r="V1817"/>
    </row>
    <row r="1818" spans="1:22" ht="43.5" hidden="1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4">
        <f t="shared" si="142"/>
        <v>42548.876192129625</v>
      </c>
      <c r="T1818" s="14">
        <f t="shared" si="143"/>
        <v>42576.791666666672</v>
      </c>
      <c r="U1818" s="13">
        <f t="shared" si="144"/>
        <v>2016</v>
      </c>
      <c r="V1818"/>
    </row>
    <row r="1819" spans="1:22" ht="29" hidden="1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4">
        <f t="shared" si="142"/>
        <v>42705.662118055552</v>
      </c>
      <c r="T1819" s="14">
        <f t="shared" si="143"/>
        <v>42765.290972222225</v>
      </c>
      <c r="U1819" s="13">
        <f t="shared" si="144"/>
        <v>2016</v>
      </c>
      <c r="V1819"/>
    </row>
    <row r="1820" spans="1:22" ht="29" hidden="1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4">
        <f t="shared" si="142"/>
        <v>42067.234375</v>
      </c>
      <c r="T1820" s="14">
        <f t="shared" si="143"/>
        <v>42097.192708333328</v>
      </c>
      <c r="U1820" s="13">
        <f t="shared" si="144"/>
        <v>2015</v>
      </c>
      <c r="V1820"/>
    </row>
    <row r="1821" spans="1:22" ht="43.5" hidden="1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4">
        <f t="shared" si="142"/>
        <v>41820.752268518518</v>
      </c>
      <c r="T1821" s="14">
        <f t="shared" si="143"/>
        <v>41850.752268518518</v>
      </c>
      <c r="U1821" s="13">
        <f t="shared" si="144"/>
        <v>2014</v>
      </c>
      <c r="V1821"/>
    </row>
    <row r="1822" spans="1:22" ht="58" hidden="1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4">
        <f t="shared" si="142"/>
        <v>42065.084375000006</v>
      </c>
      <c r="T1822" s="14">
        <f t="shared" si="143"/>
        <v>42095.042708333334</v>
      </c>
      <c r="U1822" s="13">
        <f t="shared" si="144"/>
        <v>2015</v>
      </c>
      <c r="V1822"/>
    </row>
    <row r="1823" spans="1:22" ht="43.5" hidden="1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4">
        <f t="shared" si="142"/>
        <v>40926.319062499999</v>
      </c>
      <c r="T1823" s="14">
        <f t="shared" si="143"/>
        <v>40971.319062499999</v>
      </c>
      <c r="U1823" s="13">
        <f t="shared" si="144"/>
        <v>2012</v>
      </c>
      <c r="V1823"/>
    </row>
    <row r="1824" spans="1:22" ht="29" hidden="1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4">
        <f t="shared" si="142"/>
        <v>41634.797013888885</v>
      </c>
      <c r="T1824" s="14">
        <f t="shared" si="143"/>
        <v>41670.792361111111</v>
      </c>
      <c r="U1824" s="13">
        <f t="shared" si="144"/>
        <v>2013</v>
      </c>
      <c r="V1824"/>
    </row>
    <row r="1825" spans="1:22" ht="43.5" hidden="1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4">
        <f t="shared" si="142"/>
        <v>41176.684907407405</v>
      </c>
      <c r="T1825" s="14">
        <f t="shared" si="143"/>
        <v>41206.684907407405</v>
      </c>
      <c r="U1825" s="13">
        <f t="shared" si="144"/>
        <v>2012</v>
      </c>
      <c r="V1825"/>
    </row>
    <row r="1826" spans="1:22" hidden="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4">
        <f t="shared" si="142"/>
        <v>41626.916284722225</v>
      </c>
      <c r="T1826" s="14">
        <f t="shared" si="143"/>
        <v>41647.088888888888</v>
      </c>
      <c r="U1826" s="13">
        <f t="shared" si="144"/>
        <v>2013</v>
      </c>
      <c r="V1826"/>
    </row>
    <row r="1827" spans="1:22" ht="43.5" hidden="1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4">
        <f t="shared" si="142"/>
        <v>41443.83452546296</v>
      </c>
      <c r="T1827" s="14">
        <f t="shared" si="143"/>
        <v>41466.83452546296</v>
      </c>
      <c r="U1827" s="13">
        <f t="shared" si="144"/>
        <v>2013</v>
      </c>
      <c r="V1827"/>
    </row>
    <row r="1828" spans="1:22" ht="29" hidden="1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4">
        <f t="shared" si="142"/>
        <v>41657.923807870371</v>
      </c>
      <c r="T1828" s="14">
        <f t="shared" si="143"/>
        <v>41687.923807870371</v>
      </c>
      <c r="U1828" s="13">
        <f t="shared" si="144"/>
        <v>2014</v>
      </c>
      <c r="V1828"/>
    </row>
    <row r="1829" spans="1:22" ht="58" hidden="1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4">
        <f t="shared" si="142"/>
        <v>40555.325937499998</v>
      </c>
      <c r="T1829" s="14">
        <f t="shared" si="143"/>
        <v>40605.325937499998</v>
      </c>
      <c r="U1829" s="13">
        <f t="shared" si="144"/>
        <v>2011</v>
      </c>
      <c r="V1829"/>
    </row>
    <row r="1830" spans="1:22" ht="58" hidden="1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4">
        <f t="shared" si="142"/>
        <v>41736.899652777778</v>
      </c>
      <c r="T1830" s="14">
        <f t="shared" si="143"/>
        <v>41768.916666666664</v>
      </c>
      <c r="U1830" s="13">
        <f t="shared" si="144"/>
        <v>2014</v>
      </c>
      <c r="V1830"/>
    </row>
    <row r="1831" spans="1:22" ht="43.5" hidden="1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4">
        <f t="shared" si="142"/>
        <v>40516.087627314817</v>
      </c>
      <c r="T1831" s="14">
        <f t="shared" si="143"/>
        <v>40564.916666666664</v>
      </c>
      <c r="U1831" s="13">
        <f t="shared" si="144"/>
        <v>2010</v>
      </c>
      <c r="V1831"/>
    </row>
    <row r="1832" spans="1:22" ht="43.5" hidden="1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4">
        <f t="shared" si="142"/>
        <v>41664.684108796297</v>
      </c>
      <c r="T1832" s="14">
        <f t="shared" si="143"/>
        <v>41694.684108796297</v>
      </c>
      <c r="U1832" s="13">
        <f t="shared" si="144"/>
        <v>2014</v>
      </c>
      <c r="V1832"/>
    </row>
    <row r="1833" spans="1:22" ht="43.5" hidden="1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4">
        <f t="shared" si="142"/>
        <v>41026.996099537035</v>
      </c>
      <c r="T1833" s="14">
        <f t="shared" si="143"/>
        <v>41041.996099537035</v>
      </c>
      <c r="U1833" s="13">
        <f t="shared" si="144"/>
        <v>2012</v>
      </c>
      <c r="V1833"/>
    </row>
    <row r="1834" spans="1:22" ht="43.5" hidden="1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4">
        <f t="shared" si="142"/>
        <v>40576.539664351854</v>
      </c>
      <c r="T1834" s="14">
        <f t="shared" si="143"/>
        <v>40606.539664351854</v>
      </c>
      <c r="U1834" s="13">
        <f t="shared" si="144"/>
        <v>2011</v>
      </c>
      <c r="V1834"/>
    </row>
    <row r="1835" spans="1:22" ht="43.5" hidden="1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4">
        <f t="shared" si="142"/>
        <v>41303.044016203705</v>
      </c>
      <c r="T1835" s="14">
        <f t="shared" si="143"/>
        <v>41335.332638888889</v>
      </c>
      <c r="U1835" s="13">
        <f t="shared" si="144"/>
        <v>2013</v>
      </c>
      <c r="V1835"/>
    </row>
    <row r="1836" spans="1:22" ht="29" hidden="1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4">
        <f t="shared" si="142"/>
        <v>41988.964062500003</v>
      </c>
      <c r="T1836" s="14">
        <f t="shared" si="143"/>
        <v>42028.964062500003</v>
      </c>
      <c r="U1836" s="13">
        <f t="shared" si="144"/>
        <v>2014</v>
      </c>
      <c r="V1836"/>
    </row>
    <row r="1837" spans="1:22" ht="58" hidden="1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4">
        <f t="shared" si="142"/>
        <v>42430.702210648145</v>
      </c>
      <c r="T1837" s="14">
        <f t="shared" si="143"/>
        <v>42460.660543981481</v>
      </c>
      <c r="U1837" s="13">
        <f t="shared" si="144"/>
        <v>2016</v>
      </c>
      <c r="V1837"/>
    </row>
    <row r="1838" spans="1:22" ht="29" hidden="1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4">
        <f t="shared" si="142"/>
        <v>41305.809363425928</v>
      </c>
      <c r="T1838" s="14">
        <f t="shared" si="143"/>
        <v>41322.809363425928</v>
      </c>
      <c r="U1838" s="13">
        <f t="shared" si="144"/>
        <v>2013</v>
      </c>
      <c r="V1838"/>
    </row>
    <row r="1839" spans="1:22" ht="58" hidden="1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4">
        <f t="shared" si="142"/>
        <v>40926.047858796301</v>
      </c>
      <c r="T1839" s="14">
        <f t="shared" si="143"/>
        <v>40986.006192129629</v>
      </c>
      <c r="U1839" s="13">
        <f t="shared" si="144"/>
        <v>2012</v>
      </c>
      <c r="V1839"/>
    </row>
    <row r="1840" spans="1:22" ht="43.5" hidden="1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4">
        <f t="shared" si="142"/>
        <v>40788.786539351851</v>
      </c>
      <c r="T1840" s="14">
        <f t="shared" si="143"/>
        <v>40817.125</v>
      </c>
      <c r="U1840" s="13">
        <f t="shared" si="144"/>
        <v>2011</v>
      </c>
      <c r="V1840"/>
    </row>
    <row r="1841" spans="1:22" ht="43.5" hidden="1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4">
        <f t="shared" si="142"/>
        <v>42614.722013888888</v>
      </c>
      <c r="T1841" s="14">
        <f t="shared" si="143"/>
        <v>42644.722013888888</v>
      </c>
      <c r="U1841" s="13">
        <f t="shared" si="144"/>
        <v>2016</v>
      </c>
      <c r="V1841"/>
    </row>
    <row r="1842" spans="1:22" ht="43.5" hidden="1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4">
        <f t="shared" si="142"/>
        <v>41382.096180555556</v>
      </c>
      <c r="T1842" s="14">
        <f t="shared" si="143"/>
        <v>41401.207638888889</v>
      </c>
      <c r="U1842" s="13">
        <f t="shared" si="144"/>
        <v>2013</v>
      </c>
      <c r="V1842"/>
    </row>
    <row r="1843" spans="1:22" ht="29" hidden="1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4">
        <f t="shared" si="142"/>
        <v>41745.84542824074</v>
      </c>
      <c r="T1843" s="14">
        <f t="shared" si="143"/>
        <v>41779.207638888889</v>
      </c>
      <c r="U1843" s="13">
        <f t="shared" si="144"/>
        <v>2014</v>
      </c>
      <c r="V1843"/>
    </row>
    <row r="1844" spans="1:22" ht="43.5" hidden="1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4">
        <f t="shared" si="142"/>
        <v>42031.631724537037</v>
      </c>
      <c r="T1844" s="14">
        <f t="shared" si="143"/>
        <v>42065.249305555553</v>
      </c>
      <c r="U1844" s="13">
        <f t="shared" si="144"/>
        <v>2015</v>
      </c>
      <c r="V1844"/>
    </row>
    <row r="1845" spans="1:22" ht="58" hidden="1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4">
        <f t="shared" si="142"/>
        <v>40564.994837962964</v>
      </c>
      <c r="T1845" s="14">
        <f t="shared" si="143"/>
        <v>40594.994837962964</v>
      </c>
      <c r="U1845" s="13">
        <f t="shared" si="144"/>
        <v>2011</v>
      </c>
      <c r="V1845"/>
    </row>
    <row r="1846" spans="1:22" ht="43.5" hidden="1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4">
        <f t="shared" si="142"/>
        <v>40666.973541666666</v>
      </c>
      <c r="T1846" s="14">
        <f t="shared" si="143"/>
        <v>40705.125</v>
      </c>
      <c r="U1846" s="13">
        <f t="shared" si="144"/>
        <v>2011</v>
      </c>
      <c r="V1846"/>
    </row>
    <row r="1847" spans="1:22" ht="87" hidden="1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4">
        <f t="shared" si="142"/>
        <v>42523.333310185189</v>
      </c>
      <c r="T1847" s="14">
        <f t="shared" si="143"/>
        <v>42538.204861111109</v>
      </c>
      <c r="U1847" s="13">
        <f t="shared" si="144"/>
        <v>2016</v>
      </c>
      <c r="V1847"/>
    </row>
    <row r="1848" spans="1:22" ht="43.5" hidden="1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4">
        <f t="shared" si="142"/>
        <v>41228.650196759263</v>
      </c>
      <c r="T1848" s="14">
        <f t="shared" si="143"/>
        <v>41258.650196759263</v>
      </c>
      <c r="U1848" s="13">
        <f t="shared" si="144"/>
        <v>2012</v>
      </c>
      <c r="V1848"/>
    </row>
    <row r="1849" spans="1:22" ht="58" hidden="1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4">
        <f t="shared" si="142"/>
        <v>42094.236481481479</v>
      </c>
      <c r="T1849" s="14">
        <f t="shared" si="143"/>
        <v>42115.236481481479</v>
      </c>
      <c r="U1849" s="13">
        <f t="shared" si="144"/>
        <v>2015</v>
      </c>
      <c r="V1849"/>
    </row>
    <row r="1850" spans="1:22" ht="43.5" hidden="1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4">
        <f t="shared" si="142"/>
        <v>40691.788055555553</v>
      </c>
      <c r="T1850" s="14">
        <f t="shared" si="143"/>
        <v>40755.290972222225</v>
      </c>
      <c r="U1850" s="13">
        <f t="shared" si="144"/>
        <v>2011</v>
      </c>
      <c r="V1850"/>
    </row>
    <row r="1851" spans="1:22" ht="29" hidden="1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4">
        <f t="shared" si="142"/>
        <v>41169.845590277779</v>
      </c>
      <c r="T1851" s="14">
        <f t="shared" si="143"/>
        <v>41199.845590277779</v>
      </c>
      <c r="U1851" s="13">
        <f t="shared" si="144"/>
        <v>2012</v>
      </c>
      <c r="V1851"/>
    </row>
    <row r="1852" spans="1:22" ht="43.5" hidden="1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4">
        <f t="shared" si="142"/>
        <v>41800.959490740745</v>
      </c>
      <c r="T1852" s="14">
        <f t="shared" si="143"/>
        <v>41830.959490740745</v>
      </c>
      <c r="U1852" s="13">
        <f t="shared" si="144"/>
        <v>2014</v>
      </c>
      <c r="V1852"/>
    </row>
    <row r="1853" spans="1:22" ht="43.5" hidden="1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4">
        <f t="shared" si="142"/>
        <v>41827.906689814816</v>
      </c>
      <c r="T1853" s="14">
        <f t="shared" si="143"/>
        <v>41848.041666666664</v>
      </c>
      <c r="U1853" s="13">
        <f t="shared" si="144"/>
        <v>2014</v>
      </c>
      <c r="V1853"/>
    </row>
    <row r="1854" spans="1:22" ht="58" hidden="1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4">
        <f t="shared" si="142"/>
        <v>42081.77143518519</v>
      </c>
      <c r="T1854" s="14">
        <f t="shared" si="143"/>
        <v>42119</v>
      </c>
      <c r="U1854" s="13">
        <f t="shared" si="144"/>
        <v>2015</v>
      </c>
      <c r="V1854"/>
    </row>
    <row r="1855" spans="1:22" ht="58" hidden="1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4">
        <f t="shared" si="142"/>
        <v>41177.060381944444</v>
      </c>
      <c r="T1855" s="14">
        <f t="shared" si="143"/>
        <v>41227.102048611108</v>
      </c>
      <c r="U1855" s="13">
        <f t="shared" si="144"/>
        <v>2012</v>
      </c>
      <c r="V1855"/>
    </row>
    <row r="1856" spans="1:22" ht="43.5" hidden="1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4">
        <f t="shared" si="142"/>
        <v>41388.021261574075</v>
      </c>
      <c r="T1856" s="14">
        <f t="shared" si="143"/>
        <v>41418.021261574075</v>
      </c>
      <c r="U1856" s="13">
        <f t="shared" si="144"/>
        <v>2013</v>
      </c>
      <c r="V1856"/>
    </row>
    <row r="1857" spans="1:22" ht="43.5" hidden="1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4">
        <f t="shared" si="142"/>
        <v>41600.538657407407</v>
      </c>
      <c r="T1857" s="14">
        <f t="shared" si="143"/>
        <v>41645.538657407407</v>
      </c>
      <c r="U1857" s="13">
        <f t="shared" si="144"/>
        <v>2013</v>
      </c>
      <c r="V1857"/>
    </row>
    <row r="1858" spans="1:22" ht="58" hidden="1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8323</v>
      </c>
      <c r="R1858" t="s">
        <v>8324</v>
      </c>
      <c r="S1858" s="14">
        <f t="shared" si="142"/>
        <v>41817.854999999996</v>
      </c>
      <c r="T1858" s="14">
        <f t="shared" si="143"/>
        <v>41838.854999999996</v>
      </c>
      <c r="U1858" s="13">
        <f t="shared" si="144"/>
        <v>2014</v>
      </c>
      <c r="V1858"/>
    </row>
    <row r="1859" spans="1:22" ht="43.5" hidden="1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4">
        <f t="shared" ref="S1859:S1922" si="147">(((J1859/60)/60)/24+DATE(1970,1,1))</f>
        <v>41864.76866898148</v>
      </c>
      <c r="T1859" s="14">
        <f t="shared" ref="T1859:T1922" si="148">(((I1859/60)/60)/24)+DATE(1970,1,1)</f>
        <v>41894.76866898148</v>
      </c>
      <c r="U1859" s="13">
        <f t="shared" ref="U1859:U1922" si="149">YEAR(S1859)</f>
        <v>2014</v>
      </c>
      <c r="V1859"/>
    </row>
    <row r="1860" spans="1:22" ht="58" hidden="1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4">
        <f t="shared" si="147"/>
        <v>40833.200474537036</v>
      </c>
      <c r="T1860" s="14">
        <f t="shared" si="148"/>
        <v>40893.242141203707</v>
      </c>
      <c r="U1860" s="13">
        <f t="shared" si="149"/>
        <v>2011</v>
      </c>
      <c r="V1860"/>
    </row>
    <row r="1861" spans="1:22" ht="29" hidden="1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4">
        <f t="shared" si="147"/>
        <v>40778.770011574074</v>
      </c>
      <c r="T1861" s="14">
        <f t="shared" si="148"/>
        <v>40808.770011574074</v>
      </c>
      <c r="U1861" s="13">
        <f t="shared" si="149"/>
        <v>2011</v>
      </c>
      <c r="V1861"/>
    </row>
    <row r="1862" spans="1:22" ht="43.5" hidden="1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4">
        <f t="shared" si="147"/>
        <v>41655.709305555552</v>
      </c>
      <c r="T1862" s="14">
        <f t="shared" si="148"/>
        <v>41676.709305555552</v>
      </c>
      <c r="U1862" s="13">
        <f t="shared" si="149"/>
        <v>2014</v>
      </c>
      <c r="V1862"/>
    </row>
    <row r="1863" spans="1:22" ht="43.5" hidden="1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4">
        <f t="shared" si="147"/>
        <v>42000.300243055557</v>
      </c>
      <c r="T1863" s="14">
        <f t="shared" si="148"/>
        <v>42030.300243055557</v>
      </c>
      <c r="U1863" s="13">
        <f t="shared" si="149"/>
        <v>2014</v>
      </c>
      <c r="V1863"/>
    </row>
    <row r="1864" spans="1:22" ht="43.5" hidden="1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4">
        <f t="shared" si="147"/>
        <v>42755.492754629624</v>
      </c>
      <c r="T1864" s="14">
        <f t="shared" si="148"/>
        <v>42802.3125</v>
      </c>
      <c r="U1864" s="13">
        <f t="shared" si="149"/>
        <v>2017</v>
      </c>
      <c r="V1864"/>
    </row>
    <row r="1865" spans="1:22" ht="43.5" hidden="1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4">
        <f t="shared" si="147"/>
        <v>41772.797280092593</v>
      </c>
      <c r="T1865" s="14">
        <f t="shared" si="148"/>
        <v>41802.797280092593</v>
      </c>
      <c r="U1865" s="13">
        <f t="shared" si="149"/>
        <v>2014</v>
      </c>
      <c r="V1865"/>
    </row>
    <row r="1866" spans="1:22" ht="58" hidden="1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4">
        <f t="shared" si="147"/>
        <v>41733.716435185182</v>
      </c>
      <c r="T1866" s="14">
        <f t="shared" si="148"/>
        <v>41763.716435185182</v>
      </c>
      <c r="U1866" s="13">
        <f t="shared" si="149"/>
        <v>2014</v>
      </c>
      <c r="V1866"/>
    </row>
    <row r="1867" spans="1:22" ht="58" hidden="1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4">
        <f t="shared" si="147"/>
        <v>42645.367442129631</v>
      </c>
      <c r="T1867" s="14">
        <f t="shared" si="148"/>
        <v>42680.409108796302</v>
      </c>
      <c r="U1867" s="13">
        <f t="shared" si="149"/>
        <v>2016</v>
      </c>
      <c r="V1867"/>
    </row>
    <row r="1868" spans="1:22" ht="43.5" hidden="1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4">
        <f t="shared" si="147"/>
        <v>42742.246493055558</v>
      </c>
      <c r="T1868" s="14">
        <f t="shared" si="148"/>
        <v>42795.166666666672</v>
      </c>
      <c r="U1868" s="13">
        <f t="shared" si="149"/>
        <v>2017</v>
      </c>
      <c r="V1868"/>
    </row>
    <row r="1869" spans="1:22" ht="43.5" hidden="1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4">
        <f t="shared" si="147"/>
        <v>42649.924907407403</v>
      </c>
      <c r="T1869" s="14">
        <f t="shared" si="148"/>
        <v>42679.924907407403</v>
      </c>
      <c r="U1869" s="13">
        <f t="shared" si="149"/>
        <v>2016</v>
      </c>
      <c r="V1869"/>
    </row>
    <row r="1870" spans="1:22" ht="43.5" hidden="1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4">
        <f t="shared" si="147"/>
        <v>42328.779224537036</v>
      </c>
      <c r="T1870" s="14">
        <f t="shared" si="148"/>
        <v>42353.332638888889</v>
      </c>
      <c r="U1870" s="13">
        <f t="shared" si="149"/>
        <v>2015</v>
      </c>
      <c r="V1870"/>
    </row>
    <row r="1871" spans="1:22" ht="43.5" hidden="1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4">
        <f t="shared" si="147"/>
        <v>42709.002881944441</v>
      </c>
      <c r="T1871" s="14">
        <f t="shared" si="148"/>
        <v>42739.002881944441</v>
      </c>
      <c r="U1871" s="13">
        <f t="shared" si="149"/>
        <v>2016</v>
      </c>
      <c r="V1871"/>
    </row>
    <row r="1872" spans="1:22" ht="43.5" hidden="1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4">
        <f t="shared" si="147"/>
        <v>42371.355729166666</v>
      </c>
      <c r="T1872" s="14">
        <f t="shared" si="148"/>
        <v>42400.178472222222</v>
      </c>
      <c r="U1872" s="13">
        <f t="shared" si="149"/>
        <v>2016</v>
      </c>
      <c r="V1872"/>
    </row>
    <row r="1873" spans="1:22" ht="58" hidden="1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4">
        <f t="shared" si="147"/>
        <v>41923.783576388887</v>
      </c>
      <c r="T1873" s="14">
        <f t="shared" si="148"/>
        <v>41963.825243055559</v>
      </c>
      <c r="U1873" s="13">
        <f t="shared" si="149"/>
        <v>2014</v>
      </c>
      <c r="V1873"/>
    </row>
    <row r="1874" spans="1:22" ht="43.5" hidden="1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4">
        <f t="shared" si="147"/>
        <v>42155.129652777774</v>
      </c>
      <c r="T1874" s="14">
        <f t="shared" si="148"/>
        <v>42185.129652777774</v>
      </c>
      <c r="U1874" s="13">
        <f t="shared" si="149"/>
        <v>2015</v>
      </c>
      <c r="V1874"/>
    </row>
    <row r="1875" spans="1:22" ht="43.5" hidden="1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4">
        <f t="shared" si="147"/>
        <v>42164.615856481483</v>
      </c>
      <c r="T1875" s="14">
        <f t="shared" si="148"/>
        <v>42193.697916666672</v>
      </c>
      <c r="U1875" s="13">
        <f t="shared" si="149"/>
        <v>2015</v>
      </c>
      <c r="V1875"/>
    </row>
    <row r="1876" spans="1:22" ht="58" hidden="1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4">
        <f t="shared" si="147"/>
        <v>42529.969131944439</v>
      </c>
      <c r="T1876" s="14">
        <f t="shared" si="148"/>
        <v>42549.969131944439</v>
      </c>
      <c r="U1876" s="13">
        <f t="shared" si="149"/>
        <v>2016</v>
      </c>
      <c r="V1876"/>
    </row>
    <row r="1877" spans="1:22" ht="43.5" hidden="1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4">
        <f t="shared" si="147"/>
        <v>42528.899398148147</v>
      </c>
      <c r="T1877" s="14">
        <f t="shared" si="148"/>
        <v>42588.899398148147</v>
      </c>
      <c r="U1877" s="13">
        <f t="shared" si="149"/>
        <v>2016</v>
      </c>
      <c r="V1877"/>
    </row>
    <row r="1878" spans="1:22" ht="43.5" hidden="1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4">
        <f t="shared" si="147"/>
        <v>41776.284780092588</v>
      </c>
      <c r="T1878" s="14">
        <f t="shared" si="148"/>
        <v>41806.284780092588</v>
      </c>
      <c r="U1878" s="13">
        <f t="shared" si="149"/>
        <v>2014</v>
      </c>
      <c r="V1878"/>
    </row>
    <row r="1879" spans="1:22" ht="43.5" hidden="1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4">
        <f t="shared" si="147"/>
        <v>42035.029224537036</v>
      </c>
      <c r="T1879" s="14">
        <f t="shared" si="148"/>
        <v>42064.029224537036</v>
      </c>
      <c r="U1879" s="13">
        <f t="shared" si="149"/>
        <v>2015</v>
      </c>
      <c r="V1879"/>
    </row>
    <row r="1880" spans="1:22" ht="58" hidden="1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4">
        <f t="shared" si="147"/>
        <v>41773.008738425924</v>
      </c>
      <c r="T1880" s="14">
        <f t="shared" si="148"/>
        <v>41803.008738425924</v>
      </c>
      <c r="U1880" s="13">
        <f t="shared" si="149"/>
        <v>2014</v>
      </c>
      <c r="V1880"/>
    </row>
    <row r="1881" spans="1:22" ht="43.5" hidden="1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4">
        <f t="shared" si="147"/>
        <v>42413.649641203709</v>
      </c>
      <c r="T1881" s="14">
        <f t="shared" si="148"/>
        <v>42443.607974537037</v>
      </c>
      <c r="U1881" s="13">
        <f t="shared" si="149"/>
        <v>2016</v>
      </c>
      <c r="V1881"/>
    </row>
    <row r="1882" spans="1:22" ht="29" hidden="1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4">
        <f t="shared" si="147"/>
        <v>42430.566898148143</v>
      </c>
      <c r="T1882" s="14">
        <f t="shared" si="148"/>
        <v>42459.525231481486</v>
      </c>
      <c r="U1882" s="13">
        <f t="shared" si="149"/>
        <v>2016</v>
      </c>
      <c r="V1882"/>
    </row>
    <row r="1883" spans="1:22" ht="43.5" hidden="1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4">
        <f t="shared" si="147"/>
        <v>42043.152650462958</v>
      </c>
      <c r="T1883" s="14">
        <f t="shared" si="148"/>
        <v>42073.110983796301</v>
      </c>
      <c r="U1883" s="13">
        <f t="shared" si="149"/>
        <v>2015</v>
      </c>
      <c r="V1883"/>
    </row>
    <row r="1884" spans="1:22" ht="58" hidden="1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4">
        <f t="shared" si="147"/>
        <v>41067.949212962965</v>
      </c>
      <c r="T1884" s="14">
        <f t="shared" si="148"/>
        <v>41100.991666666669</v>
      </c>
      <c r="U1884" s="13">
        <f t="shared" si="149"/>
        <v>2012</v>
      </c>
      <c r="V1884"/>
    </row>
    <row r="1885" spans="1:22" ht="43.5" hidden="1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4">
        <f t="shared" si="147"/>
        <v>40977.948009259257</v>
      </c>
      <c r="T1885" s="14">
        <f t="shared" si="148"/>
        <v>41007.906342592592</v>
      </c>
      <c r="U1885" s="13">
        <f t="shared" si="149"/>
        <v>2012</v>
      </c>
      <c r="V1885"/>
    </row>
    <row r="1886" spans="1:22" ht="43.5" hidden="1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4">
        <f t="shared" si="147"/>
        <v>41205.198321759257</v>
      </c>
      <c r="T1886" s="14">
        <f t="shared" si="148"/>
        <v>41240.5</v>
      </c>
      <c r="U1886" s="13">
        <f t="shared" si="149"/>
        <v>2012</v>
      </c>
      <c r="V1886"/>
    </row>
    <row r="1887" spans="1:22" ht="43.5" hidden="1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4">
        <f t="shared" si="147"/>
        <v>41099.093865740739</v>
      </c>
      <c r="T1887" s="14">
        <f t="shared" si="148"/>
        <v>41131.916666666664</v>
      </c>
      <c r="U1887" s="13">
        <f t="shared" si="149"/>
        <v>2012</v>
      </c>
      <c r="V1887"/>
    </row>
    <row r="1888" spans="1:22" ht="43.5" hidden="1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4">
        <f t="shared" si="147"/>
        <v>41925.906689814816</v>
      </c>
      <c r="T1888" s="14">
        <f t="shared" si="148"/>
        <v>41955.94835648148</v>
      </c>
      <c r="U1888" s="13">
        <f t="shared" si="149"/>
        <v>2014</v>
      </c>
      <c r="V1888"/>
    </row>
    <row r="1889" spans="1:22" ht="43.5" hidden="1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4">
        <f t="shared" si="147"/>
        <v>42323.800138888888</v>
      </c>
      <c r="T1889" s="14">
        <f t="shared" si="148"/>
        <v>42341.895833333328</v>
      </c>
      <c r="U1889" s="13">
        <f t="shared" si="149"/>
        <v>2015</v>
      </c>
      <c r="V1889"/>
    </row>
    <row r="1890" spans="1:22" ht="58" hidden="1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4">
        <f t="shared" si="147"/>
        <v>40299.239953703705</v>
      </c>
      <c r="T1890" s="14">
        <f t="shared" si="148"/>
        <v>40330.207638888889</v>
      </c>
      <c r="U1890" s="13">
        <f t="shared" si="149"/>
        <v>2010</v>
      </c>
      <c r="V1890"/>
    </row>
    <row r="1891" spans="1:22" ht="43.5" hidden="1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4">
        <f t="shared" si="147"/>
        <v>41299.793356481481</v>
      </c>
      <c r="T1891" s="14">
        <f t="shared" si="148"/>
        <v>41344.751689814817</v>
      </c>
      <c r="U1891" s="13">
        <f t="shared" si="149"/>
        <v>2013</v>
      </c>
      <c r="V1891"/>
    </row>
    <row r="1892" spans="1:22" ht="43.5" hidden="1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4">
        <f t="shared" si="147"/>
        <v>41228.786203703705</v>
      </c>
      <c r="T1892" s="14">
        <f t="shared" si="148"/>
        <v>41258.786203703705</v>
      </c>
      <c r="U1892" s="13">
        <f t="shared" si="149"/>
        <v>2012</v>
      </c>
      <c r="V1892"/>
    </row>
    <row r="1893" spans="1:22" ht="58" hidden="1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4">
        <f t="shared" si="147"/>
        <v>40335.798078703701</v>
      </c>
      <c r="T1893" s="14">
        <f t="shared" si="148"/>
        <v>40381.25</v>
      </c>
      <c r="U1893" s="13">
        <f t="shared" si="149"/>
        <v>2010</v>
      </c>
      <c r="V1893"/>
    </row>
    <row r="1894" spans="1:22" ht="43.5" hidden="1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4">
        <f t="shared" si="147"/>
        <v>40671.637511574074</v>
      </c>
      <c r="T1894" s="14">
        <f t="shared" si="148"/>
        <v>40701.637511574074</v>
      </c>
      <c r="U1894" s="13">
        <f t="shared" si="149"/>
        <v>2011</v>
      </c>
      <c r="V1894"/>
    </row>
    <row r="1895" spans="1:22" ht="43.5" hidden="1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4">
        <f t="shared" si="147"/>
        <v>40632.94195601852</v>
      </c>
      <c r="T1895" s="14">
        <f t="shared" si="148"/>
        <v>40649.165972222225</v>
      </c>
      <c r="U1895" s="13">
        <f t="shared" si="149"/>
        <v>2011</v>
      </c>
      <c r="V1895"/>
    </row>
    <row r="1896" spans="1:22" ht="29" hidden="1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4">
        <f t="shared" si="147"/>
        <v>40920.904895833337</v>
      </c>
      <c r="T1896" s="14">
        <f t="shared" si="148"/>
        <v>40951.904895833337</v>
      </c>
      <c r="U1896" s="13">
        <f t="shared" si="149"/>
        <v>2012</v>
      </c>
      <c r="V1896"/>
    </row>
    <row r="1897" spans="1:22" ht="58" hidden="1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4">
        <f t="shared" si="147"/>
        <v>42267.746782407412</v>
      </c>
      <c r="T1897" s="14">
        <f t="shared" si="148"/>
        <v>42297.746782407412</v>
      </c>
      <c r="U1897" s="13">
        <f t="shared" si="149"/>
        <v>2015</v>
      </c>
      <c r="V1897"/>
    </row>
    <row r="1898" spans="1:22" ht="43.5" hidden="1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4">
        <f t="shared" si="147"/>
        <v>40981.710243055553</v>
      </c>
      <c r="T1898" s="14">
        <f t="shared" si="148"/>
        <v>41011.710243055553</v>
      </c>
      <c r="U1898" s="13">
        <f t="shared" si="149"/>
        <v>2012</v>
      </c>
      <c r="V1898"/>
    </row>
    <row r="1899" spans="1:22" ht="43.5" hidden="1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4">
        <f t="shared" si="147"/>
        <v>41680.583402777782</v>
      </c>
      <c r="T1899" s="14">
        <f t="shared" si="148"/>
        <v>41702.875</v>
      </c>
      <c r="U1899" s="13">
        <f t="shared" si="149"/>
        <v>2014</v>
      </c>
      <c r="V1899"/>
    </row>
    <row r="1900" spans="1:22" ht="43.5" hidden="1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4">
        <f t="shared" si="147"/>
        <v>42366.192974537036</v>
      </c>
      <c r="T1900" s="14">
        <f t="shared" si="148"/>
        <v>42401.75</v>
      </c>
      <c r="U1900" s="13">
        <f t="shared" si="149"/>
        <v>2015</v>
      </c>
      <c r="V1900"/>
    </row>
    <row r="1901" spans="1:22" ht="43.5" hidden="1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4">
        <f t="shared" si="147"/>
        <v>42058.941736111112</v>
      </c>
      <c r="T1901" s="14">
        <f t="shared" si="148"/>
        <v>42088.90006944444</v>
      </c>
      <c r="U1901" s="13">
        <f t="shared" si="149"/>
        <v>2015</v>
      </c>
      <c r="V1901"/>
    </row>
    <row r="1902" spans="1:22" ht="58" hidden="1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4">
        <f t="shared" si="147"/>
        <v>41160.871886574074</v>
      </c>
      <c r="T1902" s="14">
        <f t="shared" si="148"/>
        <v>41188.415972222225</v>
      </c>
      <c r="U1902" s="13">
        <f t="shared" si="149"/>
        <v>2012</v>
      </c>
      <c r="V1902"/>
    </row>
    <row r="1903" spans="1:22" ht="43.5" hidden="1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4">
        <f t="shared" si="147"/>
        <v>42116.54315972222</v>
      </c>
      <c r="T1903" s="14">
        <f t="shared" si="148"/>
        <v>42146.541666666672</v>
      </c>
      <c r="U1903" s="13">
        <f t="shared" si="149"/>
        <v>2015</v>
      </c>
      <c r="V1903"/>
    </row>
    <row r="1904" spans="1:22" ht="43.5" hidden="1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4">
        <f t="shared" si="147"/>
        <v>42037.789895833332</v>
      </c>
      <c r="T1904" s="14">
        <f t="shared" si="148"/>
        <v>42067.789895833332</v>
      </c>
      <c r="U1904" s="13">
        <f t="shared" si="149"/>
        <v>2015</v>
      </c>
      <c r="V1904"/>
    </row>
    <row r="1905" spans="1:22" ht="43.5" hidden="1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4">
        <f t="shared" si="147"/>
        <v>42702.770729166667</v>
      </c>
      <c r="T1905" s="14">
        <f t="shared" si="148"/>
        <v>42762.770729166667</v>
      </c>
      <c r="U1905" s="13">
        <f t="shared" si="149"/>
        <v>2016</v>
      </c>
      <c r="V1905"/>
    </row>
    <row r="1906" spans="1:22" ht="43.5" hidden="1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4">
        <f t="shared" si="147"/>
        <v>42326.685428240744</v>
      </c>
      <c r="T1906" s="14">
        <f t="shared" si="148"/>
        <v>42371.685428240744</v>
      </c>
      <c r="U1906" s="13">
        <f t="shared" si="149"/>
        <v>2015</v>
      </c>
      <c r="V1906"/>
    </row>
    <row r="1907" spans="1:22" ht="58" hidden="1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4">
        <f t="shared" si="147"/>
        <v>41859.925856481481</v>
      </c>
      <c r="T1907" s="14">
        <f t="shared" si="148"/>
        <v>41889.925856481481</v>
      </c>
      <c r="U1907" s="13">
        <f t="shared" si="149"/>
        <v>2014</v>
      </c>
      <c r="V1907"/>
    </row>
    <row r="1908" spans="1:22" ht="43.5" hidden="1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4">
        <f t="shared" si="147"/>
        <v>42514.671099537038</v>
      </c>
      <c r="T1908" s="14">
        <f t="shared" si="148"/>
        <v>42544.671099537038</v>
      </c>
      <c r="U1908" s="13">
        <f t="shared" si="149"/>
        <v>2016</v>
      </c>
      <c r="V1908"/>
    </row>
    <row r="1909" spans="1:22" ht="43.5" hidden="1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4">
        <f t="shared" si="147"/>
        <v>41767.587094907409</v>
      </c>
      <c r="T1909" s="14">
        <f t="shared" si="148"/>
        <v>41782.587094907409</v>
      </c>
      <c r="U1909" s="13">
        <f t="shared" si="149"/>
        <v>2014</v>
      </c>
      <c r="V1909"/>
    </row>
    <row r="1910" spans="1:22" ht="43.5" hidden="1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4">
        <f t="shared" si="147"/>
        <v>42703.917824074073</v>
      </c>
      <c r="T1910" s="14">
        <f t="shared" si="148"/>
        <v>42733.917824074073</v>
      </c>
      <c r="U1910" s="13">
        <f t="shared" si="149"/>
        <v>2016</v>
      </c>
      <c r="V1910"/>
    </row>
    <row r="1911" spans="1:22" ht="43.5" hidden="1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4">
        <f t="shared" si="147"/>
        <v>41905.429155092592</v>
      </c>
      <c r="T1911" s="14">
        <f t="shared" si="148"/>
        <v>41935.429155092592</v>
      </c>
      <c r="U1911" s="13">
        <f t="shared" si="149"/>
        <v>2014</v>
      </c>
      <c r="V1911"/>
    </row>
    <row r="1912" spans="1:22" ht="43.5" hidden="1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4">
        <f t="shared" si="147"/>
        <v>42264.963159722218</v>
      </c>
      <c r="T1912" s="14">
        <f t="shared" si="148"/>
        <v>42308.947916666672</v>
      </c>
      <c r="U1912" s="13">
        <f t="shared" si="149"/>
        <v>2015</v>
      </c>
      <c r="V1912"/>
    </row>
    <row r="1913" spans="1:22" ht="58" hidden="1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4">
        <f t="shared" si="147"/>
        <v>41830.033958333333</v>
      </c>
      <c r="T1913" s="14">
        <f t="shared" si="148"/>
        <v>41860.033958333333</v>
      </c>
      <c r="U1913" s="13">
        <f t="shared" si="149"/>
        <v>2014</v>
      </c>
      <c r="V1913"/>
    </row>
    <row r="1914" spans="1:22" ht="43.5" hidden="1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4">
        <f t="shared" si="147"/>
        <v>42129.226388888885</v>
      </c>
      <c r="T1914" s="14">
        <f t="shared" si="148"/>
        <v>42159.226388888885</v>
      </c>
      <c r="U1914" s="13">
        <f t="shared" si="149"/>
        <v>2015</v>
      </c>
      <c r="V1914"/>
    </row>
    <row r="1915" spans="1:22" ht="29" hidden="1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4">
        <f t="shared" si="147"/>
        <v>41890.511319444442</v>
      </c>
      <c r="T1915" s="14">
        <f t="shared" si="148"/>
        <v>41920.511319444442</v>
      </c>
      <c r="U1915" s="13">
        <f t="shared" si="149"/>
        <v>2014</v>
      </c>
      <c r="V1915"/>
    </row>
    <row r="1916" spans="1:22" ht="43.5" hidden="1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4">
        <f t="shared" si="147"/>
        <v>41929.174456018518</v>
      </c>
      <c r="T1916" s="14">
        <f t="shared" si="148"/>
        <v>41944.165972222225</v>
      </c>
      <c r="U1916" s="13">
        <f t="shared" si="149"/>
        <v>2014</v>
      </c>
      <c r="V1916"/>
    </row>
    <row r="1917" spans="1:22" ht="43.5" hidden="1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4">
        <f t="shared" si="147"/>
        <v>41864.04886574074</v>
      </c>
      <c r="T1917" s="14">
        <f t="shared" si="148"/>
        <v>41884.04886574074</v>
      </c>
      <c r="U1917" s="13">
        <f t="shared" si="149"/>
        <v>2014</v>
      </c>
      <c r="V1917"/>
    </row>
    <row r="1918" spans="1:22" ht="29" hidden="1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4">
        <f t="shared" si="147"/>
        <v>42656.717303240745</v>
      </c>
      <c r="T1918" s="14">
        <f t="shared" si="148"/>
        <v>42681.758969907409</v>
      </c>
      <c r="U1918" s="13">
        <f t="shared" si="149"/>
        <v>2016</v>
      </c>
      <c r="V1918"/>
    </row>
    <row r="1919" spans="1:22" ht="29" hidden="1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4">
        <f t="shared" si="147"/>
        <v>42746.270057870366</v>
      </c>
      <c r="T1919" s="14">
        <f t="shared" si="148"/>
        <v>42776.270057870366</v>
      </c>
      <c r="U1919" s="13">
        <f t="shared" si="149"/>
        <v>2017</v>
      </c>
      <c r="V1919"/>
    </row>
    <row r="1920" spans="1:22" ht="43.5" hidden="1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4">
        <f t="shared" si="147"/>
        <v>41828.789942129632</v>
      </c>
      <c r="T1920" s="14">
        <f t="shared" si="148"/>
        <v>41863.789942129632</v>
      </c>
      <c r="U1920" s="13">
        <f t="shared" si="149"/>
        <v>2014</v>
      </c>
      <c r="V1920"/>
    </row>
    <row r="1921" spans="1:22" ht="58" hidden="1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4">
        <f t="shared" si="147"/>
        <v>42113.875567129624</v>
      </c>
      <c r="T1921" s="14">
        <f t="shared" si="148"/>
        <v>42143.875567129624</v>
      </c>
      <c r="U1921" s="13">
        <f t="shared" si="149"/>
        <v>2015</v>
      </c>
      <c r="V1921"/>
    </row>
    <row r="1922" spans="1:22" ht="43.5" hidden="1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8317</v>
      </c>
      <c r="R1922" t="s">
        <v>8346</v>
      </c>
      <c r="S1922" s="14">
        <f t="shared" si="147"/>
        <v>42270.875706018516</v>
      </c>
      <c r="T1922" s="14">
        <f t="shared" si="148"/>
        <v>42298.958333333328</v>
      </c>
      <c r="U1922" s="13">
        <f t="shared" si="149"/>
        <v>2015</v>
      </c>
      <c r="V1922"/>
    </row>
    <row r="1923" spans="1:22" ht="29" hidden="1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4">
        <f t="shared" ref="S1923:S1986" si="152">(((J1923/60)/60)/24+DATE(1970,1,1))</f>
        <v>41074.221562500003</v>
      </c>
      <c r="T1923" s="14">
        <f t="shared" ref="T1923:T1986" si="153">(((I1923/60)/60)/24)+DATE(1970,1,1)</f>
        <v>41104.221562500003</v>
      </c>
      <c r="U1923" s="13">
        <f t="shared" ref="U1923:U1986" si="154">YEAR(S1923)</f>
        <v>2012</v>
      </c>
      <c r="V1923"/>
    </row>
    <row r="1924" spans="1:22" ht="43.5" hidden="1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4">
        <f t="shared" si="152"/>
        <v>41590.255868055552</v>
      </c>
      <c r="T1924" s="14">
        <f t="shared" si="153"/>
        <v>41620.255868055552</v>
      </c>
      <c r="U1924" s="13">
        <f t="shared" si="154"/>
        <v>2013</v>
      </c>
      <c r="V1924"/>
    </row>
    <row r="1925" spans="1:22" ht="43.5" hidden="1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4">
        <f t="shared" si="152"/>
        <v>40772.848749999997</v>
      </c>
      <c r="T1925" s="14">
        <f t="shared" si="153"/>
        <v>40813.207638888889</v>
      </c>
      <c r="U1925" s="13">
        <f t="shared" si="154"/>
        <v>2011</v>
      </c>
      <c r="V1925"/>
    </row>
    <row r="1926" spans="1:22" ht="58" hidden="1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4">
        <f t="shared" si="152"/>
        <v>41626.761053240742</v>
      </c>
      <c r="T1926" s="14">
        <f t="shared" si="153"/>
        <v>41654.814583333333</v>
      </c>
      <c r="U1926" s="13">
        <f t="shared" si="154"/>
        <v>2013</v>
      </c>
      <c r="V1926"/>
    </row>
    <row r="1927" spans="1:22" ht="43.5" hidden="1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4">
        <f t="shared" si="152"/>
        <v>41535.90148148148</v>
      </c>
      <c r="T1927" s="14">
        <f t="shared" si="153"/>
        <v>41558</v>
      </c>
      <c r="U1927" s="13">
        <f t="shared" si="154"/>
        <v>2013</v>
      </c>
      <c r="V1927"/>
    </row>
    <row r="1928" spans="1:22" ht="58" hidden="1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4">
        <f t="shared" si="152"/>
        <v>40456.954351851848</v>
      </c>
      <c r="T1928" s="14">
        <f t="shared" si="153"/>
        <v>40484.018055555556</v>
      </c>
      <c r="U1928" s="13">
        <f t="shared" si="154"/>
        <v>2010</v>
      </c>
      <c r="V1928"/>
    </row>
    <row r="1929" spans="1:22" hidden="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4">
        <f t="shared" si="152"/>
        <v>40960.861562500002</v>
      </c>
      <c r="T1929" s="14">
        <f t="shared" si="153"/>
        <v>40976.207638888889</v>
      </c>
      <c r="U1929" s="13">
        <f t="shared" si="154"/>
        <v>2012</v>
      </c>
      <c r="V1929"/>
    </row>
    <row r="1930" spans="1:22" ht="29" hidden="1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4">
        <f t="shared" si="152"/>
        <v>41371.648078703707</v>
      </c>
      <c r="T1930" s="14">
        <f t="shared" si="153"/>
        <v>41401.648078703707</v>
      </c>
      <c r="U1930" s="13">
        <f t="shared" si="154"/>
        <v>2013</v>
      </c>
      <c r="V1930"/>
    </row>
    <row r="1931" spans="1:22" ht="43.5" hidden="1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4">
        <f t="shared" si="152"/>
        <v>40687.021597222221</v>
      </c>
      <c r="T1931" s="14">
        <f t="shared" si="153"/>
        <v>40729.021597222221</v>
      </c>
      <c r="U1931" s="13">
        <f t="shared" si="154"/>
        <v>2011</v>
      </c>
      <c r="V1931"/>
    </row>
    <row r="1932" spans="1:22" ht="29" hidden="1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4">
        <f t="shared" si="152"/>
        <v>41402.558819444443</v>
      </c>
      <c r="T1932" s="14">
        <f t="shared" si="153"/>
        <v>41462.558819444443</v>
      </c>
      <c r="U1932" s="13">
        <f t="shared" si="154"/>
        <v>2013</v>
      </c>
      <c r="V1932"/>
    </row>
    <row r="1933" spans="1:22" ht="43.5" hidden="1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4">
        <f t="shared" si="152"/>
        <v>41037.892465277779</v>
      </c>
      <c r="T1933" s="14">
        <f t="shared" si="153"/>
        <v>41051.145833333336</v>
      </c>
      <c r="U1933" s="13">
        <f t="shared" si="154"/>
        <v>2012</v>
      </c>
      <c r="V1933"/>
    </row>
    <row r="1934" spans="1:22" ht="58" hidden="1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4">
        <f t="shared" si="152"/>
        <v>40911.809872685182</v>
      </c>
      <c r="T1934" s="14">
        <f t="shared" si="153"/>
        <v>40932.809872685182</v>
      </c>
      <c r="U1934" s="13">
        <f t="shared" si="154"/>
        <v>2012</v>
      </c>
      <c r="V1934"/>
    </row>
    <row r="1935" spans="1:22" ht="43.5" hidden="1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4">
        <f t="shared" si="152"/>
        <v>41879.130868055552</v>
      </c>
      <c r="T1935" s="14">
        <f t="shared" si="153"/>
        <v>41909.130868055552</v>
      </c>
      <c r="U1935" s="13">
        <f t="shared" si="154"/>
        <v>2014</v>
      </c>
      <c r="V1935"/>
    </row>
    <row r="1936" spans="1:22" ht="43.5" hidden="1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4">
        <f t="shared" si="152"/>
        <v>40865.867141203707</v>
      </c>
      <c r="T1936" s="14">
        <f t="shared" si="153"/>
        <v>40902.208333333336</v>
      </c>
      <c r="U1936" s="13">
        <f t="shared" si="154"/>
        <v>2011</v>
      </c>
      <c r="V1936"/>
    </row>
    <row r="1937" spans="1:22" ht="58" hidden="1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4">
        <f t="shared" si="152"/>
        <v>41773.932534722226</v>
      </c>
      <c r="T1937" s="14">
        <f t="shared" si="153"/>
        <v>41811.207638888889</v>
      </c>
      <c r="U1937" s="13">
        <f t="shared" si="154"/>
        <v>2014</v>
      </c>
      <c r="V1937"/>
    </row>
    <row r="1938" spans="1:22" ht="43.5" hidden="1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4">
        <f t="shared" si="152"/>
        <v>40852.889699074076</v>
      </c>
      <c r="T1938" s="14">
        <f t="shared" si="153"/>
        <v>40883.249305555553</v>
      </c>
      <c r="U1938" s="13">
        <f t="shared" si="154"/>
        <v>2011</v>
      </c>
      <c r="V1938"/>
    </row>
    <row r="1939" spans="1:22" ht="43.5" hidden="1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4">
        <f t="shared" si="152"/>
        <v>41059.118993055556</v>
      </c>
      <c r="T1939" s="14">
        <f t="shared" si="153"/>
        <v>41075.165972222225</v>
      </c>
      <c r="U1939" s="13">
        <f t="shared" si="154"/>
        <v>2012</v>
      </c>
      <c r="V1939"/>
    </row>
    <row r="1940" spans="1:22" ht="43.5" hidden="1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4">
        <f t="shared" si="152"/>
        <v>41426.259618055556</v>
      </c>
      <c r="T1940" s="14">
        <f t="shared" si="153"/>
        <v>41457.208333333336</v>
      </c>
      <c r="U1940" s="13">
        <f t="shared" si="154"/>
        <v>2013</v>
      </c>
      <c r="V1940"/>
    </row>
    <row r="1941" spans="1:22" ht="58" hidden="1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4">
        <f t="shared" si="152"/>
        <v>41313.985046296293</v>
      </c>
      <c r="T1941" s="14">
        <f t="shared" si="153"/>
        <v>41343.943379629629</v>
      </c>
      <c r="U1941" s="13">
        <f t="shared" si="154"/>
        <v>2013</v>
      </c>
      <c r="V1941"/>
    </row>
    <row r="1942" spans="1:22" ht="43.5" hidden="1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4">
        <f t="shared" si="152"/>
        <v>40670.507326388892</v>
      </c>
      <c r="T1942" s="14">
        <f t="shared" si="153"/>
        <v>40709.165972222225</v>
      </c>
      <c r="U1942" s="13">
        <f t="shared" si="154"/>
        <v>2011</v>
      </c>
      <c r="V1942"/>
    </row>
    <row r="1943" spans="1:22" ht="43.5" hidden="1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4">
        <f t="shared" si="152"/>
        <v>41744.290868055556</v>
      </c>
      <c r="T1943" s="14">
        <f t="shared" si="153"/>
        <v>41774.290868055556</v>
      </c>
      <c r="U1943" s="13">
        <f t="shared" si="154"/>
        <v>2014</v>
      </c>
      <c r="V1943"/>
    </row>
    <row r="1944" spans="1:22" ht="43.5" hidden="1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4">
        <f t="shared" si="152"/>
        <v>40638.828009259261</v>
      </c>
      <c r="T1944" s="14">
        <f t="shared" si="153"/>
        <v>40728.828009259261</v>
      </c>
      <c r="U1944" s="13">
        <f t="shared" si="154"/>
        <v>2011</v>
      </c>
      <c r="V1944"/>
    </row>
    <row r="1945" spans="1:22" ht="43.5" hidden="1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4">
        <f t="shared" si="152"/>
        <v>42548.269861111112</v>
      </c>
      <c r="T1945" s="14">
        <f t="shared" si="153"/>
        <v>42593.269861111112</v>
      </c>
      <c r="U1945" s="13">
        <f t="shared" si="154"/>
        <v>2016</v>
      </c>
      <c r="V1945"/>
    </row>
    <row r="1946" spans="1:22" ht="58" hidden="1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4">
        <f t="shared" si="152"/>
        <v>41730.584374999999</v>
      </c>
      <c r="T1946" s="14">
        <f t="shared" si="153"/>
        <v>41760.584374999999</v>
      </c>
      <c r="U1946" s="13">
        <f t="shared" si="154"/>
        <v>2014</v>
      </c>
      <c r="V1946"/>
    </row>
    <row r="1947" spans="1:22" ht="43.5" hidden="1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4">
        <f t="shared" si="152"/>
        <v>42157.251828703709</v>
      </c>
      <c r="T1947" s="14">
        <f t="shared" si="153"/>
        <v>42197.251828703709</v>
      </c>
      <c r="U1947" s="13">
        <f t="shared" si="154"/>
        <v>2015</v>
      </c>
      <c r="V1947"/>
    </row>
    <row r="1948" spans="1:22" ht="58" hidden="1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4">
        <f t="shared" si="152"/>
        <v>41689.150011574071</v>
      </c>
      <c r="T1948" s="14">
        <f t="shared" si="153"/>
        <v>41749.108344907407</v>
      </c>
      <c r="U1948" s="13">
        <f t="shared" si="154"/>
        <v>2014</v>
      </c>
      <c r="V1948"/>
    </row>
    <row r="1949" spans="1:22" ht="58" hidden="1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4">
        <f t="shared" si="152"/>
        <v>40102.918055555558</v>
      </c>
      <c r="T1949" s="14">
        <f t="shared" si="153"/>
        <v>40140.249305555553</v>
      </c>
      <c r="U1949" s="13">
        <f t="shared" si="154"/>
        <v>2009</v>
      </c>
      <c r="V1949"/>
    </row>
    <row r="1950" spans="1:22" ht="29" hidden="1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4">
        <f t="shared" si="152"/>
        <v>42473.604270833333</v>
      </c>
      <c r="T1950" s="14">
        <f t="shared" si="153"/>
        <v>42527.709722222222</v>
      </c>
      <c r="U1950" s="13">
        <f t="shared" si="154"/>
        <v>2016</v>
      </c>
      <c r="V1950"/>
    </row>
    <row r="1951" spans="1:22" ht="43.5" hidden="1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4">
        <f t="shared" si="152"/>
        <v>41800.423043981478</v>
      </c>
      <c r="T1951" s="14">
        <f t="shared" si="153"/>
        <v>41830.423043981478</v>
      </c>
      <c r="U1951" s="13">
        <f t="shared" si="154"/>
        <v>2014</v>
      </c>
      <c r="V1951"/>
    </row>
    <row r="1952" spans="1:22" ht="43.5" hidden="1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4">
        <f t="shared" si="152"/>
        <v>40624.181400462963</v>
      </c>
      <c r="T1952" s="14">
        <f t="shared" si="153"/>
        <v>40655.181400462963</v>
      </c>
      <c r="U1952" s="13">
        <f t="shared" si="154"/>
        <v>2011</v>
      </c>
      <c r="V1952"/>
    </row>
    <row r="1953" spans="1:22" ht="43.5" hidden="1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4">
        <f t="shared" si="152"/>
        <v>42651.420567129629</v>
      </c>
      <c r="T1953" s="14">
        <f t="shared" si="153"/>
        <v>42681.462233796294</v>
      </c>
      <c r="U1953" s="13">
        <f t="shared" si="154"/>
        <v>2016</v>
      </c>
      <c r="V1953"/>
    </row>
    <row r="1954" spans="1:22" ht="43.5" hidden="1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4">
        <f t="shared" si="152"/>
        <v>41526.60665509259</v>
      </c>
      <c r="T1954" s="14">
        <f t="shared" si="153"/>
        <v>41563.60665509259</v>
      </c>
      <c r="U1954" s="13">
        <f t="shared" si="154"/>
        <v>2013</v>
      </c>
      <c r="V1954"/>
    </row>
    <row r="1955" spans="1:22" ht="43.5" hidden="1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4">
        <f t="shared" si="152"/>
        <v>40941.199826388889</v>
      </c>
      <c r="T1955" s="14">
        <f t="shared" si="153"/>
        <v>40970.125</v>
      </c>
      <c r="U1955" s="13">
        <f t="shared" si="154"/>
        <v>2012</v>
      </c>
      <c r="V1955"/>
    </row>
    <row r="1956" spans="1:22" ht="29" hidden="1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4">
        <f t="shared" si="152"/>
        <v>42394.580740740741</v>
      </c>
      <c r="T1956" s="14">
        <f t="shared" si="153"/>
        <v>42441.208333333328</v>
      </c>
      <c r="U1956" s="13">
        <f t="shared" si="154"/>
        <v>2016</v>
      </c>
      <c r="V1956"/>
    </row>
    <row r="1957" spans="1:22" ht="58" hidden="1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4">
        <f t="shared" si="152"/>
        <v>41020.271770833337</v>
      </c>
      <c r="T1957" s="14">
        <f t="shared" si="153"/>
        <v>41052.791666666664</v>
      </c>
      <c r="U1957" s="13">
        <f t="shared" si="154"/>
        <v>2012</v>
      </c>
      <c r="V1957"/>
    </row>
    <row r="1958" spans="1:22" ht="43.5" hidden="1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4">
        <f t="shared" si="152"/>
        <v>42067.923668981486</v>
      </c>
      <c r="T1958" s="14">
        <f t="shared" si="153"/>
        <v>42112.882002314815</v>
      </c>
      <c r="U1958" s="13">
        <f t="shared" si="154"/>
        <v>2015</v>
      </c>
      <c r="V1958"/>
    </row>
    <row r="1959" spans="1:22" ht="29" hidden="1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4">
        <f t="shared" si="152"/>
        <v>41179.098530092589</v>
      </c>
      <c r="T1959" s="14">
        <f t="shared" si="153"/>
        <v>41209.098530092589</v>
      </c>
      <c r="U1959" s="13">
        <f t="shared" si="154"/>
        <v>2012</v>
      </c>
      <c r="V1959"/>
    </row>
    <row r="1960" spans="1:22" ht="43.5" hidden="1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4">
        <f t="shared" si="152"/>
        <v>41326.987974537034</v>
      </c>
      <c r="T1960" s="14">
        <f t="shared" si="153"/>
        <v>41356.94630787037</v>
      </c>
      <c r="U1960" s="13">
        <f t="shared" si="154"/>
        <v>2013</v>
      </c>
      <c r="V1960"/>
    </row>
    <row r="1961" spans="1:22" ht="58" hidden="1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4">
        <f t="shared" si="152"/>
        <v>41871.845601851855</v>
      </c>
      <c r="T1961" s="14">
        <f t="shared" si="153"/>
        <v>41913</v>
      </c>
      <c r="U1961" s="13">
        <f t="shared" si="154"/>
        <v>2014</v>
      </c>
      <c r="V1961"/>
    </row>
    <row r="1962" spans="1:22" ht="43.5" hidden="1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4">
        <f t="shared" si="152"/>
        <v>41964.362743055557</v>
      </c>
      <c r="T1962" s="14">
        <f t="shared" si="153"/>
        <v>41994.362743055557</v>
      </c>
      <c r="U1962" s="13">
        <f t="shared" si="154"/>
        <v>2014</v>
      </c>
      <c r="V1962"/>
    </row>
    <row r="1963" spans="1:22" ht="43.5" hidden="1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4">
        <f t="shared" si="152"/>
        <v>41148.194641203707</v>
      </c>
      <c r="T1963" s="14">
        <f t="shared" si="153"/>
        <v>41188.165972222225</v>
      </c>
      <c r="U1963" s="13">
        <f t="shared" si="154"/>
        <v>2012</v>
      </c>
      <c r="V1963"/>
    </row>
    <row r="1964" spans="1:22" ht="43.5" hidden="1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4">
        <f t="shared" si="152"/>
        <v>41742.780509259261</v>
      </c>
      <c r="T1964" s="14">
        <f t="shared" si="153"/>
        <v>41772.780509259261</v>
      </c>
      <c r="U1964" s="13">
        <f t="shared" si="154"/>
        <v>2014</v>
      </c>
      <c r="V1964"/>
    </row>
    <row r="1965" spans="1:22" ht="58" hidden="1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4">
        <f t="shared" si="152"/>
        <v>41863.429791666669</v>
      </c>
      <c r="T1965" s="14">
        <f t="shared" si="153"/>
        <v>41898.429791666669</v>
      </c>
      <c r="U1965" s="13">
        <f t="shared" si="154"/>
        <v>2014</v>
      </c>
      <c r="V1965"/>
    </row>
    <row r="1966" spans="1:22" ht="43.5" hidden="1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4">
        <f t="shared" si="152"/>
        <v>42452.272824074069</v>
      </c>
      <c r="T1966" s="14">
        <f t="shared" si="153"/>
        <v>42482.272824074069</v>
      </c>
      <c r="U1966" s="13">
        <f t="shared" si="154"/>
        <v>2016</v>
      </c>
      <c r="V1966"/>
    </row>
    <row r="1967" spans="1:22" ht="43.5" hidden="1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4">
        <f t="shared" si="152"/>
        <v>40898.089236111111</v>
      </c>
      <c r="T1967" s="14">
        <f t="shared" si="153"/>
        <v>40920.041666666664</v>
      </c>
      <c r="U1967" s="13">
        <f t="shared" si="154"/>
        <v>2011</v>
      </c>
      <c r="V1967"/>
    </row>
    <row r="1968" spans="1:22" ht="43.5" hidden="1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4">
        <f t="shared" si="152"/>
        <v>41835.540486111109</v>
      </c>
      <c r="T1968" s="14">
        <f t="shared" si="153"/>
        <v>41865.540486111109</v>
      </c>
      <c r="U1968" s="13">
        <f t="shared" si="154"/>
        <v>2014</v>
      </c>
      <c r="V1968"/>
    </row>
    <row r="1969" spans="1:22" ht="43.5" hidden="1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4">
        <f t="shared" si="152"/>
        <v>41730.663530092592</v>
      </c>
      <c r="T1969" s="14">
        <f t="shared" si="153"/>
        <v>41760.663530092592</v>
      </c>
      <c r="U1969" s="13">
        <f t="shared" si="154"/>
        <v>2014</v>
      </c>
      <c r="V1969"/>
    </row>
    <row r="1970" spans="1:22" ht="29" hidden="1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4">
        <f t="shared" si="152"/>
        <v>42676.586979166663</v>
      </c>
      <c r="T1970" s="14">
        <f t="shared" si="153"/>
        <v>42707.628645833334</v>
      </c>
      <c r="U1970" s="13">
        <f t="shared" si="154"/>
        <v>2016</v>
      </c>
      <c r="V1970"/>
    </row>
    <row r="1971" spans="1:22" ht="43.5" hidden="1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4">
        <f t="shared" si="152"/>
        <v>42557.792453703703</v>
      </c>
      <c r="T1971" s="14">
        <f t="shared" si="153"/>
        <v>42587.792453703703</v>
      </c>
      <c r="U1971" s="13">
        <f t="shared" si="154"/>
        <v>2016</v>
      </c>
      <c r="V1971"/>
    </row>
    <row r="1972" spans="1:22" ht="43.5" hidden="1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4">
        <f t="shared" si="152"/>
        <v>41324.193298611113</v>
      </c>
      <c r="T1972" s="14">
        <f t="shared" si="153"/>
        <v>41384.151631944449</v>
      </c>
      <c r="U1972" s="13">
        <f t="shared" si="154"/>
        <v>2013</v>
      </c>
      <c r="V1972"/>
    </row>
    <row r="1973" spans="1:22" ht="43.5" hidden="1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4">
        <f t="shared" si="152"/>
        <v>41561.500706018516</v>
      </c>
      <c r="T1973" s="14">
        <f t="shared" si="153"/>
        <v>41593.166666666664</v>
      </c>
      <c r="U1973" s="13">
        <f t="shared" si="154"/>
        <v>2013</v>
      </c>
      <c r="V1973"/>
    </row>
    <row r="1974" spans="1:22" ht="43.5" hidden="1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4">
        <f t="shared" si="152"/>
        <v>41201.012083333335</v>
      </c>
      <c r="T1974" s="14">
        <f t="shared" si="153"/>
        <v>41231.053749999999</v>
      </c>
      <c r="U1974" s="13">
        <f t="shared" si="154"/>
        <v>2012</v>
      </c>
      <c r="V1974"/>
    </row>
    <row r="1975" spans="1:22" ht="43.5" hidden="1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4">
        <f t="shared" si="152"/>
        <v>42549.722962962958</v>
      </c>
      <c r="T1975" s="14">
        <f t="shared" si="153"/>
        <v>42588.291666666672</v>
      </c>
      <c r="U1975" s="13">
        <f t="shared" si="154"/>
        <v>2016</v>
      </c>
      <c r="V1975"/>
    </row>
    <row r="1976" spans="1:22" ht="43.5" hidden="1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4">
        <f t="shared" si="152"/>
        <v>41445.334131944444</v>
      </c>
      <c r="T1976" s="14">
        <f t="shared" si="153"/>
        <v>41505.334131944444</v>
      </c>
      <c r="U1976" s="13">
        <f t="shared" si="154"/>
        <v>2013</v>
      </c>
      <c r="V1976"/>
    </row>
    <row r="1977" spans="1:22" ht="29" hidden="1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4">
        <f t="shared" si="152"/>
        <v>41313.755219907405</v>
      </c>
      <c r="T1977" s="14">
        <f t="shared" si="153"/>
        <v>41343.755219907405</v>
      </c>
      <c r="U1977" s="13">
        <f t="shared" si="154"/>
        <v>2013</v>
      </c>
      <c r="V1977"/>
    </row>
    <row r="1978" spans="1:22" ht="29" hidden="1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4">
        <f t="shared" si="152"/>
        <v>41438.899594907409</v>
      </c>
      <c r="T1978" s="14">
        <f t="shared" si="153"/>
        <v>41468.899594907409</v>
      </c>
      <c r="U1978" s="13">
        <f t="shared" si="154"/>
        <v>2013</v>
      </c>
      <c r="V1978"/>
    </row>
    <row r="1979" spans="1:22" ht="43.5" hidden="1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4">
        <f t="shared" si="152"/>
        <v>42311.216898148152</v>
      </c>
      <c r="T1979" s="14">
        <f t="shared" si="153"/>
        <v>42357.332638888889</v>
      </c>
      <c r="U1979" s="13">
        <f t="shared" si="154"/>
        <v>2015</v>
      </c>
      <c r="V1979"/>
    </row>
    <row r="1980" spans="1:22" ht="43.5" hidden="1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4">
        <f t="shared" si="152"/>
        <v>41039.225601851853</v>
      </c>
      <c r="T1980" s="14">
        <f t="shared" si="153"/>
        <v>41072.291666666664</v>
      </c>
      <c r="U1980" s="13">
        <f t="shared" si="154"/>
        <v>2012</v>
      </c>
      <c r="V1980"/>
    </row>
    <row r="1981" spans="1:22" ht="43.5" hidden="1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4">
        <f t="shared" si="152"/>
        <v>42290.460023148145</v>
      </c>
      <c r="T1981" s="14">
        <f t="shared" si="153"/>
        <v>42327.207638888889</v>
      </c>
      <c r="U1981" s="13">
        <f t="shared" si="154"/>
        <v>2015</v>
      </c>
      <c r="V1981"/>
    </row>
    <row r="1982" spans="1:22" ht="29" hidden="1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4">
        <f t="shared" si="152"/>
        <v>42423.542384259257</v>
      </c>
      <c r="T1982" s="14">
        <f t="shared" si="153"/>
        <v>42463.500717592593</v>
      </c>
      <c r="U1982" s="13">
        <f t="shared" si="154"/>
        <v>2016</v>
      </c>
      <c r="V1982"/>
    </row>
    <row r="1983" spans="1:22" ht="43.5" hidden="1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4">
        <f t="shared" si="152"/>
        <v>41799.725289351853</v>
      </c>
      <c r="T1983" s="14">
        <f t="shared" si="153"/>
        <v>41829.725289351853</v>
      </c>
      <c r="U1983" s="13">
        <f t="shared" si="154"/>
        <v>2014</v>
      </c>
      <c r="V1983"/>
    </row>
    <row r="1984" spans="1:22" ht="43.5" hidden="1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4">
        <f t="shared" si="152"/>
        <v>42678.586655092593</v>
      </c>
      <c r="T1984" s="14">
        <f t="shared" si="153"/>
        <v>42708.628321759257</v>
      </c>
      <c r="U1984" s="13">
        <f t="shared" si="154"/>
        <v>2016</v>
      </c>
      <c r="V1984"/>
    </row>
    <row r="1985" spans="1:22" ht="43.5" hidden="1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4">
        <f t="shared" si="152"/>
        <v>42593.011782407411</v>
      </c>
      <c r="T1985" s="14">
        <f t="shared" si="153"/>
        <v>42615.291666666672</v>
      </c>
      <c r="U1985" s="13">
        <f t="shared" si="154"/>
        <v>2016</v>
      </c>
      <c r="V1985"/>
    </row>
    <row r="1986" spans="1:22" ht="58" hidden="1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8336</v>
      </c>
      <c r="R1986" t="s">
        <v>8348</v>
      </c>
      <c r="S1986" s="14">
        <f t="shared" si="152"/>
        <v>41913.790289351848</v>
      </c>
      <c r="T1986" s="14">
        <f t="shared" si="153"/>
        <v>41973.831956018519</v>
      </c>
      <c r="U1986" s="13">
        <f t="shared" si="154"/>
        <v>2014</v>
      </c>
      <c r="V1986"/>
    </row>
    <row r="1987" spans="1:22" ht="43.5" hidden="1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4">
        <f t="shared" ref="S1987:S2050" si="157">(((J1987/60)/60)/24+DATE(1970,1,1))</f>
        <v>42555.698738425926</v>
      </c>
      <c r="T1987" s="14">
        <f t="shared" ref="T1987:T2050" si="158">(((I1987/60)/60)/24)+DATE(1970,1,1)</f>
        <v>42584.958333333328</v>
      </c>
      <c r="U1987" s="13">
        <f t="shared" ref="U1987:U2050" si="159">YEAR(S1987)</f>
        <v>2016</v>
      </c>
      <c r="V1987"/>
    </row>
    <row r="1988" spans="1:22" ht="43.5" hidden="1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4">
        <f t="shared" si="157"/>
        <v>42413.433831018512</v>
      </c>
      <c r="T1988" s="14">
        <f t="shared" si="158"/>
        <v>42443.392164351855</v>
      </c>
      <c r="U1988" s="13">
        <f t="shared" si="159"/>
        <v>2016</v>
      </c>
      <c r="V1988"/>
    </row>
    <row r="1989" spans="1:22" ht="29" hidden="1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4">
        <f t="shared" si="157"/>
        <v>42034.639768518522</v>
      </c>
      <c r="T1989" s="14">
        <f t="shared" si="158"/>
        <v>42064.639768518522</v>
      </c>
      <c r="U1989" s="13">
        <f t="shared" si="159"/>
        <v>2015</v>
      </c>
      <c r="V1989"/>
    </row>
    <row r="1990" spans="1:22" hidden="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4">
        <f t="shared" si="157"/>
        <v>42206.763217592597</v>
      </c>
      <c r="T1990" s="14">
        <f t="shared" si="158"/>
        <v>42236.763217592597</v>
      </c>
      <c r="U1990" s="13">
        <f t="shared" si="159"/>
        <v>2015</v>
      </c>
      <c r="V1990"/>
    </row>
    <row r="1991" spans="1:22" ht="43.5" hidden="1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4">
        <f t="shared" si="157"/>
        <v>42685.680648148147</v>
      </c>
      <c r="T1991" s="14">
        <f t="shared" si="158"/>
        <v>42715.680648148147</v>
      </c>
      <c r="U1991" s="13">
        <f t="shared" si="159"/>
        <v>2016</v>
      </c>
      <c r="V1991"/>
    </row>
    <row r="1992" spans="1:22" ht="43.5" hidden="1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4">
        <f t="shared" si="157"/>
        <v>42398.195972222224</v>
      </c>
      <c r="T1992" s="14">
        <f t="shared" si="158"/>
        <v>42413.195972222224</v>
      </c>
      <c r="U1992" s="13">
        <f t="shared" si="159"/>
        <v>2016</v>
      </c>
      <c r="V1992"/>
    </row>
    <row r="1993" spans="1:22" ht="29" hidden="1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4">
        <f t="shared" si="157"/>
        <v>42167.89335648148</v>
      </c>
      <c r="T1993" s="14">
        <f t="shared" si="158"/>
        <v>42188.89335648148</v>
      </c>
      <c r="U1993" s="13">
        <f t="shared" si="159"/>
        <v>2015</v>
      </c>
      <c r="V1993"/>
    </row>
    <row r="1994" spans="1:22" ht="29" hidden="1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4">
        <f t="shared" si="157"/>
        <v>42023.143414351856</v>
      </c>
      <c r="T1994" s="14">
        <f t="shared" si="158"/>
        <v>42053.143414351856</v>
      </c>
      <c r="U1994" s="13">
        <f t="shared" si="159"/>
        <v>2015</v>
      </c>
      <c r="V1994"/>
    </row>
    <row r="1995" spans="1:22" ht="43.5" hidden="1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4">
        <f t="shared" si="157"/>
        <v>42329.58839120371</v>
      </c>
      <c r="T1995" s="14">
        <f t="shared" si="158"/>
        <v>42359.58839120371</v>
      </c>
      <c r="U1995" s="13">
        <f t="shared" si="159"/>
        <v>2015</v>
      </c>
      <c r="V1995"/>
    </row>
    <row r="1996" spans="1:22" ht="58" hidden="1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4">
        <f t="shared" si="157"/>
        <v>42651.006273148145</v>
      </c>
      <c r="T1996" s="14">
        <f t="shared" si="158"/>
        <v>42711.047939814816</v>
      </c>
      <c r="U1996" s="13">
        <f t="shared" si="159"/>
        <v>2016</v>
      </c>
      <c r="V1996"/>
    </row>
    <row r="1997" spans="1:22" ht="43.5" hidden="1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4">
        <f t="shared" si="157"/>
        <v>42181.902037037042</v>
      </c>
      <c r="T1997" s="14">
        <f t="shared" si="158"/>
        <v>42201.902037037042</v>
      </c>
      <c r="U1997" s="13">
        <f t="shared" si="159"/>
        <v>2015</v>
      </c>
      <c r="V1997"/>
    </row>
    <row r="1998" spans="1:22" ht="58" hidden="1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4">
        <f t="shared" si="157"/>
        <v>41800.819571759261</v>
      </c>
      <c r="T1998" s="14">
        <f t="shared" si="158"/>
        <v>41830.819571759261</v>
      </c>
      <c r="U1998" s="13">
        <f t="shared" si="159"/>
        <v>2014</v>
      </c>
      <c r="V1998"/>
    </row>
    <row r="1999" spans="1:22" ht="43.5" hidden="1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4">
        <f t="shared" si="157"/>
        <v>41847.930694444447</v>
      </c>
      <c r="T1999" s="14">
        <f t="shared" si="158"/>
        <v>41877.930694444447</v>
      </c>
      <c r="U1999" s="13">
        <f t="shared" si="159"/>
        <v>2014</v>
      </c>
      <c r="V1999"/>
    </row>
    <row r="2000" spans="1:22" ht="58" hidden="1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4">
        <f t="shared" si="157"/>
        <v>41807.118495370371</v>
      </c>
      <c r="T2000" s="14">
        <f t="shared" si="158"/>
        <v>41852.118495370371</v>
      </c>
      <c r="U2000" s="13">
        <f t="shared" si="159"/>
        <v>2014</v>
      </c>
      <c r="V2000"/>
    </row>
    <row r="2001" spans="1:22" ht="43.5" hidden="1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4">
        <f t="shared" si="157"/>
        <v>41926.482731481483</v>
      </c>
      <c r="T2001" s="14">
        <f t="shared" si="158"/>
        <v>41956.524398148147</v>
      </c>
      <c r="U2001" s="13">
        <f t="shared" si="159"/>
        <v>2014</v>
      </c>
      <c r="V2001"/>
    </row>
    <row r="2002" spans="1:22" ht="43.5" hidden="1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4">
        <f t="shared" si="157"/>
        <v>42345.951539351852</v>
      </c>
      <c r="T2002" s="14">
        <f t="shared" si="158"/>
        <v>42375.951539351852</v>
      </c>
      <c r="U2002" s="13">
        <f t="shared" si="159"/>
        <v>2015</v>
      </c>
      <c r="V2002"/>
    </row>
    <row r="2003" spans="1:22" ht="43.5" hidden="1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4">
        <f t="shared" si="157"/>
        <v>42136.209675925929</v>
      </c>
      <c r="T2003" s="14">
        <f t="shared" si="158"/>
        <v>42167.833333333328</v>
      </c>
      <c r="U2003" s="13">
        <f t="shared" si="159"/>
        <v>2015</v>
      </c>
      <c r="V2003"/>
    </row>
    <row r="2004" spans="1:22" ht="43.5" hidden="1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4">
        <f t="shared" si="157"/>
        <v>42728.71230324074</v>
      </c>
      <c r="T2004" s="14">
        <f t="shared" si="158"/>
        <v>42758.71230324074</v>
      </c>
      <c r="U2004" s="13">
        <f t="shared" si="159"/>
        <v>2016</v>
      </c>
      <c r="V2004"/>
    </row>
    <row r="2005" spans="1:22" ht="58" hidden="1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4">
        <f t="shared" si="157"/>
        <v>40347.125601851854</v>
      </c>
      <c r="T2005" s="14">
        <f t="shared" si="158"/>
        <v>40361.958333333336</v>
      </c>
      <c r="U2005" s="13">
        <f t="shared" si="159"/>
        <v>2010</v>
      </c>
      <c r="V2005"/>
    </row>
    <row r="2006" spans="1:22" ht="43.5" hidden="1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4">
        <f t="shared" si="157"/>
        <v>41800.604895833334</v>
      </c>
      <c r="T2006" s="14">
        <f t="shared" si="158"/>
        <v>41830.604895833334</v>
      </c>
      <c r="U2006" s="13">
        <f t="shared" si="159"/>
        <v>2014</v>
      </c>
      <c r="V2006"/>
    </row>
    <row r="2007" spans="1:22" ht="43.5" hidden="1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4">
        <f t="shared" si="157"/>
        <v>41535.812708333331</v>
      </c>
      <c r="T2007" s="14">
        <f t="shared" si="158"/>
        <v>41563.165972222225</v>
      </c>
      <c r="U2007" s="13">
        <f t="shared" si="159"/>
        <v>2013</v>
      </c>
      <c r="V2007"/>
    </row>
    <row r="2008" spans="1:22" ht="58" hidden="1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4">
        <f t="shared" si="157"/>
        <v>41941.500520833331</v>
      </c>
      <c r="T2008" s="14">
        <f t="shared" si="158"/>
        <v>41976.542187500003</v>
      </c>
      <c r="U2008" s="13">
        <f t="shared" si="159"/>
        <v>2014</v>
      </c>
      <c r="V2008"/>
    </row>
    <row r="2009" spans="1:22" ht="58" hidden="1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4">
        <f t="shared" si="157"/>
        <v>40347.837800925925</v>
      </c>
      <c r="T2009" s="14">
        <f t="shared" si="158"/>
        <v>40414.166666666664</v>
      </c>
      <c r="U2009" s="13">
        <f t="shared" si="159"/>
        <v>2010</v>
      </c>
      <c r="V2009"/>
    </row>
    <row r="2010" spans="1:22" ht="58" hidden="1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4">
        <f t="shared" si="157"/>
        <v>40761.604421296295</v>
      </c>
      <c r="T2010" s="14">
        <f t="shared" si="158"/>
        <v>40805.604421296295</v>
      </c>
      <c r="U2010" s="13">
        <f t="shared" si="159"/>
        <v>2011</v>
      </c>
      <c r="V2010"/>
    </row>
    <row r="2011" spans="1:22" ht="43.5" hidden="1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4">
        <f t="shared" si="157"/>
        <v>42661.323414351849</v>
      </c>
      <c r="T2011" s="14">
        <f t="shared" si="158"/>
        <v>42697.365081018521</v>
      </c>
      <c r="U2011" s="13">
        <f t="shared" si="159"/>
        <v>2016</v>
      </c>
      <c r="V2011"/>
    </row>
    <row r="2012" spans="1:22" ht="29" hidden="1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4">
        <f t="shared" si="157"/>
        <v>42570.996423611112</v>
      </c>
      <c r="T2012" s="14">
        <f t="shared" si="158"/>
        <v>42600.996423611112</v>
      </c>
      <c r="U2012" s="13">
        <f t="shared" si="159"/>
        <v>2016</v>
      </c>
      <c r="V2012"/>
    </row>
    <row r="2013" spans="1:22" ht="43.5" hidden="1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4">
        <f t="shared" si="157"/>
        <v>42347.358483796299</v>
      </c>
      <c r="T2013" s="14">
        <f t="shared" si="158"/>
        <v>42380.958333333328</v>
      </c>
      <c r="U2013" s="13">
        <f t="shared" si="159"/>
        <v>2015</v>
      </c>
      <c r="V2013"/>
    </row>
    <row r="2014" spans="1:22" ht="43.5" hidden="1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4">
        <f t="shared" si="157"/>
        <v>42010.822233796294</v>
      </c>
      <c r="T2014" s="14">
        <f t="shared" si="158"/>
        <v>42040.822233796294</v>
      </c>
      <c r="U2014" s="13">
        <f t="shared" si="159"/>
        <v>2015</v>
      </c>
      <c r="V2014"/>
    </row>
    <row r="2015" spans="1:22" ht="58" hidden="1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4">
        <f t="shared" si="157"/>
        <v>42499.960810185185</v>
      </c>
      <c r="T2015" s="14">
        <f t="shared" si="158"/>
        <v>42559.960810185185</v>
      </c>
      <c r="U2015" s="13">
        <f t="shared" si="159"/>
        <v>2016</v>
      </c>
      <c r="V2015"/>
    </row>
    <row r="2016" spans="1:22" ht="43.5" hidden="1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4">
        <f t="shared" si="157"/>
        <v>41324.214571759258</v>
      </c>
      <c r="T2016" s="14">
        <f t="shared" si="158"/>
        <v>41358.172905092593</v>
      </c>
      <c r="U2016" s="13">
        <f t="shared" si="159"/>
        <v>2013</v>
      </c>
      <c r="V2016"/>
    </row>
    <row r="2017" spans="1:22" ht="43.5" hidden="1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4">
        <f t="shared" si="157"/>
        <v>40765.876886574071</v>
      </c>
      <c r="T2017" s="14">
        <f t="shared" si="158"/>
        <v>40795.876886574071</v>
      </c>
      <c r="U2017" s="13">
        <f t="shared" si="159"/>
        <v>2011</v>
      </c>
      <c r="V2017"/>
    </row>
    <row r="2018" spans="1:22" ht="29" hidden="1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4">
        <f t="shared" si="157"/>
        <v>41312.88077546296</v>
      </c>
      <c r="T2018" s="14">
        <f t="shared" si="158"/>
        <v>41342.88077546296</v>
      </c>
      <c r="U2018" s="13">
        <f t="shared" si="159"/>
        <v>2013</v>
      </c>
      <c r="V2018"/>
    </row>
    <row r="2019" spans="1:22" ht="43.5" hidden="1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4">
        <f t="shared" si="157"/>
        <v>40961.057349537034</v>
      </c>
      <c r="T2019" s="14">
        <f t="shared" si="158"/>
        <v>40992.166666666664</v>
      </c>
      <c r="U2019" s="13">
        <f t="shared" si="159"/>
        <v>2012</v>
      </c>
      <c r="V2019"/>
    </row>
    <row r="2020" spans="1:22" ht="43.5" hidden="1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4">
        <f t="shared" si="157"/>
        <v>42199.365844907406</v>
      </c>
      <c r="T2020" s="14">
        <f t="shared" si="158"/>
        <v>42229.365844907406</v>
      </c>
      <c r="U2020" s="13">
        <f t="shared" si="159"/>
        <v>2015</v>
      </c>
      <c r="V2020"/>
    </row>
    <row r="2021" spans="1:22" ht="58" hidden="1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4">
        <f t="shared" si="157"/>
        <v>42605.70857638889</v>
      </c>
      <c r="T2021" s="14">
        <f t="shared" si="158"/>
        <v>42635.70857638889</v>
      </c>
      <c r="U2021" s="13">
        <f t="shared" si="159"/>
        <v>2016</v>
      </c>
      <c r="V2021"/>
    </row>
    <row r="2022" spans="1:22" ht="43.5" hidden="1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4">
        <f t="shared" si="157"/>
        <v>41737.097499999996</v>
      </c>
      <c r="T2022" s="14">
        <f t="shared" si="158"/>
        <v>41773.961111111108</v>
      </c>
      <c r="U2022" s="13">
        <f t="shared" si="159"/>
        <v>2014</v>
      </c>
      <c r="V2022"/>
    </row>
    <row r="2023" spans="1:22" ht="43.5" hidden="1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4">
        <f t="shared" si="157"/>
        <v>41861.070567129631</v>
      </c>
      <c r="T2023" s="14">
        <f t="shared" si="158"/>
        <v>41906.070567129631</v>
      </c>
      <c r="U2023" s="13">
        <f t="shared" si="159"/>
        <v>2014</v>
      </c>
      <c r="V2023"/>
    </row>
    <row r="2024" spans="1:22" ht="43.5" hidden="1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4">
        <f t="shared" si="157"/>
        <v>42502.569120370375</v>
      </c>
      <c r="T2024" s="14">
        <f t="shared" si="158"/>
        <v>42532.569120370375</v>
      </c>
      <c r="U2024" s="13">
        <f t="shared" si="159"/>
        <v>2016</v>
      </c>
      <c r="V2024"/>
    </row>
    <row r="2025" spans="1:22" ht="58" hidden="1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4">
        <f t="shared" si="157"/>
        <v>42136.420752314814</v>
      </c>
      <c r="T2025" s="14">
        <f t="shared" si="158"/>
        <v>42166.420752314814</v>
      </c>
      <c r="U2025" s="13">
        <f t="shared" si="159"/>
        <v>2015</v>
      </c>
      <c r="V2025"/>
    </row>
    <row r="2026" spans="1:22" ht="43.5" hidden="1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4">
        <f t="shared" si="157"/>
        <v>41099.966944444444</v>
      </c>
      <c r="T2026" s="14">
        <f t="shared" si="158"/>
        <v>41134.125</v>
      </c>
      <c r="U2026" s="13">
        <f t="shared" si="159"/>
        <v>2012</v>
      </c>
      <c r="V2026"/>
    </row>
    <row r="2027" spans="1:22" ht="43.5" hidden="1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4">
        <f t="shared" si="157"/>
        <v>42136.184560185182</v>
      </c>
      <c r="T2027" s="14">
        <f t="shared" si="158"/>
        <v>42166.184560185182</v>
      </c>
      <c r="U2027" s="13">
        <f t="shared" si="159"/>
        <v>2015</v>
      </c>
      <c r="V2027"/>
    </row>
    <row r="2028" spans="1:22" ht="29" hidden="1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4">
        <f t="shared" si="157"/>
        <v>41704.735937500001</v>
      </c>
      <c r="T2028" s="14">
        <f t="shared" si="158"/>
        <v>41750.165972222225</v>
      </c>
      <c r="U2028" s="13">
        <f t="shared" si="159"/>
        <v>2014</v>
      </c>
      <c r="V2028"/>
    </row>
    <row r="2029" spans="1:22" ht="43.5" hidden="1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4">
        <f t="shared" si="157"/>
        <v>42048.813877314817</v>
      </c>
      <c r="T2029" s="14">
        <f t="shared" si="158"/>
        <v>42093.772210648152</v>
      </c>
      <c r="U2029" s="13">
        <f t="shared" si="159"/>
        <v>2015</v>
      </c>
      <c r="V2029"/>
    </row>
    <row r="2030" spans="1:22" ht="29" hidden="1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4">
        <f t="shared" si="157"/>
        <v>40215.919050925928</v>
      </c>
      <c r="T2030" s="14">
        <f t="shared" si="158"/>
        <v>40252.913194444445</v>
      </c>
      <c r="U2030" s="13">
        <f t="shared" si="159"/>
        <v>2010</v>
      </c>
      <c r="V2030"/>
    </row>
    <row r="2031" spans="1:22" ht="43.5" hidden="1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4">
        <f t="shared" si="157"/>
        <v>41848.021770833337</v>
      </c>
      <c r="T2031" s="14">
        <f t="shared" si="158"/>
        <v>41878.021770833337</v>
      </c>
      <c r="U2031" s="13">
        <f t="shared" si="159"/>
        <v>2014</v>
      </c>
      <c r="V2031"/>
    </row>
    <row r="2032" spans="1:22" ht="43.5" hidden="1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4">
        <f t="shared" si="157"/>
        <v>41212.996481481481</v>
      </c>
      <c r="T2032" s="14">
        <f t="shared" si="158"/>
        <v>41242.996481481481</v>
      </c>
      <c r="U2032" s="13">
        <f t="shared" si="159"/>
        <v>2012</v>
      </c>
      <c r="V2032"/>
    </row>
    <row r="2033" spans="1:22" ht="43.5" hidden="1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4">
        <f t="shared" si="157"/>
        <v>41975.329317129625</v>
      </c>
      <c r="T2033" s="14">
        <f t="shared" si="158"/>
        <v>42013.041666666672</v>
      </c>
      <c r="U2033" s="13">
        <f t="shared" si="159"/>
        <v>2014</v>
      </c>
      <c r="V2033"/>
    </row>
    <row r="2034" spans="1:22" ht="43.5" hidden="1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4">
        <f t="shared" si="157"/>
        <v>42689.565671296295</v>
      </c>
      <c r="T2034" s="14">
        <f t="shared" si="158"/>
        <v>42719.208333333328</v>
      </c>
      <c r="U2034" s="13">
        <f t="shared" si="159"/>
        <v>2016</v>
      </c>
      <c r="V2034"/>
    </row>
    <row r="2035" spans="1:22" ht="58" hidden="1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4">
        <f t="shared" si="157"/>
        <v>41725.082384259258</v>
      </c>
      <c r="T2035" s="14">
        <f t="shared" si="158"/>
        <v>41755.082384259258</v>
      </c>
      <c r="U2035" s="13">
        <f t="shared" si="159"/>
        <v>2014</v>
      </c>
      <c r="V2035"/>
    </row>
    <row r="2036" spans="1:22" ht="58" hidden="1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4">
        <f t="shared" si="157"/>
        <v>42076.130011574074</v>
      </c>
      <c r="T2036" s="14">
        <f t="shared" si="158"/>
        <v>42131.290277777778</v>
      </c>
      <c r="U2036" s="13">
        <f t="shared" si="159"/>
        <v>2015</v>
      </c>
      <c r="V2036"/>
    </row>
    <row r="2037" spans="1:22" ht="58" hidden="1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4">
        <f t="shared" si="157"/>
        <v>42311.625081018516</v>
      </c>
      <c r="T2037" s="14">
        <f t="shared" si="158"/>
        <v>42357.041666666672</v>
      </c>
      <c r="U2037" s="13">
        <f t="shared" si="159"/>
        <v>2015</v>
      </c>
      <c r="V2037"/>
    </row>
    <row r="2038" spans="1:22" ht="43.5" hidden="1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4">
        <f t="shared" si="157"/>
        <v>41738.864803240744</v>
      </c>
      <c r="T2038" s="14">
        <f t="shared" si="158"/>
        <v>41768.864803240744</v>
      </c>
      <c r="U2038" s="13">
        <f t="shared" si="159"/>
        <v>2014</v>
      </c>
      <c r="V2038"/>
    </row>
    <row r="2039" spans="1:22" ht="43.5" hidden="1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4">
        <f t="shared" si="157"/>
        <v>41578.210104166668</v>
      </c>
      <c r="T2039" s="14">
        <f t="shared" si="158"/>
        <v>41638.251770833333</v>
      </c>
      <c r="U2039" s="13">
        <f t="shared" si="159"/>
        <v>2013</v>
      </c>
      <c r="V2039"/>
    </row>
    <row r="2040" spans="1:22" ht="43.5" hidden="1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4">
        <f t="shared" si="157"/>
        <v>41424.27107638889</v>
      </c>
      <c r="T2040" s="14">
        <f t="shared" si="158"/>
        <v>41456.75</v>
      </c>
      <c r="U2040" s="13">
        <f t="shared" si="159"/>
        <v>2013</v>
      </c>
      <c r="V2040"/>
    </row>
    <row r="2041" spans="1:22" ht="43.5" hidden="1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4">
        <f t="shared" si="157"/>
        <v>42675.438946759255</v>
      </c>
      <c r="T2041" s="14">
        <f t="shared" si="158"/>
        <v>42705.207638888889</v>
      </c>
      <c r="U2041" s="13">
        <f t="shared" si="159"/>
        <v>2016</v>
      </c>
      <c r="V2041"/>
    </row>
    <row r="2042" spans="1:22" ht="29" hidden="1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4">
        <f t="shared" si="157"/>
        <v>41578.927118055559</v>
      </c>
      <c r="T2042" s="14">
        <f t="shared" si="158"/>
        <v>41593.968784722223</v>
      </c>
      <c r="U2042" s="13">
        <f t="shared" si="159"/>
        <v>2013</v>
      </c>
      <c r="V2042"/>
    </row>
    <row r="2043" spans="1:22" ht="43.5" hidden="1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4">
        <f t="shared" si="157"/>
        <v>42654.525775462964</v>
      </c>
      <c r="T2043" s="14">
        <f t="shared" si="158"/>
        <v>42684.567442129628</v>
      </c>
      <c r="U2043" s="13">
        <f t="shared" si="159"/>
        <v>2016</v>
      </c>
      <c r="V2043"/>
    </row>
    <row r="2044" spans="1:22" ht="43.5" hidden="1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4">
        <f t="shared" si="157"/>
        <v>42331.708032407405</v>
      </c>
      <c r="T2044" s="14">
        <f t="shared" si="158"/>
        <v>42391.708032407405</v>
      </c>
      <c r="U2044" s="13">
        <f t="shared" si="159"/>
        <v>2015</v>
      </c>
      <c r="V2044"/>
    </row>
    <row r="2045" spans="1:22" ht="43.5" hidden="1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4">
        <f t="shared" si="157"/>
        <v>42661.176817129628</v>
      </c>
      <c r="T2045" s="14">
        <f t="shared" si="158"/>
        <v>42715.207638888889</v>
      </c>
      <c r="U2045" s="13">
        <f t="shared" si="159"/>
        <v>2016</v>
      </c>
      <c r="V2045"/>
    </row>
    <row r="2046" spans="1:22" ht="43.5" hidden="1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4">
        <f t="shared" si="157"/>
        <v>42138.684189814812</v>
      </c>
      <c r="T2046" s="14">
        <f t="shared" si="158"/>
        <v>42168.684189814812</v>
      </c>
      <c r="U2046" s="13">
        <f t="shared" si="159"/>
        <v>2015</v>
      </c>
      <c r="V2046"/>
    </row>
    <row r="2047" spans="1:22" ht="58" hidden="1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4">
        <f t="shared" si="157"/>
        <v>41069.088506944441</v>
      </c>
      <c r="T2047" s="14">
        <f t="shared" si="158"/>
        <v>41099.088506944441</v>
      </c>
      <c r="U2047" s="13">
        <f t="shared" si="159"/>
        <v>2012</v>
      </c>
      <c r="V2047"/>
    </row>
    <row r="2048" spans="1:22" ht="43.5" hidden="1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4">
        <f t="shared" si="157"/>
        <v>41387.171805555554</v>
      </c>
      <c r="T2048" s="14">
        <f t="shared" si="158"/>
        <v>41417.171805555554</v>
      </c>
      <c r="U2048" s="13">
        <f t="shared" si="159"/>
        <v>2013</v>
      </c>
      <c r="V2048"/>
    </row>
    <row r="2049" spans="1:22" ht="43.5" hidden="1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4">
        <f t="shared" si="157"/>
        <v>42081.903587962966</v>
      </c>
      <c r="T2049" s="14">
        <f t="shared" si="158"/>
        <v>42111</v>
      </c>
      <c r="U2049" s="13">
        <f t="shared" si="159"/>
        <v>2015</v>
      </c>
      <c r="V2049"/>
    </row>
    <row r="2050" spans="1:22" ht="43.5" hidden="1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8317</v>
      </c>
      <c r="R2050" t="s">
        <v>8347</v>
      </c>
      <c r="S2050" s="14">
        <f t="shared" si="157"/>
        <v>41387.651516203703</v>
      </c>
      <c r="T2050" s="14">
        <f t="shared" si="158"/>
        <v>41417.651516203703</v>
      </c>
      <c r="U2050" s="13">
        <f t="shared" si="159"/>
        <v>2013</v>
      </c>
      <c r="V2050"/>
    </row>
    <row r="2051" spans="1:22" hidden="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4">
        <f t="shared" ref="S2051:S2114" si="162">(((J2051/60)/60)/24+DATE(1970,1,1))</f>
        <v>41575.527349537035</v>
      </c>
      <c r="T2051" s="14">
        <f t="shared" ref="T2051:T2114" si="163">(((I2051/60)/60)/24)+DATE(1970,1,1)</f>
        <v>41610.957638888889</v>
      </c>
      <c r="U2051" s="13">
        <f t="shared" ref="U2051:U2114" si="164">YEAR(S2051)</f>
        <v>2013</v>
      </c>
      <c r="V2051"/>
    </row>
    <row r="2052" spans="1:22" ht="43.5" hidden="1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4">
        <f t="shared" si="162"/>
        <v>42115.071504629625</v>
      </c>
      <c r="T2052" s="14">
        <f t="shared" si="163"/>
        <v>42155.071504629625</v>
      </c>
      <c r="U2052" s="13">
        <f t="shared" si="164"/>
        <v>2015</v>
      </c>
      <c r="V2052"/>
    </row>
    <row r="2053" spans="1:22" ht="58" hidden="1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4">
        <f t="shared" si="162"/>
        <v>41604.022418981483</v>
      </c>
      <c r="T2053" s="14">
        <f t="shared" si="163"/>
        <v>41634.022418981483</v>
      </c>
      <c r="U2053" s="13">
        <f t="shared" si="164"/>
        <v>2013</v>
      </c>
      <c r="V2053"/>
    </row>
    <row r="2054" spans="1:22" ht="43.5" hidden="1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4">
        <f t="shared" si="162"/>
        <v>42375.08394675926</v>
      </c>
      <c r="T2054" s="14">
        <f t="shared" si="163"/>
        <v>42420.08394675926</v>
      </c>
      <c r="U2054" s="13">
        <f t="shared" si="164"/>
        <v>2016</v>
      </c>
      <c r="V2054"/>
    </row>
    <row r="2055" spans="1:22" ht="43.5" hidden="1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4">
        <f t="shared" si="162"/>
        <v>42303.617488425924</v>
      </c>
      <c r="T2055" s="14">
        <f t="shared" si="163"/>
        <v>42333.659155092595</v>
      </c>
      <c r="U2055" s="13">
        <f t="shared" si="164"/>
        <v>2015</v>
      </c>
      <c r="V2055"/>
    </row>
    <row r="2056" spans="1:22" ht="43.5" hidden="1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4">
        <f t="shared" si="162"/>
        <v>41731.520949074074</v>
      </c>
      <c r="T2056" s="14">
        <f t="shared" si="163"/>
        <v>41761.520949074074</v>
      </c>
      <c r="U2056" s="13">
        <f t="shared" si="164"/>
        <v>2014</v>
      </c>
      <c r="V2056"/>
    </row>
    <row r="2057" spans="1:22" ht="43.5" hidden="1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4">
        <f t="shared" si="162"/>
        <v>41946.674108796295</v>
      </c>
      <c r="T2057" s="14">
        <f t="shared" si="163"/>
        <v>41976.166666666672</v>
      </c>
      <c r="U2057" s="13">
        <f t="shared" si="164"/>
        <v>2014</v>
      </c>
      <c r="V2057"/>
    </row>
    <row r="2058" spans="1:22" ht="43.5" hidden="1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4">
        <f t="shared" si="162"/>
        <v>41351.76090277778</v>
      </c>
      <c r="T2058" s="14">
        <f t="shared" si="163"/>
        <v>41381.76090277778</v>
      </c>
      <c r="U2058" s="13">
        <f t="shared" si="164"/>
        <v>2013</v>
      </c>
      <c r="V2058"/>
    </row>
    <row r="2059" spans="1:22" ht="58" hidden="1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4">
        <f t="shared" si="162"/>
        <v>42396.494583333333</v>
      </c>
      <c r="T2059" s="14">
        <f t="shared" si="163"/>
        <v>42426.494583333333</v>
      </c>
      <c r="U2059" s="13">
        <f t="shared" si="164"/>
        <v>2016</v>
      </c>
      <c r="V2059"/>
    </row>
    <row r="2060" spans="1:22" ht="29" hidden="1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4">
        <f t="shared" si="162"/>
        <v>42026.370717592596</v>
      </c>
      <c r="T2060" s="14">
        <f t="shared" si="163"/>
        <v>42065.833333333328</v>
      </c>
      <c r="U2060" s="13">
        <f t="shared" si="164"/>
        <v>2015</v>
      </c>
      <c r="V2060"/>
    </row>
    <row r="2061" spans="1:22" ht="43.5" hidden="1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4">
        <f t="shared" si="162"/>
        <v>42361.602476851855</v>
      </c>
      <c r="T2061" s="14">
        <f t="shared" si="163"/>
        <v>42400.915972222225</v>
      </c>
      <c r="U2061" s="13">
        <f t="shared" si="164"/>
        <v>2015</v>
      </c>
      <c r="V2061"/>
    </row>
    <row r="2062" spans="1:22" ht="43.5" hidden="1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4">
        <f t="shared" si="162"/>
        <v>41783.642939814818</v>
      </c>
      <c r="T2062" s="14">
        <f t="shared" si="163"/>
        <v>41843.642939814818</v>
      </c>
      <c r="U2062" s="13">
        <f t="shared" si="164"/>
        <v>2014</v>
      </c>
      <c r="V2062"/>
    </row>
    <row r="2063" spans="1:22" ht="43.5" hidden="1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4">
        <f t="shared" si="162"/>
        <v>42705.764513888891</v>
      </c>
      <c r="T2063" s="14">
        <f t="shared" si="163"/>
        <v>42735.764513888891</v>
      </c>
      <c r="U2063" s="13">
        <f t="shared" si="164"/>
        <v>2016</v>
      </c>
      <c r="V2063"/>
    </row>
    <row r="2064" spans="1:22" ht="58" hidden="1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4">
        <f t="shared" si="162"/>
        <v>42423.3830787037</v>
      </c>
      <c r="T2064" s="14">
        <f t="shared" si="163"/>
        <v>42453.341412037036</v>
      </c>
      <c r="U2064" s="13">
        <f t="shared" si="164"/>
        <v>2016</v>
      </c>
      <c r="V2064"/>
    </row>
    <row r="2065" spans="1:22" ht="29" hidden="1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4">
        <f t="shared" si="162"/>
        <v>42472.73265046296</v>
      </c>
      <c r="T2065" s="14">
        <f t="shared" si="163"/>
        <v>42505.73265046296</v>
      </c>
      <c r="U2065" s="13">
        <f t="shared" si="164"/>
        <v>2016</v>
      </c>
      <c r="V2065"/>
    </row>
    <row r="2066" spans="1:22" ht="43.5" hidden="1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4">
        <f t="shared" si="162"/>
        <v>41389.364849537036</v>
      </c>
      <c r="T2066" s="14">
        <f t="shared" si="163"/>
        <v>41425.5</v>
      </c>
      <c r="U2066" s="13">
        <f t="shared" si="164"/>
        <v>2013</v>
      </c>
      <c r="V2066"/>
    </row>
    <row r="2067" spans="1:22" ht="43.5" hidden="1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4">
        <f t="shared" si="162"/>
        <v>41603.333668981482</v>
      </c>
      <c r="T2067" s="14">
        <f t="shared" si="163"/>
        <v>41633.333668981482</v>
      </c>
      <c r="U2067" s="13">
        <f t="shared" si="164"/>
        <v>2013</v>
      </c>
      <c r="V2067"/>
    </row>
    <row r="2068" spans="1:22" ht="43.5" hidden="1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4">
        <f t="shared" si="162"/>
        <v>41844.771793981483</v>
      </c>
      <c r="T2068" s="14">
        <f t="shared" si="163"/>
        <v>41874.771793981483</v>
      </c>
      <c r="U2068" s="13">
        <f t="shared" si="164"/>
        <v>2014</v>
      </c>
      <c r="V2068"/>
    </row>
    <row r="2069" spans="1:22" ht="43.5" hidden="1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4">
        <f t="shared" si="162"/>
        <v>42115.853888888887</v>
      </c>
      <c r="T2069" s="14">
        <f t="shared" si="163"/>
        <v>42148.853888888887</v>
      </c>
      <c r="U2069" s="13">
        <f t="shared" si="164"/>
        <v>2015</v>
      </c>
      <c r="V2069"/>
    </row>
    <row r="2070" spans="1:22" ht="43.5" hidden="1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4">
        <f t="shared" si="162"/>
        <v>42633.841608796298</v>
      </c>
      <c r="T2070" s="14">
        <f t="shared" si="163"/>
        <v>42663.841608796298</v>
      </c>
      <c r="U2070" s="13">
        <f t="shared" si="164"/>
        <v>2016</v>
      </c>
      <c r="V2070"/>
    </row>
    <row r="2071" spans="1:22" ht="58" hidden="1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4">
        <f t="shared" si="162"/>
        <v>42340.972118055557</v>
      </c>
      <c r="T2071" s="14">
        <f t="shared" si="163"/>
        <v>42371.972118055557</v>
      </c>
      <c r="U2071" s="13">
        <f t="shared" si="164"/>
        <v>2015</v>
      </c>
      <c r="V2071"/>
    </row>
    <row r="2072" spans="1:22" ht="43.5" hidden="1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4">
        <f t="shared" si="162"/>
        <v>42519.6565162037</v>
      </c>
      <c r="T2072" s="14">
        <f t="shared" si="163"/>
        <v>42549.6565162037</v>
      </c>
      <c r="U2072" s="13">
        <f t="shared" si="164"/>
        <v>2016</v>
      </c>
      <c r="V2072"/>
    </row>
    <row r="2073" spans="1:22" ht="43.5" hidden="1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4">
        <f t="shared" si="162"/>
        <v>42600.278749999998</v>
      </c>
      <c r="T2073" s="14">
        <f t="shared" si="163"/>
        <v>42645.278749999998</v>
      </c>
      <c r="U2073" s="13">
        <f t="shared" si="164"/>
        <v>2016</v>
      </c>
      <c r="V2073"/>
    </row>
    <row r="2074" spans="1:22" ht="58" hidden="1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4">
        <f t="shared" si="162"/>
        <v>42467.581388888888</v>
      </c>
      <c r="T2074" s="14">
        <f t="shared" si="163"/>
        <v>42497.581388888888</v>
      </c>
      <c r="U2074" s="13">
        <f t="shared" si="164"/>
        <v>2016</v>
      </c>
      <c r="V2074"/>
    </row>
    <row r="2075" spans="1:22" ht="43.5" hidden="1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4">
        <f t="shared" si="162"/>
        <v>42087.668032407411</v>
      </c>
      <c r="T2075" s="14">
        <f t="shared" si="163"/>
        <v>42132.668032407411</v>
      </c>
      <c r="U2075" s="13">
        <f t="shared" si="164"/>
        <v>2015</v>
      </c>
      <c r="V2075"/>
    </row>
    <row r="2076" spans="1:22" ht="29" hidden="1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4">
        <f t="shared" si="162"/>
        <v>42466.826180555552</v>
      </c>
      <c r="T2076" s="14">
        <f t="shared" si="163"/>
        <v>42496.826180555552</v>
      </c>
      <c r="U2076" s="13">
        <f t="shared" si="164"/>
        <v>2016</v>
      </c>
      <c r="V2076"/>
    </row>
    <row r="2077" spans="1:22" ht="43.5" hidden="1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4">
        <f t="shared" si="162"/>
        <v>41450.681574074071</v>
      </c>
      <c r="T2077" s="14">
        <f t="shared" si="163"/>
        <v>41480.681574074071</v>
      </c>
      <c r="U2077" s="13">
        <f t="shared" si="164"/>
        <v>2013</v>
      </c>
      <c r="V2077"/>
    </row>
    <row r="2078" spans="1:22" ht="29" hidden="1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4">
        <f t="shared" si="162"/>
        <v>41803.880659722221</v>
      </c>
      <c r="T2078" s="14">
        <f t="shared" si="163"/>
        <v>41843.880659722221</v>
      </c>
      <c r="U2078" s="13">
        <f t="shared" si="164"/>
        <v>2014</v>
      </c>
      <c r="V2078"/>
    </row>
    <row r="2079" spans="1:22" ht="43.5" hidden="1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4">
        <f t="shared" si="162"/>
        <v>42103.042546296296</v>
      </c>
      <c r="T2079" s="14">
        <f t="shared" si="163"/>
        <v>42160.875</v>
      </c>
      <c r="U2079" s="13">
        <f t="shared" si="164"/>
        <v>2015</v>
      </c>
      <c r="V2079"/>
    </row>
    <row r="2080" spans="1:22" ht="43.5" hidden="1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4">
        <f t="shared" si="162"/>
        <v>42692.771493055552</v>
      </c>
      <c r="T2080" s="14">
        <f t="shared" si="163"/>
        <v>42722.771493055552</v>
      </c>
      <c r="U2080" s="13">
        <f t="shared" si="164"/>
        <v>2016</v>
      </c>
      <c r="V2080"/>
    </row>
    <row r="2081" spans="1:22" ht="58" hidden="1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4">
        <f t="shared" si="162"/>
        <v>42150.71056712963</v>
      </c>
      <c r="T2081" s="14">
        <f t="shared" si="163"/>
        <v>42180.791666666672</v>
      </c>
      <c r="U2081" s="13">
        <f t="shared" si="164"/>
        <v>2015</v>
      </c>
      <c r="V2081"/>
    </row>
    <row r="2082" spans="1:22" ht="43.5" hidden="1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4">
        <f t="shared" si="162"/>
        <v>42289.957175925927</v>
      </c>
      <c r="T2082" s="14">
        <f t="shared" si="163"/>
        <v>42319.998842592591</v>
      </c>
      <c r="U2082" s="13">
        <f t="shared" si="164"/>
        <v>2015</v>
      </c>
      <c r="V2082"/>
    </row>
    <row r="2083" spans="1:22" ht="43.5" hidden="1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4">
        <f t="shared" si="162"/>
        <v>41004.156886574077</v>
      </c>
      <c r="T2083" s="14">
        <f t="shared" si="163"/>
        <v>41045.207638888889</v>
      </c>
      <c r="U2083" s="13">
        <f t="shared" si="164"/>
        <v>2012</v>
      </c>
      <c r="V2083"/>
    </row>
    <row r="2084" spans="1:22" ht="43.5" hidden="1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4">
        <f t="shared" si="162"/>
        <v>40811.120324074072</v>
      </c>
      <c r="T2084" s="14">
        <f t="shared" si="163"/>
        <v>40871.161990740737</v>
      </c>
      <c r="U2084" s="13">
        <f t="shared" si="164"/>
        <v>2011</v>
      </c>
      <c r="V2084"/>
    </row>
    <row r="2085" spans="1:22" ht="43.5" hidden="1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4">
        <f t="shared" si="162"/>
        <v>41034.72216435185</v>
      </c>
      <c r="T2085" s="14">
        <f t="shared" si="163"/>
        <v>41064.72216435185</v>
      </c>
      <c r="U2085" s="13">
        <f t="shared" si="164"/>
        <v>2012</v>
      </c>
      <c r="V2085"/>
    </row>
    <row r="2086" spans="1:22" ht="43.5" hidden="1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4">
        <f t="shared" si="162"/>
        <v>41731.833124999997</v>
      </c>
      <c r="T2086" s="14">
        <f t="shared" si="163"/>
        <v>41763.290972222225</v>
      </c>
      <c r="U2086" s="13">
        <f t="shared" si="164"/>
        <v>2014</v>
      </c>
      <c r="V2086"/>
    </row>
    <row r="2087" spans="1:22" ht="58" hidden="1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4">
        <f t="shared" si="162"/>
        <v>41075.835497685184</v>
      </c>
      <c r="T2087" s="14">
        <f t="shared" si="163"/>
        <v>41105.835497685184</v>
      </c>
      <c r="U2087" s="13">
        <f t="shared" si="164"/>
        <v>2012</v>
      </c>
      <c r="V2087"/>
    </row>
    <row r="2088" spans="1:22" ht="43.5" hidden="1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4">
        <f t="shared" si="162"/>
        <v>40860.67050925926</v>
      </c>
      <c r="T2088" s="14">
        <f t="shared" si="163"/>
        <v>40891.207638888889</v>
      </c>
      <c r="U2088" s="13">
        <f t="shared" si="164"/>
        <v>2011</v>
      </c>
      <c r="V2088"/>
    </row>
    <row r="2089" spans="1:22" ht="58" hidden="1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4">
        <f t="shared" si="162"/>
        <v>40764.204375000001</v>
      </c>
      <c r="T2089" s="14">
        <f t="shared" si="163"/>
        <v>40794.204375000001</v>
      </c>
      <c r="U2089" s="13">
        <f t="shared" si="164"/>
        <v>2011</v>
      </c>
      <c r="V2089"/>
    </row>
    <row r="2090" spans="1:22" ht="43.5" hidden="1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4">
        <f t="shared" si="162"/>
        <v>40395.714722222219</v>
      </c>
      <c r="T2090" s="14">
        <f t="shared" si="163"/>
        <v>40432.165972222225</v>
      </c>
      <c r="U2090" s="13">
        <f t="shared" si="164"/>
        <v>2010</v>
      </c>
      <c r="V2090"/>
    </row>
    <row r="2091" spans="1:22" ht="29" hidden="1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4">
        <f t="shared" si="162"/>
        <v>41453.076319444444</v>
      </c>
      <c r="T2091" s="14">
        <f t="shared" si="163"/>
        <v>41488.076319444444</v>
      </c>
      <c r="U2091" s="13">
        <f t="shared" si="164"/>
        <v>2013</v>
      </c>
      <c r="V2091"/>
    </row>
    <row r="2092" spans="1:22" ht="43.5" hidden="1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4">
        <f t="shared" si="162"/>
        <v>41299.381423611114</v>
      </c>
      <c r="T2092" s="14">
        <f t="shared" si="163"/>
        <v>41329.381423611114</v>
      </c>
      <c r="U2092" s="13">
        <f t="shared" si="164"/>
        <v>2013</v>
      </c>
      <c r="V2092"/>
    </row>
    <row r="2093" spans="1:22" ht="58" hidden="1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4">
        <f t="shared" si="162"/>
        <v>40555.322662037033</v>
      </c>
      <c r="T2093" s="14">
        <f t="shared" si="163"/>
        <v>40603.833333333336</v>
      </c>
      <c r="U2093" s="13">
        <f t="shared" si="164"/>
        <v>2011</v>
      </c>
      <c r="V2093"/>
    </row>
    <row r="2094" spans="1:22" ht="43.5" hidden="1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4">
        <f t="shared" si="162"/>
        <v>40763.707546296297</v>
      </c>
      <c r="T2094" s="14">
        <f t="shared" si="163"/>
        <v>40823.707546296297</v>
      </c>
      <c r="U2094" s="13">
        <f t="shared" si="164"/>
        <v>2011</v>
      </c>
      <c r="V2094"/>
    </row>
    <row r="2095" spans="1:22" ht="43.5" hidden="1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4">
        <f t="shared" si="162"/>
        <v>41205.854537037041</v>
      </c>
      <c r="T2095" s="14">
        <f t="shared" si="163"/>
        <v>41265.896203703705</v>
      </c>
      <c r="U2095" s="13">
        <f t="shared" si="164"/>
        <v>2012</v>
      </c>
      <c r="V2095"/>
    </row>
    <row r="2096" spans="1:22" ht="58" hidden="1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4">
        <f t="shared" si="162"/>
        <v>40939.02002314815</v>
      </c>
      <c r="T2096" s="14">
        <f t="shared" si="163"/>
        <v>40973.125</v>
      </c>
      <c r="U2096" s="13">
        <f t="shared" si="164"/>
        <v>2012</v>
      </c>
      <c r="V2096"/>
    </row>
    <row r="2097" spans="1:22" ht="43.5" hidden="1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4">
        <f t="shared" si="162"/>
        <v>40758.733483796292</v>
      </c>
      <c r="T2097" s="14">
        <f t="shared" si="163"/>
        <v>40818.733483796292</v>
      </c>
      <c r="U2097" s="13">
        <f t="shared" si="164"/>
        <v>2011</v>
      </c>
      <c r="V2097"/>
    </row>
    <row r="2098" spans="1:22" ht="43.5" hidden="1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4">
        <f t="shared" si="162"/>
        <v>41192.758506944447</v>
      </c>
      <c r="T2098" s="14">
        <f t="shared" si="163"/>
        <v>41208.165972222225</v>
      </c>
      <c r="U2098" s="13">
        <f t="shared" si="164"/>
        <v>2012</v>
      </c>
      <c r="V2098"/>
    </row>
    <row r="2099" spans="1:22" ht="43.5" hidden="1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4">
        <f t="shared" si="162"/>
        <v>40818.58489583333</v>
      </c>
      <c r="T2099" s="14">
        <f t="shared" si="163"/>
        <v>40878.626562500001</v>
      </c>
      <c r="U2099" s="13">
        <f t="shared" si="164"/>
        <v>2011</v>
      </c>
      <c r="V2099"/>
    </row>
    <row r="2100" spans="1:22" ht="43.5" hidden="1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4">
        <f t="shared" si="162"/>
        <v>40946.11383101852</v>
      </c>
      <c r="T2100" s="14">
        <f t="shared" si="163"/>
        <v>40976.11383101852</v>
      </c>
      <c r="U2100" s="13">
        <f t="shared" si="164"/>
        <v>2012</v>
      </c>
      <c r="V2100"/>
    </row>
    <row r="2101" spans="1:22" hidden="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4">
        <f t="shared" si="162"/>
        <v>42173.746342592596</v>
      </c>
      <c r="T2101" s="14">
        <f t="shared" si="163"/>
        <v>42187.152777777781</v>
      </c>
      <c r="U2101" s="13">
        <f t="shared" si="164"/>
        <v>2015</v>
      </c>
      <c r="V2101"/>
    </row>
    <row r="2102" spans="1:22" ht="58" hidden="1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4">
        <f t="shared" si="162"/>
        <v>41074.834965277776</v>
      </c>
      <c r="T2102" s="14">
        <f t="shared" si="163"/>
        <v>41090.165972222225</v>
      </c>
      <c r="U2102" s="13">
        <f t="shared" si="164"/>
        <v>2012</v>
      </c>
      <c r="V2102"/>
    </row>
    <row r="2103" spans="1:22" ht="43.5" hidden="1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4">
        <f t="shared" si="162"/>
        <v>40892.149467592593</v>
      </c>
      <c r="T2103" s="14">
        <f t="shared" si="163"/>
        <v>40952.149467592593</v>
      </c>
      <c r="U2103" s="13">
        <f t="shared" si="164"/>
        <v>2011</v>
      </c>
      <c r="V2103"/>
    </row>
    <row r="2104" spans="1:22" ht="43.5" hidden="1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4">
        <f t="shared" si="162"/>
        <v>40638.868611111109</v>
      </c>
      <c r="T2104" s="14">
        <f t="shared" si="163"/>
        <v>40668.868611111109</v>
      </c>
      <c r="U2104" s="13">
        <f t="shared" si="164"/>
        <v>2011</v>
      </c>
      <c r="V2104"/>
    </row>
    <row r="2105" spans="1:22" ht="29" hidden="1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4">
        <f t="shared" si="162"/>
        <v>41192.754942129628</v>
      </c>
      <c r="T2105" s="14">
        <f t="shared" si="163"/>
        <v>41222.7966087963</v>
      </c>
      <c r="U2105" s="13">
        <f t="shared" si="164"/>
        <v>2012</v>
      </c>
      <c r="V2105"/>
    </row>
    <row r="2106" spans="1:22" ht="43.5" hidden="1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4">
        <f t="shared" si="162"/>
        <v>41394.074467592596</v>
      </c>
      <c r="T2106" s="14">
        <f t="shared" si="163"/>
        <v>41425</v>
      </c>
      <c r="U2106" s="13">
        <f t="shared" si="164"/>
        <v>2013</v>
      </c>
      <c r="V2106"/>
    </row>
    <row r="2107" spans="1:22" ht="43.5" hidden="1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4">
        <f t="shared" si="162"/>
        <v>41951.788807870369</v>
      </c>
      <c r="T2107" s="14">
        <f t="shared" si="163"/>
        <v>41964.166666666672</v>
      </c>
      <c r="U2107" s="13">
        <f t="shared" si="164"/>
        <v>2014</v>
      </c>
      <c r="V2107"/>
    </row>
    <row r="2108" spans="1:22" ht="43.5" hidden="1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4">
        <f t="shared" si="162"/>
        <v>41270.21497685185</v>
      </c>
      <c r="T2108" s="14">
        <f t="shared" si="163"/>
        <v>41300.21497685185</v>
      </c>
      <c r="U2108" s="13">
        <f t="shared" si="164"/>
        <v>2012</v>
      </c>
      <c r="V2108"/>
    </row>
    <row r="2109" spans="1:22" ht="43.5" hidden="1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4">
        <f t="shared" si="162"/>
        <v>41934.71056712963</v>
      </c>
      <c r="T2109" s="14">
        <f t="shared" si="163"/>
        <v>41955.752233796295</v>
      </c>
      <c r="U2109" s="13">
        <f t="shared" si="164"/>
        <v>2014</v>
      </c>
      <c r="V2109"/>
    </row>
    <row r="2110" spans="1:22" ht="58" hidden="1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4">
        <f t="shared" si="162"/>
        <v>41135.175694444442</v>
      </c>
      <c r="T2110" s="14">
        <f t="shared" si="163"/>
        <v>41162.163194444445</v>
      </c>
      <c r="U2110" s="13">
        <f t="shared" si="164"/>
        <v>2012</v>
      </c>
      <c r="V2110"/>
    </row>
    <row r="2111" spans="1:22" ht="43.5" hidden="1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4">
        <f t="shared" si="162"/>
        <v>42160.708530092597</v>
      </c>
      <c r="T2111" s="14">
        <f t="shared" si="163"/>
        <v>42190.708530092597</v>
      </c>
      <c r="U2111" s="13">
        <f t="shared" si="164"/>
        <v>2015</v>
      </c>
      <c r="V2111"/>
    </row>
    <row r="2112" spans="1:22" ht="29" hidden="1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4">
        <f t="shared" si="162"/>
        <v>41759.670937499999</v>
      </c>
      <c r="T2112" s="14">
        <f t="shared" si="163"/>
        <v>41787.207638888889</v>
      </c>
      <c r="U2112" s="13">
        <f t="shared" si="164"/>
        <v>2014</v>
      </c>
      <c r="V2112"/>
    </row>
    <row r="2113" spans="1:22" ht="43.5" hidden="1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4">
        <f t="shared" si="162"/>
        <v>40703.197048611109</v>
      </c>
      <c r="T2113" s="14">
        <f t="shared" si="163"/>
        <v>40770.041666666664</v>
      </c>
      <c r="U2113" s="13">
        <f t="shared" si="164"/>
        <v>2011</v>
      </c>
      <c r="V2113"/>
    </row>
    <row r="2114" spans="1:22" ht="43.5" hidden="1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8323</v>
      </c>
      <c r="R2114" t="s">
        <v>8327</v>
      </c>
      <c r="S2114" s="14">
        <f t="shared" si="162"/>
        <v>41365.928159722222</v>
      </c>
      <c r="T2114" s="14">
        <f t="shared" si="163"/>
        <v>41379.928159722222</v>
      </c>
      <c r="U2114" s="13">
        <f t="shared" si="164"/>
        <v>2013</v>
      </c>
      <c r="V2114"/>
    </row>
    <row r="2115" spans="1:22" ht="29" hidden="1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4">
        <f t="shared" ref="S2115:S2178" si="167">(((J2115/60)/60)/24+DATE(1970,1,1))</f>
        <v>41870.86546296296</v>
      </c>
      <c r="T2115" s="14">
        <f t="shared" ref="T2115:T2178" si="168">(((I2115/60)/60)/24)+DATE(1970,1,1)</f>
        <v>41905.86546296296</v>
      </c>
      <c r="U2115" s="13">
        <f t="shared" ref="U2115:U2178" si="169">YEAR(S2115)</f>
        <v>2014</v>
      </c>
      <c r="V2115"/>
    </row>
    <row r="2116" spans="1:22" ht="43.5" hidden="1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4">
        <f t="shared" si="167"/>
        <v>40458.815625000003</v>
      </c>
      <c r="T2116" s="14">
        <f t="shared" si="168"/>
        <v>40521.207638888889</v>
      </c>
      <c r="U2116" s="13">
        <f t="shared" si="169"/>
        <v>2010</v>
      </c>
      <c r="V2116"/>
    </row>
    <row r="2117" spans="1:22" ht="43.5" hidden="1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4">
        <f t="shared" si="167"/>
        <v>40564.081030092595</v>
      </c>
      <c r="T2117" s="14">
        <f t="shared" si="168"/>
        <v>40594.081030092595</v>
      </c>
      <c r="U2117" s="13">
        <f t="shared" si="169"/>
        <v>2011</v>
      </c>
      <c r="V2117"/>
    </row>
    <row r="2118" spans="1:22" ht="43.5" hidden="1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4">
        <f t="shared" si="167"/>
        <v>41136.777812500004</v>
      </c>
      <c r="T2118" s="14">
        <f t="shared" si="168"/>
        <v>41184.777812500004</v>
      </c>
      <c r="U2118" s="13">
        <f t="shared" si="169"/>
        <v>2012</v>
      </c>
      <c r="V2118"/>
    </row>
    <row r="2119" spans="1:22" ht="58" hidden="1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4">
        <f t="shared" si="167"/>
        <v>42290.059594907405</v>
      </c>
      <c r="T2119" s="14">
        <f t="shared" si="168"/>
        <v>42304.207638888889</v>
      </c>
      <c r="U2119" s="13">
        <f t="shared" si="169"/>
        <v>2015</v>
      </c>
      <c r="V2119"/>
    </row>
    <row r="2120" spans="1:22" ht="29" hidden="1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4">
        <f t="shared" si="167"/>
        <v>40718.839537037034</v>
      </c>
      <c r="T2120" s="14">
        <f t="shared" si="168"/>
        <v>40748.839537037034</v>
      </c>
      <c r="U2120" s="13">
        <f t="shared" si="169"/>
        <v>2011</v>
      </c>
      <c r="V2120"/>
    </row>
    <row r="2121" spans="1:22" ht="43.5" hidden="1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4">
        <f t="shared" si="167"/>
        <v>41107.130150462966</v>
      </c>
      <c r="T2121" s="14">
        <f t="shared" si="168"/>
        <v>41137.130150462966</v>
      </c>
      <c r="U2121" s="13">
        <f t="shared" si="169"/>
        <v>2012</v>
      </c>
      <c r="V2121"/>
    </row>
    <row r="2122" spans="1:22" ht="43.5" hidden="1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4">
        <f t="shared" si="167"/>
        <v>41591.964537037034</v>
      </c>
      <c r="T2122" s="14">
        <f t="shared" si="168"/>
        <v>41640.964537037034</v>
      </c>
      <c r="U2122" s="13">
        <f t="shared" si="169"/>
        <v>2013</v>
      </c>
      <c r="V2122"/>
    </row>
    <row r="2123" spans="1:22" ht="43.5" hidden="1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4">
        <f t="shared" si="167"/>
        <v>42716.7424537037</v>
      </c>
      <c r="T2123" s="14">
        <f t="shared" si="168"/>
        <v>42746.7424537037</v>
      </c>
      <c r="U2123" s="13">
        <f t="shared" si="169"/>
        <v>2016</v>
      </c>
      <c r="V2123"/>
    </row>
    <row r="2124" spans="1:22" ht="43.5" hidden="1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4">
        <f t="shared" si="167"/>
        <v>42712.300567129627</v>
      </c>
      <c r="T2124" s="14">
        <f t="shared" si="168"/>
        <v>42742.300567129627</v>
      </c>
      <c r="U2124" s="13">
        <f t="shared" si="169"/>
        <v>2016</v>
      </c>
      <c r="V2124"/>
    </row>
    <row r="2125" spans="1:22" ht="58" hidden="1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4">
        <f t="shared" si="167"/>
        <v>40198.424849537041</v>
      </c>
      <c r="T2125" s="14">
        <f t="shared" si="168"/>
        <v>40252.290972222225</v>
      </c>
      <c r="U2125" s="13">
        <f t="shared" si="169"/>
        <v>2010</v>
      </c>
      <c r="V2125"/>
    </row>
    <row r="2126" spans="1:22" ht="58" hidden="1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4">
        <f t="shared" si="167"/>
        <v>40464.028182870366</v>
      </c>
      <c r="T2126" s="14">
        <f t="shared" si="168"/>
        <v>40512.208333333336</v>
      </c>
      <c r="U2126" s="13">
        <f t="shared" si="169"/>
        <v>2010</v>
      </c>
      <c r="V2126"/>
    </row>
    <row r="2127" spans="1:22" ht="43.5" hidden="1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4">
        <f t="shared" si="167"/>
        <v>42191.023530092592</v>
      </c>
      <c r="T2127" s="14">
        <f t="shared" si="168"/>
        <v>42221.023530092592</v>
      </c>
      <c r="U2127" s="13">
        <f t="shared" si="169"/>
        <v>2015</v>
      </c>
      <c r="V2127"/>
    </row>
    <row r="2128" spans="1:22" ht="43.5" hidden="1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4">
        <f t="shared" si="167"/>
        <v>41951.973229166666</v>
      </c>
      <c r="T2128" s="14">
        <f t="shared" si="168"/>
        <v>41981.973229166666</v>
      </c>
      <c r="U2128" s="13">
        <f t="shared" si="169"/>
        <v>2014</v>
      </c>
      <c r="V2128"/>
    </row>
    <row r="2129" spans="1:22" ht="29" hidden="1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4">
        <f t="shared" si="167"/>
        <v>42045.50535879629</v>
      </c>
      <c r="T2129" s="14">
        <f t="shared" si="168"/>
        <v>42075.463692129633</v>
      </c>
      <c r="U2129" s="13">
        <f t="shared" si="169"/>
        <v>2015</v>
      </c>
      <c r="V2129"/>
    </row>
    <row r="2130" spans="1:22" ht="43.5" hidden="1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4">
        <f t="shared" si="167"/>
        <v>41843.772789351853</v>
      </c>
      <c r="T2130" s="14">
        <f t="shared" si="168"/>
        <v>41903.772789351853</v>
      </c>
      <c r="U2130" s="13">
        <f t="shared" si="169"/>
        <v>2014</v>
      </c>
      <c r="V2130"/>
    </row>
    <row r="2131" spans="1:22" ht="43.5" hidden="1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4">
        <f t="shared" si="167"/>
        <v>42409.024305555555</v>
      </c>
      <c r="T2131" s="14">
        <f t="shared" si="168"/>
        <v>42439.024305555555</v>
      </c>
      <c r="U2131" s="13">
        <f t="shared" si="169"/>
        <v>2016</v>
      </c>
      <c r="V2131"/>
    </row>
    <row r="2132" spans="1:22" ht="29" hidden="1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4">
        <f t="shared" si="167"/>
        <v>41832.086377314816</v>
      </c>
      <c r="T2132" s="14">
        <f t="shared" si="168"/>
        <v>41867.086377314816</v>
      </c>
      <c r="U2132" s="13">
        <f t="shared" si="169"/>
        <v>2014</v>
      </c>
      <c r="V2132"/>
    </row>
    <row r="2133" spans="1:22" ht="43.5" hidden="1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4">
        <f t="shared" si="167"/>
        <v>42167.207071759258</v>
      </c>
      <c r="T2133" s="14">
        <f t="shared" si="168"/>
        <v>42197.207071759258</v>
      </c>
      <c r="U2133" s="13">
        <f t="shared" si="169"/>
        <v>2015</v>
      </c>
      <c r="V2133"/>
    </row>
    <row r="2134" spans="1:22" ht="43.5" hidden="1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4">
        <f t="shared" si="167"/>
        <v>41643.487175925926</v>
      </c>
      <c r="T2134" s="14">
        <f t="shared" si="168"/>
        <v>41673.487175925926</v>
      </c>
      <c r="U2134" s="13">
        <f t="shared" si="169"/>
        <v>2014</v>
      </c>
      <c r="V2134"/>
    </row>
    <row r="2135" spans="1:22" ht="58" hidden="1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4">
        <f t="shared" si="167"/>
        <v>40619.097210648149</v>
      </c>
      <c r="T2135" s="14">
        <f t="shared" si="168"/>
        <v>40657.290972222225</v>
      </c>
      <c r="U2135" s="13">
        <f t="shared" si="169"/>
        <v>2011</v>
      </c>
      <c r="V2135"/>
    </row>
    <row r="2136" spans="1:22" ht="43.5" hidden="1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4">
        <f t="shared" si="167"/>
        <v>41361.886469907404</v>
      </c>
      <c r="T2136" s="14">
        <f t="shared" si="168"/>
        <v>41391.886469907404</v>
      </c>
      <c r="U2136" s="13">
        <f t="shared" si="169"/>
        <v>2013</v>
      </c>
      <c r="V2136"/>
    </row>
    <row r="2137" spans="1:22" ht="43.5" hidden="1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4">
        <f t="shared" si="167"/>
        <v>41156.963344907403</v>
      </c>
      <c r="T2137" s="14">
        <f t="shared" si="168"/>
        <v>41186.963344907403</v>
      </c>
      <c r="U2137" s="13">
        <f t="shared" si="169"/>
        <v>2012</v>
      </c>
      <c r="V2137"/>
    </row>
    <row r="2138" spans="1:22" ht="43.5" hidden="1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4">
        <f t="shared" si="167"/>
        <v>41536.509097222224</v>
      </c>
      <c r="T2138" s="14">
        <f t="shared" si="168"/>
        <v>41566.509097222224</v>
      </c>
      <c r="U2138" s="13">
        <f t="shared" si="169"/>
        <v>2013</v>
      </c>
      <c r="V2138"/>
    </row>
    <row r="2139" spans="1:22" ht="43.5" hidden="1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4">
        <f t="shared" si="167"/>
        <v>41948.771168981482</v>
      </c>
      <c r="T2139" s="14">
        <f t="shared" si="168"/>
        <v>41978.771168981482</v>
      </c>
      <c r="U2139" s="13">
        <f t="shared" si="169"/>
        <v>2014</v>
      </c>
      <c r="V2139"/>
    </row>
    <row r="2140" spans="1:22" ht="29" hidden="1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4">
        <f t="shared" si="167"/>
        <v>41557.013182870374</v>
      </c>
      <c r="T2140" s="14">
        <f t="shared" si="168"/>
        <v>41587.054849537039</v>
      </c>
      <c r="U2140" s="13">
        <f t="shared" si="169"/>
        <v>2013</v>
      </c>
      <c r="V2140"/>
    </row>
    <row r="2141" spans="1:22" ht="58" hidden="1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4">
        <f t="shared" si="167"/>
        <v>42647.750092592592</v>
      </c>
      <c r="T2141" s="14">
        <f t="shared" si="168"/>
        <v>42677.750092592592</v>
      </c>
      <c r="U2141" s="13">
        <f t="shared" si="169"/>
        <v>2016</v>
      </c>
      <c r="V2141"/>
    </row>
    <row r="2142" spans="1:22" ht="43.5" hidden="1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4">
        <f t="shared" si="167"/>
        <v>41255.833611111113</v>
      </c>
      <c r="T2142" s="14">
        <f t="shared" si="168"/>
        <v>41285.833611111113</v>
      </c>
      <c r="U2142" s="13">
        <f t="shared" si="169"/>
        <v>2012</v>
      </c>
      <c r="V2142"/>
    </row>
    <row r="2143" spans="1:22" ht="58" hidden="1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4">
        <f t="shared" si="167"/>
        <v>41927.235636574071</v>
      </c>
      <c r="T2143" s="14">
        <f t="shared" si="168"/>
        <v>41957.277303240742</v>
      </c>
      <c r="U2143" s="13">
        <f t="shared" si="169"/>
        <v>2014</v>
      </c>
      <c r="V2143"/>
    </row>
    <row r="2144" spans="1:22" ht="43.5" hidden="1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4">
        <f t="shared" si="167"/>
        <v>42340.701504629629</v>
      </c>
      <c r="T2144" s="14">
        <f t="shared" si="168"/>
        <v>42368.701504629629</v>
      </c>
      <c r="U2144" s="13">
        <f t="shared" si="169"/>
        <v>2015</v>
      </c>
      <c r="V2144"/>
    </row>
    <row r="2145" spans="1:22" ht="43.5" hidden="1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4">
        <f t="shared" si="167"/>
        <v>40332.886712962965</v>
      </c>
      <c r="T2145" s="14">
        <f t="shared" si="168"/>
        <v>40380.791666666664</v>
      </c>
      <c r="U2145" s="13">
        <f t="shared" si="169"/>
        <v>2010</v>
      </c>
      <c r="V2145"/>
    </row>
    <row r="2146" spans="1:22" ht="43.5" hidden="1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4">
        <f t="shared" si="167"/>
        <v>41499.546759259261</v>
      </c>
      <c r="T2146" s="14">
        <f t="shared" si="168"/>
        <v>41531.546759259261</v>
      </c>
      <c r="U2146" s="13">
        <f t="shared" si="169"/>
        <v>2013</v>
      </c>
      <c r="V2146"/>
    </row>
    <row r="2147" spans="1:22" ht="43.5" hidden="1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4">
        <f t="shared" si="167"/>
        <v>41575.237430555557</v>
      </c>
      <c r="T2147" s="14">
        <f t="shared" si="168"/>
        <v>41605.279097222221</v>
      </c>
      <c r="U2147" s="13">
        <f t="shared" si="169"/>
        <v>2013</v>
      </c>
      <c r="V2147"/>
    </row>
    <row r="2148" spans="1:22" ht="58" hidden="1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4">
        <f t="shared" si="167"/>
        <v>42397.679513888885</v>
      </c>
      <c r="T2148" s="14">
        <f t="shared" si="168"/>
        <v>42411.679513888885</v>
      </c>
      <c r="U2148" s="13">
        <f t="shared" si="169"/>
        <v>2016</v>
      </c>
      <c r="V2148"/>
    </row>
    <row r="2149" spans="1:22" hidden="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4">
        <f t="shared" si="167"/>
        <v>41927.295694444445</v>
      </c>
      <c r="T2149" s="14">
        <f t="shared" si="168"/>
        <v>41959.337361111116</v>
      </c>
      <c r="U2149" s="13">
        <f t="shared" si="169"/>
        <v>2014</v>
      </c>
      <c r="V2149"/>
    </row>
    <row r="2150" spans="1:22" ht="43.5" hidden="1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4">
        <f t="shared" si="167"/>
        <v>42066.733587962968</v>
      </c>
      <c r="T2150" s="14">
        <f t="shared" si="168"/>
        <v>42096.691921296297</v>
      </c>
      <c r="U2150" s="13">
        <f t="shared" si="169"/>
        <v>2015</v>
      </c>
      <c r="V2150"/>
    </row>
    <row r="2151" spans="1:22" ht="58" hidden="1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4">
        <f t="shared" si="167"/>
        <v>40355.024953703702</v>
      </c>
      <c r="T2151" s="14">
        <f t="shared" si="168"/>
        <v>40390</v>
      </c>
      <c r="U2151" s="13">
        <f t="shared" si="169"/>
        <v>2010</v>
      </c>
      <c r="V2151"/>
    </row>
    <row r="2152" spans="1:22" hidden="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4">
        <f t="shared" si="167"/>
        <v>42534.284710648149</v>
      </c>
      <c r="T2152" s="14">
        <f t="shared" si="168"/>
        <v>42564.284710648149</v>
      </c>
      <c r="U2152" s="13">
        <f t="shared" si="169"/>
        <v>2016</v>
      </c>
      <c r="V2152"/>
    </row>
    <row r="2153" spans="1:22" ht="43.5" hidden="1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4">
        <f t="shared" si="167"/>
        <v>42520.847384259265</v>
      </c>
      <c r="T2153" s="14">
        <f t="shared" si="168"/>
        <v>42550.847384259265</v>
      </c>
      <c r="U2153" s="13">
        <f t="shared" si="169"/>
        <v>2016</v>
      </c>
      <c r="V2153"/>
    </row>
    <row r="2154" spans="1:22" ht="43.5" hidden="1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4">
        <f t="shared" si="167"/>
        <v>41683.832280092596</v>
      </c>
      <c r="T2154" s="14">
        <f t="shared" si="168"/>
        <v>41713.790613425925</v>
      </c>
      <c r="U2154" s="13">
        <f t="shared" si="169"/>
        <v>2014</v>
      </c>
      <c r="V2154"/>
    </row>
    <row r="2155" spans="1:22" ht="43.5" hidden="1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4">
        <f t="shared" si="167"/>
        <v>41974.911087962959</v>
      </c>
      <c r="T2155" s="14">
        <f t="shared" si="168"/>
        <v>42014.332638888889</v>
      </c>
      <c r="U2155" s="13">
        <f t="shared" si="169"/>
        <v>2014</v>
      </c>
      <c r="V2155"/>
    </row>
    <row r="2156" spans="1:22" ht="29" hidden="1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4">
        <f t="shared" si="167"/>
        <v>41647.632256944446</v>
      </c>
      <c r="T2156" s="14">
        <f t="shared" si="168"/>
        <v>41667.632256944446</v>
      </c>
      <c r="U2156" s="13">
        <f t="shared" si="169"/>
        <v>2014</v>
      </c>
      <c r="V2156"/>
    </row>
    <row r="2157" spans="1:22" ht="43.5" hidden="1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4">
        <f t="shared" si="167"/>
        <v>42430.747511574074</v>
      </c>
      <c r="T2157" s="14">
        <f t="shared" si="168"/>
        <v>42460.70584490741</v>
      </c>
      <c r="U2157" s="13">
        <f t="shared" si="169"/>
        <v>2016</v>
      </c>
      <c r="V2157"/>
    </row>
    <row r="2158" spans="1:22" ht="43.5" hidden="1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4">
        <f t="shared" si="167"/>
        <v>41488.85423611111</v>
      </c>
      <c r="T2158" s="14">
        <f t="shared" si="168"/>
        <v>41533.85423611111</v>
      </c>
      <c r="U2158" s="13">
        <f t="shared" si="169"/>
        <v>2013</v>
      </c>
      <c r="V2158"/>
    </row>
    <row r="2159" spans="1:22" ht="29" hidden="1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4">
        <f t="shared" si="167"/>
        <v>42694.98128472222</v>
      </c>
      <c r="T2159" s="14">
        <f t="shared" si="168"/>
        <v>42727.332638888889</v>
      </c>
      <c r="U2159" s="13">
        <f t="shared" si="169"/>
        <v>2016</v>
      </c>
      <c r="V2159"/>
    </row>
    <row r="2160" spans="1:22" ht="43.5" hidden="1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4">
        <f t="shared" si="167"/>
        <v>41264.853865740741</v>
      </c>
      <c r="T2160" s="14">
        <f t="shared" si="168"/>
        <v>41309.853865740741</v>
      </c>
      <c r="U2160" s="13">
        <f t="shared" si="169"/>
        <v>2012</v>
      </c>
      <c r="V2160"/>
    </row>
    <row r="2161" spans="1:22" ht="58" hidden="1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4">
        <f t="shared" si="167"/>
        <v>40710.731180555551</v>
      </c>
      <c r="T2161" s="14">
        <f t="shared" si="168"/>
        <v>40740.731180555551</v>
      </c>
      <c r="U2161" s="13">
        <f t="shared" si="169"/>
        <v>2011</v>
      </c>
      <c r="V2161"/>
    </row>
    <row r="2162" spans="1:22" ht="43.5" hidden="1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4">
        <f t="shared" si="167"/>
        <v>41018.711863425924</v>
      </c>
      <c r="T2162" s="14">
        <f t="shared" si="168"/>
        <v>41048.711863425924</v>
      </c>
      <c r="U2162" s="13">
        <f t="shared" si="169"/>
        <v>2012</v>
      </c>
      <c r="V2162"/>
    </row>
    <row r="2163" spans="1:22" ht="29" hidden="1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4">
        <f t="shared" si="167"/>
        <v>42240.852534722217</v>
      </c>
      <c r="T2163" s="14">
        <f t="shared" si="168"/>
        <v>42270.852534722217</v>
      </c>
      <c r="U2163" s="13">
        <f t="shared" si="169"/>
        <v>2015</v>
      </c>
      <c r="V2163"/>
    </row>
    <row r="2164" spans="1:22" ht="43.5" hidden="1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4">
        <f t="shared" si="167"/>
        <v>41813.766099537039</v>
      </c>
      <c r="T2164" s="14">
        <f t="shared" si="168"/>
        <v>41844.766099537039</v>
      </c>
      <c r="U2164" s="13">
        <f t="shared" si="169"/>
        <v>2014</v>
      </c>
      <c r="V2164"/>
    </row>
    <row r="2165" spans="1:22" ht="43.5" hidden="1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4">
        <f t="shared" si="167"/>
        <v>42111.899537037039</v>
      </c>
      <c r="T2165" s="14">
        <f t="shared" si="168"/>
        <v>42163.159722222219</v>
      </c>
      <c r="U2165" s="13">
        <f t="shared" si="169"/>
        <v>2015</v>
      </c>
      <c r="V2165"/>
    </row>
    <row r="2166" spans="1:22" ht="29" hidden="1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4">
        <f t="shared" si="167"/>
        <v>42515.71775462963</v>
      </c>
      <c r="T2166" s="14">
        <f t="shared" si="168"/>
        <v>42546.165972222225</v>
      </c>
      <c r="U2166" s="13">
        <f t="shared" si="169"/>
        <v>2016</v>
      </c>
      <c r="V2166"/>
    </row>
    <row r="2167" spans="1:22" ht="43.5" hidden="1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4">
        <f t="shared" si="167"/>
        <v>42438.667071759264</v>
      </c>
      <c r="T2167" s="14">
        <f t="shared" si="168"/>
        <v>42468.625405092593</v>
      </c>
      <c r="U2167" s="13">
        <f t="shared" si="169"/>
        <v>2016</v>
      </c>
      <c r="V2167"/>
    </row>
    <row r="2168" spans="1:22" ht="58" hidden="1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4">
        <f t="shared" si="167"/>
        <v>41933.838171296295</v>
      </c>
      <c r="T2168" s="14">
        <f t="shared" si="168"/>
        <v>41978.879837962959</v>
      </c>
      <c r="U2168" s="13">
        <f t="shared" si="169"/>
        <v>2014</v>
      </c>
      <c r="V2168"/>
    </row>
    <row r="2169" spans="1:22" ht="29" hidden="1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4">
        <f t="shared" si="167"/>
        <v>41153.066400462965</v>
      </c>
      <c r="T2169" s="14">
        <f t="shared" si="168"/>
        <v>41167.066400462965</v>
      </c>
      <c r="U2169" s="13">
        <f t="shared" si="169"/>
        <v>2012</v>
      </c>
      <c r="V2169"/>
    </row>
    <row r="2170" spans="1:22" ht="43.5" hidden="1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4">
        <f t="shared" si="167"/>
        <v>42745.600243055553</v>
      </c>
      <c r="T2170" s="14">
        <f t="shared" si="168"/>
        <v>42776.208333333328</v>
      </c>
      <c r="U2170" s="13">
        <f t="shared" si="169"/>
        <v>2017</v>
      </c>
      <c r="V2170"/>
    </row>
    <row r="2171" spans="1:22" ht="58" hidden="1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4">
        <f t="shared" si="167"/>
        <v>42793.700821759259</v>
      </c>
      <c r="T2171" s="14">
        <f t="shared" si="168"/>
        <v>42796.700821759259</v>
      </c>
      <c r="U2171" s="13">
        <f t="shared" si="169"/>
        <v>2017</v>
      </c>
      <c r="V2171"/>
    </row>
    <row r="2172" spans="1:22" ht="43.5" hidden="1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4">
        <f t="shared" si="167"/>
        <v>42198.750254629631</v>
      </c>
      <c r="T2172" s="14">
        <f t="shared" si="168"/>
        <v>42238.750254629631</v>
      </c>
      <c r="U2172" s="13">
        <f t="shared" si="169"/>
        <v>2015</v>
      </c>
      <c r="V2172"/>
    </row>
    <row r="2173" spans="1:22" ht="43.5" hidden="1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4">
        <f t="shared" si="167"/>
        <v>42141.95711805555</v>
      </c>
      <c r="T2173" s="14">
        <f t="shared" si="168"/>
        <v>42177.208333333328</v>
      </c>
      <c r="U2173" s="13">
        <f t="shared" si="169"/>
        <v>2015</v>
      </c>
      <c r="V2173"/>
    </row>
    <row r="2174" spans="1:22" ht="43.5" hidden="1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4">
        <f t="shared" si="167"/>
        <v>42082.580092592587</v>
      </c>
      <c r="T2174" s="14">
        <f t="shared" si="168"/>
        <v>42112.580092592587</v>
      </c>
      <c r="U2174" s="13">
        <f t="shared" si="169"/>
        <v>2015</v>
      </c>
      <c r="V2174"/>
    </row>
    <row r="2175" spans="1:22" ht="43.5" hidden="1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4">
        <f t="shared" si="167"/>
        <v>41495.692627314813</v>
      </c>
      <c r="T2175" s="14">
        <f t="shared" si="168"/>
        <v>41527.165972222225</v>
      </c>
      <c r="U2175" s="13">
        <f t="shared" si="169"/>
        <v>2013</v>
      </c>
      <c r="V2175"/>
    </row>
    <row r="2176" spans="1:22" ht="58" hidden="1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4">
        <f t="shared" si="167"/>
        <v>42465.542905092589</v>
      </c>
      <c r="T2176" s="14">
        <f t="shared" si="168"/>
        <v>42495.542905092589</v>
      </c>
      <c r="U2176" s="13">
        <f t="shared" si="169"/>
        <v>2016</v>
      </c>
      <c r="V2176"/>
    </row>
    <row r="2177" spans="1:22" ht="43.5" hidden="1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4">
        <f t="shared" si="167"/>
        <v>42565.009097222224</v>
      </c>
      <c r="T2177" s="14">
        <f t="shared" si="168"/>
        <v>42572.009097222224</v>
      </c>
      <c r="U2177" s="13">
        <f t="shared" si="169"/>
        <v>2016</v>
      </c>
      <c r="V2177"/>
    </row>
    <row r="2178" spans="1:22" ht="43.5" hidden="1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8323</v>
      </c>
      <c r="R2178" t="s">
        <v>8324</v>
      </c>
      <c r="S2178" s="14">
        <f t="shared" si="167"/>
        <v>42096.633206018523</v>
      </c>
      <c r="T2178" s="14">
        <f t="shared" si="168"/>
        <v>42126.633206018523</v>
      </c>
      <c r="U2178" s="13">
        <f t="shared" si="169"/>
        <v>2015</v>
      </c>
      <c r="V2178"/>
    </row>
    <row r="2179" spans="1:22" ht="72.5" hidden="1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4">
        <f t="shared" ref="S2179:S2242" si="172">(((J2179/60)/60)/24+DATE(1970,1,1))</f>
        <v>42502.250775462962</v>
      </c>
      <c r="T2179" s="14">
        <f t="shared" ref="T2179:T2242" si="173">(((I2179/60)/60)/24)+DATE(1970,1,1)</f>
        <v>42527.250775462962</v>
      </c>
      <c r="U2179" s="13">
        <f t="shared" ref="U2179:U2242" si="174">YEAR(S2179)</f>
        <v>2016</v>
      </c>
      <c r="V2179"/>
    </row>
    <row r="2180" spans="1:22" ht="43.5" hidden="1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4">
        <f t="shared" si="172"/>
        <v>42723.63653935185</v>
      </c>
      <c r="T2180" s="14">
        <f t="shared" si="173"/>
        <v>42753.63653935185</v>
      </c>
      <c r="U2180" s="13">
        <f t="shared" si="174"/>
        <v>2016</v>
      </c>
      <c r="V2180"/>
    </row>
    <row r="2181" spans="1:22" ht="43.5" hidden="1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4">
        <f t="shared" si="172"/>
        <v>42075.171203703707</v>
      </c>
      <c r="T2181" s="14">
        <f t="shared" si="173"/>
        <v>42105.171203703707</v>
      </c>
      <c r="U2181" s="13">
        <f t="shared" si="174"/>
        <v>2015</v>
      </c>
      <c r="V2181"/>
    </row>
    <row r="2182" spans="1:22" ht="29" hidden="1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4">
        <f t="shared" si="172"/>
        <v>42279.669768518521</v>
      </c>
      <c r="T2182" s="14">
        <f t="shared" si="173"/>
        <v>42321.711435185185</v>
      </c>
      <c r="U2182" s="13">
        <f t="shared" si="174"/>
        <v>2015</v>
      </c>
      <c r="V2182"/>
    </row>
    <row r="2183" spans="1:22" ht="58" hidden="1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4">
        <f t="shared" si="172"/>
        <v>42773.005243055552</v>
      </c>
      <c r="T2183" s="14">
        <f t="shared" si="173"/>
        <v>42787.005243055552</v>
      </c>
      <c r="U2183" s="13">
        <f t="shared" si="174"/>
        <v>2017</v>
      </c>
      <c r="V2183"/>
    </row>
    <row r="2184" spans="1:22" ht="43.5" hidden="1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4">
        <f t="shared" si="172"/>
        <v>41879.900752314818</v>
      </c>
      <c r="T2184" s="14">
        <f t="shared" si="173"/>
        <v>41914.900752314818</v>
      </c>
      <c r="U2184" s="13">
        <f t="shared" si="174"/>
        <v>2014</v>
      </c>
      <c r="V2184"/>
    </row>
    <row r="2185" spans="1:22" ht="43.5" hidden="1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4">
        <f t="shared" si="172"/>
        <v>42745.365474537044</v>
      </c>
      <c r="T2185" s="14">
        <f t="shared" si="173"/>
        <v>42775.208333333328</v>
      </c>
      <c r="U2185" s="13">
        <f t="shared" si="174"/>
        <v>2017</v>
      </c>
      <c r="V2185"/>
    </row>
    <row r="2186" spans="1:22" ht="58" hidden="1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4">
        <f t="shared" si="172"/>
        <v>42380.690289351856</v>
      </c>
      <c r="T2186" s="14">
        <f t="shared" si="173"/>
        <v>42394.666666666672</v>
      </c>
      <c r="U2186" s="13">
        <f t="shared" si="174"/>
        <v>2016</v>
      </c>
      <c r="V2186"/>
    </row>
    <row r="2187" spans="1:22" ht="43.5" hidden="1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4">
        <f t="shared" si="172"/>
        <v>41319.349988425929</v>
      </c>
      <c r="T2187" s="14">
        <f t="shared" si="173"/>
        <v>41359.349988425929</v>
      </c>
      <c r="U2187" s="13">
        <f t="shared" si="174"/>
        <v>2013</v>
      </c>
      <c r="V2187"/>
    </row>
    <row r="2188" spans="1:22" ht="43.5" hidden="1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4">
        <f t="shared" si="172"/>
        <v>42583.615081018521</v>
      </c>
      <c r="T2188" s="14">
        <f t="shared" si="173"/>
        <v>42620.083333333328</v>
      </c>
      <c r="U2188" s="13">
        <f t="shared" si="174"/>
        <v>2016</v>
      </c>
      <c r="V2188"/>
    </row>
    <row r="2189" spans="1:22" ht="43.5" hidden="1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4">
        <f t="shared" si="172"/>
        <v>42068.209097222221</v>
      </c>
      <c r="T2189" s="14">
        <f t="shared" si="173"/>
        <v>42097.165972222225</v>
      </c>
      <c r="U2189" s="13">
        <f t="shared" si="174"/>
        <v>2015</v>
      </c>
      <c r="V2189"/>
    </row>
    <row r="2190" spans="1:22" ht="43.5" hidden="1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4">
        <f t="shared" si="172"/>
        <v>42633.586122685185</v>
      </c>
      <c r="T2190" s="14">
        <f t="shared" si="173"/>
        <v>42668.708333333328</v>
      </c>
      <c r="U2190" s="13">
        <f t="shared" si="174"/>
        <v>2016</v>
      </c>
      <c r="V2190"/>
    </row>
    <row r="2191" spans="1:22" ht="43.5" hidden="1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4">
        <f t="shared" si="172"/>
        <v>42467.788194444445</v>
      </c>
      <c r="T2191" s="14">
        <f t="shared" si="173"/>
        <v>42481.916666666672</v>
      </c>
      <c r="U2191" s="13">
        <f t="shared" si="174"/>
        <v>2016</v>
      </c>
      <c r="V2191"/>
    </row>
    <row r="2192" spans="1:22" ht="43.5" hidden="1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4">
        <f t="shared" si="172"/>
        <v>42417.625046296293</v>
      </c>
      <c r="T2192" s="14">
        <f t="shared" si="173"/>
        <v>42452.290972222225</v>
      </c>
      <c r="U2192" s="13">
        <f t="shared" si="174"/>
        <v>2016</v>
      </c>
      <c r="V2192"/>
    </row>
    <row r="2193" spans="1:22" ht="58" hidden="1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4">
        <f t="shared" si="172"/>
        <v>42768.833645833336</v>
      </c>
      <c r="T2193" s="14">
        <f t="shared" si="173"/>
        <v>42780.833645833336</v>
      </c>
      <c r="U2193" s="13">
        <f t="shared" si="174"/>
        <v>2017</v>
      </c>
      <c r="V2193"/>
    </row>
    <row r="2194" spans="1:22" ht="58" hidden="1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4">
        <f t="shared" si="172"/>
        <v>42691.8512037037</v>
      </c>
      <c r="T2194" s="14">
        <f t="shared" si="173"/>
        <v>42719.958333333328</v>
      </c>
      <c r="U2194" s="13">
        <f t="shared" si="174"/>
        <v>2016</v>
      </c>
      <c r="V2194"/>
    </row>
    <row r="2195" spans="1:22" ht="58" hidden="1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4">
        <f t="shared" si="172"/>
        <v>42664.405925925923</v>
      </c>
      <c r="T2195" s="14">
        <f t="shared" si="173"/>
        <v>42695.207638888889</v>
      </c>
      <c r="U2195" s="13">
        <f t="shared" si="174"/>
        <v>2016</v>
      </c>
      <c r="V2195"/>
    </row>
    <row r="2196" spans="1:22" ht="58" hidden="1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4">
        <f t="shared" si="172"/>
        <v>42425.757986111115</v>
      </c>
      <c r="T2196" s="14">
        <f t="shared" si="173"/>
        <v>42455.716319444444</v>
      </c>
      <c r="U2196" s="13">
        <f t="shared" si="174"/>
        <v>2016</v>
      </c>
      <c r="V2196"/>
    </row>
    <row r="2197" spans="1:22" ht="29" hidden="1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4">
        <f t="shared" si="172"/>
        <v>42197.771990740745</v>
      </c>
      <c r="T2197" s="14">
        <f t="shared" si="173"/>
        <v>42227.771990740745</v>
      </c>
      <c r="U2197" s="13">
        <f t="shared" si="174"/>
        <v>2015</v>
      </c>
      <c r="V2197"/>
    </row>
    <row r="2198" spans="1:22" ht="29" hidden="1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4">
        <f t="shared" si="172"/>
        <v>42675.487291666665</v>
      </c>
      <c r="T2198" s="14">
        <f t="shared" si="173"/>
        <v>42706.291666666672</v>
      </c>
      <c r="U2198" s="13">
        <f t="shared" si="174"/>
        <v>2016</v>
      </c>
      <c r="V2198"/>
    </row>
    <row r="2199" spans="1:22" ht="43.5" hidden="1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4">
        <f t="shared" si="172"/>
        <v>42033.584016203706</v>
      </c>
      <c r="T2199" s="14">
        <f t="shared" si="173"/>
        <v>42063.584016203706</v>
      </c>
      <c r="U2199" s="13">
        <f t="shared" si="174"/>
        <v>2015</v>
      </c>
      <c r="V2199"/>
    </row>
    <row r="2200" spans="1:22" ht="43.5" hidden="1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4">
        <f t="shared" si="172"/>
        <v>42292.513888888891</v>
      </c>
      <c r="T2200" s="14">
        <f t="shared" si="173"/>
        <v>42322.555555555555</v>
      </c>
      <c r="U2200" s="13">
        <f t="shared" si="174"/>
        <v>2015</v>
      </c>
      <c r="V2200"/>
    </row>
    <row r="2201" spans="1:22" ht="29" hidden="1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4">
        <f t="shared" si="172"/>
        <v>42262.416643518518</v>
      </c>
      <c r="T2201" s="14">
        <f t="shared" si="173"/>
        <v>42292.416643518518</v>
      </c>
      <c r="U2201" s="13">
        <f t="shared" si="174"/>
        <v>2015</v>
      </c>
      <c r="V2201"/>
    </row>
    <row r="2202" spans="1:22" ht="43.5" hidden="1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4">
        <f t="shared" si="172"/>
        <v>42163.625787037032</v>
      </c>
      <c r="T2202" s="14">
        <f t="shared" si="173"/>
        <v>42191.125</v>
      </c>
      <c r="U2202" s="13">
        <f t="shared" si="174"/>
        <v>2015</v>
      </c>
      <c r="V2202"/>
    </row>
    <row r="2203" spans="1:22" ht="43.5" hidden="1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4">
        <f t="shared" si="172"/>
        <v>41276.846817129634</v>
      </c>
      <c r="T2203" s="14">
        <f t="shared" si="173"/>
        <v>41290.846817129634</v>
      </c>
      <c r="U2203" s="13">
        <f t="shared" si="174"/>
        <v>2013</v>
      </c>
      <c r="V2203"/>
    </row>
    <row r="2204" spans="1:22" ht="29" hidden="1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4">
        <f t="shared" si="172"/>
        <v>41184.849166666667</v>
      </c>
      <c r="T2204" s="14">
        <f t="shared" si="173"/>
        <v>41214.849166666667</v>
      </c>
      <c r="U2204" s="13">
        <f t="shared" si="174"/>
        <v>2012</v>
      </c>
      <c r="V2204"/>
    </row>
    <row r="2205" spans="1:22" ht="43.5" hidden="1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4">
        <f t="shared" si="172"/>
        <v>42241.85974537037</v>
      </c>
      <c r="T2205" s="14">
        <f t="shared" si="173"/>
        <v>42271.85974537037</v>
      </c>
      <c r="U2205" s="13">
        <f t="shared" si="174"/>
        <v>2015</v>
      </c>
      <c r="V2205"/>
    </row>
    <row r="2206" spans="1:22" ht="43.5" hidden="1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4">
        <f t="shared" si="172"/>
        <v>41312.311562499999</v>
      </c>
      <c r="T2206" s="14">
        <f t="shared" si="173"/>
        <v>41342.311562499999</v>
      </c>
      <c r="U2206" s="13">
        <f t="shared" si="174"/>
        <v>2013</v>
      </c>
      <c r="V2206"/>
    </row>
    <row r="2207" spans="1:22" ht="43.5" hidden="1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4">
        <f t="shared" si="172"/>
        <v>41031.82163194444</v>
      </c>
      <c r="T2207" s="14">
        <f t="shared" si="173"/>
        <v>41061.82163194444</v>
      </c>
      <c r="U2207" s="13">
        <f t="shared" si="174"/>
        <v>2012</v>
      </c>
      <c r="V2207"/>
    </row>
    <row r="2208" spans="1:22" ht="43.5" hidden="1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4">
        <f t="shared" si="172"/>
        <v>40997.257222222222</v>
      </c>
      <c r="T2208" s="14">
        <f t="shared" si="173"/>
        <v>41015.257222222222</v>
      </c>
      <c r="U2208" s="13">
        <f t="shared" si="174"/>
        <v>2012</v>
      </c>
      <c r="V2208"/>
    </row>
    <row r="2209" spans="1:22" ht="43.5" hidden="1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4">
        <f t="shared" si="172"/>
        <v>41564.194131944445</v>
      </c>
      <c r="T2209" s="14">
        <f t="shared" si="173"/>
        <v>41594.235798611109</v>
      </c>
      <c r="U2209" s="13">
        <f t="shared" si="174"/>
        <v>2013</v>
      </c>
      <c r="V2209"/>
    </row>
    <row r="2210" spans="1:22" ht="43.5" hidden="1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4">
        <f t="shared" si="172"/>
        <v>40946.882245370369</v>
      </c>
      <c r="T2210" s="14">
        <f t="shared" si="173"/>
        <v>41006.166666666664</v>
      </c>
      <c r="U2210" s="13">
        <f t="shared" si="174"/>
        <v>2012</v>
      </c>
      <c r="V2210"/>
    </row>
    <row r="2211" spans="1:22" ht="29" hidden="1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4">
        <f t="shared" si="172"/>
        <v>41732.479675925926</v>
      </c>
      <c r="T2211" s="14">
        <f t="shared" si="173"/>
        <v>41743.958333333336</v>
      </c>
      <c r="U2211" s="13">
        <f t="shared" si="174"/>
        <v>2014</v>
      </c>
      <c r="V2211"/>
    </row>
    <row r="2212" spans="1:22" ht="58" hidden="1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4">
        <f t="shared" si="172"/>
        <v>40956.066087962965</v>
      </c>
      <c r="T2212" s="14">
        <f t="shared" si="173"/>
        <v>41013.73333333333</v>
      </c>
      <c r="U2212" s="13">
        <f t="shared" si="174"/>
        <v>2012</v>
      </c>
      <c r="V2212"/>
    </row>
    <row r="2213" spans="1:22" ht="58" hidden="1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4">
        <f t="shared" si="172"/>
        <v>41716.785011574073</v>
      </c>
      <c r="T2213" s="14">
        <f t="shared" si="173"/>
        <v>41739.290972222225</v>
      </c>
      <c r="U2213" s="13">
        <f t="shared" si="174"/>
        <v>2014</v>
      </c>
      <c r="V2213"/>
    </row>
    <row r="2214" spans="1:22" ht="58" hidden="1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4">
        <f t="shared" si="172"/>
        <v>41548.747418981482</v>
      </c>
      <c r="T2214" s="14">
        <f t="shared" si="173"/>
        <v>41582.041666666664</v>
      </c>
      <c r="U2214" s="13">
        <f t="shared" si="174"/>
        <v>2013</v>
      </c>
      <c r="V2214"/>
    </row>
    <row r="2215" spans="1:22" ht="72.5" hidden="1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4">
        <f t="shared" si="172"/>
        <v>42109.826145833329</v>
      </c>
      <c r="T2215" s="14">
        <f t="shared" si="173"/>
        <v>42139.826145833329</v>
      </c>
      <c r="U2215" s="13">
        <f t="shared" si="174"/>
        <v>2015</v>
      </c>
      <c r="V2215"/>
    </row>
    <row r="2216" spans="1:22" ht="43.5" hidden="1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4">
        <f t="shared" si="172"/>
        <v>41646.792222222226</v>
      </c>
      <c r="T2216" s="14">
        <f t="shared" si="173"/>
        <v>41676.792222222226</v>
      </c>
      <c r="U2216" s="13">
        <f t="shared" si="174"/>
        <v>2014</v>
      </c>
      <c r="V2216"/>
    </row>
    <row r="2217" spans="1:22" ht="29" hidden="1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4">
        <f t="shared" si="172"/>
        <v>40958.717268518521</v>
      </c>
      <c r="T2217" s="14">
        <f t="shared" si="173"/>
        <v>40981.290972222225</v>
      </c>
      <c r="U2217" s="13">
        <f t="shared" si="174"/>
        <v>2012</v>
      </c>
      <c r="V2217"/>
    </row>
    <row r="2218" spans="1:22" ht="43.5" hidden="1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4">
        <f t="shared" si="172"/>
        <v>42194.751678240747</v>
      </c>
      <c r="T2218" s="14">
        <f t="shared" si="173"/>
        <v>42208.751678240747</v>
      </c>
      <c r="U2218" s="13">
        <f t="shared" si="174"/>
        <v>2015</v>
      </c>
      <c r="V2218"/>
    </row>
    <row r="2219" spans="1:22" ht="43.5" hidden="1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4">
        <f t="shared" si="172"/>
        <v>42299.776770833334</v>
      </c>
      <c r="T2219" s="14">
        <f t="shared" si="173"/>
        <v>42310.333333333328</v>
      </c>
      <c r="U2219" s="13">
        <f t="shared" si="174"/>
        <v>2015</v>
      </c>
      <c r="V2219"/>
    </row>
    <row r="2220" spans="1:22" ht="43.5" hidden="1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4">
        <f t="shared" si="172"/>
        <v>41127.812303240738</v>
      </c>
      <c r="T2220" s="14">
        <f t="shared" si="173"/>
        <v>41150</v>
      </c>
      <c r="U2220" s="13">
        <f t="shared" si="174"/>
        <v>2012</v>
      </c>
      <c r="V2220"/>
    </row>
    <row r="2221" spans="1:22" ht="43.5" hidden="1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4">
        <f t="shared" si="172"/>
        <v>42205.718888888892</v>
      </c>
      <c r="T2221" s="14">
        <f t="shared" si="173"/>
        <v>42235.718888888892</v>
      </c>
      <c r="U2221" s="13">
        <f t="shared" si="174"/>
        <v>2015</v>
      </c>
      <c r="V2221"/>
    </row>
    <row r="2222" spans="1:22" ht="43.5" hidden="1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4">
        <f t="shared" si="172"/>
        <v>41452.060601851852</v>
      </c>
      <c r="T2222" s="14">
        <f t="shared" si="173"/>
        <v>41482.060601851852</v>
      </c>
      <c r="U2222" s="13">
        <f t="shared" si="174"/>
        <v>2013</v>
      </c>
      <c r="V2222"/>
    </row>
    <row r="2223" spans="1:22" ht="43.5" hidden="1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4">
        <f t="shared" si="172"/>
        <v>42452.666770833333</v>
      </c>
      <c r="T2223" s="14">
        <f t="shared" si="173"/>
        <v>42483</v>
      </c>
      <c r="U2223" s="13">
        <f t="shared" si="174"/>
        <v>2016</v>
      </c>
      <c r="V2223"/>
    </row>
    <row r="2224" spans="1:22" ht="43.5" hidden="1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4">
        <f t="shared" si="172"/>
        <v>40906.787581018521</v>
      </c>
      <c r="T2224" s="14">
        <f t="shared" si="173"/>
        <v>40936.787581018521</v>
      </c>
      <c r="U2224" s="13">
        <f t="shared" si="174"/>
        <v>2011</v>
      </c>
      <c r="V2224"/>
    </row>
    <row r="2225" spans="1:22" ht="58" hidden="1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4">
        <f t="shared" si="172"/>
        <v>42152.640833333338</v>
      </c>
      <c r="T2225" s="14">
        <f t="shared" si="173"/>
        <v>42182.640833333338</v>
      </c>
      <c r="U2225" s="13">
        <f t="shared" si="174"/>
        <v>2015</v>
      </c>
      <c r="V2225"/>
    </row>
    <row r="2226" spans="1:22" ht="43.5" hidden="1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4">
        <f t="shared" si="172"/>
        <v>42644.667534722219</v>
      </c>
      <c r="T2226" s="14">
        <f t="shared" si="173"/>
        <v>42672.791666666672</v>
      </c>
      <c r="U2226" s="13">
        <f t="shared" si="174"/>
        <v>2016</v>
      </c>
      <c r="V2226"/>
    </row>
    <row r="2227" spans="1:22" ht="43.5" hidden="1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4">
        <f t="shared" si="172"/>
        <v>41873.79184027778</v>
      </c>
      <c r="T2227" s="14">
        <f t="shared" si="173"/>
        <v>41903.79184027778</v>
      </c>
      <c r="U2227" s="13">
        <f t="shared" si="174"/>
        <v>2014</v>
      </c>
      <c r="V2227"/>
    </row>
    <row r="2228" spans="1:22" ht="43.5" hidden="1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4">
        <f t="shared" si="172"/>
        <v>42381.79886574074</v>
      </c>
      <c r="T2228" s="14">
        <f t="shared" si="173"/>
        <v>42412.207638888889</v>
      </c>
      <c r="U2228" s="13">
        <f t="shared" si="174"/>
        <v>2016</v>
      </c>
      <c r="V2228"/>
    </row>
    <row r="2229" spans="1:22" ht="43.5" hidden="1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4">
        <f t="shared" si="172"/>
        <v>41561.807349537034</v>
      </c>
      <c r="T2229" s="14">
        <f t="shared" si="173"/>
        <v>41591.849016203705</v>
      </c>
      <c r="U2229" s="13">
        <f t="shared" si="174"/>
        <v>2013</v>
      </c>
      <c r="V2229"/>
    </row>
    <row r="2230" spans="1:22" ht="58" hidden="1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4">
        <f t="shared" si="172"/>
        <v>42202.278194444443</v>
      </c>
      <c r="T2230" s="14">
        <f t="shared" si="173"/>
        <v>42232.278194444443</v>
      </c>
      <c r="U2230" s="13">
        <f t="shared" si="174"/>
        <v>2015</v>
      </c>
      <c r="V2230"/>
    </row>
    <row r="2231" spans="1:22" ht="58" hidden="1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4">
        <f t="shared" si="172"/>
        <v>41484.664247685185</v>
      </c>
      <c r="T2231" s="14">
        <f t="shared" si="173"/>
        <v>41520.166666666664</v>
      </c>
      <c r="U2231" s="13">
        <f t="shared" si="174"/>
        <v>2013</v>
      </c>
      <c r="V2231"/>
    </row>
    <row r="2232" spans="1:22" ht="43.5" hidden="1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4">
        <f t="shared" si="172"/>
        <v>41724.881099537037</v>
      </c>
      <c r="T2232" s="14">
        <f t="shared" si="173"/>
        <v>41754.881099537037</v>
      </c>
      <c r="U2232" s="13">
        <f t="shared" si="174"/>
        <v>2014</v>
      </c>
      <c r="V2232"/>
    </row>
    <row r="2233" spans="1:22" ht="43.5" hidden="1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4">
        <f t="shared" si="172"/>
        <v>41423.910891203705</v>
      </c>
      <c r="T2233" s="14">
        <f t="shared" si="173"/>
        <v>41450.208333333336</v>
      </c>
      <c r="U2233" s="13">
        <f t="shared" si="174"/>
        <v>2013</v>
      </c>
      <c r="V2233"/>
    </row>
    <row r="2234" spans="1:22" ht="43.5" hidden="1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4">
        <f t="shared" si="172"/>
        <v>41806.794074074074</v>
      </c>
      <c r="T2234" s="14">
        <f t="shared" si="173"/>
        <v>41839.125</v>
      </c>
      <c r="U2234" s="13">
        <f t="shared" si="174"/>
        <v>2014</v>
      </c>
      <c r="V2234"/>
    </row>
    <row r="2235" spans="1:22" ht="43.5" hidden="1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4">
        <f t="shared" si="172"/>
        <v>42331.378923611104</v>
      </c>
      <c r="T2235" s="14">
        <f t="shared" si="173"/>
        <v>42352</v>
      </c>
      <c r="U2235" s="13">
        <f t="shared" si="174"/>
        <v>2015</v>
      </c>
      <c r="V2235"/>
    </row>
    <row r="2236" spans="1:22" ht="43.5" hidden="1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4">
        <f t="shared" si="172"/>
        <v>42710.824618055558</v>
      </c>
      <c r="T2236" s="14">
        <f t="shared" si="173"/>
        <v>42740.824618055558</v>
      </c>
      <c r="U2236" s="13">
        <f t="shared" si="174"/>
        <v>2016</v>
      </c>
      <c r="V2236"/>
    </row>
    <row r="2237" spans="1:22" ht="29" hidden="1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4">
        <f t="shared" si="172"/>
        <v>42062.022118055553</v>
      </c>
      <c r="T2237" s="14">
        <f t="shared" si="173"/>
        <v>42091.980451388896</v>
      </c>
      <c r="U2237" s="13">
        <f t="shared" si="174"/>
        <v>2015</v>
      </c>
      <c r="V2237"/>
    </row>
    <row r="2238" spans="1:22" ht="43.5" hidden="1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4">
        <f t="shared" si="172"/>
        <v>42371.617164351846</v>
      </c>
      <c r="T2238" s="14">
        <f t="shared" si="173"/>
        <v>42401.617164351846</v>
      </c>
      <c r="U2238" s="13">
        <f t="shared" si="174"/>
        <v>2016</v>
      </c>
      <c r="V2238"/>
    </row>
    <row r="2239" spans="1:22" ht="43.5" hidden="1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4">
        <f t="shared" si="172"/>
        <v>41915.003275462965</v>
      </c>
      <c r="T2239" s="14">
        <f t="shared" si="173"/>
        <v>41955.332638888889</v>
      </c>
      <c r="U2239" s="13">
        <f t="shared" si="174"/>
        <v>2014</v>
      </c>
      <c r="V2239"/>
    </row>
    <row r="2240" spans="1:22" ht="29" hidden="1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4">
        <f t="shared" si="172"/>
        <v>42774.621712962966</v>
      </c>
      <c r="T2240" s="14">
        <f t="shared" si="173"/>
        <v>42804.621712962966</v>
      </c>
      <c r="U2240" s="13">
        <f t="shared" si="174"/>
        <v>2017</v>
      </c>
      <c r="V2240"/>
    </row>
    <row r="2241" spans="1:22" ht="29" hidden="1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4">
        <f t="shared" si="172"/>
        <v>41572.958495370374</v>
      </c>
      <c r="T2241" s="14">
        <f t="shared" si="173"/>
        <v>41609.168055555558</v>
      </c>
      <c r="U2241" s="13">
        <f t="shared" si="174"/>
        <v>2013</v>
      </c>
      <c r="V2241"/>
    </row>
    <row r="2242" spans="1:22" ht="43.5" hidden="1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8331</v>
      </c>
      <c r="R2242" t="s">
        <v>8349</v>
      </c>
      <c r="S2242" s="14">
        <f t="shared" si="172"/>
        <v>42452.825740740736</v>
      </c>
      <c r="T2242" s="14">
        <f t="shared" si="173"/>
        <v>42482.825740740736</v>
      </c>
      <c r="U2242" s="13">
        <f t="shared" si="174"/>
        <v>2016</v>
      </c>
      <c r="V2242"/>
    </row>
    <row r="2243" spans="1:22" ht="43.5" hidden="1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4">
        <f t="shared" ref="S2243:S2306" si="177">(((J2243/60)/60)/24+DATE(1970,1,1))</f>
        <v>42766.827546296292</v>
      </c>
      <c r="T2243" s="14">
        <f t="shared" ref="T2243:T2306" si="178">(((I2243/60)/60)/24)+DATE(1970,1,1)</f>
        <v>42796.827546296292</v>
      </c>
      <c r="U2243" s="13">
        <f t="shared" ref="U2243:U2306" si="179">YEAR(S2243)</f>
        <v>2017</v>
      </c>
      <c r="V2243"/>
    </row>
    <row r="2244" spans="1:22" ht="29" hidden="1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4">
        <f t="shared" si="177"/>
        <v>41569.575613425928</v>
      </c>
      <c r="T2244" s="14">
        <f t="shared" si="178"/>
        <v>41605.126388888886</v>
      </c>
      <c r="U2244" s="13">
        <f t="shared" si="179"/>
        <v>2013</v>
      </c>
      <c r="V2244"/>
    </row>
    <row r="2245" spans="1:22" ht="43.5" hidden="1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4">
        <f t="shared" si="177"/>
        <v>42800.751041666663</v>
      </c>
      <c r="T2245" s="14">
        <f t="shared" si="178"/>
        <v>42807.125</v>
      </c>
      <c r="U2245" s="13">
        <f t="shared" si="179"/>
        <v>2017</v>
      </c>
      <c r="V2245"/>
    </row>
    <row r="2246" spans="1:22" ht="43.5" hidden="1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4">
        <f t="shared" si="177"/>
        <v>42647.818819444445</v>
      </c>
      <c r="T2246" s="14">
        <f t="shared" si="178"/>
        <v>42659.854166666672</v>
      </c>
      <c r="U2246" s="13">
        <f t="shared" si="179"/>
        <v>2016</v>
      </c>
      <c r="V2246"/>
    </row>
    <row r="2247" spans="1:22" ht="43.5" hidden="1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4">
        <f t="shared" si="177"/>
        <v>41660.708530092597</v>
      </c>
      <c r="T2247" s="14">
        <f t="shared" si="178"/>
        <v>41691.75</v>
      </c>
      <c r="U2247" s="13">
        <f t="shared" si="179"/>
        <v>2014</v>
      </c>
      <c r="V2247"/>
    </row>
    <row r="2248" spans="1:22" ht="43.5" hidden="1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4">
        <f t="shared" si="177"/>
        <v>42221.79178240741</v>
      </c>
      <c r="T2248" s="14">
        <f t="shared" si="178"/>
        <v>42251.79178240741</v>
      </c>
      <c r="U2248" s="13">
        <f t="shared" si="179"/>
        <v>2015</v>
      </c>
      <c r="V2248"/>
    </row>
    <row r="2249" spans="1:22" ht="29" hidden="1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4">
        <f t="shared" si="177"/>
        <v>42200.666261574079</v>
      </c>
      <c r="T2249" s="14">
        <f t="shared" si="178"/>
        <v>42214.666261574079</v>
      </c>
      <c r="U2249" s="13">
        <f t="shared" si="179"/>
        <v>2015</v>
      </c>
      <c r="V2249"/>
    </row>
    <row r="2250" spans="1:22" ht="43.5" hidden="1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4">
        <f t="shared" si="177"/>
        <v>42688.875902777778</v>
      </c>
      <c r="T2250" s="14">
        <f t="shared" si="178"/>
        <v>42718.875902777778</v>
      </c>
      <c r="U2250" s="13">
        <f t="shared" si="179"/>
        <v>2016</v>
      </c>
      <c r="V2250"/>
    </row>
    <row r="2251" spans="1:22" ht="43.5" hidden="1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4">
        <f t="shared" si="177"/>
        <v>41336.703298611108</v>
      </c>
      <c r="T2251" s="14">
        <f t="shared" si="178"/>
        <v>41366.661631944444</v>
      </c>
      <c r="U2251" s="13">
        <f t="shared" si="179"/>
        <v>2013</v>
      </c>
      <c r="V2251"/>
    </row>
    <row r="2252" spans="1:22" ht="43.5" hidden="1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4">
        <f t="shared" si="177"/>
        <v>42677.005474537036</v>
      </c>
      <c r="T2252" s="14">
        <f t="shared" si="178"/>
        <v>42707.0471412037</v>
      </c>
      <c r="U2252" s="13">
        <f t="shared" si="179"/>
        <v>2016</v>
      </c>
      <c r="V2252"/>
    </row>
    <row r="2253" spans="1:22" ht="43.5" hidden="1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4">
        <f t="shared" si="177"/>
        <v>41846.34579861111</v>
      </c>
      <c r="T2253" s="14">
        <f t="shared" si="178"/>
        <v>41867.34579861111</v>
      </c>
      <c r="U2253" s="13">
        <f t="shared" si="179"/>
        <v>2014</v>
      </c>
      <c r="V2253"/>
    </row>
    <row r="2254" spans="1:22" ht="43.5" hidden="1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4">
        <f t="shared" si="177"/>
        <v>42573.327986111108</v>
      </c>
      <c r="T2254" s="14">
        <f t="shared" si="178"/>
        <v>42588.327986111108</v>
      </c>
      <c r="U2254" s="13">
        <f t="shared" si="179"/>
        <v>2016</v>
      </c>
      <c r="V2254"/>
    </row>
    <row r="2255" spans="1:22" ht="58" hidden="1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4">
        <f t="shared" si="177"/>
        <v>42296.631331018521</v>
      </c>
      <c r="T2255" s="14">
        <f t="shared" si="178"/>
        <v>42326.672997685186</v>
      </c>
      <c r="U2255" s="13">
        <f t="shared" si="179"/>
        <v>2015</v>
      </c>
      <c r="V2255"/>
    </row>
    <row r="2256" spans="1:22" ht="43.5" hidden="1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4">
        <f t="shared" si="177"/>
        <v>42752.647777777776</v>
      </c>
      <c r="T2256" s="14">
        <f t="shared" si="178"/>
        <v>42759.647777777776</v>
      </c>
      <c r="U2256" s="13">
        <f t="shared" si="179"/>
        <v>2017</v>
      </c>
      <c r="V2256"/>
    </row>
    <row r="2257" spans="1:22" ht="29" hidden="1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4">
        <f t="shared" si="177"/>
        <v>42467.951979166668</v>
      </c>
      <c r="T2257" s="14">
        <f t="shared" si="178"/>
        <v>42497.951979166668</v>
      </c>
      <c r="U2257" s="13">
        <f t="shared" si="179"/>
        <v>2016</v>
      </c>
      <c r="V2257"/>
    </row>
    <row r="2258" spans="1:22" ht="43.5" hidden="1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4">
        <f t="shared" si="177"/>
        <v>42682.451921296291</v>
      </c>
      <c r="T2258" s="14">
        <f t="shared" si="178"/>
        <v>42696.451921296291</v>
      </c>
      <c r="U2258" s="13">
        <f t="shared" si="179"/>
        <v>2016</v>
      </c>
      <c r="V2258"/>
    </row>
    <row r="2259" spans="1:22" ht="58" hidden="1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4">
        <f t="shared" si="177"/>
        <v>42505.936678240745</v>
      </c>
      <c r="T2259" s="14">
        <f t="shared" si="178"/>
        <v>42540.958333333328</v>
      </c>
      <c r="U2259" s="13">
        <f t="shared" si="179"/>
        <v>2016</v>
      </c>
      <c r="V2259"/>
    </row>
    <row r="2260" spans="1:22" ht="29" hidden="1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4">
        <f t="shared" si="177"/>
        <v>42136.75100694444</v>
      </c>
      <c r="T2260" s="14">
        <f t="shared" si="178"/>
        <v>42166.75100694444</v>
      </c>
      <c r="U2260" s="13">
        <f t="shared" si="179"/>
        <v>2015</v>
      </c>
      <c r="V2260"/>
    </row>
    <row r="2261" spans="1:22" ht="43.5" hidden="1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4">
        <f t="shared" si="177"/>
        <v>42702.804814814815</v>
      </c>
      <c r="T2261" s="14">
        <f t="shared" si="178"/>
        <v>42712.804814814815</v>
      </c>
      <c r="U2261" s="13">
        <f t="shared" si="179"/>
        <v>2016</v>
      </c>
      <c r="V2261"/>
    </row>
    <row r="2262" spans="1:22" ht="43.5" hidden="1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4">
        <f t="shared" si="177"/>
        <v>41695.016782407409</v>
      </c>
      <c r="T2262" s="14">
        <f t="shared" si="178"/>
        <v>41724.975115740745</v>
      </c>
      <c r="U2262" s="13">
        <f t="shared" si="179"/>
        <v>2014</v>
      </c>
      <c r="V2262"/>
    </row>
    <row r="2263" spans="1:22" ht="43.5" hidden="1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4">
        <f t="shared" si="177"/>
        <v>42759.724768518514</v>
      </c>
      <c r="T2263" s="14">
        <f t="shared" si="178"/>
        <v>42780.724768518514</v>
      </c>
      <c r="U2263" s="13">
        <f t="shared" si="179"/>
        <v>2017</v>
      </c>
      <c r="V2263"/>
    </row>
    <row r="2264" spans="1:22" ht="43.5" hidden="1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4">
        <f t="shared" si="177"/>
        <v>41926.585162037038</v>
      </c>
      <c r="T2264" s="14">
        <f t="shared" si="178"/>
        <v>41961</v>
      </c>
      <c r="U2264" s="13">
        <f t="shared" si="179"/>
        <v>2014</v>
      </c>
      <c r="V2264"/>
    </row>
    <row r="2265" spans="1:22" ht="43.5" hidden="1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4">
        <f t="shared" si="177"/>
        <v>42014.832326388889</v>
      </c>
      <c r="T2265" s="14">
        <f t="shared" si="178"/>
        <v>42035.832326388889</v>
      </c>
      <c r="U2265" s="13">
        <f t="shared" si="179"/>
        <v>2015</v>
      </c>
      <c r="V2265"/>
    </row>
    <row r="2266" spans="1:22" ht="58" hidden="1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4">
        <f t="shared" si="177"/>
        <v>42496.582337962958</v>
      </c>
      <c r="T2266" s="14">
        <f t="shared" si="178"/>
        <v>42513.125</v>
      </c>
      <c r="U2266" s="13">
        <f t="shared" si="179"/>
        <v>2016</v>
      </c>
      <c r="V2266"/>
    </row>
    <row r="2267" spans="1:22" ht="43.5" hidden="1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4">
        <f t="shared" si="177"/>
        <v>42689.853090277778</v>
      </c>
      <c r="T2267" s="14">
        <f t="shared" si="178"/>
        <v>42696.853090277778</v>
      </c>
      <c r="U2267" s="13">
        <f t="shared" si="179"/>
        <v>2016</v>
      </c>
      <c r="V2267"/>
    </row>
    <row r="2268" spans="1:22" ht="43.5" hidden="1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4">
        <f t="shared" si="177"/>
        <v>42469.874907407408</v>
      </c>
      <c r="T2268" s="14">
        <f t="shared" si="178"/>
        <v>42487.083333333328</v>
      </c>
      <c r="U2268" s="13">
        <f t="shared" si="179"/>
        <v>2016</v>
      </c>
      <c r="V2268"/>
    </row>
    <row r="2269" spans="1:22" ht="58" hidden="1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4">
        <f t="shared" si="177"/>
        <v>41968.829826388886</v>
      </c>
      <c r="T2269" s="14">
        <f t="shared" si="178"/>
        <v>41994.041666666672</v>
      </c>
      <c r="U2269" s="13">
        <f t="shared" si="179"/>
        <v>2014</v>
      </c>
      <c r="V2269"/>
    </row>
    <row r="2270" spans="1:22" ht="43.5" hidden="1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4">
        <f t="shared" si="177"/>
        <v>42776.082349537035</v>
      </c>
      <c r="T2270" s="14">
        <f t="shared" si="178"/>
        <v>42806.082349537035</v>
      </c>
      <c r="U2270" s="13">
        <f t="shared" si="179"/>
        <v>2017</v>
      </c>
      <c r="V2270"/>
    </row>
    <row r="2271" spans="1:22" ht="43.5" hidden="1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4">
        <f t="shared" si="177"/>
        <v>42776.704432870371</v>
      </c>
      <c r="T2271" s="14">
        <f t="shared" si="178"/>
        <v>42801.208333333328</v>
      </c>
      <c r="U2271" s="13">
        <f t="shared" si="179"/>
        <v>2017</v>
      </c>
      <c r="V2271"/>
    </row>
    <row r="2272" spans="1:22" ht="43.5" hidden="1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4">
        <f t="shared" si="177"/>
        <v>42725.869363425925</v>
      </c>
      <c r="T2272" s="14">
        <f t="shared" si="178"/>
        <v>42745.915972222225</v>
      </c>
      <c r="U2272" s="13">
        <f t="shared" si="179"/>
        <v>2016</v>
      </c>
      <c r="V2272"/>
    </row>
    <row r="2273" spans="1:22" ht="43.5" hidden="1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4">
        <f t="shared" si="177"/>
        <v>42684.000046296293</v>
      </c>
      <c r="T2273" s="14">
        <f t="shared" si="178"/>
        <v>42714.000046296293</v>
      </c>
      <c r="U2273" s="13">
        <f t="shared" si="179"/>
        <v>2016</v>
      </c>
      <c r="V2273"/>
    </row>
    <row r="2274" spans="1:22" ht="43.5" hidden="1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4">
        <f t="shared" si="177"/>
        <v>42315.699490740735</v>
      </c>
      <c r="T2274" s="14">
        <f t="shared" si="178"/>
        <v>42345.699490740735</v>
      </c>
      <c r="U2274" s="13">
        <f t="shared" si="179"/>
        <v>2015</v>
      </c>
      <c r="V2274"/>
    </row>
    <row r="2275" spans="1:22" ht="43.5" hidden="1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4">
        <f t="shared" si="177"/>
        <v>42781.549097222218</v>
      </c>
      <c r="T2275" s="14">
        <f t="shared" si="178"/>
        <v>42806.507430555561</v>
      </c>
      <c r="U2275" s="13">
        <f t="shared" si="179"/>
        <v>2017</v>
      </c>
      <c r="V2275"/>
    </row>
    <row r="2276" spans="1:22" ht="58" hidden="1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4">
        <f t="shared" si="177"/>
        <v>41663.500659722224</v>
      </c>
      <c r="T2276" s="14">
        <f t="shared" si="178"/>
        <v>41693.500659722224</v>
      </c>
      <c r="U2276" s="13">
        <f t="shared" si="179"/>
        <v>2014</v>
      </c>
      <c r="V2276"/>
    </row>
    <row r="2277" spans="1:22" ht="43.5" hidden="1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4">
        <f t="shared" si="177"/>
        <v>41965.616655092599</v>
      </c>
      <c r="T2277" s="14">
        <f t="shared" si="178"/>
        <v>41995.616655092599</v>
      </c>
      <c r="U2277" s="13">
        <f t="shared" si="179"/>
        <v>2014</v>
      </c>
      <c r="V2277"/>
    </row>
    <row r="2278" spans="1:22" ht="58" hidden="1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4">
        <f t="shared" si="177"/>
        <v>41614.651493055557</v>
      </c>
      <c r="T2278" s="14">
        <f t="shared" si="178"/>
        <v>41644.651493055557</v>
      </c>
      <c r="U2278" s="13">
        <f t="shared" si="179"/>
        <v>2013</v>
      </c>
      <c r="V2278"/>
    </row>
    <row r="2279" spans="1:22" ht="43.5" hidden="1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4">
        <f t="shared" si="177"/>
        <v>40936.678506944445</v>
      </c>
      <c r="T2279" s="14">
        <f t="shared" si="178"/>
        <v>40966.678506944445</v>
      </c>
      <c r="U2279" s="13">
        <f t="shared" si="179"/>
        <v>2012</v>
      </c>
      <c r="V2279"/>
    </row>
    <row r="2280" spans="1:22" ht="29" hidden="1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4">
        <f t="shared" si="177"/>
        <v>42338.709108796291</v>
      </c>
      <c r="T2280" s="14">
        <f t="shared" si="178"/>
        <v>42372.957638888889</v>
      </c>
      <c r="U2280" s="13">
        <f t="shared" si="179"/>
        <v>2015</v>
      </c>
      <c r="V2280"/>
    </row>
    <row r="2281" spans="1:22" ht="58" hidden="1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4">
        <f t="shared" si="177"/>
        <v>42020.806701388887</v>
      </c>
      <c r="T2281" s="14">
        <f t="shared" si="178"/>
        <v>42039.166666666672</v>
      </c>
      <c r="U2281" s="13">
        <f t="shared" si="179"/>
        <v>2015</v>
      </c>
      <c r="V2281"/>
    </row>
    <row r="2282" spans="1:22" ht="58" hidden="1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4">
        <f t="shared" si="177"/>
        <v>42234.624895833331</v>
      </c>
      <c r="T2282" s="14">
        <f t="shared" si="178"/>
        <v>42264.624895833331</v>
      </c>
      <c r="U2282" s="13">
        <f t="shared" si="179"/>
        <v>2015</v>
      </c>
      <c r="V2282"/>
    </row>
    <row r="2283" spans="1:22" ht="43.5" hidden="1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4">
        <f t="shared" si="177"/>
        <v>40687.285844907405</v>
      </c>
      <c r="T2283" s="14">
        <f t="shared" si="178"/>
        <v>40749.284722222219</v>
      </c>
      <c r="U2283" s="13">
        <f t="shared" si="179"/>
        <v>2011</v>
      </c>
      <c r="V2283"/>
    </row>
    <row r="2284" spans="1:22" ht="29" hidden="1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4">
        <f t="shared" si="177"/>
        <v>42323.17460648148</v>
      </c>
      <c r="T2284" s="14">
        <f t="shared" si="178"/>
        <v>42383.17460648148</v>
      </c>
      <c r="U2284" s="13">
        <f t="shared" si="179"/>
        <v>2015</v>
      </c>
      <c r="V2284"/>
    </row>
    <row r="2285" spans="1:22" ht="43.5" hidden="1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4">
        <f t="shared" si="177"/>
        <v>40978.125046296293</v>
      </c>
      <c r="T2285" s="14">
        <f t="shared" si="178"/>
        <v>41038.083379629628</v>
      </c>
      <c r="U2285" s="13">
        <f t="shared" si="179"/>
        <v>2012</v>
      </c>
      <c r="V2285"/>
    </row>
    <row r="2286" spans="1:22" ht="29" hidden="1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4">
        <f t="shared" si="177"/>
        <v>40585.796817129631</v>
      </c>
      <c r="T2286" s="14">
        <f t="shared" si="178"/>
        <v>40614.166666666664</v>
      </c>
      <c r="U2286" s="13">
        <f t="shared" si="179"/>
        <v>2011</v>
      </c>
      <c r="V2286"/>
    </row>
    <row r="2287" spans="1:22" ht="43.5" hidden="1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4">
        <f t="shared" si="177"/>
        <v>41059.185682870368</v>
      </c>
      <c r="T2287" s="14">
        <f t="shared" si="178"/>
        <v>41089.185682870368</v>
      </c>
      <c r="U2287" s="13">
        <f t="shared" si="179"/>
        <v>2012</v>
      </c>
      <c r="V2287"/>
    </row>
    <row r="2288" spans="1:22" ht="43.5" hidden="1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4">
        <f t="shared" si="177"/>
        <v>41494.963587962964</v>
      </c>
      <c r="T2288" s="14">
        <f t="shared" si="178"/>
        <v>41523.165972222225</v>
      </c>
      <c r="U2288" s="13">
        <f t="shared" si="179"/>
        <v>2013</v>
      </c>
      <c r="V2288"/>
    </row>
    <row r="2289" spans="1:22" ht="43.5" hidden="1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4">
        <f t="shared" si="177"/>
        <v>41792.667361111111</v>
      </c>
      <c r="T2289" s="14">
        <f t="shared" si="178"/>
        <v>41813.667361111111</v>
      </c>
      <c r="U2289" s="13">
        <f t="shared" si="179"/>
        <v>2014</v>
      </c>
      <c r="V2289"/>
    </row>
    <row r="2290" spans="1:22" ht="43.5" hidden="1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4">
        <f t="shared" si="177"/>
        <v>41067.827418981484</v>
      </c>
      <c r="T2290" s="14">
        <f t="shared" si="178"/>
        <v>41086.75</v>
      </c>
      <c r="U2290" s="13">
        <f t="shared" si="179"/>
        <v>2012</v>
      </c>
      <c r="V2290"/>
    </row>
    <row r="2291" spans="1:22" ht="43.5" hidden="1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4">
        <f t="shared" si="177"/>
        <v>41571.998379629629</v>
      </c>
      <c r="T2291" s="14">
        <f t="shared" si="178"/>
        <v>41614.973611111112</v>
      </c>
      <c r="U2291" s="13">
        <f t="shared" si="179"/>
        <v>2013</v>
      </c>
      <c r="V2291"/>
    </row>
    <row r="2292" spans="1:22" ht="43.5" hidden="1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4">
        <f t="shared" si="177"/>
        <v>40070.253819444442</v>
      </c>
      <c r="T2292" s="14">
        <f t="shared" si="178"/>
        <v>40148.708333333336</v>
      </c>
      <c r="U2292" s="13">
        <f t="shared" si="179"/>
        <v>2009</v>
      </c>
      <c r="V2292"/>
    </row>
    <row r="2293" spans="1:22" ht="43.5" hidden="1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4">
        <f t="shared" si="177"/>
        <v>40987.977060185185</v>
      </c>
      <c r="T2293" s="14">
        <f t="shared" si="178"/>
        <v>41022.166666666664</v>
      </c>
      <c r="U2293" s="13">
        <f t="shared" si="179"/>
        <v>2012</v>
      </c>
      <c r="V2293"/>
    </row>
    <row r="2294" spans="1:22" ht="43.5" hidden="1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4">
        <f t="shared" si="177"/>
        <v>40987.697638888887</v>
      </c>
      <c r="T2294" s="14">
        <f t="shared" si="178"/>
        <v>41017.697638888887</v>
      </c>
      <c r="U2294" s="13">
        <f t="shared" si="179"/>
        <v>2012</v>
      </c>
      <c r="V2294"/>
    </row>
    <row r="2295" spans="1:22" ht="29" hidden="1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4">
        <f t="shared" si="177"/>
        <v>41151.708321759259</v>
      </c>
      <c r="T2295" s="14">
        <f t="shared" si="178"/>
        <v>41177.165972222225</v>
      </c>
      <c r="U2295" s="13">
        <f t="shared" si="179"/>
        <v>2012</v>
      </c>
      <c r="V2295"/>
    </row>
    <row r="2296" spans="1:22" ht="58" hidden="1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4">
        <f t="shared" si="177"/>
        <v>41264.72314814815</v>
      </c>
      <c r="T2296" s="14">
        <f t="shared" si="178"/>
        <v>41294.72314814815</v>
      </c>
      <c r="U2296" s="13">
        <f t="shared" si="179"/>
        <v>2012</v>
      </c>
      <c r="V2296"/>
    </row>
    <row r="2297" spans="1:22" ht="58" hidden="1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4">
        <f t="shared" si="177"/>
        <v>41270.954351851848</v>
      </c>
      <c r="T2297" s="14">
        <f t="shared" si="178"/>
        <v>41300.954351851848</v>
      </c>
      <c r="U2297" s="13">
        <f t="shared" si="179"/>
        <v>2012</v>
      </c>
      <c r="V2297"/>
    </row>
    <row r="2298" spans="1:22" ht="43.5" hidden="1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4">
        <f t="shared" si="177"/>
        <v>40927.731782407405</v>
      </c>
      <c r="T2298" s="14">
        <f t="shared" si="178"/>
        <v>40962.731782407405</v>
      </c>
      <c r="U2298" s="13">
        <f t="shared" si="179"/>
        <v>2012</v>
      </c>
      <c r="V2298"/>
    </row>
    <row r="2299" spans="1:22" ht="29" hidden="1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4">
        <f t="shared" si="177"/>
        <v>40948.042233796295</v>
      </c>
      <c r="T2299" s="14">
        <f t="shared" si="178"/>
        <v>40982.165972222225</v>
      </c>
      <c r="U2299" s="13">
        <f t="shared" si="179"/>
        <v>2012</v>
      </c>
      <c r="V2299"/>
    </row>
    <row r="2300" spans="1:22" ht="43.5" hidden="1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4">
        <f t="shared" si="177"/>
        <v>41694.84065972222</v>
      </c>
      <c r="T2300" s="14">
        <f t="shared" si="178"/>
        <v>41724.798993055556</v>
      </c>
      <c r="U2300" s="13">
        <f t="shared" si="179"/>
        <v>2014</v>
      </c>
      <c r="V2300"/>
    </row>
    <row r="2301" spans="1:22" ht="43.5" hidden="1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4">
        <f t="shared" si="177"/>
        <v>40565.032511574071</v>
      </c>
      <c r="T2301" s="14">
        <f t="shared" si="178"/>
        <v>40580.032511574071</v>
      </c>
      <c r="U2301" s="13">
        <f t="shared" si="179"/>
        <v>2011</v>
      </c>
      <c r="V2301"/>
    </row>
    <row r="2302" spans="1:22" ht="43.5" hidden="1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4">
        <f t="shared" si="177"/>
        <v>41074.727037037039</v>
      </c>
      <c r="T2302" s="14">
        <f t="shared" si="178"/>
        <v>41088.727037037039</v>
      </c>
      <c r="U2302" s="13">
        <f t="shared" si="179"/>
        <v>2012</v>
      </c>
      <c r="V2302"/>
    </row>
    <row r="2303" spans="1:22" ht="29" hidden="1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4">
        <f t="shared" si="177"/>
        <v>41416.146944444445</v>
      </c>
      <c r="T2303" s="14">
        <f t="shared" si="178"/>
        <v>41446.146944444445</v>
      </c>
      <c r="U2303" s="13">
        <f t="shared" si="179"/>
        <v>2013</v>
      </c>
      <c r="V2303"/>
    </row>
    <row r="2304" spans="1:22" ht="43.5" hidden="1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4">
        <f t="shared" si="177"/>
        <v>41605.868449074071</v>
      </c>
      <c r="T2304" s="14">
        <f t="shared" si="178"/>
        <v>41639.291666666664</v>
      </c>
      <c r="U2304" s="13">
        <f t="shared" si="179"/>
        <v>2013</v>
      </c>
      <c r="V2304"/>
    </row>
    <row r="2305" spans="1:22" ht="58" hidden="1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4">
        <f t="shared" si="177"/>
        <v>40850.111064814817</v>
      </c>
      <c r="T2305" s="14">
        <f t="shared" si="178"/>
        <v>40890.152731481481</v>
      </c>
      <c r="U2305" s="13">
        <f t="shared" si="179"/>
        <v>2011</v>
      </c>
      <c r="V2305"/>
    </row>
    <row r="2306" spans="1:22" ht="43.5" hidden="1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8323</v>
      </c>
      <c r="R2306" t="s">
        <v>8327</v>
      </c>
      <c r="S2306" s="14">
        <f t="shared" si="177"/>
        <v>40502.815868055557</v>
      </c>
      <c r="T2306" s="14">
        <f t="shared" si="178"/>
        <v>40544.207638888889</v>
      </c>
      <c r="U2306" s="13">
        <f t="shared" si="179"/>
        <v>2010</v>
      </c>
      <c r="V2306"/>
    </row>
    <row r="2307" spans="1:22" ht="43.5" hidden="1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4">
        <f t="shared" ref="S2307:S2370" si="182">(((J2307/60)/60)/24+DATE(1970,1,1))</f>
        <v>41834.695277777777</v>
      </c>
      <c r="T2307" s="14">
        <f t="shared" ref="T2307:T2370" si="183">(((I2307/60)/60)/24)+DATE(1970,1,1)</f>
        <v>41859.75</v>
      </c>
      <c r="U2307" s="13">
        <f t="shared" ref="U2307:U2370" si="184">YEAR(S2307)</f>
        <v>2014</v>
      </c>
      <c r="V2307"/>
    </row>
    <row r="2308" spans="1:22" ht="43.5" hidden="1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4">
        <f t="shared" si="182"/>
        <v>40948.16815972222</v>
      </c>
      <c r="T2308" s="14">
        <f t="shared" si="183"/>
        <v>40978.16815972222</v>
      </c>
      <c r="U2308" s="13">
        <f t="shared" si="184"/>
        <v>2012</v>
      </c>
      <c r="V2308"/>
    </row>
    <row r="2309" spans="1:22" ht="43.5" hidden="1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4">
        <f t="shared" si="182"/>
        <v>41004.802465277775</v>
      </c>
      <c r="T2309" s="14">
        <f t="shared" si="183"/>
        <v>41034.802407407406</v>
      </c>
      <c r="U2309" s="13">
        <f t="shared" si="184"/>
        <v>2012</v>
      </c>
      <c r="V2309"/>
    </row>
    <row r="2310" spans="1:22" ht="43.5" hidden="1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4">
        <f t="shared" si="182"/>
        <v>41851.962916666671</v>
      </c>
      <c r="T2310" s="14">
        <f t="shared" si="183"/>
        <v>41880.041666666664</v>
      </c>
      <c r="U2310" s="13">
        <f t="shared" si="184"/>
        <v>2014</v>
      </c>
      <c r="V2310"/>
    </row>
    <row r="2311" spans="1:22" ht="43.5" hidden="1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4">
        <f t="shared" si="182"/>
        <v>41307.987696759257</v>
      </c>
      <c r="T2311" s="14">
        <f t="shared" si="183"/>
        <v>41342.987696759257</v>
      </c>
      <c r="U2311" s="13">
        <f t="shared" si="184"/>
        <v>2013</v>
      </c>
      <c r="V2311"/>
    </row>
    <row r="2312" spans="1:22" ht="58" hidden="1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4">
        <f t="shared" si="182"/>
        <v>41324.79415509259</v>
      </c>
      <c r="T2312" s="14">
        <f t="shared" si="183"/>
        <v>41354.752488425926</v>
      </c>
      <c r="U2312" s="13">
        <f t="shared" si="184"/>
        <v>2013</v>
      </c>
      <c r="V2312"/>
    </row>
    <row r="2313" spans="1:22" ht="43.5" hidden="1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4">
        <f t="shared" si="182"/>
        <v>41736.004502314812</v>
      </c>
      <c r="T2313" s="14">
        <f t="shared" si="183"/>
        <v>41766.004502314812</v>
      </c>
      <c r="U2313" s="13">
        <f t="shared" si="184"/>
        <v>2014</v>
      </c>
      <c r="V2313"/>
    </row>
    <row r="2314" spans="1:22" ht="43.5" hidden="1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4">
        <f t="shared" si="182"/>
        <v>41716.632847222223</v>
      </c>
      <c r="T2314" s="14">
        <f t="shared" si="183"/>
        <v>41747.958333333336</v>
      </c>
      <c r="U2314" s="13">
        <f t="shared" si="184"/>
        <v>2014</v>
      </c>
      <c r="V2314"/>
    </row>
    <row r="2315" spans="1:22" ht="29" hidden="1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4">
        <f t="shared" si="182"/>
        <v>41002.958634259259</v>
      </c>
      <c r="T2315" s="14">
        <f t="shared" si="183"/>
        <v>41032.958634259259</v>
      </c>
      <c r="U2315" s="13">
        <f t="shared" si="184"/>
        <v>2012</v>
      </c>
      <c r="V2315"/>
    </row>
    <row r="2316" spans="1:22" ht="43.5" hidden="1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4">
        <f t="shared" si="182"/>
        <v>41037.551585648151</v>
      </c>
      <c r="T2316" s="14">
        <f t="shared" si="183"/>
        <v>41067.551585648151</v>
      </c>
      <c r="U2316" s="13">
        <f t="shared" si="184"/>
        <v>2012</v>
      </c>
      <c r="V2316"/>
    </row>
    <row r="2317" spans="1:22" ht="43.5" hidden="1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4">
        <f t="shared" si="182"/>
        <v>41004.72619212963</v>
      </c>
      <c r="T2317" s="14">
        <f t="shared" si="183"/>
        <v>41034.72619212963</v>
      </c>
      <c r="U2317" s="13">
        <f t="shared" si="184"/>
        <v>2012</v>
      </c>
      <c r="V2317"/>
    </row>
    <row r="2318" spans="1:22" ht="58" hidden="1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4">
        <f t="shared" si="182"/>
        <v>40079.725115740745</v>
      </c>
      <c r="T2318" s="14">
        <f t="shared" si="183"/>
        <v>40156.76666666667</v>
      </c>
      <c r="U2318" s="13">
        <f t="shared" si="184"/>
        <v>2009</v>
      </c>
      <c r="V2318"/>
    </row>
    <row r="2319" spans="1:22" ht="43.5" hidden="1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4">
        <f t="shared" si="182"/>
        <v>40192.542233796295</v>
      </c>
      <c r="T2319" s="14">
        <f t="shared" si="183"/>
        <v>40224.208333333336</v>
      </c>
      <c r="U2319" s="13">
        <f t="shared" si="184"/>
        <v>2010</v>
      </c>
      <c r="V2319"/>
    </row>
    <row r="2320" spans="1:22" ht="58" hidden="1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4">
        <f t="shared" si="182"/>
        <v>40050.643680555557</v>
      </c>
      <c r="T2320" s="14">
        <f t="shared" si="183"/>
        <v>40082.165972222225</v>
      </c>
      <c r="U2320" s="13">
        <f t="shared" si="184"/>
        <v>2009</v>
      </c>
      <c r="V2320"/>
    </row>
    <row r="2321" spans="1:22" ht="43.5" hidden="1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4">
        <f t="shared" si="182"/>
        <v>41593.082002314812</v>
      </c>
      <c r="T2321" s="14">
        <f t="shared" si="183"/>
        <v>41623.082002314812</v>
      </c>
      <c r="U2321" s="13">
        <f t="shared" si="184"/>
        <v>2013</v>
      </c>
      <c r="V2321"/>
    </row>
    <row r="2322" spans="1:22" ht="58" hidden="1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4">
        <f t="shared" si="182"/>
        <v>41696.817129629628</v>
      </c>
      <c r="T2322" s="14">
        <f t="shared" si="183"/>
        <v>41731.775462962964</v>
      </c>
      <c r="U2322" s="13">
        <f t="shared" si="184"/>
        <v>2014</v>
      </c>
      <c r="V2322"/>
    </row>
    <row r="2323" spans="1:22" ht="43.5" hidden="1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4">
        <f t="shared" si="182"/>
        <v>42799.260428240741</v>
      </c>
      <c r="T2323" s="14">
        <f t="shared" si="183"/>
        <v>42829.21876157407</v>
      </c>
      <c r="U2323" s="13">
        <f t="shared" si="184"/>
        <v>2017</v>
      </c>
      <c r="V2323"/>
    </row>
    <row r="2324" spans="1:22" ht="43.5" hidden="1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4">
        <f t="shared" si="182"/>
        <v>42804.895474537043</v>
      </c>
      <c r="T2324" s="14">
        <f t="shared" si="183"/>
        <v>42834.853807870371</v>
      </c>
      <c r="U2324" s="13">
        <f t="shared" si="184"/>
        <v>2017</v>
      </c>
      <c r="V2324"/>
    </row>
    <row r="2325" spans="1:22" ht="43.5" hidden="1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4">
        <f t="shared" si="182"/>
        <v>42807.755173611105</v>
      </c>
      <c r="T2325" s="14">
        <f t="shared" si="183"/>
        <v>42814.755173611105</v>
      </c>
      <c r="U2325" s="13">
        <f t="shared" si="184"/>
        <v>2017</v>
      </c>
      <c r="V2325"/>
    </row>
    <row r="2326" spans="1:22" ht="43.5" hidden="1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4">
        <f t="shared" si="182"/>
        <v>42790.885243055556</v>
      </c>
      <c r="T2326" s="14">
        <f t="shared" si="183"/>
        <v>42820.843576388885</v>
      </c>
      <c r="U2326" s="13">
        <f t="shared" si="184"/>
        <v>2017</v>
      </c>
      <c r="V2326"/>
    </row>
    <row r="2327" spans="1:22" ht="43.5" hidden="1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4">
        <f t="shared" si="182"/>
        <v>42794.022349537037</v>
      </c>
      <c r="T2327" s="14">
        <f t="shared" si="183"/>
        <v>42823.980682870373</v>
      </c>
      <c r="U2327" s="13">
        <f t="shared" si="184"/>
        <v>2017</v>
      </c>
      <c r="V2327"/>
    </row>
    <row r="2328" spans="1:22" ht="43.5" hidden="1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4">
        <f t="shared" si="182"/>
        <v>42804.034120370372</v>
      </c>
      <c r="T2328" s="14">
        <f t="shared" si="183"/>
        <v>42855.708333333328</v>
      </c>
      <c r="U2328" s="13">
        <f t="shared" si="184"/>
        <v>2017</v>
      </c>
      <c r="V2328"/>
    </row>
    <row r="2329" spans="1:22" ht="29" hidden="1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4">
        <f t="shared" si="182"/>
        <v>41842.917129629634</v>
      </c>
      <c r="T2329" s="14">
        <f t="shared" si="183"/>
        <v>41877.917129629634</v>
      </c>
      <c r="U2329" s="13">
        <f t="shared" si="184"/>
        <v>2014</v>
      </c>
      <c r="V2329"/>
    </row>
    <row r="2330" spans="1:22" ht="58" hidden="1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4">
        <f t="shared" si="182"/>
        <v>42139.781678240746</v>
      </c>
      <c r="T2330" s="14">
        <f t="shared" si="183"/>
        <v>42169.781678240746</v>
      </c>
      <c r="U2330" s="13">
        <f t="shared" si="184"/>
        <v>2015</v>
      </c>
      <c r="V2330"/>
    </row>
    <row r="2331" spans="1:22" ht="43.5" hidden="1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4">
        <f t="shared" si="182"/>
        <v>41807.624374999999</v>
      </c>
      <c r="T2331" s="14">
        <f t="shared" si="183"/>
        <v>41837.624374999999</v>
      </c>
      <c r="U2331" s="13">
        <f t="shared" si="184"/>
        <v>2014</v>
      </c>
      <c r="V2331"/>
    </row>
    <row r="2332" spans="1:22" ht="58" hidden="1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4">
        <f t="shared" si="182"/>
        <v>42332.89980324074</v>
      </c>
      <c r="T2332" s="14">
        <f t="shared" si="183"/>
        <v>42363</v>
      </c>
      <c r="U2332" s="13">
        <f t="shared" si="184"/>
        <v>2015</v>
      </c>
      <c r="V2332"/>
    </row>
    <row r="2333" spans="1:22" ht="43.5" hidden="1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4">
        <f t="shared" si="182"/>
        <v>41839.005671296298</v>
      </c>
      <c r="T2333" s="14">
        <f t="shared" si="183"/>
        <v>41869.005671296298</v>
      </c>
      <c r="U2333" s="13">
        <f t="shared" si="184"/>
        <v>2014</v>
      </c>
      <c r="V2333"/>
    </row>
    <row r="2334" spans="1:22" ht="43.5" hidden="1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4">
        <f t="shared" si="182"/>
        <v>42011.628136574072</v>
      </c>
      <c r="T2334" s="14">
        <f t="shared" si="183"/>
        <v>42041.628136574072</v>
      </c>
      <c r="U2334" s="13">
        <f t="shared" si="184"/>
        <v>2015</v>
      </c>
      <c r="V2334"/>
    </row>
    <row r="2335" spans="1:22" ht="43.5" hidden="1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4">
        <f t="shared" si="182"/>
        <v>41767.650347222225</v>
      </c>
      <c r="T2335" s="14">
        <f t="shared" si="183"/>
        <v>41788.743055555555</v>
      </c>
      <c r="U2335" s="13">
        <f t="shared" si="184"/>
        <v>2014</v>
      </c>
      <c r="V2335"/>
    </row>
    <row r="2336" spans="1:22" ht="43.5" hidden="1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4">
        <f t="shared" si="182"/>
        <v>41918.670115740737</v>
      </c>
      <c r="T2336" s="14">
        <f t="shared" si="183"/>
        <v>41948.731944444444</v>
      </c>
      <c r="U2336" s="13">
        <f t="shared" si="184"/>
        <v>2014</v>
      </c>
      <c r="V2336"/>
    </row>
    <row r="2337" spans="1:22" ht="43.5" hidden="1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4">
        <f t="shared" si="182"/>
        <v>41771.572256944448</v>
      </c>
      <c r="T2337" s="14">
        <f t="shared" si="183"/>
        <v>41801.572256944448</v>
      </c>
      <c r="U2337" s="13">
        <f t="shared" si="184"/>
        <v>2014</v>
      </c>
      <c r="V2337"/>
    </row>
    <row r="2338" spans="1:22" ht="43.5" hidden="1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4">
        <f t="shared" si="182"/>
        <v>41666.924710648149</v>
      </c>
      <c r="T2338" s="14">
        <f t="shared" si="183"/>
        <v>41706.924710648149</v>
      </c>
      <c r="U2338" s="13">
        <f t="shared" si="184"/>
        <v>2014</v>
      </c>
      <c r="V2338"/>
    </row>
    <row r="2339" spans="1:22" ht="29" hidden="1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4">
        <f t="shared" si="182"/>
        <v>41786.640543981484</v>
      </c>
      <c r="T2339" s="14">
        <f t="shared" si="183"/>
        <v>41816.640543981484</v>
      </c>
      <c r="U2339" s="13">
        <f t="shared" si="184"/>
        <v>2014</v>
      </c>
      <c r="V2339"/>
    </row>
    <row r="2340" spans="1:22" ht="43.5" hidden="1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4">
        <f t="shared" si="182"/>
        <v>41789.896805555552</v>
      </c>
      <c r="T2340" s="14">
        <f t="shared" si="183"/>
        <v>41819.896805555552</v>
      </c>
      <c r="U2340" s="13">
        <f t="shared" si="184"/>
        <v>2014</v>
      </c>
      <c r="V2340"/>
    </row>
    <row r="2341" spans="1:22" ht="43.5" hidden="1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4">
        <f t="shared" si="182"/>
        <v>42692.79987268518</v>
      </c>
      <c r="T2341" s="14">
        <f t="shared" si="183"/>
        <v>42723.332638888889</v>
      </c>
      <c r="U2341" s="13">
        <f t="shared" si="184"/>
        <v>2016</v>
      </c>
      <c r="V2341"/>
    </row>
    <row r="2342" spans="1:22" ht="43.5" hidden="1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4">
        <f t="shared" si="182"/>
        <v>42643.642800925925</v>
      </c>
      <c r="T2342" s="14">
        <f t="shared" si="183"/>
        <v>42673.642800925925</v>
      </c>
      <c r="U2342" s="13">
        <f t="shared" si="184"/>
        <v>2016</v>
      </c>
      <c r="V2342"/>
    </row>
    <row r="2343" spans="1:22" ht="43.5" hidden="1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4">
        <f t="shared" si="182"/>
        <v>42167.813703703709</v>
      </c>
      <c r="T2343" s="14">
        <f t="shared" si="183"/>
        <v>42197.813703703709</v>
      </c>
      <c r="U2343" s="13">
        <f t="shared" si="184"/>
        <v>2015</v>
      </c>
      <c r="V2343"/>
    </row>
    <row r="2344" spans="1:22" ht="43.5" hidden="1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4">
        <f t="shared" si="182"/>
        <v>41897.702199074076</v>
      </c>
      <c r="T2344" s="14">
        <f t="shared" si="183"/>
        <v>41918.208333333336</v>
      </c>
      <c r="U2344" s="13">
        <f t="shared" si="184"/>
        <v>2014</v>
      </c>
      <c r="V2344"/>
    </row>
    <row r="2345" spans="1:22" ht="58" hidden="1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4">
        <f t="shared" si="182"/>
        <v>42327.825289351851</v>
      </c>
      <c r="T2345" s="14">
        <f t="shared" si="183"/>
        <v>42377.82430555555</v>
      </c>
      <c r="U2345" s="13">
        <f t="shared" si="184"/>
        <v>2015</v>
      </c>
      <c r="V2345"/>
    </row>
    <row r="2346" spans="1:22" ht="58" hidden="1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4">
        <f t="shared" si="182"/>
        <v>42515.727650462963</v>
      </c>
      <c r="T2346" s="14">
        <f t="shared" si="183"/>
        <v>42545.727650462963</v>
      </c>
      <c r="U2346" s="13">
        <f t="shared" si="184"/>
        <v>2016</v>
      </c>
      <c r="V2346"/>
    </row>
    <row r="2347" spans="1:22" ht="43.5" hidden="1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4">
        <f t="shared" si="182"/>
        <v>42060.001805555556</v>
      </c>
      <c r="T2347" s="14">
        <f t="shared" si="183"/>
        <v>42094.985416666663</v>
      </c>
      <c r="U2347" s="13">
        <f t="shared" si="184"/>
        <v>2015</v>
      </c>
      <c r="V2347"/>
    </row>
    <row r="2348" spans="1:22" ht="43.5" hidden="1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4">
        <f t="shared" si="182"/>
        <v>42615.79896990741</v>
      </c>
      <c r="T2348" s="14">
        <f t="shared" si="183"/>
        <v>42660.79896990741</v>
      </c>
      <c r="U2348" s="13">
        <f t="shared" si="184"/>
        <v>2016</v>
      </c>
      <c r="V2348"/>
    </row>
    <row r="2349" spans="1:22" ht="43.5" hidden="1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4">
        <f t="shared" si="182"/>
        <v>42577.607361111113</v>
      </c>
      <c r="T2349" s="14">
        <f t="shared" si="183"/>
        <v>42607.607361111113</v>
      </c>
      <c r="U2349" s="13">
        <f t="shared" si="184"/>
        <v>2016</v>
      </c>
      <c r="V2349"/>
    </row>
    <row r="2350" spans="1:22" ht="43.5" hidden="1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4">
        <f t="shared" si="182"/>
        <v>42360.932152777779</v>
      </c>
      <c r="T2350" s="14">
        <f t="shared" si="183"/>
        <v>42420.932152777779</v>
      </c>
      <c r="U2350" s="13">
        <f t="shared" si="184"/>
        <v>2015</v>
      </c>
      <c r="V2350"/>
    </row>
    <row r="2351" spans="1:22" ht="43.5" hidden="1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4">
        <f t="shared" si="182"/>
        <v>42198.775787037041</v>
      </c>
      <c r="T2351" s="14">
        <f t="shared" si="183"/>
        <v>42227.775787037041</v>
      </c>
      <c r="U2351" s="13">
        <f t="shared" si="184"/>
        <v>2015</v>
      </c>
      <c r="V2351"/>
    </row>
    <row r="2352" spans="1:22" ht="43.5" hidden="1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4">
        <f t="shared" si="182"/>
        <v>42708.842245370368</v>
      </c>
      <c r="T2352" s="14">
        <f t="shared" si="183"/>
        <v>42738.842245370368</v>
      </c>
      <c r="U2352" s="13">
        <f t="shared" si="184"/>
        <v>2016</v>
      </c>
      <c r="V2352"/>
    </row>
    <row r="2353" spans="1:22" ht="29" hidden="1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4">
        <f t="shared" si="182"/>
        <v>42094.101145833338</v>
      </c>
      <c r="T2353" s="14">
        <f t="shared" si="183"/>
        <v>42124.101145833338</v>
      </c>
      <c r="U2353" s="13">
        <f t="shared" si="184"/>
        <v>2015</v>
      </c>
      <c r="V2353"/>
    </row>
    <row r="2354" spans="1:22" ht="43.5" hidden="1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4">
        <f t="shared" si="182"/>
        <v>42101.633703703701</v>
      </c>
      <c r="T2354" s="14">
        <f t="shared" si="183"/>
        <v>42161.633703703701</v>
      </c>
      <c r="U2354" s="13">
        <f t="shared" si="184"/>
        <v>2015</v>
      </c>
      <c r="V2354"/>
    </row>
    <row r="2355" spans="1:22" ht="43.5" hidden="1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4">
        <f t="shared" si="182"/>
        <v>42103.676180555558</v>
      </c>
      <c r="T2355" s="14">
        <f t="shared" si="183"/>
        <v>42115.676180555558</v>
      </c>
      <c r="U2355" s="13">
        <f t="shared" si="184"/>
        <v>2015</v>
      </c>
      <c r="V2355"/>
    </row>
    <row r="2356" spans="1:22" ht="43.5" hidden="1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4">
        <f t="shared" si="182"/>
        <v>41954.722916666666</v>
      </c>
      <c r="T2356" s="14">
        <f t="shared" si="183"/>
        <v>42014.722916666666</v>
      </c>
      <c r="U2356" s="13">
        <f t="shared" si="184"/>
        <v>2014</v>
      </c>
      <c r="V2356"/>
    </row>
    <row r="2357" spans="1:22" ht="43.5" hidden="1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4">
        <f t="shared" si="182"/>
        <v>42096.918240740735</v>
      </c>
      <c r="T2357" s="14">
        <f t="shared" si="183"/>
        <v>42126.918240740735</v>
      </c>
      <c r="U2357" s="13">
        <f t="shared" si="184"/>
        <v>2015</v>
      </c>
      <c r="V2357"/>
    </row>
    <row r="2358" spans="1:22" ht="29" hidden="1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4">
        <f t="shared" si="182"/>
        <v>42130.78361111111</v>
      </c>
      <c r="T2358" s="14">
        <f t="shared" si="183"/>
        <v>42160.78361111111</v>
      </c>
      <c r="U2358" s="13">
        <f t="shared" si="184"/>
        <v>2015</v>
      </c>
      <c r="V2358"/>
    </row>
    <row r="2359" spans="1:22" ht="43.5" hidden="1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4">
        <f t="shared" si="182"/>
        <v>42264.620115740734</v>
      </c>
      <c r="T2359" s="14">
        <f t="shared" si="183"/>
        <v>42294.620115740734</v>
      </c>
      <c r="U2359" s="13">
        <f t="shared" si="184"/>
        <v>2015</v>
      </c>
      <c r="V2359"/>
    </row>
    <row r="2360" spans="1:22" ht="43.5" hidden="1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4">
        <f t="shared" si="182"/>
        <v>41978.930972222224</v>
      </c>
      <c r="T2360" s="14">
        <f t="shared" si="183"/>
        <v>42035.027083333334</v>
      </c>
      <c r="U2360" s="13">
        <f t="shared" si="184"/>
        <v>2014</v>
      </c>
      <c r="V2360"/>
    </row>
    <row r="2361" spans="1:22" ht="43.5" hidden="1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4">
        <f t="shared" si="182"/>
        <v>42159.649583333332</v>
      </c>
      <c r="T2361" s="14">
        <f t="shared" si="183"/>
        <v>42219.649583333332</v>
      </c>
      <c r="U2361" s="13">
        <f t="shared" si="184"/>
        <v>2015</v>
      </c>
      <c r="V2361"/>
    </row>
    <row r="2362" spans="1:22" ht="43.5" hidden="1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4">
        <f t="shared" si="182"/>
        <v>42377.70694444445</v>
      </c>
      <c r="T2362" s="14">
        <f t="shared" si="183"/>
        <v>42407.70694444445</v>
      </c>
      <c r="U2362" s="13">
        <f t="shared" si="184"/>
        <v>2016</v>
      </c>
      <c r="V2362"/>
    </row>
    <row r="2363" spans="1:22" ht="58" hidden="1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4">
        <f t="shared" si="182"/>
        <v>42466.858888888892</v>
      </c>
      <c r="T2363" s="14">
        <f t="shared" si="183"/>
        <v>42490.916666666672</v>
      </c>
      <c r="U2363" s="13">
        <f t="shared" si="184"/>
        <v>2016</v>
      </c>
      <c r="V2363"/>
    </row>
    <row r="2364" spans="1:22" ht="43.5" hidden="1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4">
        <f t="shared" si="182"/>
        <v>41954.688310185185</v>
      </c>
      <c r="T2364" s="14">
        <f t="shared" si="183"/>
        <v>41984.688310185185</v>
      </c>
      <c r="U2364" s="13">
        <f t="shared" si="184"/>
        <v>2014</v>
      </c>
      <c r="V2364"/>
    </row>
    <row r="2365" spans="1:22" ht="43.5" hidden="1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4">
        <f t="shared" si="182"/>
        <v>42322.011574074073</v>
      </c>
      <c r="T2365" s="14">
        <f t="shared" si="183"/>
        <v>42367.011574074073</v>
      </c>
      <c r="U2365" s="13">
        <f t="shared" si="184"/>
        <v>2015</v>
      </c>
      <c r="V2365"/>
    </row>
    <row r="2366" spans="1:22" ht="29" hidden="1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4">
        <f t="shared" si="182"/>
        <v>42248.934675925921</v>
      </c>
      <c r="T2366" s="14">
        <f t="shared" si="183"/>
        <v>42303.934675925921</v>
      </c>
      <c r="U2366" s="13">
        <f t="shared" si="184"/>
        <v>2015</v>
      </c>
      <c r="V2366"/>
    </row>
    <row r="2367" spans="1:22" ht="43.5" hidden="1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4">
        <f t="shared" si="182"/>
        <v>42346.736400462964</v>
      </c>
      <c r="T2367" s="14">
        <f t="shared" si="183"/>
        <v>42386.958333333328</v>
      </c>
      <c r="U2367" s="13">
        <f t="shared" si="184"/>
        <v>2015</v>
      </c>
      <c r="V2367"/>
    </row>
    <row r="2368" spans="1:22" ht="43.5" hidden="1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4">
        <f t="shared" si="182"/>
        <v>42268.531631944439</v>
      </c>
      <c r="T2368" s="14">
        <f t="shared" si="183"/>
        <v>42298.531631944439</v>
      </c>
      <c r="U2368" s="13">
        <f t="shared" si="184"/>
        <v>2015</v>
      </c>
      <c r="V2368"/>
    </row>
    <row r="2369" spans="1:22" ht="43.5" hidden="1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4">
        <f t="shared" si="182"/>
        <v>42425.970092592594</v>
      </c>
      <c r="T2369" s="14">
        <f t="shared" si="183"/>
        <v>42485.928425925929</v>
      </c>
      <c r="U2369" s="13">
        <f t="shared" si="184"/>
        <v>2016</v>
      </c>
      <c r="V2369"/>
    </row>
    <row r="2370" spans="1:22" ht="43.5" hidden="1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8317</v>
      </c>
      <c r="R2370" t="s">
        <v>8318</v>
      </c>
      <c r="S2370" s="14">
        <f t="shared" si="182"/>
        <v>42063.721817129626</v>
      </c>
      <c r="T2370" s="14">
        <f t="shared" si="183"/>
        <v>42108.680150462969</v>
      </c>
      <c r="U2370" s="13">
        <f t="shared" si="184"/>
        <v>2015</v>
      </c>
      <c r="V2370"/>
    </row>
    <row r="2371" spans="1:22" ht="43.5" hidden="1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4">
        <f t="shared" ref="S2371:S2434" si="187">(((J2371/60)/60)/24+DATE(1970,1,1))</f>
        <v>42380.812627314815</v>
      </c>
      <c r="T2371" s="14">
        <f t="shared" ref="T2371:T2434" si="188">(((I2371/60)/60)/24)+DATE(1970,1,1)</f>
        <v>42410.812627314815</v>
      </c>
      <c r="U2371" s="13">
        <f t="shared" ref="U2371:U2434" si="189">YEAR(S2371)</f>
        <v>2016</v>
      </c>
      <c r="V2371"/>
    </row>
    <row r="2372" spans="1:22" ht="43.5" hidden="1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4">
        <f t="shared" si="187"/>
        <v>41961.18913194444</v>
      </c>
      <c r="T2372" s="14">
        <f t="shared" si="188"/>
        <v>41991.18913194444</v>
      </c>
      <c r="U2372" s="13">
        <f t="shared" si="189"/>
        <v>2014</v>
      </c>
      <c r="V2372"/>
    </row>
    <row r="2373" spans="1:22" ht="43.5" hidden="1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4">
        <f t="shared" si="187"/>
        <v>42150.777731481481</v>
      </c>
      <c r="T2373" s="14">
        <f t="shared" si="188"/>
        <v>42180.777731481481</v>
      </c>
      <c r="U2373" s="13">
        <f t="shared" si="189"/>
        <v>2015</v>
      </c>
      <c r="V2373"/>
    </row>
    <row r="2374" spans="1:22" ht="43.5" hidden="1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4">
        <f t="shared" si="187"/>
        <v>42088.069108796291</v>
      </c>
      <c r="T2374" s="14">
        <f t="shared" si="188"/>
        <v>42118.069108796291</v>
      </c>
      <c r="U2374" s="13">
        <f t="shared" si="189"/>
        <v>2015</v>
      </c>
      <c r="V2374"/>
    </row>
    <row r="2375" spans="1:22" ht="29" hidden="1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4">
        <f t="shared" si="187"/>
        <v>42215.662314814821</v>
      </c>
      <c r="T2375" s="14">
        <f t="shared" si="188"/>
        <v>42245.662314814821</v>
      </c>
      <c r="U2375" s="13">
        <f t="shared" si="189"/>
        <v>2015</v>
      </c>
      <c r="V2375"/>
    </row>
    <row r="2376" spans="1:22" ht="58" hidden="1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4">
        <f t="shared" si="187"/>
        <v>42017.843287037031</v>
      </c>
      <c r="T2376" s="14">
        <f t="shared" si="188"/>
        <v>42047.843287037031</v>
      </c>
      <c r="U2376" s="13">
        <f t="shared" si="189"/>
        <v>2015</v>
      </c>
      <c r="V2376"/>
    </row>
    <row r="2377" spans="1:22" ht="43.5" hidden="1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4">
        <f t="shared" si="187"/>
        <v>42592.836076388892</v>
      </c>
      <c r="T2377" s="14">
        <f t="shared" si="188"/>
        <v>42622.836076388892</v>
      </c>
      <c r="U2377" s="13">
        <f t="shared" si="189"/>
        <v>2016</v>
      </c>
      <c r="V2377"/>
    </row>
    <row r="2378" spans="1:22" ht="43.5" hidden="1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4">
        <f t="shared" si="187"/>
        <v>42318.925532407404</v>
      </c>
      <c r="T2378" s="14">
        <f t="shared" si="188"/>
        <v>42348.925532407404</v>
      </c>
      <c r="U2378" s="13">
        <f t="shared" si="189"/>
        <v>2015</v>
      </c>
      <c r="V2378"/>
    </row>
    <row r="2379" spans="1:22" ht="43.5" hidden="1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4">
        <f t="shared" si="187"/>
        <v>42669.870173611111</v>
      </c>
      <c r="T2379" s="14">
        <f t="shared" si="188"/>
        <v>42699.911840277782</v>
      </c>
      <c r="U2379" s="13">
        <f t="shared" si="189"/>
        <v>2016</v>
      </c>
      <c r="V2379"/>
    </row>
    <row r="2380" spans="1:22" ht="43.5" hidden="1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4">
        <f t="shared" si="187"/>
        <v>42213.013078703705</v>
      </c>
      <c r="T2380" s="14">
        <f t="shared" si="188"/>
        <v>42242.013078703705</v>
      </c>
      <c r="U2380" s="13">
        <f t="shared" si="189"/>
        <v>2015</v>
      </c>
      <c r="V2380"/>
    </row>
    <row r="2381" spans="1:22" ht="29" hidden="1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4">
        <f t="shared" si="187"/>
        <v>42237.016388888893</v>
      </c>
      <c r="T2381" s="14">
        <f t="shared" si="188"/>
        <v>42282.016388888893</v>
      </c>
      <c r="U2381" s="13">
        <f t="shared" si="189"/>
        <v>2015</v>
      </c>
      <c r="V2381"/>
    </row>
    <row r="2382" spans="1:22" ht="43.5" hidden="1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4">
        <f t="shared" si="187"/>
        <v>42248.793310185181</v>
      </c>
      <c r="T2382" s="14">
        <f t="shared" si="188"/>
        <v>42278.793310185181</v>
      </c>
      <c r="U2382" s="13">
        <f t="shared" si="189"/>
        <v>2015</v>
      </c>
      <c r="V2382"/>
    </row>
    <row r="2383" spans="1:22" ht="43.5" hidden="1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4">
        <f t="shared" si="187"/>
        <v>42074.935740740737</v>
      </c>
      <c r="T2383" s="14">
        <f t="shared" si="188"/>
        <v>42104.935740740737</v>
      </c>
      <c r="U2383" s="13">
        <f t="shared" si="189"/>
        <v>2015</v>
      </c>
      <c r="V2383"/>
    </row>
    <row r="2384" spans="1:22" ht="58" hidden="1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4">
        <f t="shared" si="187"/>
        <v>42195.187534722223</v>
      </c>
      <c r="T2384" s="14">
        <f t="shared" si="188"/>
        <v>42220.187534722223</v>
      </c>
      <c r="U2384" s="13">
        <f t="shared" si="189"/>
        <v>2015</v>
      </c>
      <c r="V2384"/>
    </row>
    <row r="2385" spans="1:22" ht="43.5" hidden="1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4">
        <f t="shared" si="187"/>
        <v>42027.056793981479</v>
      </c>
      <c r="T2385" s="14">
        <f t="shared" si="188"/>
        <v>42057.056793981479</v>
      </c>
      <c r="U2385" s="13">
        <f t="shared" si="189"/>
        <v>2015</v>
      </c>
      <c r="V2385"/>
    </row>
    <row r="2386" spans="1:22" ht="58" hidden="1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4">
        <f t="shared" si="187"/>
        <v>41927.067627314813</v>
      </c>
      <c r="T2386" s="14">
        <f t="shared" si="188"/>
        <v>41957.109293981484</v>
      </c>
      <c r="U2386" s="13">
        <f t="shared" si="189"/>
        <v>2014</v>
      </c>
      <c r="V2386"/>
    </row>
    <row r="2387" spans="1:22" ht="43.5" hidden="1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4">
        <f t="shared" si="187"/>
        <v>42191.70175925926</v>
      </c>
      <c r="T2387" s="14">
        <f t="shared" si="188"/>
        <v>42221.70175925926</v>
      </c>
      <c r="U2387" s="13">
        <f t="shared" si="189"/>
        <v>2015</v>
      </c>
      <c r="V2387"/>
    </row>
    <row r="2388" spans="1:22" ht="43.5" hidden="1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4">
        <f t="shared" si="187"/>
        <v>41954.838240740741</v>
      </c>
      <c r="T2388" s="14">
        <f t="shared" si="188"/>
        <v>42014.838240740741</v>
      </c>
      <c r="U2388" s="13">
        <f t="shared" si="189"/>
        <v>2014</v>
      </c>
      <c r="V2388"/>
    </row>
    <row r="2389" spans="1:22" ht="58" hidden="1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4">
        <f t="shared" si="187"/>
        <v>42528.626620370371</v>
      </c>
      <c r="T2389" s="14">
        <f t="shared" si="188"/>
        <v>42573.626620370371</v>
      </c>
      <c r="U2389" s="13">
        <f t="shared" si="189"/>
        <v>2016</v>
      </c>
      <c r="V2389"/>
    </row>
    <row r="2390" spans="1:22" ht="43.5" hidden="1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4">
        <f t="shared" si="187"/>
        <v>41989.853692129633</v>
      </c>
      <c r="T2390" s="14">
        <f t="shared" si="188"/>
        <v>42019.811805555553</v>
      </c>
      <c r="U2390" s="13">
        <f t="shared" si="189"/>
        <v>2014</v>
      </c>
      <c r="V2390"/>
    </row>
    <row r="2391" spans="1:22" ht="58" hidden="1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4">
        <f t="shared" si="187"/>
        <v>42179.653379629628</v>
      </c>
      <c r="T2391" s="14">
        <f t="shared" si="188"/>
        <v>42210.915972222225</v>
      </c>
      <c r="U2391" s="13">
        <f t="shared" si="189"/>
        <v>2015</v>
      </c>
      <c r="V2391"/>
    </row>
    <row r="2392" spans="1:22" ht="43.5" hidden="1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4">
        <f t="shared" si="187"/>
        <v>41968.262314814812</v>
      </c>
      <c r="T2392" s="14">
        <f t="shared" si="188"/>
        <v>42008.262314814812</v>
      </c>
      <c r="U2392" s="13">
        <f t="shared" si="189"/>
        <v>2014</v>
      </c>
      <c r="V2392"/>
    </row>
    <row r="2393" spans="1:22" ht="29" hidden="1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4">
        <f t="shared" si="187"/>
        <v>42064.794490740736</v>
      </c>
      <c r="T2393" s="14">
        <f t="shared" si="188"/>
        <v>42094.752824074079</v>
      </c>
      <c r="U2393" s="13">
        <f t="shared" si="189"/>
        <v>2015</v>
      </c>
      <c r="V2393"/>
    </row>
    <row r="2394" spans="1:22" ht="58" hidden="1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4">
        <f t="shared" si="187"/>
        <v>42276.120636574073</v>
      </c>
      <c r="T2394" s="14">
        <f t="shared" si="188"/>
        <v>42306.120636574073</v>
      </c>
      <c r="U2394" s="13">
        <f t="shared" si="189"/>
        <v>2015</v>
      </c>
      <c r="V2394"/>
    </row>
    <row r="2395" spans="1:22" ht="43.5" hidden="1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4">
        <f t="shared" si="187"/>
        <v>42194.648344907408</v>
      </c>
      <c r="T2395" s="14">
        <f t="shared" si="188"/>
        <v>42224.648344907408</v>
      </c>
      <c r="U2395" s="13">
        <f t="shared" si="189"/>
        <v>2015</v>
      </c>
      <c r="V2395"/>
    </row>
    <row r="2396" spans="1:22" ht="43.5" hidden="1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4">
        <f t="shared" si="187"/>
        <v>42031.362187499995</v>
      </c>
      <c r="T2396" s="14">
        <f t="shared" si="188"/>
        <v>42061.362187499995</v>
      </c>
      <c r="U2396" s="13">
        <f t="shared" si="189"/>
        <v>2015</v>
      </c>
      <c r="V2396"/>
    </row>
    <row r="2397" spans="1:22" ht="43.5" hidden="1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4">
        <f t="shared" si="187"/>
        <v>42717.121377314819</v>
      </c>
      <c r="T2397" s="14">
        <f t="shared" si="188"/>
        <v>42745.372916666667</v>
      </c>
      <c r="U2397" s="13">
        <f t="shared" si="189"/>
        <v>2016</v>
      </c>
      <c r="V2397"/>
    </row>
    <row r="2398" spans="1:22" ht="43.5" hidden="1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4">
        <f t="shared" si="187"/>
        <v>42262.849050925928</v>
      </c>
      <c r="T2398" s="14">
        <f t="shared" si="188"/>
        <v>42292.849050925928</v>
      </c>
      <c r="U2398" s="13">
        <f t="shared" si="189"/>
        <v>2015</v>
      </c>
      <c r="V2398"/>
    </row>
    <row r="2399" spans="1:22" ht="43.5" hidden="1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4">
        <f t="shared" si="187"/>
        <v>41976.88490740741</v>
      </c>
      <c r="T2399" s="14">
        <f t="shared" si="188"/>
        <v>42006.88490740741</v>
      </c>
      <c r="U2399" s="13">
        <f t="shared" si="189"/>
        <v>2014</v>
      </c>
      <c r="V2399"/>
    </row>
    <row r="2400" spans="1:22" ht="43.5" hidden="1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4">
        <f t="shared" si="187"/>
        <v>42157.916481481487</v>
      </c>
      <c r="T2400" s="14">
        <f t="shared" si="188"/>
        <v>42187.916481481487</v>
      </c>
      <c r="U2400" s="13">
        <f t="shared" si="189"/>
        <v>2015</v>
      </c>
      <c r="V2400"/>
    </row>
    <row r="2401" spans="1:22" ht="43.5" hidden="1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4">
        <f t="shared" si="187"/>
        <v>41956.853078703702</v>
      </c>
      <c r="T2401" s="14">
        <f t="shared" si="188"/>
        <v>41991.853078703702</v>
      </c>
      <c r="U2401" s="13">
        <f t="shared" si="189"/>
        <v>2014</v>
      </c>
      <c r="V2401"/>
    </row>
    <row r="2402" spans="1:22" ht="43.5" hidden="1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4">
        <f t="shared" si="187"/>
        <v>42444.268101851849</v>
      </c>
      <c r="T2402" s="14">
        <f t="shared" si="188"/>
        <v>42474.268101851849</v>
      </c>
      <c r="U2402" s="13">
        <f t="shared" si="189"/>
        <v>2016</v>
      </c>
      <c r="V2402"/>
    </row>
    <row r="2403" spans="1:22" ht="43.5" hidden="1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4">
        <f t="shared" si="187"/>
        <v>42374.822870370372</v>
      </c>
      <c r="T2403" s="14">
        <f t="shared" si="188"/>
        <v>42434.822870370372</v>
      </c>
      <c r="U2403" s="13">
        <f t="shared" si="189"/>
        <v>2016</v>
      </c>
      <c r="V2403"/>
    </row>
    <row r="2404" spans="1:22" ht="29" hidden="1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4">
        <f t="shared" si="187"/>
        <v>42107.679756944446</v>
      </c>
      <c r="T2404" s="14">
        <f t="shared" si="188"/>
        <v>42137.679756944446</v>
      </c>
      <c r="U2404" s="13">
        <f t="shared" si="189"/>
        <v>2015</v>
      </c>
      <c r="V2404"/>
    </row>
    <row r="2405" spans="1:22" ht="43.5" hidden="1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4">
        <f t="shared" si="187"/>
        <v>42399.882615740738</v>
      </c>
      <c r="T2405" s="14">
        <f t="shared" si="188"/>
        <v>42459.840949074074</v>
      </c>
      <c r="U2405" s="13">
        <f t="shared" si="189"/>
        <v>2016</v>
      </c>
      <c r="V2405"/>
    </row>
    <row r="2406" spans="1:22" ht="43.5" hidden="1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4">
        <f t="shared" si="187"/>
        <v>42342.03943287037</v>
      </c>
      <c r="T2406" s="14">
        <f t="shared" si="188"/>
        <v>42372.03943287037</v>
      </c>
      <c r="U2406" s="13">
        <f t="shared" si="189"/>
        <v>2015</v>
      </c>
      <c r="V2406"/>
    </row>
    <row r="2407" spans="1:22" ht="43.5" hidden="1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4">
        <f t="shared" si="187"/>
        <v>42595.585358796292</v>
      </c>
      <c r="T2407" s="14">
        <f t="shared" si="188"/>
        <v>42616.585358796292</v>
      </c>
      <c r="U2407" s="13">
        <f t="shared" si="189"/>
        <v>2016</v>
      </c>
      <c r="V2407"/>
    </row>
    <row r="2408" spans="1:22" ht="43.5" hidden="1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4">
        <f t="shared" si="187"/>
        <v>41983.110995370371</v>
      </c>
      <c r="T2408" s="14">
        <f t="shared" si="188"/>
        <v>42023.110995370371</v>
      </c>
      <c r="U2408" s="13">
        <f t="shared" si="189"/>
        <v>2014</v>
      </c>
      <c r="V2408"/>
    </row>
    <row r="2409" spans="1:22" ht="58" hidden="1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4">
        <f t="shared" si="187"/>
        <v>42082.575555555552</v>
      </c>
      <c r="T2409" s="14">
        <f t="shared" si="188"/>
        <v>42105.25</v>
      </c>
      <c r="U2409" s="13">
        <f t="shared" si="189"/>
        <v>2015</v>
      </c>
      <c r="V2409"/>
    </row>
    <row r="2410" spans="1:22" ht="43.5" hidden="1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4">
        <f t="shared" si="187"/>
        <v>41919.140706018516</v>
      </c>
      <c r="T2410" s="14">
        <f t="shared" si="188"/>
        <v>41949.182372685187</v>
      </c>
      <c r="U2410" s="13">
        <f t="shared" si="189"/>
        <v>2014</v>
      </c>
      <c r="V2410"/>
    </row>
    <row r="2411" spans="1:22" ht="43.5" hidden="1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4">
        <f t="shared" si="187"/>
        <v>42204.875868055555</v>
      </c>
      <c r="T2411" s="14">
        <f t="shared" si="188"/>
        <v>42234.875868055555</v>
      </c>
      <c r="U2411" s="13">
        <f t="shared" si="189"/>
        <v>2015</v>
      </c>
      <c r="V2411"/>
    </row>
    <row r="2412" spans="1:22" ht="58" hidden="1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4">
        <f t="shared" si="187"/>
        <v>42224.408275462964</v>
      </c>
      <c r="T2412" s="14">
        <f t="shared" si="188"/>
        <v>42254.408275462964</v>
      </c>
      <c r="U2412" s="13">
        <f t="shared" si="189"/>
        <v>2015</v>
      </c>
      <c r="V2412"/>
    </row>
    <row r="2413" spans="1:22" ht="58" hidden="1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4">
        <f t="shared" si="187"/>
        <v>42211.732430555552</v>
      </c>
      <c r="T2413" s="14">
        <f t="shared" si="188"/>
        <v>42241.732430555552</v>
      </c>
      <c r="U2413" s="13">
        <f t="shared" si="189"/>
        <v>2015</v>
      </c>
      <c r="V2413"/>
    </row>
    <row r="2414" spans="1:22" ht="58" hidden="1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4">
        <f t="shared" si="187"/>
        <v>42655.736956018518</v>
      </c>
      <c r="T2414" s="14">
        <f t="shared" si="188"/>
        <v>42700.778622685189</v>
      </c>
      <c r="U2414" s="13">
        <f t="shared" si="189"/>
        <v>2016</v>
      </c>
      <c r="V2414"/>
    </row>
    <row r="2415" spans="1:22" ht="43.5" hidden="1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4">
        <f t="shared" si="187"/>
        <v>41760.10974537037</v>
      </c>
      <c r="T2415" s="14">
        <f t="shared" si="188"/>
        <v>41790.979166666664</v>
      </c>
      <c r="U2415" s="13">
        <f t="shared" si="189"/>
        <v>2014</v>
      </c>
      <c r="V2415"/>
    </row>
    <row r="2416" spans="1:22" ht="43.5" hidden="1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4">
        <f t="shared" si="187"/>
        <v>42198.695138888885</v>
      </c>
      <c r="T2416" s="14">
        <f t="shared" si="188"/>
        <v>42238.165972222225</v>
      </c>
      <c r="U2416" s="13">
        <f t="shared" si="189"/>
        <v>2015</v>
      </c>
      <c r="V2416"/>
    </row>
    <row r="2417" spans="1:22" ht="43.5" hidden="1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4">
        <f t="shared" si="187"/>
        <v>42536.862800925926</v>
      </c>
      <c r="T2417" s="14">
        <f t="shared" si="188"/>
        <v>42566.862800925926</v>
      </c>
      <c r="U2417" s="13">
        <f t="shared" si="189"/>
        <v>2016</v>
      </c>
      <c r="V2417"/>
    </row>
    <row r="2418" spans="1:22" ht="43.5" hidden="1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4">
        <f t="shared" si="187"/>
        <v>42019.737766203703</v>
      </c>
      <c r="T2418" s="14">
        <f t="shared" si="188"/>
        <v>42077.625</v>
      </c>
      <c r="U2418" s="13">
        <f t="shared" si="189"/>
        <v>2015</v>
      </c>
      <c r="V2418"/>
    </row>
    <row r="2419" spans="1:22" ht="43.5" hidden="1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4">
        <f t="shared" si="187"/>
        <v>41831.884108796294</v>
      </c>
      <c r="T2419" s="14">
        <f t="shared" si="188"/>
        <v>41861.884108796294</v>
      </c>
      <c r="U2419" s="13">
        <f t="shared" si="189"/>
        <v>2014</v>
      </c>
      <c r="V2419"/>
    </row>
    <row r="2420" spans="1:22" hidden="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4">
        <f t="shared" si="187"/>
        <v>42027.856990740736</v>
      </c>
      <c r="T2420" s="14">
        <f t="shared" si="188"/>
        <v>42087.815324074079</v>
      </c>
      <c r="U2420" s="13">
        <f t="shared" si="189"/>
        <v>2015</v>
      </c>
      <c r="V2420"/>
    </row>
    <row r="2421" spans="1:22" ht="58" hidden="1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4">
        <f t="shared" si="187"/>
        <v>41993.738298611104</v>
      </c>
      <c r="T2421" s="14">
        <f t="shared" si="188"/>
        <v>42053.738298611104</v>
      </c>
      <c r="U2421" s="13">
        <f t="shared" si="189"/>
        <v>2014</v>
      </c>
      <c r="V2421"/>
    </row>
    <row r="2422" spans="1:22" ht="43.5" hidden="1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4">
        <f t="shared" si="187"/>
        <v>41893.028877314813</v>
      </c>
      <c r="T2422" s="14">
        <f t="shared" si="188"/>
        <v>41953.070543981477</v>
      </c>
      <c r="U2422" s="13">
        <f t="shared" si="189"/>
        <v>2014</v>
      </c>
      <c r="V2422"/>
    </row>
    <row r="2423" spans="1:22" ht="29" hidden="1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4">
        <f t="shared" si="187"/>
        <v>42026.687453703707</v>
      </c>
      <c r="T2423" s="14">
        <f t="shared" si="188"/>
        <v>42056.687453703707</v>
      </c>
      <c r="U2423" s="13">
        <f t="shared" si="189"/>
        <v>2015</v>
      </c>
      <c r="V2423"/>
    </row>
    <row r="2424" spans="1:22" ht="29" hidden="1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4">
        <f t="shared" si="187"/>
        <v>42044.724953703699</v>
      </c>
      <c r="T2424" s="14">
        <f t="shared" si="188"/>
        <v>42074.683287037042</v>
      </c>
      <c r="U2424" s="13">
        <f t="shared" si="189"/>
        <v>2015</v>
      </c>
      <c r="V2424"/>
    </row>
    <row r="2425" spans="1:22" ht="43.5" hidden="1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4">
        <f t="shared" si="187"/>
        <v>41974.704745370371</v>
      </c>
      <c r="T2425" s="14">
        <f t="shared" si="188"/>
        <v>42004.704745370371</v>
      </c>
      <c r="U2425" s="13">
        <f t="shared" si="189"/>
        <v>2014</v>
      </c>
      <c r="V2425"/>
    </row>
    <row r="2426" spans="1:22" ht="29" hidden="1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4">
        <f t="shared" si="187"/>
        <v>41909.892453703702</v>
      </c>
      <c r="T2426" s="14">
        <f t="shared" si="188"/>
        <v>41939.892453703702</v>
      </c>
      <c r="U2426" s="13">
        <f t="shared" si="189"/>
        <v>2014</v>
      </c>
      <c r="V2426"/>
    </row>
    <row r="2427" spans="1:22" ht="58" hidden="1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4">
        <f t="shared" si="187"/>
        <v>42502.913761574076</v>
      </c>
      <c r="T2427" s="14">
        <f t="shared" si="188"/>
        <v>42517.919444444444</v>
      </c>
      <c r="U2427" s="13">
        <f t="shared" si="189"/>
        <v>2016</v>
      </c>
      <c r="V2427"/>
    </row>
    <row r="2428" spans="1:22" ht="43.5" hidden="1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4">
        <f t="shared" si="187"/>
        <v>42164.170046296291</v>
      </c>
      <c r="T2428" s="14">
        <f t="shared" si="188"/>
        <v>42224.170046296291</v>
      </c>
      <c r="U2428" s="13">
        <f t="shared" si="189"/>
        <v>2015</v>
      </c>
      <c r="V2428"/>
    </row>
    <row r="2429" spans="1:22" ht="29" hidden="1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4">
        <f t="shared" si="187"/>
        <v>42412.318668981476</v>
      </c>
      <c r="T2429" s="14">
        <f t="shared" si="188"/>
        <v>42452.277002314819</v>
      </c>
      <c r="U2429" s="13">
        <f t="shared" si="189"/>
        <v>2016</v>
      </c>
      <c r="V2429"/>
    </row>
    <row r="2430" spans="1:22" ht="29" hidden="1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4">
        <f t="shared" si="187"/>
        <v>42045.784155092595</v>
      </c>
      <c r="T2430" s="14">
        <f t="shared" si="188"/>
        <v>42075.742488425924</v>
      </c>
      <c r="U2430" s="13">
        <f t="shared" si="189"/>
        <v>2015</v>
      </c>
      <c r="V2430"/>
    </row>
    <row r="2431" spans="1:22" ht="43.5" hidden="1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4">
        <f t="shared" si="187"/>
        <v>42734.879236111112</v>
      </c>
      <c r="T2431" s="14">
        <f t="shared" si="188"/>
        <v>42771.697222222225</v>
      </c>
      <c r="U2431" s="13">
        <f t="shared" si="189"/>
        <v>2016</v>
      </c>
      <c r="V2431"/>
    </row>
    <row r="2432" spans="1:22" ht="58" hidden="1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4">
        <f t="shared" si="187"/>
        <v>42382.130833333329</v>
      </c>
      <c r="T2432" s="14">
        <f t="shared" si="188"/>
        <v>42412.130833333329</v>
      </c>
      <c r="U2432" s="13">
        <f t="shared" si="189"/>
        <v>2016</v>
      </c>
      <c r="V2432"/>
    </row>
    <row r="2433" spans="1:22" ht="29" hidden="1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4">
        <f t="shared" si="187"/>
        <v>42489.099687499998</v>
      </c>
      <c r="T2433" s="14">
        <f t="shared" si="188"/>
        <v>42549.099687499998</v>
      </c>
      <c r="U2433" s="13">
        <f t="shared" si="189"/>
        <v>2016</v>
      </c>
      <c r="V2433"/>
    </row>
    <row r="2434" spans="1:22" ht="43.5" hidden="1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8334</v>
      </c>
      <c r="R2434" t="s">
        <v>8335</v>
      </c>
      <c r="S2434" s="14">
        <f t="shared" si="187"/>
        <v>42041.218715277777</v>
      </c>
      <c r="T2434" s="14">
        <f t="shared" si="188"/>
        <v>42071.218715277777</v>
      </c>
      <c r="U2434" s="13">
        <f t="shared" si="189"/>
        <v>2015</v>
      </c>
      <c r="V2434"/>
    </row>
    <row r="2435" spans="1:22" ht="58" hidden="1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4">
        <f t="shared" ref="S2435:S2498" si="192">(((J2435/60)/60)/24+DATE(1970,1,1))</f>
        <v>42397.89980324074</v>
      </c>
      <c r="T2435" s="14">
        <f t="shared" ref="T2435:T2498" si="193">(((I2435/60)/60)/24)+DATE(1970,1,1)</f>
        <v>42427.89980324074</v>
      </c>
      <c r="U2435" s="13">
        <f t="shared" ref="U2435:U2498" si="194">YEAR(S2435)</f>
        <v>2016</v>
      </c>
      <c r="V2435"/>
    </row>
    <row r="2436" spans="1:22" ht="43.5" hidden="1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4">
        <f t="shared" si="192"/>
        <v>42180.18604166666</v>
      </c>
      <c r="T2436" s="14">
        <f t="shared" si="193"/>
        <v>42220.18604166666</v>
      </c>
      <c r="U2436" s="13">
        <f t="shared" si="194"/>
        <v>2015</v>
      </c>
      <c r="V2436"/>
    </row>
    <row r="2437" spans="1:22" ht="43.5" hidden="1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4">
        <f t="shared" si="192"/>
        <v>42252.277615740735</v>
      </c>
      <c r="T2437" s="14">
        <f t="shared" si="193"/>
        <v>42282.277615740735</v>
      </c>
      <c r="U2437" s="13">
        <f t="shared" si="194"/>
        <v>2015</v>
      </c>
      <c r="V2437"/>
    </row>
    <row r="2438" spans="1:22" ht="58" hidden="1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4">
        <f t="shared" si="192"/>
        <v>42338.615393518514</v>
      </c>
      <c r="T2438" s="14">
        <f t="shared" si="193"/>
        <v>42398.615393518514</v>
      </c>
      <c r="U2438" s="13">
        <f t="shared" si="194"/>
        <v>2015</v>
      </c>
      <c r="V2438"/>
    </row>
    <row r="2439" spans="1:22" ht="43.5" hidden="1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4">
        <f t="shared" si="192"/>
        <v>42031.965138888889</v>
      </c>
      <c r="T2439" s="14">
        <f t="shared" si="193"/>
        <v>42080.75</v>
      </c>
      <c r="U2439" s="13">
        <f t="shared" si="194"/>
        <v>2015</v>
      </c>
      <c r="V2439"/>
    </row>
    <row r="2440" spans="1:22" ht="43.5" hidden="1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4">
        <f t="shared" si="192"/>
        <v>42285.91506944444</v>
      </c>
      <c r="T2440" s="14">
        <f t="shared" si="193"/>
        <v>42345.956736111111</v>
      </c>
      <c r="U2440" s="13">
        <f t="shared" si="194"/>
        <v>2015</v>
      </c>
      <c r="V2440"/>
    </row>
    <row r="2441" spans="1:22" ht="58" hidden="1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4">
        <f t="shared" si="192"/>
        <v>42265.818622685183</v>
      </c>
      <c r="T2441" s="14">
        <f t="shared" si="193"/>
        <v>42295.818622685183</v>
      </c>
      <c r="U2441" s="13">
        <f t="shared" si="194"/>
        <v>2015</v>
      </c>
      <c r="V2441"/>
    </row>
    <row r="2442" spans="1:22" ht="29" hidden="1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4">
        <f t="shared" si="192"/>
        <v>42383.899456018517</v>
      </c>
      <c r="T2442" s="14">
        <f t="shared" si="193"/>
        <v>42413.899456018517</v>
      </c>
      <c r="U2442" s="13">
        <f t="shared" si="194"/>
        <v>2016</v>
      </c>
      <c r="V2442"/>
    </row>
    <row r="2443" spans="1:22" ht="29" hidden="1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4">
        <f t="shared" si="192"/>
        <v>42187.125625000001</v>
      </c>
      <c r="T2443" s="14">
        <f t="shared" si="193"/>
        <v>42208.207638888889</v>
      </c>
      <c r="U2443" s="13">
        <f t="shared" si="194"/>
        <v>2015</v>
      </c>
      <c r="V2443"/>
    </row>
    <row r="2444" spans="1:22" ht="29" hidden="1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4">
        <f t="shared" si="192"/>
        <v>42052.666990740734</v>
      </c>
      <c r="T2444" s="14">
        <f t="shared" si="193"/>
        <v>42082.625324074077</v>
      </c>
      <c r="U2444" s="13">
        <f t="shared" si="194"/>
        <v>2015</v>
      </c>
      <c r="V2444"/>
    </row>
    <row r="2445" spans="1:22" ht="58" hidden="1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4">
        <f t="shared" si="192"/>
        <v>41836.625254629631</v>
      </c>
      <c r="T2445" s="14">
        <f t="shared" si="193"/>
        <v>41866.625254629631</v>
      </c>
      <c r="U2445" s="13">
        <f t="shared" si="194"/>
        <v>2014</v>
      </c>
      <c r="V2445"/>
    </row>
    <row r="2446" spans="1:22" ht="43.5" hidden="1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4">
        <f t="shared" si="192"/>
        <v>42485.754525462966</v>
      </c>
      <c r="T2446" s="14">
        <f t="shared" si="193"/>
        <v>42515.754525462966</v>
      </c>
      <c r="U2446" s="13">
        <f t="shared" si="194"/>
        <v>2016</v>
      </c>
      <c r="V2446"/>
    </row>
    <row r="2447" spans="1:22" ht="58" hidden="1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4">
        <f t="shared" si="192"/>
        <v>42243.190057870372</v>
      </c>
      <c r="T2447" s="14">
        <f t="shared" si="193"/>
        <v>42273.190057870372</v>
      </c>
      <c r="U2447" s="13">
        <f t="shared" si="194"/>
        <v>2015</v>
      </c>
      <c r="V2447"/>
    </row>
    <row r="2448" spans="1:22" ht="58" hidden="1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4">
        <f t="shared" si="192"/>
        <v>42670.602673611109</v>
      </c>
      <c r="T2448" s="14">
        <f t="shared" si="193"/>
        <v>42700.64434027778</v>
      </c>
      <c r="U2448" s="13">
        <f t="shared" si="194"/>
        <v>2016</v>
      </c>
      <c r="V2448"/>
    </row>
    <row r="2449" spans="1:22" ht="58" hidden="1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4">
        <f t="shared" si="192"/>
        <v>42654.469826388886</v>
      </c>
      <c r="T2449" s="14">
        <f t="shared" si="193"/>
        <v>42686.166666666672</v>
      </c>
      <c r="U2449" s="13">
        <f t="shared" si="194"/>
        <v>2016</v>
      </c>
      <c r="V2449"/>
    </row>
    <row r="2450" spans="1:22" ht="43.5" hidden="1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4">
        <f t="shared" si="192"/>
        <v>42607.316122685181</v>
      </c>
      <c r="T2450" s="14">
        <f t="shared" si="193"/>
        <v>42613.233333333337</v>
      </c>
      <c r="U2450" s="13">
        <f t="shared" si="194"/>
        <v>2016</v>
      </c>
      <c r="V2450"/>
    </row>
    <row r="2451" spans="1:22" ht="43.5" hidden="1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4">
        <f t="shared" si="192"/>
        <v>41943.142534722225</v>
      </c>
      <c r="T2451" s="14">
        <f t="shared" si="193"/>
        <v>41973.184201388889</v>
      </c>
      <c r="U2451" s="13">
        <f t="shared" si="194"/>
        <v>2014</v>
      </c>
      <c r="V2451"/>
    </row>
    <row r="2452" spans="1:22" ht="43.5" hidden="1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4">
        <f t="shared" si="192"/>
        <v>41902.07240740741</v>
      </c>
      <c r="T2452" s="14">
        <f t="shared" si="193"/>
        <v>41940.132638888892</v>
      </c>
      <c r="U2452" s="13">
        <f t="shared" si="194"/>
        <v>2014</v>
      </c>
      <c r="V2452"/>
    </row>
    <row r="2453" spans="1:22" ht="43.5" hidden="1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4">
        <f t="shared" si="192"/>
        <v>42779.908449074079</v>
      </c>
      <c r="T2453" s="14">
        <f t="shared" si="193"/>
        <v>42799.908449074079</v>
      </c>
      <c r="U2453" s="13">
        <f t="shared" si="194"/>
        <v>2017</v>
      </c>
      <c r="V2453"/>
    </row>
    <row r="2454" spans="1:22" ht="43.5" hidden="1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4">
        <f t="shared" si="192"/>
        <v>42338.84375</v>
      </c>
      <c r="T2454" s="14">
        <f t="shared" si="193"/>
        <v>42367.958333333328</v>
      </c>
      <c r="U2454" s="13">
        <f t="shared" si="194"/>
        <v>2015</v>
      </c>
      <c r="V2454"/>
    </row>
    <row r="2455" spans="1:22" ht="43.5" hidden="1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4">
        <f t="shared" si="192"/>
        <v>42738.692233796297</v>
      </c>
      <c r="T2455" s="14">
        <f t="shared" si="193"/>
        <v>42768.692233796297</v>
      </c>
      <c r="U2455" s="13">
        <f t="shared" si="194"/>
        <v>2017</v>
      </c>
      <c r="V2455"/>
    </row>
    <row r="2456" spans="1:22" ht="43.5" hidden="1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4">
        <f t="shared" si="192"/>
        <v>42770.201481481476</v>
      </c>
      <c r="T2456" s="14">
        <f t="shared" si="193"/>
        <v>42805.201481481476</v>
      </c>
      <c r="U2456" s="13">
        <f t="shared" si="194"/>
        <v>2017</v>
      </c>
      <c r="V2456"/>
    </row>
    <row r="2457" spans="1:22" ht="43.5" hidden="1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4">
        <f t="shared" si="192"/>
        <v>42452.781828703708</v>
      </c>
      <c r="T2457" s="14">
        <f t="shared" si="193"/>
        <v>42480.781828703708</v>
      </c>
      <c r="U2457" s="13">
        <f t="shared" si="194"/>
        <v>2016</v>
      </c>
      <c r="V2457"/>
    </row>
    <row r="2458" spans="1:22" ht="43.5" hidden="1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4">
        <f t="shared" si="192"/>
        <v>42761.961099537039</v>
      </c>
      <c r="T2458" s="14">
        <f t="shared" si="193"/>
        <v>42791.961099537039</v>
      </c>
      <c r="U2458" s="13">
        <f t="shared" si="194"/>
        <v>2017</v>
      </c>
      <c r="V2458"/>
    </row>
    <row r="2459" spans="1:22" ht="43.5" hidden="1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4">
        <f t="shared" si="192"/>
        <v>42423.602500000001</v>
      </c>
      <c r="T2459" s="14">
        <f t="shared" si="193"/>
        <v>42453.560833333337</v>
      </c>
      <c r="U2459" s="13">
        <f t="shared" si="194"/>
        <v>2016</v>
      </c>
      <c r="V2459"/>
    </row>
    <row r="2460" spans="1:22" ht="58" hidden="1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4">
        <f t="shared" si="192"/>
        <v>42495.871736111112</v>
      </c>
      <c r="T2460" s="14">
        <f t="shared" si="193"/>
        <v>42530.791666666672</v>
      </c>
      <c r="U2460" s="13">
        <f t="shared" si="194"/>
        <v>2016</v>
      </c>
      <c r="V2460"/>
    </row>
    <row r="2461" spans="1:22" ht="58" hidden="1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4">
        <f t="shared" si="192"/>
        <v>42407.637557870374</v>
      </c>
      <c r="T2461" s="14">
        <f t="shared" si="193"/>
        <v>42452.595891203702</v>
      </c>
      <c r="U2461" s="13">
        <f t="shared" si="194"/>
        <v>2016</v>
      </c>
      <c r="V2461"/>
    </row>
    <row r="2462" spans="1:22" ht="43.5" hidden="1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4">
        <f t="shared" si="192"/>
        <v>42704.187118055561</v>
      </c>
      <c r="T2462" s="14">
        <f t="shared" si="193"/>
        <v>42738.178472222222</v>
      </c>
      <c r="U2462" s="13">
        <f t="shared" si="194"/>
        <v>2016</v>
      </c>
      <c r="V2462"/>
    </row>
    <row r="2463" spans="1:22" ht="43.5" hidden="1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4">
        <f t="shared" si="192"/>
        <v>40784.012696759259</v>
      </c>
      <c r="T2463" s="14">
        <f t="shared" si="193"/>
        <v>40817.125</v>
      </c>
      <c r="U2463" s="13">
        <f t="shared" si="194"/>
        <v>2011</v>
      </c>
      <c r="V2463"/>
    </row>
    <row r="2464" spans="1:22" ht="43.5" hidden="1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4">
        <f t="shared" si="192"/>
        <v>41089.186296296299</v>
      </c>
      <c r="T2464" s="14">
        <f t="shared" si="193"/>
        <v>41109.186296296299</v>
      </c>
      <c r="U2464" s="13">
        <f t="shared" si="194"/>
        <v>2012</v>
      </c>
      <c r="V2464"/>
    </row>
    <row r="2465" spans="1:22" hidden="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4">
        <f t="shared" si="192"/>
        <v>41341.111400462964</v>
      </c>
      <c r="T2465" s="14">
        <f t="shared" si="193"/>
        <v>41380.791666666664</v>
      </c>
      <c r="U2465" s="13">
        <f t="shared" si="194"/>
        <v>2013</v>
      </c>
      <c r="V2465"/>
    </row>
    <row r="2466" spans="1:22" ht="43.5" hidden="1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4">
        <f t="shared" si="192"/>
        <v>42248.90042824074</v>
      </c>
      <c r="T2466" s="14">
        <f t="shared" si="193"/>
        <v>42277.811805555553</v>
      </c>
      <c r="U2466" s="13">
        <f t="shared" si="194"/>
        <v>2015</v>
      </c>
      <c r="V2466"/>
    </row>
    <row r="2467" spans="1:22" ht="43.5" hidden="1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4">
        <f t="shared" si="192"/>
        <v>41145.719305555554</v>
      </c>
      <c r="T2467" s="14">
        <f t="shared" si="193"/>
        <v>41175.719305555554</v>
      </c>
      <c r="U2467" s="13">
        <f t="shared" si="194"/>
        <v>2012</v>
      </c>
      <c r="V2467"/>
    </row>
    <row r="2468" spans="1:22" ht="43.5" hidden="1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4">
        <f t="shared" si="192"/>
        <v>41373.102465277778</v>
      </c>
      <c r="T2468" s="14">
        <f t="shared" si="193"/>
        <v>41403.102465277778</v>
      </c>
      <c r="U2468" s="13">
        <f t="shared" si="194"/>
        <v>2013</v>
      </c>
      <c r="V2468"/>
    </row>
    <row r="2469" spans="1:22" ht="43.5" hidden="1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4">
        <f t="shared" si="192"/>
        <v>41025.874201388891</v>
      </c>
      <c r="T2469" s="14">
        <f t="shared" si="193"/>
        <v>41039.708333333336</v>
      </c>
      <c r="U2469" s="13">
        <f t="shared" si="194"/>
        <v>2012</v>
      </c>
      <c r="V2469"/>
    </row>
    <row r="2470" spans="1:22" ht="43.5" hidden="1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4">
        <f t="shared" si="192"/>
        <v>41174.154178240737</v>
      </c>
      <c r="T2470" s="14">
        <f t="shared" si="193"/>
        <v>41210.208333333336</v>
      </c>
      <c r="U2470" s="13">
        <f t="shared" si="194"/>
        <v>2012</v>
      </c>
      <c r="V2470"/>
    </row>
    <row r="2471" spans="1:22" ht="43.5" hidden="1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4">
        <f t="shared" si="192"/>
        <v>40557.429733796293</v>
      </c>
      <c r="T2471" s="14">
        <f t="shared" si="193"/>
        <v>40582.429733796293</v>
      </c>
      <c r="U2471" s="13">
        <f t="shared" si="194"/>
        <v>2011</v>
      </c>
      <c r="V2471"/>
    </row>
    <row r="2472" spans="1:22" ht="43.5" hidden="1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4">
        <f t="shared" si="192"/>
        <v>41023.07471064815</v>
      </c>
      <c r="T2472" s="14">
        <f t="shared" si="193"/>
        <v>41053.07471064815</v>
      </c>
      <c r="U2472" s="13">
        <f t="shared" si="194"/>
        <v>2012</v>
      </c>
      <c r="V2472"/>
    </row>
    <row r="2473" spans="1:22" ht="58" hidden="1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4">
        <f t="shared" si="192"/>
        <v>40893.992962962962</v>
      </c>
      <c r="T2473" s="14">
        <f t="shared" si="193"/>
        <v>40933.992962962962</v>
      </c>
      <c r="U2473" s="13">
        <f t="shared" si="194"/>
        <v>2011</v>
      </c>
      <c r="V2473"/>
    </row>
    <row r="2474" spans="1:22" ht="58" hidden="1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4">
        <f t="shared" si="192"/>
        <v>40354.11550925926</v>
      </c>
      <c r="T2474" s="14">
        <f t="shared" si="193"/>
        <v>40425.043749999997</v>
      </c>
      <c r="U2474" s="13">
        <f t="shared" si="194"/>
        <v>2010</v>
      </c>
      <c r="V2474"/>
    </row>
    <row r="2475" spans="1:22" ht="43.5" hidden="1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4">
        <f t="shared" si="192"/>
        <v>41193.748483796298</v>
      </c>
      <c r="T2475" s="14">
        <f t="shared" si="193"/>
        <v>41223.790150462963</v>
      </c>
      <c r="U2475" s="13">
        <f t="shared" si="194"/>
        <v>2012</v>
      </c>
      <c r="V2475"/>
    </row>
    <row r="2476" spans="1:22" ht="58" hidden="1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4">
        <f t="shared" si="192"/>
        <v>40417.011296296296</v>
      </c>
      <c r="T2476" s="14">
        <f t="shared" si="193"/>
        <v>40462.011296296296</v>
      </c>
      <c r="U2476" s="13">
        <f t="shared" si="194"/>
        <v>2010</v>
      </c>
      <c r="V2476"/>
    </row>
    <row r="2477" spans="1:22" ht="29" hidden="1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4">
        <f t="shared" si="192"/>
        <v>40310.287673611114</v>
      </c>
      <c r="T2477" s="14">
        <f t="shared" si="193"/>
        <v>40369.916666666664</v>
      </c>
      <c r="U2477" s="13">
        <f t="shared" si="194"/>
        <v>2010</v>
      </c>
      <c r="V2477"/>
    </row>
    <row r="2478" spans="1:22" ht="43.5" hidden="1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4">
        <f t="shared" si="192"/>
        <v>41913.328356481477</v>
      </c>
      <c r="T2478" s="14">
        <f t="shared" si="193"/>
        <v>41946.370023148149</v>
      </c>
      <c r="U2478" s="13">
        <f t="shared" si="194"/>
        <v>2014</v>
      </c>
      <c r="V2478"/>
    </row>
    <row r="2479" spans="1:22" ht="29" hidden="1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4">
        <f t="shared" si="192"/>
        <v>41088.691493055558</v>
      </c>
      <c r="T2479" s="14">
        <f t="shared" si="193"/>
        <v>41133.691493055558</v>
      </c>
      <c r="U2479" s="13">
        <f t="shared" si="194"/>
        <v>2012</v>
      </c>
      <c r="V2479"/>
    </row>
    <row r="2480" spans="1:22" ht="43.5" hidden="1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4">
        <f t="shared" si="192"/>
        <v>41257.950381944444</v>
      </c>
      <c r="T2480" s="14">
        <f t="shared" si="193"/>
        <v>41287.950381944444</v>
      </c>
      <c r="U2480" s="13">
        <f t="shared" si="194"/>
        <v>2012</v>
      </c>
      <c r="V2480"/>
    </row>
    <row r="2481" spans="1:22" ht="29" hidden="1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4">
        <f t="shared" si="192"/>
        <v>41107.726782407408</v>
      </c>
      <c r="T2481" s="14">
        <f t="shared" si="193"/>
        <v>41118.083333333336</v>
      </c>
      <c r="U2481" s="13">
        <f t="shared" si="194"/>
        <v>2012</v>
      </c>
      <c r="V2481"/>
    </row>
    <row r="2482" spans="1:22" ht="43.5" hidden="1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4">
        <f t="shared" si="192"/>
        <v>42227.936157407406</v>
      </c>
      <c r="T2482" s="14">
        <f t="shared" si="193"/>
        <v>42287.936157407406</v>
      </c>
      <c r="U2482" s="13">
        <f t="shared" si="194"/>
        <v>2015</v>
      </c>
      <c r="V2482"/>
    </row>
    <row r="2483" spans="1:22" ht="43.5" hidden="1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4">
        <f t="shared" si="192"/>
        <v>40999.645925925928</v>
      </c>
      <c r="T2483" s="14">
        <f t="shared" si="193"/>
        <v>41029.645925925928</v>
      </c>
      <c r="U2483" s="13">
        <f t="shared" si="194"/>
        <v>2012</v>
      </c>
      <c r="V2483"/>
    </row>
    <row r="2484" spans="1:22" ht="58" hidden="1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4">
        <f t="shared" si="192"/>
        <v>40711.782210648147</v>
      </c>
      <c r="T2484" s="14">
        <f t="shared" si="193"/>
        <v>40756.782210648147</v>
      </c>
      <c r="U2484" s="13">
        <f t="shared" si="194"/>
        <v>2011</v>
      </c>
      <c r="V2484"/>
    </row>
    <row r="2485" spans="1:22" ht="43.5" hidden="1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4">
        <f t="shared" si="192"/>
        <v>40970.750034722223</v>
      </c>
      <c r="T2485" s="14">
        <f t="shared" si="193"/>
        <v>41030.708368055559</v>
      </c>
      <c r="U2485" s="13">
        <f t="shared" si="194"/>
        <v>2012</v>
      </c>
      <c r="V2485"/>
    </row>
    <row r="2486" spans="1:22" ht="58" hidden="1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4">
        <f t="shared" si="192"/>
        <v>40771.916701388887</v>
      </c>
      <c r="T2486" s="14">
        <f t="shared" si="193"/>
        <v>40801.916701388887</v>
      </c>
      <c r="U2486" s="13">
        <f t="shared" si="194"/>
        <v>2011</v>
      </c>
      <c r="V2486"/>
    </row>
    <row r="2487" spans="1:22" ht="58" hidden="1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4">
        <f t="shared" si="192"/>
        <v>40793.998599537037</v>
      </c>
      <c r="T2487" s="14">
        <f t="shared" si="193"/>
        <v>40828.998599537037</v>
      </c>
      <c r="U2487" s="13">
        <f t="shared" si="194"/>
        <v>2011</v>
      </c>
      <c r="V2487"/>
    </row>
    <row r="2488" spans="1:22" ht="43.5" hidden="1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4">
        <f t="shared" si="192"/>
        <v>40991.708055555559</v>
      </c>
      <c r="T2488" s="14">
        <f t="shared" si="193"/>
        <v>41021.708055555559</v>
      </c>
      <c r="U2488" s="13">
        <f t="shared" si="194"/>
        <v>2012</v>
      </c>
      <c r="V2488"/>
    </row>
    <row r="2489" spans="1:22" ht="43.5" hidden="1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4">
        <f t="shared" si="192"/>
        <v>41026.083298611113</v>
      </c>
      <c r="T2489" s="14">
        <f t="shared" si="193"/>
        <v>41056.083298611113</v>
      </c>
      <c r="U2489" s="13">
        <f t="shared" si="194"/>
        <v>2012</v>
      </c>
      <c r="V2489"/>
    </row>
    <row r="2490" spans="1:22" ht="58" hidden="1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4">
        <f t="shared" si="192"/>
        <v>40833.633194444446</v>
      </c>
      <c r="T2490" s="14">
        <f t="shared" si="193"/>
        <v>40863.674861111111</v>
      </c>
      <c r="U2490" s="13">
        <f t="shared" si="194"/>
        <v>2011</v>
      </c>
      <c r="V2490"/>
    </row>
    <row r="2491" spans="1:22" ht="43.5" hidden="1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4">
        <f t="shared" si="192"/>
        <v>41373.690266203703</v>
      </c>
      <c r="T2491" s="14">
        <f t="shared" si="193"/>
        <v>41403.690266203703</v>
      </c>
      <c r="U2491" s="13">
        <f t="shared" si="194"/>
        <v>2013</v>
      </c>
      <c r="V2491"/>
    </row>
    <row r="2492" spans="1:22" ht="43.5" hidden="1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4">
        <f t="shared" si="192"/>
        <v>41023.227731481478</v>
      </c>
      <c r="T2492" s="14">
        <f t="shared" si="193"/>
        <v>41083.227731481478</v>
      </c>
      <c r="U2492" s="13">
        <f t="shared" si="194"/>
        <v>2012</v>
      </c>
      <c r="V2492"/>
    </row>
    <row r="2493" spans="1:22" ht="43.5" hidden="1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4">
        <f t="shared" si="192"/>
        <v>40542.839282407411</v>
      </c>
      <c r="T2493" s="14">
        <f t="shared" si="193"/>
        <v>40559.07708333333</v>
      </c>
      <c r="U2493" s="13">
        <f t="shared" si="194"/>
        <v>2010</v>
      </c>
      <c r="V2493"/>
    </row>
    <row r="2494" spans="1:22" ht="29" hidden="1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4">
        <f t="shared" si="192"/>
        <v>41024.985972222225</v>
      </c>
      <c r="T2494" s="14">
        <f t="shared" si="193"/>
        <v>41076.415972222225</v>
      </c>
      <c r="U2494" s="13">
        <f t="shared" si="194"/>
        <v>2012</v>
      </c>
      <c r="V2494"/>
    </row>
    <row r="2495" spans="1:22" ht="43.5" hidden="1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4">
        <f t="shared" si="192"/>
        <v>41348.168287037035</v>
      </c>
      <c r="T2495" s="14">
        <f t="shared" si="193"/>
        <v>41393.168287037035</v>
      </c>
      <c r="U2495" s="13">
        <f t="shared" si="194"/>
        <v>2013</v>
      </c>
      <c r="V2495"/>
    </row>
    <row r="2496" spans="1:22" ht="43.5" hidden="1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4">
        <f t="shared" si="192"/>
        <v>41022.645185185182</v>
      </c>
      <c r="T2496" s="14">
        <f t="shared" si="193"/>
        <v>41052.645185185182</v>
      </c>
      <c r="U2496" s="13">
        <f t="shared" si="194"/>
        <v>2012</v>
      </c>
      <c r="V2496"/>
    </row>
    <row r="2497" spans="1:22" ht="43.5" hidden="1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4">
        <f t="shared" si="192"/>
        <v>41036.946469907409</v>
      </c>
      <c r="T2497" s="14">
        <f t="shared" si="193"/>
        <v>41066.946469907409</v>
      </c>
      <c r="U2497" s="13">
        <f t="shared" si="194"/>
        <v>2012</v>
      </c>
      <c r="V2497"/>
    </row>
    <row r="2498" spans="1:22" ht="29" hidden="1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8323</v>
      </c>
      <c r="R2498" t="s">
        <v>8327</v>
      </c>
      <c r="S2498" s="14">
        <f t="shared" si="192"/>
        <v>41327.996435185189</v>
      </c>
      <c r="T2498" s="14">
        <f t="shared" si="193"/>
        <v>41362.954768518517</v>
      </c>
      <c r="U2498" s="13">
        <f t="shared" si="194"/>
        <v>2013</v>
      </c>
      <c r="V2498"/>
    </row>
    <row r="2499" spans="1:22" ht="43.5" hidden="1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4">
        <f t="shared" ref="S2499:S2562" si="197">(((J2499/60)/60)/24+DATE(1970,1,1))</f>
        <v>40730.878912037035</v>
      </c>
      <c r="T2499" s="14">
        <f t="shared" ref="T2499:T2562" si="198">(((I2499/60)/60)/24)+DATE(1970,1,1)</f>
        <v>40760.878912037035</v>
      </c>
      <c r="U2499" s="13">
        <f t="shared" ref="U2499:U2562" si="199">YEAR(S2499)</f>
        <v>2011</v>
      </c>
      <c r="V2499"/>
    </row>
    <row r="2500" spans="1:22" ht="43.5" hidden="1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4">
        <f t="shared" si="197"/>
        <v>42017.967442129629</v>
      </c>
      <c r="T2500" s="14">
        <f t="shared" si="198"/>
        <v>42031.967442129629</v>
      </c>
      <c r="U2500" s="13">
        <f t="shared" si="199"/>
        <v>2015</v>
      </c>
      <c r="V2500"/>
    </row>
    <row r="2501" spans="1:22" ht="43.5" hidden="1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4">
        <f t="shared" si="197"/>
        <v>41226.648576388885</v>
      </c>
      <c r="T2501" s="14">
        <f t="shared" si="198"/>
        <v>41274.75</v>
      </c>
      <c r="U2501" s="13">
        <f t="shared" si="199"/>
        <v>2012</v>
      </c>
      <c r="V2501"/>
    </row>
    <row r="2502" spans="1:22" ht="43.5" hidden="1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4">
        <f t="shared" si="197"/>
        <v>41053.772858796299</v>
      </c>
      <c r="T2502" s="14">
        <f t="shared" si="198"/>
        <v>41083.772858796299</v>
      </c>
      <c r="U2502" s="13">
        <f t="shared" si="199"/>
        <v>2012</v>
      </c>
      <c r="V2502"/>
    </row>
    <row r="2503" spans="1:22" ht="43.5" hidden="1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4">
        <f t="shared" si="197"/>
        <v>42244.776666666665</v>
      </c>
      <c r="T2503" s="14">
        <f t="shared" si="198"/>
        <v>42274.776666666665</v>
      </c>
      <c r="U2503" s="13">
        <f t="shared" si="199"/>
        <v>2015</v>
      </c>
      <c r="V2503"/>
    </row>
    <row r="2504" spans="1:22" ht="58" hidden="1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4">
        <f t="shared" si="197"/>
        <v>41858.825439814813</v>
      </c>
      <c r="T2504" s="14">
        <f t="shared" si="198"/>
        <v>41903.825439814813</v>
      </c>
      <c r="U2504" s="13">
        <f t="shared" si="199"/>
        <v>2014</v>
      </c>
      <c r="V2504"/>
    </row>
    <row r="2505" spans="1:22" ht="43.5" hidden="1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4">
        <f t="shared" si="197"/>
        <v>42498.899398148147</v>
      </c>
      <c r="T2505" s="14">
        <f t="shared" si="198"/>
        <v>42528.879166666666</v>
      </c>
      <c r="U2505" s="13">
        <f t="shared" si="199"/>
        <v>2016</v>
      </c>
      <c r="V2505"/>
    </row>
    <row r="2506" spans="1:22" ht="29" hidden="1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4">
        <f t="shared" si="197"/>
        <v>41928.015439814815</v>
      </c>
      <c r="T2506" s="14">
        <f t="shared" si="198"/>
        <v>41958.057106481487</v>
      </c>
      <c r="U2506" s="13">
        <f t="shared" si="199"/>
        <v>2014</v>
      </c>
      <c r="V2506"/>
    </row>
    <row r="2507" spans="1:22" ht="58" hidden="1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4">
        <f t="shared" si="197"/>
        <v>42047.05574074074</v>
      </c>
      <c r="T2507" s="14">
        <f t="shared" si="198"/>
        <v>42077.014074074075</v>
      </c>
      <c r="U2507" s="13">
        <f t="shared" si="199"/>
        <v>2015</v>
      </c>
      <c r="V2507"/>
    </row>
    <row r="2508" spans="1:22" ht="43.5" hidden="1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4">
        <f t="shared" si="197"/>
        <v>42258.297094907408</v>
      </c>
      <c r="T2508" s="14">
        <f t="shared" si="198"/>
        <v>42280.875</v>
      </c>
      <c r="U2508" s="13">
        <f t="shared" si="199"/>
        <v>2015</v>
      </c>
      <c r="V2508"/>
    </row>
    <row r="2509" spans="1:22" hidden="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4">
        <f t="shared" si="197"/>
        <v>42105.072962962964</v>
      </c>
      <c r="T2509" s="14">
        <f t="shared" si="198"/>
        <v>42135.072962962964</v>
      </c>
      <c r="U2509" s="13">
        <f t="shared" si="199"/>
        <v>2015</v>
      </c>
      <c r="V2509"/>
    </row>
    <row r="2510" spans="1:22" ht="43.5" hidden="1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4">
        <f t="shared" si="197"/>
        <v>41835.951782407406</v>
      </c>
      <c r="T2510" s="14">
        <f t="shared" si="198"/>
        <v>41865.951782407406</v>
      </c>
      <c r="U2510" s="13">
        <f t="shared" si="199"/>
        <v>2014</v>
      </c>
      <c r="V2510"/>
    </row>
    <row r="2511" spans="1:22" ht="43.5" hidden="1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4">
        <f t="shared" si="197"/>
        <v>42058.809594907405</v>
      </c>
      <c r="T2511" s="14">
        <f t="shared" si="198"/>
        <v>42114.767928240741</v>
      </c>
      <c r="U2511" s="13">
        <f t="shared" si="199"/>
        <v>2015</v>
      </c>
      <c r="V2511"/>
    </row>
    <row r="2512" spans="1:22" ht="43.5" hidden="1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4">
        <f t="shared" si="197"/>
        <v>42078.997361111105</v>
      </c>
      <c r="T2512" s="14">
        <f t="shared" si="198"/>
        <v>42138.997361111105</v>
      </c>
      <c r="U2512" s="13">
        <f t="shared" si="199"/>
        <v>2015</v>
      </c>
      <c r="V2512"/>
    </row>
    <row r="2513" spans="1:22" ht="43.5" hidden="1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4">
        <f t="shared" si="197"/>
        <v>42371.446909722217</v>
      </c>
      <c r="T2513" s="14">
        <f t="shared" si="198"/>
        <v>42401.446909722217</v>
      </c>
      <c r="U2513" s="13">
        <f t="shared" si="199"/>
        <v>2016</v>
      </c>
      <c r="V2513"/>
    </row>
    <row r="2514" spans="1:22" ht="43.5" hidden="1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4">
        <f t="shared" si="197"/>
        <v>41971.876863425925</v>
      </c>
      <c r="T2514" s="14">
        <f t="shared" si="198"/>
        <v>41986.876863425925</v>
      </c>
      <c r="U2514" s="13">
        <f t="shared" si="199"/>
        <v>2014</v>
      </c>
      <c r="V2514"/>
    </row>
    <row r="2515" spans="1:22" ht="58" hidden="1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4">
        <f t="shared" si="197"/>
        <v>42732.00681712963</v>
      </c>
      <c r="T2515" s="14">
        <f t="shared" si="198"/>
        <v>42792.00681712963</v>
      </c>
      <c r="U2515" s="13">
        <f t="shared" si="199"/>
        <v>2016</v>
      </c>
      <c r="V2515"/>
    </row>
    <row r="2516" spans="1:22" ht="43.5" hidden="1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4">
        <f t="shared" si="197"/>
        <v>41854.389780092592</v>
      </c>
      <c r="T2516" s="14">
        <f t="shared" si="198"/>
        <v>41871.389780092592</v>
      </c>
      <c r="U2516" s="13">
        <f t="shared" si="199"/>
        <v>2014</v>
      </c>
      <c r="V2516"/>
    </row>
    <row r="2517" spans="1:22" ht="58" hidden="1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4">
        <f t="shared" si="197"/>
        <v>42027.839733796296</v>
      </c>
      <c r="T2517" s="14">
        <f t="shared" si="198"/>
        <v>42057.839733796296</v>
      </c>
      <c r="U2517" s="13">
        <f t="shared" si="199"/>
        <v>2015</v>
      </c>
      <c r="V2517"/>
    </row>
    <row r="2518" spans="1:22" ht="43.5" hidden="1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4">
        <f t="shared" si="197"/>
        <v>41942.653379629628</v>
      </c>
      <c r="T2518" s="14">
        <f t="shared" si="198"/>
        <v>41972.6950462963</v>
      </c>
      <c r="U2518" s="13">
        <f t="shared" si="199"/>
        <v>2014</v>
      </c>
      <c r="V2518"/>
    </row>
    <row r="2519" spans="1:22" ht="43.5" hidden="1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4">
        <f t="shared" si="197"/>
        <v>42052.802430555559</v>
      </c>
      <c r="T2519" s="14">
        <f t="shared" si="198"/>
        <v>42082.760763888888</v>
      </c>
      <c r="U2519" s="13">
        <f t="shared" si="199"/>
        <v>2015</v>
      </c>
      <c r="V2519"/>
    </row>
    <row r="2520" spans="1:22" ht="43.5" hidden="1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4">
        <f t="shared" si="197"/>
        <v>41926.680879629632</v>
      </c>
      <c r="T2520" s="14">
        <f t="shared" si="198"/>
        <v>41956.722546296296</v>
      </c>
      <c r="U2520" s="13">
        <f t="shared" si="199"/>
        <v>2014</v>
      </c>
      <c r="V2520"/>
    </row>
    <row r="2521" spans="1:22" ht="29" hidden="1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4">
        <f t="shared" si="197"/>
        <v>41809.155138888891</v>
      </c>
      <c r="T2521" s="14">
        <f t="shared" si="198"/>
        <v>41839.155138888891</v>
      </c>
      <c r="U2521" s="13">
        <f t="shared" si="199"/>
        <v>2014</v>
      </c>
      <c r="V2521"/>
    </row>
    <row r="2522" spans="1:22" ht="43.5" hidden="1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4">
        <f t="shared" si="197"/>
        <v>42612.600520833337</v>
      </c>
      <c r="T2522" s="14">
        <f t="shared" si="198"/>
        <v>42658.806249999994</v>
      </c>
      <c r="U2522" s="13">
        <f t="shared" si="199"/>
        <v>2016</v>
      </c>
      <c r="V2522"/>
    </row>
    <row r="2523" spans="1:22" ht="58" hidden="1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4">
        <f t="shared" si="197"/>
        <v>42269.967835648145</v>
      </c>
      <c r="T2523" s="14">
        <f t="shared" si="198"/>
        <v>42290.967835648145</v>
      </c>
      <c r="U2523" s="13">
        <f t="shared" si="199"/>
        <v>2015</v>
      </c>
      <c r="V2523"/>
    </row>
    <row r="2524" spans="1:22" ht="43.5" hidden="1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4">
        <f t="shared" si="197"/>
        <v>42460.573611111111</v>
      </c>
      <c r="T2524" s="14">
        <f t="shared" si="198"/>
        <v>42482.619444444441</v>
      </c>
      <c r="U2524" s="13">
        <f t="shared" si="199"/>
        <v>2016</v>
      </c>
      <c r="V2524"/>
    </row>
    <row r="2525" spans="1:22" ht="43.5" hidden="1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4">
        <f t="shared" si="197"/>
        <v>41930.975601851853</v>
      </c>
      <c r="T2525" s="14">
        <f t="shared" si="198"/>
        <v>41961.017268518524</v>
      </c>
      <c r="U2525" s="13">
        <f t="shared" si="199"/>
        <v>2014</v>
      </c>
      <c r="V2525"/>
    </row>
    <row r="2526" spans="1:22" ht="43.5" hidden="1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4">
        <f t="shared" si="197"/>
        <v>41961.807372685187</v>
      </c>
      <c r="T2526" s="14">
        <f t="shared" si="198"/>
        <v>41994.1875</v>
      </c>
      <c r="U2526" s="13">
        <f t="shared" si="199"/>
        <v>2014</v>
      </c>
      <c r="V2526"/>
    </row>
    <row r="2527" spans="1:22" ht="43.5" hidden="1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4">
        <f t="shared" si="197"/>
        <v>41058.844571759262</v>
      </c>
      <c r="T2527" s="14">
        <f t="shared" si="198"/>
        <v>41088.844571759262</v>
      </c>
      <c r="U2527" s="13">
        <f t="shared" si="199"/>
        <v>2012</v>
      </c>
      <c r="V2527"/>
    </row>
    <row r="2528" spans="1:22" ht="43.5" hidden="1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4">
        <f t="shared" si="197"/>
        <v>41953.091134259259</v>
      </c>
      <c r="T2528" s="14">
        <f t="shared" si="198"/>
        <v>41981.207638888889</v>
      </c>
      <c r="U2528" s="13">
        <f t="shared" si="199"/>
        <v>2014</v>
      </c>
      <c r="V2528"/>
    </row>
    <row r="2529" spans="1:22" ht="43.5" hidden="1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4">
        <f t="shared" si="197"/>
        <v>41546.75105324074</v>
      </c>
      <c r="T2529" s="14">
        <f t="shared" si="198"/>
        <v>41565.165972222225</v>
      </c>
      <c r="U2529" s="13">
        <f t="shared" si="199"/>
        <v>2013</v>
      </c>
      <c r="V2529"/>
    </row>
    <row r="2530" spans="1:22" ht="43.5" hidden="1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4">
        <f t="shared" si="197"/>
        <v>42217.834525462968</v>
      </c>
      <c r="T2530" s="14">
        <f t="shared" si="198"/>
        <v>42236.458333333328</v>
      </c>
      <c r="U2530" s="13">
        <f t="shared" si="199"/>
        <v>2015</v>
      </c>
      <c r="V2530"/>
    </row>
    <row r="2531" spans="1:22" ht="29" hidden="1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4">
        <f t="shared" si="197"/>
        <v>40948.080729166664</v>
      </c>
      <c r="T2531" s="14">
        <f t="shared" si="198"/>
        <v>40993.0390625</v>
      </c>
      <c r="U2531" s="13">
        <f t="shared" si="199"/>
        <v>2012</v>
      </c>
      <c r="V2531"/>
    </row>
    <row r="2532" spans="1:22" ht="43.5" hidden="1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4">
        <f t="shared" si="197"/>
        <v>42081.864641203705</v>
      </c>
      <c r="T2532" s="14">
        <f t="shared" si="198"/>
        <v>42114.201388888891</v>
      </c>
      <c r="U2532" s="13">
        <f t="shared" si="199"/>
        <v>2015</v>
      </c>
      <c r="V2532"/>
    </row>
    <row r="2533" spans="1:22" ht="58" hidden="1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4">
        <f t="shared" si="197"/>
        <v>42208.680023148147</v>
      </c>
      <c r="T2533" s="14">
        <f t="shared" si="198"/>
        <v>42231.165972222225</v>
      </c>
      <c r="U2533" s="13">
        <f t="shared" si="199"/>
        <v>2015</v>
      </c>
      <c r="V2533"/>
    </row>
    <row r="2534" spans="1:22" ht="43.5" hidden="1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4">
        <f t="shared" si="197"/>
        <v>41107.849143518521</v>
      </c>
      <c r="T2534" s="14">
        <f t="shared" si="198"/>
        <v>41137.849143518521</v>
      </c>
      <c r="U2534" s="13">
        <f t="shared" si="199"/>
        <v>2012</v>
      </c>
      <c r="V2534"/>
    </row>
    <row r="2535" spans="1:22" ht="43.5" hidden="1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4">
        <f t="shared" si="197"/>
        <v>41304.751284722224</v>
      </c>
      <c r="T2535" s="14">
        <f t="shared" si="198"/>
        <v>41334.750787037039</v>
      </c>
      <c r="U2535" s="13">
        <f t="shared" si="199"/>
        <v>2013</v>
      </c>
      <c r="V2535"/>
    </row>
    <row r="2536" spans="1:22" ht="58" hidden="1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4">
        <f t="shared" si="197"/>
        <v>40127.700370370374</v>
      </c>
      <c r="T2536" s="14">
        <f t="shared" si="198"/>
        <v>40179.25</v>
      </c>
      <c r="U2536" s="13">
        <f t="shared" si="199"/>
        <v>2009</v>
      </c>
      <c r="V2536"/>
    </row>
    <row r="2537" spans="1:22" hidden="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4">
        <f t="shared" si="197"/>
        <v>41943.791030092594</v>
      </c>
      <c r="T2537" s="14">
        <f t="shared" si="198"/>
        <v>41974.832696759258</v>
      </c>
      <c r="U2537" s="13">
        <f t="shared" si="199"/>
        <v>2014</v>
      </c>
      <c r="V2537"/>
    </row>
    <row r="2538" spans="1:22" ht="43.5" hidden="1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4">
        <f t="shared" si="197"/>
        <v>41464.106087962966</v>
      </c>
      <c r="T2538" s="14">
        <f t="shared" si="198"/>
        <v>41485.106087962966</v>
      </c>
      <c r="U2538" s="13">
        <f t="shared" si="199"/>
        <v>2013</v>
      </c>
      <c r="V2538"/>
    </row>
    <row r="2539" spans="1:22" ht="43.5" hidden="1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4">
        <f t="shared" si="197"/>
        <v>40696.648784722223</v>
      </c>
      <c r="T2539" s="14">
        <f t="shared" si="198"/>
        <v>40756.648784722223</v>
      </c>
      <c r="U2539" s="13">
        <f t="shared" si="199"/>
        <v>2011</v>
      </c>
      <c r="V2539"/>
    </row>
    <row r="2540" spans="1:22" ht="29" hidden="1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4">
        <f t="shared" si="197"/>
        <v>41298.509965277779</v>
      </c>
      <c r="T2540" s="14">
        <f t="shared" si="198"/>
        <v>41329.207638888889</v>
      </c>
      <c r="U2540" s="13">
        <f t="shared" si="199"/>
        <v>2013</v>
      </c>
      <c r="V2540"/>
    </row>
    <row r="2541" spans="1:22" ht="43.5" hidden="1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4">
        <f t="shared" si="197"/>
        <v>41977.902222222227</v>
      </c>
      <c r="T2541" s="14">
        <f t="shared" si="198"/>
        <v>42037.902222222227</v>
      </c>
      <c r="U2541" s="13">
        <f t="shared" si="199"/>
        <v>2014</v>
      </c>
      <c r="V2541"/>
    </row>
    <row r="2542" spans="1:22" ht="58" hidden="1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4">
        <f t="shared" si="197"/>
        <v>40785.675011574072</v>
      </c>
      <c r="T2542" s="14">
        <f t="shared" si="198"/>
        <v>40845.675011574072</v>
      </c>
      <c r="U2542" s="13">
        <f t="shared" si="199"/>
        <v>2011</v>
      </c>
      <c r="V2542"/>
    </row>
    <row r="2543" spans="1:22" ht="58" hidden="1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4">
        <f t="shared" si="197"/>
        <v>41483.449282407404</v>
      </c>
      <c r="T2543" s="14">
        <f t="shared" si="198"/>
        <v>41543.449282407404</v>
      </c>
      <c r="U2543" s="13">
        <f t="shared" si="199"/>
        <v>2013</v>
      </c>
      <c r="V2543"/>
    </row>
    <row r="2544" spans="1:22" ht="43.5" hidden="1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4">
        <f t="shared" si="197"/>
        <v>41509.426585648151</v>
      </c>
      <c r="T2544" s="14">
        <f t="shared" si="198"/>
        <v>41548.165972222225</v>
      </c>
      <c r="U2544" s="13">
        <f t="shared" si="199"/>
        <v>2013</v>
      </c>
      <c r="V2544"/>
    </row>
    <row r="2545" spans="1:22" ht="43.5" hidden="1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4">
        <f t="shared" si="197"/>
        <v>40514.107615740737</v>
      </c>
      <c r="T2545" s="14">
        <f t="shared" si="198"/>
        <v>40545.125</v>
      </c>
      <c r="U2545" s="13">
        <f t="shared" si="199"/>
        <v>2010</v>
      </c>
      <c r="V2545"/>
    </row>
    <row r="2546" spans="1:22" ht="43.5" hidden="1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4">
        <f t="shared" si="197"/>
        <v>41068.520474537036</v>
      </c>
      <c r="T2546" s="14">
        <f t="shared" si="198"/>
        <v>41098.520474537036</v>
      </c>
      <c r="U2546" s="13">
        <f t="shared" si="199"/>
        <v>2012</v>
      </c>
      <c r="V2546"/>
    </row>
    <row r="2547" spans="1:22" ht="43.5" hidden="1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4">
        <f t="shared" si="197"/>
        <v>42027.13817129629</v>
      </c>
      <c r="T2547" s="14">
        <f t="shared" si="198"/>
        <v>42062.020833333328</v>
      </c>
      <c r="U2547" s="13">
        <f t="shared" si="199"/>
        <v>2015</v>
      </c>
      <c r="V2547"/>
    </row>
    <row r="2548" spans="1:22" ht="43.5" hidden="1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4">
        <f t="shared" si="197"/>
        <v>41524.858553240738</v>
      </c>
      <c r="T2548" s="14">
        <f t="shared" si="198"/>
        <v>41552.208333333336</v>
      </c>
      <c r="U2548" s="13">
        <f t="shared" si="199"/>
        <v>2013</v>
      </c>
      <c r="V2548"/>
    </row>
    <row r="2549" spans="1:22" ht="43.5" hidden="1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4">
        <f t="shared" si="197"/>
        <v>40973.773182870369</v>
      </c>
      <c r="T2549" s="14">
        <f t="shared" si="198"/>
        <v>41003.731516203705</v>
      </c>
      <c r="U2549" s="13">
        <f t="shared" si="199"/>
        <v>2012</v>
      </c>
      <c r="V2549"/>
    </row>
    <row r="2550" spans="1:22" ht="43.5" hidden="1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4">
        <f t="shared" si="197"/>
        <v>42618.625428240746</v>
      </c>
      <c r="T2550" s="14">
        <f t="shared" si="198"/>
        <v>42643.185416666667</v>
      </c>
      <c r="U2550" s="13">
        <f t="shared" si="199"/>
        <v>2016</v>
      </c>
      <c r="V2550"/>
    </row>
    <row r="2551" spans="1:22" ht="43.5" hidden="1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4">
        <f t="shared" si="197"/>
        <v>41390.757754629631</v>
      </c>
      <c r="T2551" s="14">
        <f t="shared" si="198"/>
        <v>41425.708333333336</v>
      </c>
      <c r="U2551" s="13">
        <f t="shared" si="199"/>
        <v>2013</v>
      </c>
      <c r="V2551"/>
    </row>
    <row r="2552" spans="1:22" ht="58" hidden="1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4">
        <f t="shared" si="197"/>
        <v>42228.634328703702</v>
      </c>
      <c r="T2552" s="14">
        <f t="shared" si="198"/>
        <v>42285.165972222225</v>
      </c>
      <c r="U2552" s="13">
        <f t="shared" si="199"/>
        <v>2015</v>
      </c>
      <c r="V2552"/>
    </row>
    <row r="2553" spans="1:22" ht="43.5" hidden="1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4">
        <f t="shared" si="197"/>
        <v>40961.252141203702</v>
      </c>
      <c r="T2553" s="14">
        <f t="shared" si="198"/>
        <v>40989.866666666669</v>
      </c>
      <c r="U2553" s="13">
        <f t="shared" si="199"/>
        <v>2012</v>
      </c>
      <c r="V2553"/>
    </row>
    <row r="2554" spans="1:22" ht="43.5" hidden="1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4">
        <f t="shared" si="197"/>
        <v>42769.809965277775</v>
      </c>
      <c r="T2554" s="14">
        <f t="shared" si="198"/>
        <v>42799.809965277775</v>
      </c>
      <c r="U2554" s="13">
        <f t="shared" si="199"/>
        <v>2017</v>
      </c>
      <c r="V2554"/>
    </row>
    <row r="2555" spans="1:22" ht="43.5" hidden="1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4">
        <f t="shared" si="197"/>
        <v>41113.199155092596</v>
      </c>
      <c r="T2555" s="14">
        <f t="shared" si="198"/>
        <v>41173.199155092596</v>
      </c>
      <c r="U2555" s="13">
        <f t="shared" si="199"/>
        <v>2012</v>
      </c>
      <c r="V2555"/>
    </row>
    <row r="2556" spans="1:22" ht="58" hidden="1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4">
        <f t="shared" si="197"/>
        <v>42125.078275462962</v>
      </c>
      <c r="T2556" s="14">
        <f t="shared" si="198"/>
        <v>42156.165972222225</v>
      </c>
      <c r="U2556" s="13">
        <f t="shared" si="199"/>
        <v>2015</v>
      </c>
      <c r="V2556"/>
    </row>
    <row r="2557" spans="1:22" ht="58" hidden="1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4">
        <f t="shared" si="197"/>
        <v>41026.655011574076</v>
      </c>
      <c r="T2557" s="14">
        <f t="shared" si="198"/>
        <v>41057.655011574076</v>
      </c>
      <c r="U2557" s="13">
        <f t="shared" si="199"/>
        <v>2012</v>
      </c>
      <c r="V2557"/>
    </row>
    <row r="2558" spans="1:22" ht="43.5" hidden="1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4">
        <f t="shared" si="197"/>
        <v>41222.991400462961</v>
      </c>
      <c r="T2558" s="14">
        <f t="shared" si="198"/>
        <v>41267.991400462961</v>
      </c>
      <c r="U2558" s="13">
        <f t="shared" si="199"/>
        <v>2012</v>
      </c>
      <c r="V2558"/>
    </row>
    <row r="2559" spans="1:22" ht="29" hidden="1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4">
        <f t="shared" si="197"/>
        <v>41744.745208333334</v>
      </c>
      <c r="T2559" s="14">
        <f t="shared" si="198"/>
        <v>41774.745208333334</v>
      </c>
      <c r="U2559" s="13">
        <f t="shared" si="199"/>
        <v>2014</v>
      </c>
      <c r="V2559"/>
    </row>
    <row r="2560" spans="1:22" ht="43.5" hidden="1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4">
        <f t="shared" si="197"/>
        <v>42093.860023148154</v>
      </c>
      <c r="T2560" s="14">
        <f t="shared" si="198"/>
        <v>42125.582638888889</v>
      </c>
      <c r="U2560" s="13">
        <f t="shared" si="199"/>
        <v>2015</v>
      </c>
      <c r="V2560"/>
    </row>
    <row r="2561" spans="1:22" ht="43.5" hidden="1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4">
        <f t="shared" si="197"/>
        <v>40829.873657407406</v>
      </c>
      <c r="T2561" s="14">
        <f t="shared" si="198"/>
        <v>40862.817361111112</v>
      </c>
      <c r="U2561" s="13">
        <f t="shared" si="199"/>
        <v>2011</v>
      </c>
      <c r="V2561"/>
    </row>
    <row r="2562" spans="1:22" ht="43.5" hidden="1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8323</v>
      </c>
      <c r="R2562" t="s">
        <v>8352</v>
      </c>
      <c r="S2562" s="14">
        <f t="shared" si="197"/>
        <v>42039.951087962967</v>
      </c>
      <c r="T2562" s="14">
        <f t="shared" si="198"/>
        <v>42069.951087962967</v>
      </c>
      <c r="U2562" s="13">
        <f t="shared" si="199"/>
        <v>2015</v>
      </c>
      <c r="V2562"/>
    </row>
    <row r="2563" spans="1:22" ht="43.5" hidden="1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4">
        <f t="shared" ref="S2563:S2626" si="202">(((J2563/60)/60)/24+DATE(1970,1,1))</f>
        <v>42260.528807870374</v>
      </c>
      <c r="T2563" s="14">
        <f t="shared" ref="T2563:T2626" si="203">(((I2563/60)/60)/24)+DATE(1970,1,1)</f>
        <v>42290.528807870374</v>
      </c>
      <c r="U2563" s="13">
        <f t="shared" ref="U2563:U2626" si="204">YEAR(S2563)</f>
        <v>2015</v>
      </c>
      <c r="V2563"/>
    </row>
    <row r="2564" spans="1:22" ht="58" hidden="1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4">
        <f t="shared" si="202"/>
        <v>42594.524756944447</v>
      </c>
      <c r="T2564" s="14">
        <f t="shared" si="203"/>
        <v>42654.524756944447</v>
      </c>
      <c r="U2564" s="13">
        <f t="shared" si="204"/>
        <v>2016</v>
      </c>
      <c r="V2564"/>
    </row>
    <row r="2565" spans="1:22" ht="29" hidden="1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4">
        <f t="shared" si="202"/>
        <v>42155.139479166668</v>
      </c>
      <c r="T2565" s="14">
        <f t="shared" si="203"/>
        <v>42215.139479166668</v>
      </c>
      <c r="U2565" s="13">
        <f t="shared" si="204"/>
        <v>2015</v>
      </c>
      <c r="V2565"/>
    </row>
    <row r="2566" spans="1:22" ht="43.5" hidden="1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4">
        <f t="shared" si="202"/>
        <v>41822.040497685186</v>
      </c>
      <c r="T2566" s="14">
        <f t="shared" si="203"/>
        <v>41852.040497685186</v>
      </c>
      <c r="U2566" s="13">
        <f t="shared" si="204"/>
        <v>2014</v>
      </c>
      <c r="V2566"/>
    </row>
    <row r="2567" spans="1:22" ht="43.5" hidden="1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4">
        <f t="shared" si="202"/>
        <v>42440.650335648148</v>
      </c>
      <c r="T2567" s="14">
        <f t="shared" si="203"/>
        <v>42499.868055555555</v>
      </c>
      <c r="U2567" s="13">
        <f t="shared" si="204"/>
        <v>2016</v>
      </c>
      <c r="V2567"/>
    </row>
    <row r="2568" spans="1:22" ht="43.5" hidden="1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4">
        <f t="shared" si="202"/>
        <v>41842.980879629627</v>
      </c>
      <c r="T2568" s="14">
        <f t="shared" si="203"/>
        <v>41872.980879629627</v>
      </c>
      <c r="U2568" s="13">
        <f t="shared" si="204"/>
        <v>2014</v>
      </c>
      <c r="V2568"/>
    </row>
    <row r="2569" spans="1:22" ht="43.5" hidden="1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4">
        <f t="shared" si="202"/>
        <v>42087.878912037035</v>
      </c>
      <c r="T2569" s="14">
        <f t="shared" si="203"/>
        <v>42117.878912037035</v>
      </c>
      <c r="U2569" s="13">
        <f t="shared" si="204"/>
        <v>2015</v>
      </c>
      <c r="V2569"/>
    </row>
    <row r="2570" spans="1:22" ht="43.5" hidden="1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4">
        <f t="shared" si="202"/>
        <v>42584.666597222225</v>
      </c>
      <c r="T2570" s="14">
        <f t="shared" si="203"/>
        <v>42614.666597222225</v>
      </c>
      <c r="U2570" s="13">
        <f t="shared" si="204"/>
        <v>2016</v>
      </c>
      <c r="V2570"/>
    </row>
    <row r="2571" spans="1:22" ht="43.5" hidden="1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4">
        <f t="shared" si="202"/>
        <v>42234.105462962965</v>
      </c>
      <c r="T2571" s="14">
        <f t="shared" si="203"/>
        <v>42264.105462962965</v>
      </c>
      <c r="U2571" s="13">
        <f t="shared" si="204"/>
        <v>2015</v>
      </c>
      <c r="V2571"/>
    </row>
    <row r="2572" spans="1:22" ht="43.5" hidden="1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4">
        <f t="shared" si="202"/>
        <v>42744.903182870374</v>
      </c>
      <c r="T2572" s="14">
        <f t="shared" si="203"/>
        <v>42774.903182870374</v>
      </c>
      <c r="U2572" s="13">
        <f t="shared" si="204"/>
        <v>2017</v>
      </c>
      <c r="V2572"/>
    </row>
    <row r="2573" spans="1:22" ht="43.5" hidden="1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4">
        <f t="shared" si="202"/>
        <v>42449.341678240744</v>
      </c>
      <c r="T2573" s="14">
        <f t="shared" si="203"/>
        <v>42509.341678240744</v>
      </c>
      <c r="U2573" s="13">
        <f t="shared" si="204"/>
        <v>2016</v>
      </c>
      <c r="V2573"/>
    </row>
    <row r="2574" spans="1:22" ht="43.5" hidden="1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4">
        <f t="shared" si="202"/>
        <v>42077.119409722218</v>
      </c>
      <c r="T2574" s="14">
        <f t="shared" si="203"/>
        <v>42107.119409722218</v>
      </c>
      <c r="U2574" s="13">
        <f t="shared" si="204"/>
        <v>2015</v>
      </c>
      <c r="V2574"/>
    </row>
    <row r="2575" spans="1:22" ht="58" hidden="1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4">
        <f t="shared" si="202"/>
        <v>41829.592002314814</v>
      </c>
      <c r="T2575" s="14">
        <f t="shared" si="203"/>
        <v>41874.592002314814</v>
      </c>
      <c r="U2575" s="13">
        <f t="shared" si="204"/>
        <v>2014</v>
      </c>
      <c r="V2575"/>
    </row>
    <row r="2576" spans="1:22" ht="58" hidden="1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4">
        <f t="shared" si="202"/>
        <v>42487.825752314813</v>
      </c>
      <c r="T2576" s="14">
        <f t="shared" si="203"/>
        <v>42508.825752314813</v>
      </c>
      <c r="U2576" s="13">
        <f t="shared" si="204"/>
        <v>2016</v>
      </c>
      <c r="V2576"/>
    </row>
    <row r="2577" spans="1:22" ht="43.5" hidden="1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4">
        <f t="shared" si="202"/>
        <v>41986.108726851846</v>
      </c>
      <c r="T2577" s="14">
        <f t="shared" si="203"/>
        <v>42016.108726851846</v>
      </c>
      <c r="U2577" s="13">
        <f t="shared" si="204"/>
        <v>2014</v>
      </c>
      <c r="V2577"/>
    </row>
    <row r="2578" spans="1:22" ht="29" hidden="1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4">
        <f t="shared" si="202"/>
        <v>42060.00980324074</v>
      </c>
      <c r="T2578" s="14">
        <f t="shared" si="203"/>
        <v>42104.968136574069</v>
      </c>
      <c r="U2578" s="13">
        <f t="shared" si="204"/>
        <v>2015</v>
      </c>
      <c r="V2578"/>
    </row>
    <row r="2579" spans="1:22" ht="43.5" hidden="1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4">
        <f t="shared" si="202"/>
        <v>41830.820567129631</v>
      </c>
      <c r="T2579" s="14">
        <f t="shared" si="203"/>
        <v>41855.820567129631</v>
      </c>
      <c r="U2579" s="13">
        <f t="shared" si="204"/>
        <v>2014</v>
      </c>
      <c r="V2579"/>
    </row>
    <row r="2580" spans="1:22" ht="58" hidden="1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4">
        <f t="shared" si="202"/>
        <v>42238.022905092599</v>
      </c>
      <c r="T2580" s="14">
        <f t="shared" si="203"/>
        <v>42286.708333333328</v>
      </c>
      <c r="U2580" s="13">
        <f t="shared" si="204"/>
        <v>2015</v>
      </c>
      <c r="V2580"/>
    </row>
    <row r="2581" spans="1:22" ht="43.5" hidden="1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4">
        <f t="shared" si="202"/>
        <v>41837.829895833333</v>
      </c>
      <c r="T2581" s="14">
        <f t="shared" si="203"/>
        <v>41897.829895833333</v>
      </c>
      <c r="U2581" s="13">
        <f t="shared" si="204"/>
        <v>2014</v>
      </c>
      <c r="V2581"/>
    </row>
    <row r="2582" spans="1:22" ht="43.5" hidden="1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4">
        <f t="shared" si="202"/>
        <v>42110.326423611114</v>
      </c>
      <c r="T2582" s="14">
        <f t="shared" si="203"/>
        <v>42140.125</v>
      </c>
      <c r="U2582" s="13">
        <f t="shared" si="204"/>
        <v>2015</v>
      </c>
      <c r="V2582"/>
    </row>
    <row r="2583" spans="1:22" ht="43.5" hidden="1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4">
        <f t="shared" si="202"/>
        <v>42294.628449074073</v>
      </c>
      <c r="T2583" s="14">
        <f t="shared" si="203"/>
        <v>42324.670115740737</v>
      </c>
      <c r="U2583" s="13">
        <f t="shared" si="204"/>
        <v>2015</v>
      </c>
      <c r="V2583"/>
    </row>
    <row r="2584" spans="1:22" ht="29" hidden="1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4">
        <f t="shared" si="202"/>
        <v>42642.988819444443</v>
      </c>
      <c r="T2584" s="14">
        <f t="shared" si="203"/>
        <v>42672.988819444443</v>
      </c>
      <c r="U2584" s="13">
        <f t="shared" si="204"/>
        <v>2016</v>
      </c>
      <c r="V2584"/>
    </row>
    <row r="2585" spans="1:22" ht="43.5" hidden="1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4">
        <f t="shared" si="202"/>
        <v>42019.76944444445</v>
      </c>
      <c r="T2585" s="14">
        <f t="shared" si="203"/>
        <v>42079.727777777778</v>
      </c>
      <c r="U2585" s="13">
        <f t="shared" si="204"/>
        <v>2015</v>
      </c>
      <c r="V2585"/>
    </row>
    <row r="2586" spans="1:22" ht="29" hidden="1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4">
        <f t="shared" si="202"/>
        <v>42140.173252314817</v>
      </c>
      <c r="T2586" s="14">
        <f t="shared" si="203"/>
        <v>42170.173252314817</v>
      </c>
      <c r="U2586" s="13">
        <f t="shared" si="204"/>
        <v>2015</v>
      </c>
      <c r="V2586"/>
    </row>
    <row r="2587" spans="1:22" ht="43.5" hidden="1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4">
        <f t="shared" si="202"/>
        <v>41795.963333333333</v>
      </c>
      <c r="T2587" s="14">
        <f t="shared" si="203"/>
        <v>41825.963333333333</v>
      </c>
      <c r="U2587" s="13">
        <f t="shared" si="204"/>
        <v>2014</v>
      </c>
      <c r="V2587"/>
    </row>
    <row r="2588" spans="1:22" ht="29" hidden="1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4">
        <f t="shared" si="202"/>
        <v>42333.330277777779</v>
      </c>
      <c r="T2588" s="14">
        <f t="shared" si="203"/>
        <v>42363.330277777779</v>
      </c>
      <c r="U2588" s="13">
        <f t="shared" si="204"/>
        <v>2015</v>
      </c>
      <c r="V2588"/>
    </row>
    <row r="2589" spans="1:22" ht="43.5" hidden="1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4">
        <f t="shared" si="202"/>
        <v>42338.675381944442</v>
      </c>
      <c r="T2589" s="14">
        <f t="shared" si="203"/>
        <v>42368.675381944442</v>
      </c>
      <c r="U2589" s="13">
        <f t="shared" si="204"/>
        <v>2015</v>
      </c>
      <c r="V2589"/>
    </row>
    <row r="2590" spans="1:22" ht="58" hidden="1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4">
        <f t="shared" si="202"/>
        <v>42042.676226851851</v>
      </c>
      <c r="T2590" s="14">
        <f t="shared" si="203"/>
        <v>42094.551388888889</v>
      </c>
      <c r="U2590" s="13">
        <f t="shared" si="204"/>
        <v>2015</v>
      </c>
      <c r="V2590"/>
    </row>
    <row r="2591" spans="1:22" ht="43.5" hidden="1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4">
        <f t="shared" si="202"/>
        <v>42422.536192129628</v>
      </c>
      <c r="T2591" s="14">
        <f t="shared" si="203"/>
        <v>42452.494525462964</v>
      </c>
      <c r="U2591" s="13">
        <f t="shared" si="204"/>
        <v>2016</v>
      </c>
      <c r="V2591"/>
    </row>
    <row r="2592" spans="1:22" ht="43.5" hidden="1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4">
        <f t="shared" si="202"/>
        <v>42388.589085648149</v>
      </c>
      <c r="T2592" s="14">
        <f t="shared" si="203"/>
        <v>42395.589085648149</v>
      </c>
      <c r="U2592" s="13">
        <f t="shared" si="204"/>
        <v>2016</v>
      </c>
      <c r="V2592"/>
    </row>
    <row r="2593" spans="1:22" ht="43.5" hidden="1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4">
        <f t="shared" si="202"/>
        <v>42382.906527777777</v>
      </c>
      <c r="T2593" s="14">
        <f t="shared" si="203"/>
        <v>42442.864861111113</v>
      </c>
      <c r="U2593" s="13">
        <f t="shared" si="204"/>
        <v>2016</v>
      </c>
      <c r="V2593"/>
    </row>
    <row r="2594" spans="1:22" ht="58" hidden="1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4">
        <f t="shared" si="202"/>
        <v>41887.801168981481</v>
      </c>
      <c r="T2594" s="14">
        <f t="shared" si="203"/>
        <v>41917.801168981481</v>
      </c>
      <c r="U2594" s="13">
        <f t="shared" si="204"/>
        <v>2014</v>
      </c>
      <c r="V2594"/>
    </row>
    <row r="2595" spans="1:22" ht="43.5" hidden="1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4">
        <f t="shared" si="202"/>
        <v>42089.84520833334</v>
      </c>
      <c r="T2595" s="14">
        <f t="shared" si="203"/>
        <v>42119.84520833334</v>
      </c>
      <c r="U2595" s="13">
        <f t="shared" si="204"/>
        <v>2015</v>
      </c>
      <c r="V2595"/>
    </row>
    <row r="2596" spans="1:22" ht="43.5" hidden="1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4">
        <f t="shared" si="202"/>
        <v>41828.967916666668</v>
      </c>
      <c r="T2596" s="14">
        <f t="shared" si="203"/>
        <v>41858.967916666668</v>
      </c>
      <c r="U2596" s="13">
        <f t="shared" si="204"/>
        <v>2014</v>
      </c>
      <c r="V2596"/>
    </row>
    <row r="2597" spans="1:22" ht="29" hidden="1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4">
        <f t="shared" si="202"/>
        <v>42760.244212962964</v>
      </c>
      <c r="T2597" s="14">
        <f t="shared" si="203"/>
        <v>42790.244212962964</v>
      </c>
      <c r="U2597" s="13">
        <f t="shared" si="204"/>
        <v>2017</v>
      </c>
      <c r="V2597"/>
    </row>
    <row r="2598" spans="1:22" ht="58" hidden="1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4">
        <f t="shared" si="202"/>
        <v>41828.664456018516</v>
      </c>
      <c r="T2598" s="14">
        <f t="shared" si="203"/>
        <v>41858.664456018516</v>
      </c>
      <c r="U2598" s="13">
        <f t="shared" si="204"/>
        <v>2014</v>
      </c>
      <c r="V2598"/>
    </row>
    <row r="2599" spans="1:22" ht="43.5" hidden="1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4">
        <f t="shared" si="202"/>
        <v>42510.341631944444</v>
      </c>
      <c r="T2599" s="14">
        <f t="shared" si="203"/>
        <v>42540.341631944444</v>
      </c>
      <c r="U2599" s="13">
        <f t="shared" si="204"/>
        <v>2016</v>
      </c>
      <c r="V2599"/>
    </row>
    <row r="2600" spans="1:22" ht="43.5" hidden="1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4">
        <f t="shared" si="202"/>
        <v>42240.840289351851</v>
      </c>
      <c r="T2600" s="14">
        <f t="shared" si="203"/>
        <v>42270.840289351851</v>
      </c>
      <c r="U2600" s="13">
        <f t="shared" si="204"/>
        <v>2015</v>
      </c>
      <c r="V2600"/>
    </row>
    <row r="2601" spans="1:22" ht="29" hidden="1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4">
        <f t="shared" si="202"/>
        <v>41809.754016203704</v>
      </c>
      <c r="T2601" s="14">
        <f t="shared" si="203"/>
        <v>41854.754016203704</v>
      </c>
      <c r="U2601" s="13">
        <f t="shared" si="204"/>
        <v>2014</v>
      </c>
      <c r="V2601"/>
    </row>
    <row r="2602" spans="1:22" ht="43.5" hidden="1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4">
        <f t="shared" si="202"/>
        <v>42394.900462962964</v>
      </c>
      <c r="T2602" s="14">
        <f t="shared" si="203"/>
        <v>42454.858796296292</v>
      </c>
      <c r="U2602" s="13">
        <f t="shared" si="204"/>
        <v>2016</v>
      </c>
      <c r="V2602"/>
    </row>
    <row r="2603" spans="1:22" ht="58" hidden="1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4">
        <f t="shared" si="202"/>
        <v>41150.902187499996</v>
      </c>
      <c r="T2603" s="14">
        <f t="shared" si="203"/>
        <v>41165.165972222225</v>
      </c>
      <c r="U2603" s="13">
        <f t="shared" si="204"/>
        <v>2012</v>
      </c>
      <c r="V2603"/>
    </row>
    <row r="2604" spans="1:22" ht="43.5" hidden="1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4">
        <f t="shared" si="202"/>
        <v>41915.747314814813</v>
      </c>
      <c r="T2604" s="14">
        <f t="shared" si="203"/>
        <v>41955.888888888891</v>
      </c>
      <c r="U2604" s="13">
        <f t="shared" si="204"/>
        <v>2014</v>
      </c>
      <c r="V2604"/>
    </row>
    <row r="2605" spans="1:22" ht="29" hidden="1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4">
        <f t="shared" si="202"/>
        <v>41617.912662037037</v>
      </c>
      <c r="T2605" s="14">
        <f t="shared" si="203"/>
        <v>41631.912662037037</v>
      </c>
      <c r="U2605" s="13">
        <f t="shared" si="204"/>
        <v>2013</v>
      </c>
      <c r="V2605"/>
    </row>
    <row r="2606" spans="1:22" ht="43.5" hidden="1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4">
        <f t="shared" si="202"/>
        <v>40998.051192129627</v>
      </c>
      <c r="T2606" s="14">
        <f t="shared" si="203"/>
        <v>41028.051192129627</v>
      </c>
      <c r="U2606" s="13">
        <f t="shared" si="204"/>
        <v>2012</v>
      </c>
      <c r="V2606"/>
    </row>
    <row r="2607" spans="1:22" ht="43.5" hidden="1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4">
        <f t="shared" si="202"/>
        <v>42508.541550925926</v>
      </c>
      <c r="T2607" s="14">
        <f t="shared" si="203"/>
        <v>42538.541550925926</v>
      </c>
      <c r="U2607" s="13">
        <f t="shared" si="204"/>
        <v>2016</v>
      </c>
      <c r="V2607"/>
    </row>
    <row r="2608" spans="1:22" ht="58" hidden="1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4">
        <f t="shared" si="202"/>
        <v>41726.712754629632</v>
      </c>
      <c r="T2608" s="14">
        <f t="shared" si="203"/>
        <v>41758.712754629632</v>
      </c>
      <c r="U2608" s="13">
        <f t="shared" si="204"/>
        <v>2014</v>
      </c>
      <c r="V2608"/>
    </row>
    <row r="2609" spans="1:22" ht="43.5" hidden="1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4">
        <f t="shared" si="202"/>
        <v>42184.874675925923</v>
      </c>
      <c r="T2609" s="14">
        <f t="shared" si="203"/>
        <v>42228.083333333328</v>
      </c>
      <c r="U2609" s="13">
        <f t="shared" si="204"/>
        <v>2015</v>
      </c>
      <c r="V2609"/>
    </row>
    <row r="2610" spans="1:22" ht="43.5" hidden="1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4">
        <f t="shared" si="202"/>
        <v>42767.801712962959</v>
      </c>
      <c r="T2610" s="14">
        <f t="shared" si="203"/>
        <v>42809</v>
      </c>
      <c r="U2610" s="13">
        <f t="shared" si="204"/>
        <v>2017</v>
      </c>
      <c r="V2610"/>
    </row>
    <row r="2611" spans="1:22" ht="58" hidden="1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4">
        <f t="shared" si="202"/>
        <v>41075.237858796296</v>
      </c>
      <c r="T2611" s="14">
        <f t="shared" si="203"/>
        <v>41105.237858796296</v>
      </c>
      <c r="U2611" s="13">
        <f t="shared" si="204"/>
        <v>2012</v>
      </c>
      <c r="V2611"/>
    </row>
    <row r="2612" spans="1:22" ht="43.5" hidden="1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4">
        <f t="shared" si="202"/>
        <v>42564.881076388891</v>
      </c>
      <c r="T2612" s="14">
        <f t="shared" si="203"/>
        <v>42604.290972222225</v>
      </c>
      <c r="U2612" s="13">
        <f t="shared" si="204"/>
        <v>2016</v>
      </c>
      <c r="V2612"/>
    </row>
    <row r="2613" spans="1:22" ht="58" hidden="1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4">
        <f t="shared" si="202"/>
        <v>42704.335810185185</v>
      </c>
      <c r="T2613" s="14">
        <f t="shared" si="203"/>
        <v>42737.957638888889</v>
      </c>
      <c r="U2613" s="13">
        <f t="shared" si="204"/>
        <v>2016</v>
      </c>
      <c r="V2613"/>
    </row>
    <row r="2614" spans="1:22" ht="43.5" hidden="1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4">
        <f t="shared" si="202"/>
        <v>41982.143171296295</v>
      </c>
      <c r="T2614" s="14">
        <f t="shared" si="203"/>
        <v>42013.143171296295</v>
      </c>
      <c r="U2614" s="13">
        <f t="shared" si="204"/>
        <v>2014</v>
      </c>
      <c r="V2614"/>
    </row>
    <row r="2615" spans="1:22" ht="43.5" hidden="1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4">
        <f t="shared" si="202"/>
        <v>41143.81821759259</v>
      </c>
      <c r="T2615" s="14">
        <f t="shared" si="203"/>
        <v>41173.81821759259</v>
      </c>
      <c r="U2615" s="13">
        <f t="shared" si="204"/>
        <v>2012</v>
      </c>
      <c r="V2615"/>
    </row>
    <row r="2616" spans="1:22" ht="43.5" hidden="1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4">
        <f t="shared" si="202"/>
        <v>41730.708472222221</v>
      </c>
      <c r="T2616" s="14">
        <f t="shared" si="203"/>
        <v>41759.208333333336</v>
      </c>
      <c r="U2616" s="13">
        <f t="shared" si="204"/>
        <v>2014</v>
      </c>
      <c r="V2616"/>
    </row>
    <row r="2617" spans="1:22" ht="43.5" hidden="1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4">
        <f t="shared" si="202"/>
        <v>42453.49726851852</v>
      </c>
      <c r="T2617" s="14">
        <f t="shared" si="203"/>
        <v>42490.5</v>
      </c>
      <c r="U2617" s="13">
        <f t="shared" si="204"/>
        <v>2016</v>
      </c>
      <c r="V2617"/>
    </row>
    <row r="2618" spans="1:22" ht="43.5" hidden="1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4">
        <f t="shared" si="202"/>
        <v>42211.99454861111</v>
      </c>
      <c r="T2618" s="14">
        <f t="shared" si="203"/>
        <v>42241.99454861111</v>
      </c>
      <c r="U2618" s="13">
        <f t="shared" si="204"/>
        <v>2015</v>
      </c>
      <c r="V2618"/>
    </row>
    <row r="2619" spans="1:22" ht="43.5" hidden="1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4">
        <f t="shared" si="202"/>
        <v>41902.874432870369</v>
      </c>
      <c r="T2619" s="14">
        <f t="shared" si="203"/>
        <v>41932.874432870369</v>
      </c>
      <c r="U2619" s="13">
        <f t="shared" si="204"/>
        <v>2014</v>
      </c>
      <c r="V2619"/>
    </row>
    <row r="2620" spans="1:22" ht="29" hidden="1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4">
        <f t="shared" si="202"/>
        <v>42279.792372685188</v>
      </c>
      <c r="T2620" s="14">
        <f t="shared" si="203"/>
        <v>42339.834039351852</v>
      </c>
      <c r="U2620" s="13">
        <f t="shared" si="204"/>
        <v>2015</v>
      </c>
      <c r="V2620"/>
    </row>
    <row r="2621" spans="1:22" ht="43.5" hidden="1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4">
        <f t="shared" si="202"/>
        <v>42273.884305555555</v>
      </c>
      <c r="T2621" s="14">
        <f t="shared" si="203"/>
        <v>42300.458333333328</v>
      </c>
      <c r="U2621" s="13">
        <f t="shared" si="204"/>
        <v>2015</v>
      </c>
      <c r="V2621"/>
    </row>
    <row r="2622" spans="1:22" ht="43.5" hidden="1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4">
        <f t="shared" si="202"/>
        <v>42251.16715277778</v>
      </c>
      <c r="T2622" s="14">
        <f t="shared" si="203"/>
        <v>42288.041666666672</v>
      </c>
      <c r="U2622" s="13">
        <f t="shared" si="204"/>
        <v>2015</v>
      </c>
      <c r="V2622"/>
    </row>
    <row r="2623" spans="1:22" ht="43.5" hidden="1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4">
        <f t="shared" si="202"/>
        <v>42115.74754629629</v>
      </c>
      <c r="T2623" s="14">
        <f t="shared" si="203"/>
        <v>42145.74754629629</v>
      </c>
      <c r="U2623" s="13">
        <f t="shared" si="204"/>
        <v>2015</v>
      </c>
      <c r="V2623"/>
    </row>
    <row r="2624" spans="1:22" ht="43.5" hidden="1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4">
        <f t="shared" si="202"/>
        <v>42689.74324074074</v>
      </c>
      <c r="T2624" s="14">
        <f t="shared" si="203"/>
        <v>42734.74324074074</v>
      </c>
      <c r="U2624" s="13">
        <f t="shared" si="204"/>
        <v>2016</v>
      </c>
      <c r="V2624"/>
    </row>
    <row r="2625" spans="1:22" ht="43.5" hidden="1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4">
        <f t="shared" si="202"/>
        <v>42692.256550925929</v>
      </c>
      <c r="T2625" s="14">
        <f t="shared" si="203"/>
        <v>42706.256550925929</v>
      </c>
      <c r="U2625" s="13">
        <f t="shared" si="204"/>
        <v>2016</v>
      </c>
      <c r="V2625"/>
    </row>
    <row r="2626" spans="1:22" ht="43.5" hidden="1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8317</v>
      </c>
      <c r="R2626" t="s">
        <v>8353</v>
      </c>
      <c r="S2626" s="14">
        <f t="shared" si="202"/>
        <v>41144.42155092593</v>
      </c>
      <c r="T2626" s="14">
        <f t="shared" si="203"/>
        <v>41165.42155092593</v>
      </c>
      <c r="U2626" s="13">
        <f t="shared" si="204"/>
        <v>2012</v>
      </c>
      <c r="V2626"/>
    </row>
    <row r="2627" spans="1:22" ht="58" hidden="1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4">
        <f t="shared" ref="S2627:S2690" si="207">(((J2627/60)/60)/24+DATE(1970,1,1))</f>
        <v>42658.810277777782</v>
      </c>
      <c r="T2627" s="14">
        <f t="shared" ref="T2627:T2690" si="208">(((I2627/60)/60)/24)+DATE(1970,1,1)</f>
        <v>42683.851944444439</v>
      </c>
      <c r="U2627" s="13">
        <f t="shared" ref="U2627:U2690" si="209">YEAR(S2627)</f>
        <v>2016</v>
      </c>
      <c r="V2627"/>
    </row>
    <row r="2628" spans="1:22" ht="43.5" hidden="1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4">
        <f t="shared" si="207"/>
        <v>42128.628113425926</v>
      </c>
      <c r="T2628" s="14">
        <f t="shared" si="208"/>
        <v>42158.628113425926</v>
      </c>
      <c r="U2628" s="13">
        <f t="shared" si="209"/>
        <v>2015</v>
      </c>
      <c r="V2628"/>
    </row>
    <row r="2629" spans="1:22" ht="43.5" hidden="1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4">
        <f t="shared" si="207"/>
        <v>42304.829409722224</v>
      </c>
      <c r="T2629" s="14">
        <f t="shared" si="208"/>
        <v>42334.871076388896</v>
      </c>
      <c r="U2629" s="13">
        <f t="shared" si="209"/>
        <v>2015</v>
      </c>
      <c r="V2629"/>
    </row>
    <row r="2630" spans="1:22" ht="43.5" hidden="1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4">
        <f t="shared" si="207"/>
        <v>41953.966053240743</v>
      </c>
      <c r="T2630" s="14">
        <f t="shared" si="208"/>
        <v>41973.966053240743</v>
      </c>
      <c r="U2630" s="13">
        <f t="shared" si="209"/>
        <v>2014</v>
      </c>
      <c r="V2630"/>
    </row>
    <row r="2631" spans="1:22" ht="29" hidden="1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4">
        <f t="shared" si="207"/>
        <v>42108.538449074069</v>
      </c>
      <c r="T2631" s="14">
        <f t="shared" si="208"/>
        <v>42138.538449074069</v>
      </c>
      <c r="U2631" s="13">
        <f t="shared" si="209"/>
        <v>2015</v>
      </c>
      <c r="V2631"/>
    </row>
    <row r="2632" spans="1:22" ht="43.5" hidden="1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4">
        <f t="shared" si="207"/>
        <v>42524.105462962965</v>
      </c>
      <c r="T2632" s="14">
        <f t="shared" si="208"/>
        <v>42551.416666666672</v>
      </c>
      <c r="U2632" s="13">
        <f t="shared" si="209"/>
        <v>2016</v>
      </c>
      <c r="V2632"/>
    </row>
    <row r="2633" spans="1:22" ht="43.5" hidden="1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4">
        <f t="shared" si="207"/>
        <v>42218.169293981482</v>
      </c>
      <c r="T2633" s="14">
        <f t="shared" si="208"/>
        <v>42246.169293981482</v>
      </c>
      <c r="U2633" s="13">
        <f t="shared" si="209"/>
        <v>2015</v>
      </c>
      <c r="V2633"/>
    </row>
    <row r="2634" spans="1:22" ht="43.5" hidden="1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4">
        <f t="shared" si="207"/>
        <v>42494.061793981484</v>
      </c>
      <c r="T2634" s="14">
        <f t="shared" si="208"/>
        <v>42519.061793981484</v>
      </c>
      <c r="U2634" s="13">
        <f t="shared" si="209"/>
        <v>2016</v>
      </c>
      <c r="V2634"/>
    </row>
    <row r="2635" spans="1:22" ht="43.5" hidden="1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4">
        <f t="shared" si="207"/>
        <v>41667.823287037041</v>
      </c>
      <c r="T2635" s="14">
        <f t="shared" si="208"/>
        <v>41697.958333333336</v>
      </c>
      <c r="U2635" s="13">
        <f t="shared" si="209"/>
        <v>2014</v>
      </c>
      <c r="V2635"/>
    </row>
    <row r="2636" spans="1:22" ht="43.5" hidden="1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4">
        <f t="shared" si="207"/>
        <v>42612.656493055561</v>
      </c>
      <c r="T2636" s="14">
        <f t="shared" si="208"/>
        <v>42642.656493055561</v>
      </c>
      <c r="U2636" s="13">
        <f t="shared" si="209"/>
        <v>2016</v>
      </c>
      <c r="V2636"/>
    </row>
    <row r="2637" spans="1:22" ht="43.5" hidden="1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4">
        <f t="shared" si="207"/>
        <v>42037.950937500005</v>
      </c>
      <c r="T2637" s="14">
        <f t="shared" si="208"/>
        <v>42072.909270833334</v>
      </c>
      <c r="U2637" s="13">
        <f t="shared" si="209"/>
        <v>2015</v>
      </c>
      <c r="V2637"/>
    </row>
    <row r="2638" spans="1:22" ht="58" hidden="1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4">
        <f t="shared" si="207"/>
        <v>42636.614745370374</v>
      </c>
      <c r="T2638" s="14">
        <f t="shared" si="208"/>
        <v>42659.041666666672</v>
      </c>
      <c r="U2638" s="13">
        <f t="shared" si="209"/>
        <v>2016</v>
      </c>
      <c r="V2638"/>
    </row>
    <row r="2639" spans="1:22" ht="29" hidden="1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4">
        <f t="shared" si="207"/>
        <v>42639.549479166672</v>
      </c>
      <c r="T2639" s="14">
        <f t="shared" si="208"/>
        <v>42655.549479166672</v>
      </c>
      <c r="U2639" s="13">
        <f t="shared" si="209"/>
        <v>2016</v>
      </c>
      <c r="V2639"/>
    </row>
    <row r="2640" spans="1:22" ht="43.5" hidden="1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4">
        <f t="shared" si="207"/>
        <v>41989.913136574076</v>
      </c>
      <c r="T2640" s="14">
        <f t="shared" si="208"/>
        <v>42019.913136574076</v>
      </c>
      <c r="U2640" s="13">
        <f t="shared" si="209"/>
        <v>2014</v>
      </c>
      <c r="V2640"/>
    </row>
    <row r="2641" spans="1:22" ht="43.5" hidden="1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4">
        <f t="shared" si="207"/>
        <v>42024.86513888889</v>
      </c>
      <c r="T2641" s="14">
        <f t="shared" si="208"/>
        <v>42054.86513888889</v>
      </c>
      <c r="U2641" s="13">
        <f t="shared" si="209"/>
        <v>2015</v>
      </c>
      <c r="V2641"/>
    </row>
    <row r="2642" spans="1:22" ht="58" hidden="1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4">
        <f t="shared" si="207"/>
        <v>42103.160578703704</v>
      </c>
      <c r="T2642" s="14">
        <f t="shared" si="208"/>
        <v>42163.160578703704</v>
      </c>
      <c r="U2642" s="13">
        <f t="shared" si="209"/>
        <v>2015</v>
      </c>
      <c r="V2642"/>
    </row>
    <row r="2643" spans="1:22" ht="29" hidden="1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4">
        <f t="shared" si="207"/>
        <v>41880.827118055553</v>
      </c>
      <c r="T2643" s="14">
        <f t="shared" si="208"/>
        <v>41897.839583333334</v>
      </c>
      <c r="U2643" s="13">
        <f t="shared" si="209"/>
        <v>2014</v>
      </c>
      <c r="V2643"/>
    </row>
    <row r="2644" spans="1:22" ht="58" hidden="1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4">
        <f t="shared" si="207"/>
        <v>42536.246620370366</v>
      </c>
      <c r="T2644" s="14">
        <f t="shared" si="208"/>
        <v>42566.289583333331</v>
      </c>
      <c r="U2644" s="13">
        <f t="shared" si="209"/>
        <v>2016</v>
      </c>
      <c r="V2644"/>
    </row>
    <row r="2645" spans="1:22" ht="58" hidden="1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4">
        <f t="shared" si="207"/>
        <v>42689.582349537035</v>
      </c>
      <c r="T2645" s="14">
        <f t="shared" si="208"/>
        <v>42725.332638888889</v>
      </c>
      <c r="U2645" s="13">
        <f t="shared" si="209"/>
        <v>2016</v>
      </c>
      <c r="V2645"/>
    </row>
    <row r="2646" spans="1:22" ht="43.5" hidden="1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4">
        <f t="shared" si="207"/>
        <v>42774.792071759264</v>
      </c>
      <c r="T2646" s="14">
        <f t="shared" si="208"/>
        <v>42804.792071759264</v>
      </c>
      <c r="U2646" s="13">
        <f t="shared" si="209"/>
        <v>2017</v>
      </c>
      <c r="V2646"/>
    </row>
    <row r="2647" spans="1:22" ht="43.5" hidden="1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4">
        <f t="shared" si="207"/>
        <v>41921.842627314814</v>
      </c>
      <c r="T2647" s="14">
        <f t="shared" si="208"/>
        <v>41951.884293981479</v>
      </c>
      <c r="U2647" s="13">
        <f t="shared" si="209"/>
        <v>2014</v>
      </c>
      <c r="V2647"/>
    </row>
    <row r="2648" spans="1:22" ht="43.5" hidden="1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4">
        <f t="shared" si="207"/>
        <v>42226.313298611116</v>
      </c>
      <c r="T2648" s="14">
        <f t="shared" si="208"/>
        <v>42256.313298611116</v>
      </c>
      <c r="U2648" s="13">
        <f t="shared" si="209"/>
        <v>2015</v>
      </c>
      <c r="V2648"/>
    </row>
    <row r="2649" spans="1:22" ht="43.5" hidden="1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4">
        <f t="shared" si="207"/>
        <v>42200.261793981481</v>
      </c>
      <c r="T2649" s="14">
        <f t="shared" si="208"/>
        <v>42230.261793981481</v>
      </c>
      <c r="U2649" s="13">
        <f t="shared" si="209"/>
        <v>2015</v>
      </c>
      <c r="V2649"/>
    </row>
    <row r="2650" spans="1:22" ht="58" hidden="1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4">
        <f t="shared" si="207"/>
        <v>42408.714814814812</v>
      </c>
      <c r="T2650" s="14">
        <f t="shared" si="208"/>
        <v>42438.714814814812</v>
      </c>
      <c r="U2650" s="13">
        <f t="shared" si="209"/>
        <v>2016</v>
      </c>
      <c r="V2650"/>
    </row>
    <row r="2651" spans="1:22" ht="29" hidden="1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4">
        <f t="shared" si="207"/>
        <v>42341.99700231482</v>
      </c>
      <c r="T2651" s="14">
        <f t="shared" si="208"/>
        <v>42401.99700231482</v>
      </c>
      <c r="U2651" s="13">
        <f t="shared" si="209"/>
        <v>2015</v>
      </c>
      <c r="V2651"/>
    </row>
    <row r="2652" spans="1:22" ht="58" hidden="1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4">
        <f t="shared" si="207"/>
        <v>42695.624340277776</v>
      </c>
      <c r="T2652" s="14">
        <f t="shared" si="208"/>
        <v>42725.624340277776</v>
      </c>
      <c r="U2652" s="13">
        <f t="shared" si="209"/>
        <v>2016</v>
      </c>
      <c r="V2652"/>
    </row>
    <row r="2653" spans="1:22" ht="43.5" hidden="1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4">
        <f t="shared" si="207"/>
        <v>42327.805659722217</v>
      </c>
      <c r="T2653" s="14">
        <f t="shared" si="208"/>
        <v>42355.805659722217</v>
      </c>
      <c r="U2653" s="13">
        <f t="shared" si="209"/>
        <v>2015</v>
      </c>
      <c r="V2653"/>
    </row>
    <row r="2654" spans="1:22" ht="43.5" hidden="1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4">
        <f t="shared" si="207"/>
        <v>41953.158854166672</v>
      </c>
      <c r="T2654" s="14">
        <f t="shared" si="208"/>
        <v>41983.158854166672</v>
      </c>
      <c r="U2654" s="13">
        <f t="shared" si="209"/>
        <v>2014</v>
      </c>
      <c r="V2654"/>
    </row>
    <row r="2655" spans="1:22" ht="43.5" hidden="1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4">
        <f t="shared" si="207"/>
        <v>41771.651932870373</v>
      </c>
      <c r="T2655" s="14">
        <f t="shared" si="208"/>
        <v>41803.166666666664</v>
      </c>
      <c r="U2655" s="13">
        <f t="shared" si="209"/>
        <v>2014</v>
      </c>
      <c r="V2655"/>
    </row>
    <row r="2656" spans="1:22" ht="43.5" hidden="1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4">
        <f t="shared" si="207"/>
        <v>42055.600995370376</v>
      </c>
      <c r="T2656" s="14">
        <f t="shared" si="208"/>
        <v>42115.559328703705</v>
      </c>
      <c r="U2656" s="13">
        <f t="shared" si="209"/>
        <v>2015</v>
      </c>
      <c r="V2656"/>
    </row>
    <row r="2657" spans="1:22" hidden="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4">
        <f t="shared" si="207"/>
        <v>42381.866284722222</v>
      </c>
      <c r="T2657" s="14">
        <f t="shared" si="208"/>
        <v>42409.833333333328</v>
      </c>
      <c r="U2657" s="13">
        <f t="shared" si="209"/>
        <v>2016</v>
      </c>
      <c r="V2657"/>
    </row>
    <row r="2658" spans="1:22" ht="29" hidden="1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4">
        <f t="shared" si="207"/>
        <v>42767.688518518517</v>
      </c>
      <c r="T2658" s="14">
        <f t="shared" si="208"/>
        <v>42806.791666666672</v>
      </c>
      <c r="U2658" s="13">
        <f t="shared" si="209"/>
        <v>2017</v>
      </c>
      <c r="V2658"/>
    </row>
    <row r="2659" spans="1:22" ht="43.5" hidden="1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4">
        <f t="shared" si="207"/>
        <v>42551.928854166668</v>
      </c>
      <c r="T2659" s="14">
        <f t="shared" si="208"/>
        <v>42585.0625</v>
      </c>
      <c r="U2659" s="13">
        <f t="shared" si="209"/>
        <v>2016</v>
      </c>
      <c r="V2659"/>
    </row>
    <row r="2660" spans="1:22" ht="43.5" hidden="1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4">
        <f t="shared" si="207"/>
        <v>42551.884189814817</v>
      </c>
      <c r="T2660" s="14">
        <f t="shared" si="208"/>
        <v>42581.884189814817</v>
      </c>
      <c r="U2660" s="13">
        <f t="shared" si="209"/>
        <v>2016</v>
      </c>
      <c r="V2660"/>
    </row>
    <row r="2661" spans="1:22" hidden="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4">
        <f t="shared" si="207"/>
        <v>42082.069560185191</v>
      </c>
      <c r="T2661" s="14">
        <f t="shared" si="208"/>
        <v>42112.069560185191</v>
      </c>
      <c r="U2661" s="13">
        <f t="shared" si="209"/>
        <v>2015</v>
      </c>
      <c r="V2661"/>
    </row>
    <row r="2662" spans="1:22" ht="58" hidden="1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4">
        <f t="shared" si="207"/>
        <v>42272.713171296295</v>
      </c>
      <c r="T2662" s="14">
        <f t="shared" si="208"/>
        <v>42332.754837962959</v>
      </c>
      <c r="U2662" s="13">
        <f t="shared" si="209"/>
        <v>2015</v>
      </c>
      <c r="V2662"/>
    </row>
    <row r="2663" spans="1:22" ht="43.5" hidden="1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4">
        <f t="shared" si="207"/>
        <v>41542.958449074074</v>
      </c>
      <c r="T2663" s="14">
        <f t="shared" si="208"/>
        <v>41572.958449074074</v>
      </c>
      <c r="U2663" s="13">
        <f t="shared" si="209"/>
        <v>2013</v>
      </c>
      <c r="V2663"/>
    </row>
    <row r="2664" spans="1:22" ht="43.5" hidden="1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4">
        <f t="shared" si="207"/>
        <v>42207.746678240743</v>
      </c>
      <c r="T2664" s="14">
        <f t="shared" si="208"/>
        <v>42237.746678240743</v>
      </c>
      <c r="U2664" s="13">
        <f t="shared" si="209"/>
        <v>2015</v>
      </c>
      <c r="V2664"/>
    </row>
    <row r="2665" spans="1:22" ht="43.5" hidden="1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4">
        <f t="shared" si="207"/>
        <v>42222.622766203705</v>
      </c>
      <c r="T2665" s="14">
        <f t="shared" si="208"/>
        <v>42251.625</v>
      </c>
      <c r="U2665" s="13">
        <f t="shared" si="209"/>
        <v>2015</v>
      </c>
      <c r="V2665"/>
    </row>
    <row r="2666" spans="1:22" ht="43.5" hidden="1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4">
        <f t="shared" si="207"/>
        <v>42313.02542824074</v>
      </c>
      <c r="T2666" s="14">
        <f t="shared" si="208"/>
        <v>42347.290972222225</v>
      </c>
      <c r="U2666" s="13">
        <f t="shared" si="209"/>
        <v>2015</v>
      </c>
      <c r="V2666"/>
    </row>
    <row r="2667" spans="1:22" ht="43.5" hidden="1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4">
        <f t="shared" si="207"/>
        <v>42083.895532407405</v>
      </c>
      <c r="T2667" s="14">
        <f t="shared" si="208"/>
        <v>42128.895532407405</v>
      </c>
      <c r="U2667" s="13">
        <f t="shared" si="209"/>
        <v>2015</v>
      </c>
      <c r="V2667"/>
    </row>
    <row r="2668" spans="1:22" ht="43.5" hidden="1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4">
        <f t="shared" si="207"/>
        <v>42235.764340277776</v>
      </c>
      <c r="T2668" s="14">
        <f t="shared" si="208"/>
        <v>42272.875</v>
      </c>
      <c r="U2668" s="13">
        <f t="shared" si="209"/>
        <v>2015</v>
      </c>
      <c r="V2668"/>
    </row>
    <row r="2669" spans="1:22" ht="58" hidden="1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4">
        <f t="shared" si="207"/>
        <v>42380.926111111112</v>
      </c>
      <c r="T2669" s="14">
        <f t="shared" si="208"/>
        <v>42410.926111111112</v>
      </c>
      <c r="U2669" s="13">
        <f t="shared" si="209"/>
        <v>2016</v>
      </c>
      <c r="V2669"/>
    </row>
    <row r="2670" spans="1:22" ht="29" hidden="1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4">
        <f t="shared" si="207"/>
        <v>42275.588715277772</v>
      </c>
      <c r="T2670" s="14">
        <f t="shared" si="208"/>
        <v>42317.60555555555</v>
      </c>
      <c r="U2670" s="13">
        <f t="shared" si="209"/>
        <v>2015</v>
      </c>
      <c r="V2670"/>
    </row>
    <row r="2671" spans="1:22" ht="43.5" hidden="1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4">
        <f t="shared" si="207"/>
        <v>42319.035833333335</v>
      </c>
      <c r="T2671" s="14">
        <f t="shared" si="208"/>
        <v>42379.035833333335</v>
      </c>
      <c r="U2671" s="13">
        <f t="shared" si="209"/>
        <v>2015</v>
      </c>
      <c r="V2671"/>
    </row>
    <row r="2672" spans="1:22" ht="43.5" hidden="1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4">
        <f t="shared" si="207"/>
        <v>41821.020601851851</v>
      </c>
      <c r="T2672" s="14">
        <f t="shared" si="208"/>
        <v>41849.020601851851</v>
      </c>
      <c r="U2672" s="13">
        <f t="shared" si="209"/>
        <v>2014</v>
      </c>
      <c r="V2672"/>
    </row>
    <row r="2673" spans="1:22" ht="43.5" hidden="1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4">
        <f t="shared" si="207"/>
        <v>41962.749027777783</v>
      </c>
      <c r="T2673" s="14">
        <f t="shared" si="208"/>
        <v>41992.818055555559</v>
      </c>
      <c r="U2673" s="13">
        <f t="shared" si="209"/>
        <v>2014</v>
      </c>
      <c r="V2673"/>
    </row>
    <row r="2674" spans="1:22" ht="58" hidden="1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4">
        <f t="shared" si="207"/>
        <v>42344.884143518517</v>
      </c>
      <c r="T2674" s="14">
        <f t="shared" si="208"/>
        <v>42366.25</v>
      </c>
      <c r="U2674" s="13">
        <f t="shared" si="209"/>
        <v>2015</v>
      </c>
      <c r="V2674"/>
    </row>
    <row r="2675" spans="1:22" ht="58" hidden="1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4">
        <f t="shared" si="207"/>
        <v>41912.541655092595</v>
      </c>
      <c r="T2675" s="14">
        <f t="shared" si="208"/>
        <v>41941.947916666664</v>
      </c>
      <c r="U2675" s="13">
        <f t="shared" si="209"/>
        <v>2014</v>
      </c>
      <c r="V2675"/>
    </row>
    <row r="2676" spans="1:22" ht="58" hidden="1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4">
        <f t="shared" si="207"/>
        <v>42529.632754629631</v>
      </c>
      <c r="T2676" s="14">
        <f t="shared" si="208"/>
        <v>42556.207638888889</v>
      </c>
      <c r="U2676" s="13">
        <f t="shared" si="209"/>
        <v>2016</v>
      </c>
      <c r="V2676"/>
    </row>
    <row r="2677" spans="1:22" ht="58" hidden="1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4">
        <f t="shared" si="207"/>
        <v>41923.857511574075</v>
      </c>
      <c r="T2677" s="14">
        <f t="shared" si="208"/>
        <v>41953.899178240739</v>
      </c>
      <c r="U2677" s="13">
        <f t="shared" si="209"/>
        <v>2014</v>
      </c>
      <c r="V2677"/>
    </row>
    <row r="2678" spans="1:22" ht="43.5" hidden="1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4">
        <f t="shared" si="207"/>
        <v>42482.624699074076</v>
      </c>
      <c r="T2678" s="14">
        <f t="shared" si="208"/>
        <v>42512.624699074076</v>
      </c>
      <c r="U2678" s="13">
        <f t="shared" si="209"/>
        <v>2016</v>
      </c>
      <c r="V2678"/>
    </row>
    <row r="2679" spans="1:22" ht="43.5" hidden="1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4">
        <f t="shared" si="207"/>
        <v>41793.029432870368</v>
      </c>
      <c r="T2679" s="14">
        <f t="shared" si="208"/>
        <v>41823.029432870368</v>
      </c>
      <c r="U2679" s="13">
        <f t="shared" si="209"/>
        <v>2014</v>
      </c>
      <c r="V2679"/>
    </row>
    <row r="2680" spans="1:22" ht="43.5" hidden="1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4">
        <f t="shared" si="207"/>
        <v>42241.798206018517</v>
      </c>
      <c r="T2680" s="14">
        <f t="shared" si="208"/>
        <v>42271.798206018517</v>
      </c>
      <c r="U2680" s="13">
        <f t="shared" si="209"/>
        <v>2015</v>
      </c>
      <c r="V2680"/>
    </row>
    <row r="2681" spans="1:22" ht="58" hidden="1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4">
        <f t="shared" si="207"/>
        <v>42033.001087962963</v>
      </c>
      <c r="T2681" s="14">
        <f t="shared" si="208"/>
        <v>42063.001087962963</v>
      </c>
      <c r="U2681" s="13">
        <f t="shared" si="209"/>
        <v>2015</v>
      </c>
      <c r="V2681"/>
    </row>
    <row r="2682" spans="1:22" hidden="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4">
        <f t="shared" si="207"/>
        <v>42436.211701388893</v>
      </c>
      <c r="T2682" s="14">
        <f t="shared" si="208"/>
        <v>42466.170034722221</v>
      </c>
      <c r="U2682" s="13">
        <f t="shared" si="209"/>
        <v>2016</v>
      </c>
      <c r="V2682"/>
    </row>
    <row r="2683" spans="1:22" ht="43.5" hidden="1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4">
        <f t="shared" si="207"/>
        <v>41805.895254629628</v>
      </c>
      <c r="T2683" s="14">
        <f t="shared" si="208"/>
        <v>41830.895254629628</v>
      </c>
      <c r="U2683" s="13">
        <f t="shared" si="209"/>
        <v>2014</v>
      </c>
      <c r="V2683"/>
    </row>
    <row r="2684" spans="1:22" ht="43.5" hidden="1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4">
        <f t="shared" si="207"/>
        <v>41932.871990740743</v>
      </c>
      <c r="T2684" s="14">
        <f t="shared" si="208"/>
        <v>41965.249305555553</v>
      </c>
      <c r="U2684" s="13">
        <f t="shared" si="209"/>
        <v>2014</v>
      </c>
      <c r="V2684"/>
    </row>
    <row r="2685" spans="1:22" ht="43.5" hidden="1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4">
        <f t="shared" si="207"/>
        <v>42034.75509259259</v>
      </c>
      <c r="T2685" s="14">
        <f t="shared" si="208"/>
        <v>42064.75509259259</v>
      </c>
      <c r="U2685" s="13">
        <f t="shared" si="209"/>
        <v>2015</v>
      </c>
      <c r="V2685"/>
    </row>
    <row r="2686" spans="1:22" ht="43.5" hidden="1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4">
        <f t="shared" si="207"/>
        <v>41820.914641203701</v>
      </c>
      <c r="T2686" s="14">
        <f t="shared" si="208"/>
        <v>41860.914641203701</v>
      </c>
      <c r="U2686" s="13">
        <f t="shared" si="209"/>
        <v>2014</v>
      </c>
      <c r="V2686"/>
    </row>
    <row r="2687" spans="1:22" ht="43.5" hidden="1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4">
        <f t="shared" si="207"/>
        <v>42061.69594907407</v>
      </c>
      <c r="T2687" s="14">
        <f t="shared" si="208"/>
        <v>42121.654282407413</v>
      </c>
      <c r="U2687" s="13">
        <f t="shared" si="209"/>
        <v>2015</v>
      </c>
      <c r="V2687"/>
    </row>
    <row r="2688" spans="1:22" ht="43.5" hidden="1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4">
        <f t="shared" si="207"/>
        <v>41892.974803240737</v>
      </c>
      <c r="T2688" s="14">
        <f t="shared" si="208"/>
        <v>41912.974803240737</v>
      </c>
      <c r="U2688" s="13">
        <f t="shared" si="209"/>
        <v>2014</v>
      </c>
      <c r="V2688"/>
    </row>
    <row r="2689" spans="1:22" ht="43.5" hidden="1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4">
        <f t="shared" si="207"/>
        <v>42154.64025462963</v>
      </c>
      <c r="T2689" s="14">
        <f t="shared" si="208"/>
        <v>42184.64025462963</v>
      </c>
      <c r="U2689" s="13">
        <f t="shared" si="209"/>
        <v>2015</v>
      </c>
      <c r="V2689"/>
    </row>
    <row r="2690" spans="1:22" ht="29" hidden="1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8334</v>
      </c>
      <c r="R2690" t="s">
        <v>8335</v>
      </c>
      <c r="S2690" s="14">
        <f t="shared" si="207"/>
        <v>42028.118865740747</v>
      </c>
      <c r="T2690" s="14">
        <f t="shared" si="208"/>
        <v>42059.125</v>
      </c>
      <c r="U2690" s="13">
        <f t="shared" si="209"/>
        <v>2015</v>
      </c>
      <c r="V2690"/>
    </row>
    <row r="2691" spans="1:22" ht="43.5" hidden="1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4">
        <f t="shared" ref="S2691:S2754" si="212">(((J2691/60)/60)/24+DATE(1970,1,1))</f>
        <v>42551.961689814809</v>
      </c>
      <c r="T2691" s="14">
        <f t="shared" ref="T2691:T2754" si="213">(((I2691/60)/60)/24)+DATE(1970,1,1)</f>
        <v>42581.961689814809</v>
      </c>
      <c r="U2691" s="13">
        <f t="shared" ref="U2691:U2754" si="214">YEAR(S2691)</f>
        <v>2016</v>
      </c>
      <c r="V2691"/>
    </row>
    <row r="2692" spans="1:22" ht="58" hidden="1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4">
        <f t="shared" si="212"/>
        <v>42113.105046296296</v>
      </c>
      <c r="T2692" s="14">
        <f t="shared" si="213"/>
        <v>42158.105046296296</v>
      </c>
      <c r="U2692" s="13">
        <f t="shared" si="214"/>
        <v>2015</v>
      </c>
      <c r="V2692"/>
    </row>
    <row r="2693" spans="1:22" ht="29" hidden="1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4">
        <f t="shared" si="212"/>
        <v>42089.724039351851</v>
      </c>
      <c r="T2693" s="14">
        <f t="shared" si="213"/>
        <v>42134.724039351851</v>
      </c>
      <c r="U2693" s="13">
        <f t="shared" si="214"/>
        <v>2015</v>
      </c>
      <c r="V2693"/>
    </row>
    <row r="2694" spans="1:22" ht="43.5" hidden="1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4">
        <f t="shared" si="212"/>
        <v>42058.334027777775</v>
      </c>
      <c r="T2694" s="14">
        <f t="shared" si="213"/>
        <v>42088.292361111111</v>
      </c>
      <c r="U2694" s="13">
        <f t="shared" si="214"/>
        <v>2015</v>
      </c>
      <c r="V2694"/>
    </row>
    <row r="2695" spans="1:22" ht="43.5" hidden="1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4">
        <f t="shared" si="212"/>
        <v>41834.138495370367</v>
      </c>
      <c r="T2695" s="14">
        <f t="shared" si="213"/>
        <v>41864.138495370367</v>
      </c>
      <c r="U2695" s="13">
        <f t="shared" si="214"/>
        <v>2014</v>
      </c>
      <c r="V2695"/>
    </row>
    <row r="2696" spans="1:22" ht="58" hidden="1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4">
        <f t="shared" si="212"/>
        <v>41878.140497685185</v>
      </c>
      <c r="T2696" s="14">
        <f t="shared" si="213"/>
        <v>41908.140497685185</v>
      </c>
      <c r="U2696" s="13">
        <f t="shared" si="214"/>
        <v>2014</v>
      </c>
      <c r="V2696"/>
    </row>
    <row r="2697" spans="1:22" ht="43.5" hidden="1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4">
        <f t="shared" si="212"/>
        <v>42048.181921296295</v>
      </c>
      <c r="T2697" s="14">
        <f t="shared" si="213"/>
        <v>42108.14025462963</v>
      </c>
      <c r="U2697" s="13">
        <f t="shared" si="214"/>
        <v>2015</v>
      </c>
      <c r="V2697"/>
    </row>
    <row r="2698" spans="1:22" ht="58" hidden="1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4">
        <f t="shared" si="212"/>
        <v>41964.844444444447</v>
      </c>
      <c r="T2698" s="14">
        <f t="shared" si="213"/>
        <v>41998.844444444447</v>
      </c>
      <c r="U2698" s="13">
        <f t="shared" si="214"/>
        <v>2014</v>
      </c>
      <c r="V2698"/>
    </row>
    <row r="2699" spans="1:22" ht="43.5" hidden="1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4">
        <f t="shared" si="212"/>
        <v>42187.940081018518</v>
      </c>
      <c r="T2699" s="14">
        <f t="shared" si="213"/>
        <v>42218.916666666672</v>
      </c>
      <c r="U2699" s="13">
        <f t="shared" si="214"/>
        <v>2015</v>
      </c>
      <c r="V2699"/>
    </row>
    <row r="2700" spans="1:22" ht="43.5" hidden="1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4">
        <f t="shared" si="212"/>
        <v>41787.898240740738</v>
      </c>
      <c r="T2700" s="14">
        <f t="shared" si="213"/>
        <v>41817.898240740738</v>
      </c>
      <c r="U2700" s="13">
        <f t="shared" si="214"/>
        <v>2014</v>
      </c>
      <c r="V2700"/>
    </row>
    <row r="2701" spans="1:22" ht="43.5" hidden="1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4">
        <f t="shared" si="212"/>
        <v>41829.896562499998</v>
      </c>
      <c r="T2701" s="14">
        <f t="shared" si="213"/>
        <v>41859.896562499998</v>
      </c>
      <c r="U2701" s="13">
        <f t="shared" si="214"/>
        <v>2014</v>
      </c>
      <c r="V2701"/>
    </row>
    <row r="2702" spans="1:22" ht="43.5" hidden="1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4">
        <f t="shared" si="212"/>
        <v>41870.87467592593</v>
      </c>
      <c r="T2702" s="14">
        <f t="shared" si="213"/>
        <v>41900.87467592593</v>
      </c>
      <c r="U2702" s="13">
        <f t="shared" si="214"/>
        <v>2014</v>
      </c>
      <c r="V2702"/>
    </row>
    <row r="2703" spans="1:22" ht="43.5" hidden="1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4">
        <f t="shared" si="212"/>
        <v>42801.774699074071</v>
      </c>
      <c r="T2703" s="14">
        <f t="shared" si="213"/>
        <v>42832.733032407406</v>
      </c>
      <c r="U2703" s="13">
        <f t="shared" si="214"/>
        <v>2017</v>
      </c>
      <c r="V2703"/>
    </row>
    <row r="2704" spans="1:22" ht="43.5" hidden="1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4">
        <f t="shared" si="212"/>
        <v>42800.801817129628</v>
      </c>
      <c r="T2704" s="14">
        <f t="shared" si="213"/>
        <v>42830.760150462964</v>
      </c>
      <c r="U2704" s="13">
        <f t="shared" si="214"/>
        <v>2017</v>
      </c>
      <c r="V2704"/>
    </row>
    <row r="2705" spans="1:22" ht="29" hidden="1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4">
        <f t="shared" si="212"/>
        <v>42756.690162037034</v>
      </c>
      <c r="T2705" s="14">
        <f t="shared" si="213"/>
        <v>42816.648495370369</v>
      </c>
      <c r="U2705" s="13">
        <f t="shared" si="214"/>
        <v>2017</v>
      </c>
      <c r="V2705"/>
    </row>
    <row r="2706" spans="1:22" ht="43.5" hidden="1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4">
        <f t="shared" si="212"/>
        <v>42787.862430555557</v>
      </c>
      <c r="T2706" s="14">
        <f t="shared" si="213"/>
        <v>42830.820763888885</v>
      </c>
      <c r="U2706" s="13">
        <f t="shared" si="214"/>
        <v>2017</v>
      </c>
      <c r="V2706"/>
    </row>
    <row r="2707" spans="1:22" ht="29" hidden="1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4">
        <f t="shared" si="212"/>
        <v>42773.916180555556</v>
      </c>
      <c r="T2707" s="14">
        <f t="shared" si="213"/>
        <v>42818.874513888892</v>
      </c>
      <c r="U2707" s="13">
        <f t="shared" si="214"/>
        <v>2017</v>
      </c>
      <c r="V2707"/>
    </row>
    <row r="2708" spans="1:22" ht="43.5" hidden="1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4">
        <f t="shared" si="212"/>
        <v>41899.294942129629</v>
      </c>
      <c r="T2708" s="14">
        <f t="shared" si="213"/>
        <v>41928.290972222225</v>
      </c>
      <c r="U2708" s="13">
        <f t="shared" si="214"/>
        <v>2014</v>
      </c>
      <c r="V2708"/>
    </row>
    <row r="2709" spans="1:22" ht="43.5" hidden="1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4">
        <f t="shared" si="212"/>
        <v>41391.782905092594</v>
      </c>
      <c r="T2709" s="14">
        <f t="shared" si="213"/>
        <v>41421.290972222225</v>
      </c>
      <c r="U2709" s="13">
        <f t="shared" si="214"/>
        <v>2013</v>
      </c>
      <c r="V2709"/>
    </row>
    <row r="2710" spans="1:22" ht="43.5" hidden="1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4">
        <f t="shared" si="212"/>
        <v>42512.698217592595</v>
      </c>
      <c r="T2710" s="14">
        <f t="shared" si="213"/>
        <v>42572.698217592595</v>
      </c>
      <c r="U2710" s="13">
        <f t="shared" si="214"/>
        <v>2016</v>
      </c>
      <c r="V2710"/>
    </row>
    <row r="2711" spans="1:22" ht="43.5" hidden="1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4">
        <f t="shared" si="212"/>
        <v>42612.149780092594</v>
      </c>
      <c r="T2711" s="14">
        <f t="shared" si="213"/>
        <v>42647.165972222225</v>
      </c>
      <c r="U2711" s="13">
        <f t="shared" si="214"/>
        <v>2016</v>
      </c>
      <c r="V2711"/>
    </row>
    <row r="2712" spans="1:22" ht="29" hidden="1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4">
        <f t="shared" si="212"/>
        <v>41828.229490740741</v>
      </c>
      <c r="T2712" s="14">
        <f t="shared" si="213"/>
        <v>41860.083333333336</v>
      </c>
      <c r="U2712" s="13">
        <f t="shared" si="214"/>
        <v>2014</v>
      </c>
      <c r="V2712"/>
    </row>
    <row r="2713" spans="1:22" ht="43.5" hidden="1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4">
        <f t="shared" si="212"/>
        <v>41780.745254629634</v>
      </c>
      <c r="T2713" s="14">
        <f t="shared" si="213"/>
        <v>41810.917361111111</v>
      </c>
      <c r="U2713" s="13">
        <f t="shared" si="214"/>
        <v>2014</v>
      </c>
      <c r="V2713"/>
    </row>
    <row r="2714" spans="1:22" ht="43.5" hidden="1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4">
        <f t="shared" si="212"/>
        <v>41432.062037037038</v>
      </c>
      <c r="T2714" s="14">
        <f t="shared" si="213"/>
        <v>41468.75</v>
      </c>
      <c r="U2714" s="13">
        <f t="shared" si="214"/>
        <v>2013</v>
      </c>
      <c r="V2714"/>
    </row>
    <row r="2715" spans="1:22" ht="58" hidden="1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4">
        <f t="shared" si="212"/>
        <v>42322.653749999998</v>
      </c>
      <c r="T2715" s="14">
        <f t="shared" si="213"/>
        <v>42362.653749999998</v>
      </c>
      <c r="U2715" s="13">
        <f t="shared" si="214"/>
        <v>2015</v>
      </c>
      <c r="V2715"/>
    </row>
    <row r="2716" spans="1:22" ht="29" hidden="1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4">
        <f t="shared" si="212"/>
        <v>42629.655046296291</v>
      </c>
      <c r="T2716" s="14">
        <f t="shared" si="213"/>
        <v>42657.958333333328</v>
      </c>
      <c r="U2716" s="13">
        <f t="shared" si="214"/>
        <v>2016</v>
      </c>
      <c r="V2716"/>
    </row>
    <row r="2717" spans="1:22" ht="43.5" hidden="1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4">
        <f t="shared" si="212"/>
        <v>42387.398472222223</v>
      </c>
      <c r="T2717" s="14">
        <f t="shared" si="213"/>
        <v>42421.398472222223</v>
      </c>
      <c r="U2717" s="13">
        <f t="shared" si="214"/>
        <v>2016</v>
      </c>
      <c r="V2717"/>
    </row>
    <row r="2718" spans="1:22" ht="72.5" hidden="1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4">
        <f t="shared" si="212"/>
        <v>42255.333252314813</v>
      </c>
      <c r="T2718" s="14">
        <f t="shared" si="213"/>
        <v>42285.333252314813</v>
      </c>
      <c r="U2718" s="13">
        <f t="shared" si="214"/>
        <v>2015</v>
      </c>
      <c r="V2718"/>
    </row>
    <row r="2719" spans="1:22" ht="43.5" hidden="1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4">
        <f t="shared" si="212"/>
        <v>41934.914918981485</v>
      </c>
      <c r="T2719" s="14">
        <f t="shared" si="213"/>
        <v>41979.956585648149</v>
      </c>
      <c r="U2719" s="13">
        <f t="shared" si="214"/>
        <v>2014</v>
      </c>
      <c r="V2719"/>
    </row>
    <row r="2720" spans="1:22" ht="43.5" hidden="1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4">
        <f t="shared" si="212"/>
        <v>42465.596585648149</v>
      </c>
      <c r="T2720" s="14">
        <f t="shared" si="213"/>
        <v>42493.958333333328</v>
      </c>
      <c r="U2720" s="13">
        <f t="shared" si="214"/>
        <v>2016</v>
      </c>
      <c r="V2720"/>
    </row>
    <row r="2721" spans="1:22" ht="58" hidden="1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4">
        <f t="shared" si="212"/>
        <v>42418.031180555554</v>
      </c>
      <c r="T2721" s="14">
        <f t="shared" si="213"/>
        <v>42477.989513888882</v>
      </c>
      <c r="U2721" s="13">
        <f t="shared" si="214"/>
        <v>2016</v>
      </c>
      <c r="V2721"/>
    </row>
    <row r="2722" spans="1:22" ht="43.5" hidden="1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4">
        <f t="shared" si="212"/>
        <v>42655.465891203698</v>
      </c>
      <c r="T2722" s="14">
        <f t="shared" si="213"/>
        <v>42685.507557870369</v>
      </c>
      <c r="U2722" s="13">
        <f t="shared" si="214"/>
        <v>2016</v>
      </c>
      <c r="V2722"/>
    </row>
    <row r="2723" spans="1:22" ht="43.5" hidden="1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4">
        <f t="shared" si="212"/>
        <v>41493.543958333335</v>
      </c>
      <c r="T2723" s="14">
        <f t="shared" si="213"/>
        <v>41523.791666666664</v>
      </c>
      <c r="U2723" s="13">
        <f t="shared" si="214"/>
        <v>2013</v>
      </c>
      <c r="V2723"/>
    </row>
    <row r="2724" spans="1:22" ht="43.5" hidden="1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4">
        <f t="shared" si="212"/>
        <v>42704.857094907406</v>
      </c>
      <c r="T2724" s="14">
        <f t="shared" si="213"/>
        <v>42764.857094907406</v>
      </c>
      <c r="U2724" s="13">
        <f t="shared" si="214"/>
        <v>2016</v>
      </c>
      <c r="V2724"/>
    </row>
    <row r="2725" spans="1:22" ht="58" hidden="1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4">
        <f t="shared" si="212"/>
        <v>41944.83898148148</v>
      </c>
      <c r="T2725" s="14">
        <f t="shared" si="213"/>
        <v>42004.880648148144</v>
      </c>
      <c r="U2725" s="13">
        <f t="shared" si="214"/>
        <v>2014</v>
      </c>
      <c r="V2725"/>
    </row>
    <row r="2726" spans="1:22" ht="43.5" hidden="1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4">
        <f t="shared" si="212"/>
        <v>42199.32707175926</v>
      </c>
      <c r="T2726" s="14">
        <f t="shared" si="213"/>
        <v>42231.32707175926</v>
      </c>
      <c r="U2726" s="13">
        <f t="shared" si="214"/>
        <v>2015</v>
      </c>
      <c r="V2726"/>
    </row>
    <row r="2727" spans="1:22" ht="43.5" hidden="1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4">
        <f t="shared" si="212"/>
        <v>42745.744618055556</v>
      </c>
      <c r="T2727" s="14">
        <f t="shared" si="213"/>
        <v>42795.744618055556</v>
      </c>
      <c r="U2727" s="13">
        <f t="shared" si="214"/>
        <v>2017</v>
      </c>
      <c r="V2727"/>
    </row>
    <row r="2728" spans="1:22" hidden="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4">
        <f t="shared" si="212"/>
        <v>42452.579988425925</v>
      </c>
      <c r="T2728" s="14">
        <f t="shared" si="213"/>
        <v>42482.579988425925</v>
      </c>
      <c r="U2728" s="13">
        <f t="shared" si="214"/>
        <v>2016</v>
      </c>
      <c r="V2728"/>
    </row>
    <row r="2729" spans="1:22" ht="43.5" hidden="1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4">
        <f t="shared" si="212"/>
        <v>42198.676655092597</v>
      </c>
      <c r="T2729" s="14">
        <f t="shared" si="213"/>
        <v>42223.676655092597</v>
      </c>
      <c r="U2729" s="13">
        <f t="shared" si="214"/>
        <v>2015</v>
      </c>
      <c r="V2729"/>
    </row>
    <row r="2730" spans="1:22" ht="29" hidden="1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4">
        <f t="shared" si="212"/>
        <v>42333.59993055556</v>
      </c>
      <c r="T2730" s="14">
        <f t="shared" si="213"/>
        <v>42368.59993055556</v>
      </c>
      <c r="U2730" s="13">
        <f t="shared" si="214"/>
        <v>2015</v>
      </c>
      <c r="V2730"/>
    </row>
    <row r="2731" spans="1:22" ht="29" hidden="1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4">
        <f t="shared" si="212"/>
        <v>42095.240706018521</v>
      </c>
      <c r="T2731" s="14">
        <f t="shared" si="213"/>
        <v>42125.240706018521</v>
      </c>
      <c r="U2731" s="13">
        <f t="shared" si="214"/>
        <v>2015</v>
      </c>
      <c r="V2731"/>
    </row>
    <row r="2732" spans="1:22" ht="43.5" hidden="1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4">
        <f t="shared" si="212"/>
        <v>41351.541377314818</v>
      </c>
      <c r="T2732" s="14">
        <f t="shared" si="213"/>
        <v>41386.541377314818</v>
      </c>
      <c r="U2732" s="13">
        <f t="shared" si="214"/>
        <v>2013</v>
      </c>
      <c r="V2732"/>
    </row>
    <row r="2733" spans="1:22" ht="58" hidden="1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4">
        <f t="shared" si="212"/>
        <v>41872.525717592594</v>
      </c>
      <c r="T2733" s="14">
        <f t="shared" si="213"/>
        <v>41930.166666666664</v>
      </c>
      <c r="U2733" s="13">
        <f t="shared" si="214"/>
        <v>2014</v>
      </c>
      <c r="V2733"/>
    </row>
    <row r="2734" spans="1:22" ht="43.5" hidden="1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4">
        <f t="shared" si="212"/>
        <v>41389.808194444442</v>
      </c>
      <c r="T2734" s="14">
        <f t="shared" si="213"/>
        <v>41422</v>
      </c>
      <c r="U2734" s="13">
        <f t="shared" si="214"/>
        <v>2013</v>
      </c>
      <c r="V2734"/>
    </row>
    <row r="2735" spans="1:22" ht="58" hidden="1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4">
        <f t="shared" si="212"/>
        <v>42044.272847222222</v>
      </c>
      <c r="T2735" s="14">
        <f t="shared" si="213"/>
        <v>42104.231180555551</v>
      </c>
      <c r="U2735" s="13">
        <f t="shared" si="214"/>
        <v>2015</v>
      </c>
      <c r="V2735"/>
    </row>
    <row r="2736" spans="1:22" ht="43.5" hidden="1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4">
        <f t="shared" si="212"/>
        <v>42626.668888888889</v>
      </c>
      <c r="T2736" s="14">
        <f t="shared" si="213"/>
        <v>42656.915972222225</v>
      </c>
      <c r="U2736" s="13">
        <f t="shared" si="214"/>
        <v>2016</v>
      </c>
      <c r="V2736"/>
    </row>
    <row r="2737" spans="1:22" ht="43.5" hidden="1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4">
        <f t="shared" si="212"/>
        <v>41316.120949074073</v>
      </c>
      <c r="T2737" s="14">
        <f t="shared" si="213"/>
        <v>41346.833333333336</v>
      </c>
      <c r="U2737" s="13">
        <f t="shared" si="214"/>
        <v>2013</v>
      </c>
      <c r="V2737"/>
    </row>
    <row r="2738" spans="1:22" ht="72.5" hidden="1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4">
        <f t="shared" si="212"/>
        <v>41722.666354166664</v>
      </c>
      <c r="T2738" s="14">
        <f t="shared" si="213"/>
        <v>41752.666354166664</v>
      </c>
      <c r="U2738" s="13">
        <f t="shared" si="214"/>
        <v>2014</v>
      </c>
      <c r="V2738"/>
    </row>
    <row r="2739" spans="1:22" ht="43.5" hidden="1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4">
        <f t="shared" si="212"/>
        <v>41611.917673611111</v>
      </c>
      <c r="T2739" s="14">
        <f t="shared" si="213"/>
        <v>41654.791666666664</v>
      </c>
      <c r="U2739" s="13">
        <f t="shared" si="214"/>
        <v>2013</v>
      </c>
      <c r="V2739"/>
    </row>
    <row r="2740" spans="1:22" ht="43.5" hidden="1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4">
        <f t="shared" si="212"/>
        <v>42620.143564814818</v>
      </c>
      <c r="T2740" s="14">
        <f t="shared" si="213"/>
        <v>42680.143564814818</v>
      </c>
      <c r="U2740" s="13">
        <f t="shared" si="214"/>
        <v>2016</v>
      </c>
      <c r="V2740"/>
    </row>
    <row r="2741" spans="1:22" ht="43.5" hidden="1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4">
        <f t="shared" si="212"/>
        <v>41719.887928240743</v>
      </c>
      <c r="T2741" s="14">
        <f t="shared" si="213"/>
        <v>41764.887928240743</v>
      </c>
      <c r="U2741" s="13">
        <f t="shared" si="214"/>
        <v>2014</v>
      </c>
      <c r="V2741"/>
    </row>
    <row r="2742" spans="1:22" ht="43.5" hidden="1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4">
        <f t="shared" si="212"/>
        <v>42045.031851851847</v>
      </c>
      <c r="T2742" s="14">
        <f t="shared" si="213"/>
        <v>42074.99018518519</v>
      </c>
      <c r="U2742" s="13">
        <f t="shared" si="214"/>
        <v>2015</v>
      </c>
      <c r="V2742"/>
    </row>
    <row r="2743" spans="1:22" ht="29" hidden="1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4">
        <f t="shared" si="212"/>
        <v>41911.657430555555</v>
      </c>
      <c r="T2743" s="14">
        <f t="shared" si="213"/>
        <v>41932.088194444441</v>
      </c>
      <c r="U2743" s="13">
        <f t="shared" si="214"/>
        <v>2014</v>
      </c>
      <c r="V2743"/>
    </row>
    <row r="2744" spans="1:22" ht="43.5" hidden="1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4">
        <f t="shared" si="212"/>
        <v>41030.719756944447</v>
      </c>
      <c r="T2744" s="14">
        <f t="shared" si="213"/>
        <v>41044.719756944447</v>
      </c>
      <c r="U2744" s="13">
        <f t="shared" si="214"/>
        <v>2012</v>
      </c>
      <c r="V2744"/>
    </row>
    <row r="2745" spans="1:22" ht="58" hidden="1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4">
        <f t="shared" si="212"/>
        <v>42632.328784722224</v>
      </c>
      <c r="T2745" s="14">
        <f t="shared" si="213"/>
        <v>42662.328784722224</v>
      </c>
      <c r="U2745" s="13">
        <f t="shared" si="214"/>
        <v>2016</v>
      </c>
      <c r="V2745"/>
    </row>
    <row r="2746" spans="1:22" ht="43.5" hidden="1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4">
        <f t="shared" si="212"/>
        <v>40938.062476851854</v>
      </c>
      <c r="T2746" s="14">
        <f t="shared" si="213"/>
        <v>40968.062476851854</v>
      </c>
      <c r="U2746" s="13">
        <f t="shared" si="214"/>
        <v>2012</v>
      </c>
      <c r="V2746"/>
    </row>
    <row r="2747" spans="1:22" ht="43.5" hidden="1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4">
        <f t="shared" si="212"/>
        <v>41044.988055555557</v>
      </c>
      <c r="T2747" s="14">
        <f t="shared" si="213"/>
        <v>41104.988055555557</v>
      </c>
      <c r="U2747" s="13">
        <f t="shared" si="214"/>
        <v>2012</v>
      </c>
      <c r="V2747"/>
    </row>
    <row r="2748" spans="1:22" ht="43.5" hidden="1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4">
        <f t="shared" si="212"/>
        <v>41850.781377314815</v>
      </c>
      <c r="T2748" s="14">
        <f t="shared" si="213"/>
        <v>41880.781377314815</v>
      </c>
      <c r="U2748" s="13">
        <f t="shared" si="214"/>
        <v>2014</v>
      </c>
      <c r="V2748"/>
    </row>
    <row r="2749" spans="1:22" ht="43.5" hidden="1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4">
        <f t="shared" si="212"/>
        <v>41044.64811342593</v>
      </c>
      <c r="T2749" s="14">
        <f t="shared" si="213"/>
        <v>41076.131944444445</v>
      </c>
      <c r="U2749" s="13">
        <f t="shared" si="214"/>
        <v>2012</v>
      </c>
      <c r="V2749"/>
    </row>
    <row r="2750" spans="1:22" ht="43.5" hidden="1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4">
        <f t="shared" si="212"/>
        <v>42585.7106712963</v>
      </c>
      <c r="T2750" s="14">
        <f t="shared" si="213"/>
        <v>42615.7106712963</v>
      </c>
      <c r="U2750" s="13">
        <f t="shared" si="214"/>
        <v>2016</v>
      </c>
      <c r="V2750"/>
    </row>
    <row r="2751" spans="1:22" ht="29" hidden="1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4">
        <f t="shared" si="212"/>
        <v>42068.799039351856</v>
      </c>
      <c r="T2751" s="14">
        <f t="shared" si="213"/>
        <v>42098.757372685184</v>
      </c>
      <c r="U2751" s="13">
        <f t="shared" si="214"/>
        <v>2015</v>
      </c>
      <c r="V2751"/>
    </row>
    <row r="2752" spans="1:22" ht="43.5" hidden="1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4">
        <f t="shared" si="212"/>
        <v>41078.899826388886</v>
      </c>
      <c r="T2752" s="14">
        <f t="shared" si="213"/>
        <v>41090.833333333336</v>
      </c>
      <c r="U2752" s="13">
        <f t="shared" si="214"/>
        <v>2012</v>
      </c>
      <c r="V2752"/>
    </row>
    <row r="2753" spans="1:22" ht="43.5" hidden="1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4">
        <f t="shared" si="212"/>
        <v>41747.887060185189</v>
      </c>
      <c r="T2753" s="14">
        <f t="shared" si="213"/>
        <v>41807.887060185189</v>
      </c>
      <c r="U2753" s="13">
        <f t="shared" si="214"/>
        <v>2014</v>
      </c>
      <c r="V2753"/>
    </row>
    <row r="2754" spans="1:22" ht="43.5" hidden="1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8320</v>
      </c>
      <c r="R2754" t="s">
        <v>8356</v>
      </c>
      <c r="S2754" s="14">
        <f t="shared" si="212"/>
        <v>40855.765092592592</v>
      </c>
      <c r="T2754" s="14">
        <f t="shared" si="213"/>
        <v>40895.765092592592</v>
      </c>
      <c r="U2754" s="13">
        <f t="shared" si="214"/>
        <v>2011</v>
      </c>
      <c r="V2754"/>
    </row>
    <row r="2755" spans="1:22" ht="43.5" hidden="1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4">
        <f t="shared" ref="S2755:S2818" si="217">(((J2755/60)/60)/24+DATE(1970,1,1))</f>
        <v>41117.900729166664</v>
      </c>
      <c r="T2755" s="14">
        <f t="shared" ref="T2755:T2818" si="218">(((I2755/60)/60)/24)+DATE(1970,1,1)</f>
        <v>41147.900729166664</v>
      </c>
      <c r="U2755" s="13">
        <f t="shared" ref="U2755:U2818" si="219">YEAR(S2755)</f>
        <v>2012</v>
      </c>
      <c r="V2755"/>
    </row>
    <row r="2756" spans="1:22" ht="43.5" hidden="1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4">
        <f t="shared" si="217"/>
        <v>41863.636006944449</v>
      </c>
      <c r="T2756" s="14">
        <f t="shared" si="218"/>
        <v>41893.636006944449</v>
      </c>
      <c r="U2756" s="13">
        <f t="shared" si="219"/>
        <v>2014</v>
      </c>
      <c r="V2756"/>
    </row>
    <row r="2757" spans="1:22" ht="43.5" hidden="1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4">
        <f t="shared" si="217"/>
        <v>42072.790821759263</v>
      </c>
      <c r="T2757" s="14">
        <f t="shared" si="218"/>
        <v>42102.790821759263</v>
      </c>
      <c r="U2757" s="13">
        <f t="shared" si="219"/>
        <v>2015</v>
      </c>
      <c r="V2757"/>
    </row>
    <row r="2758" spans="1:22" ht="43.5" hidden="1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4">
        <f t="shared" si="217"/>
        <v>41620.90047453704</v>
      </c>
      <c r="T2758" s="14">
        <f t="shared" si="218"/>
        <v>41650.90047453704</v>
      </c>
      <c r="U2758" s="13">
        <f t="shared" si="219"/>
        <v>2013</v>
      </c>
      <c r="V2758"/>
    </row>
    <row r="2759" spans="1:22" ht="29" hidden="1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4">
        <f t="shared" si="217"/>
        <v>42573.65662037037</v>
      </c>
      <c r="T2759" s="14">
        <f t="shared" si="218"/>
        <v>42588.65662037037</v>
      </c>
      <c r="U2759" s="13">
        <f t="shared" si="219"/>
        <v>2016</v>
      </c>
      <c r="V2759"/>
    </row>
    <row r="2760" spans="1:22" ht="58" hidden="1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4">
        <f t="shared" si="217"/>
        <v>42639.441932870366</v>
      </c>
      <c r="T2760" s="14">
        <f t="shared" si="218"/>
        <v>42653.441932870366</v>
      </c>
      <c r="U2760" s="13">
        <f t="shared" si="219"/>
        <v>2016</v>
      </c>
      <c r="V2760"/>
    </row>
    <row r="2761" spans="1:22" ht="43.5" hidden="1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4">
        <f t="shared" si="217"/>
        <v>42524.36650462963</v>
      </c>
      <c r="T2761" s="14">
        <f t="shared" si="218"/>
        <v>42567.36650462963</v>
      </c>
      <c r="U2761" s="13">
        <f t="shared" si="219"/>
        <v>2016</v>
      </c>
      <c r="V2761"/>
    </row>
    <row r="2762" spans="1:22" ht="58" hidden="1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4">
        <f t="shared" si="217"/>
        <v>41415.461319444446</v>
      </c>
      <c r="T2762" s="14">
        <f t="shared" si="218"/>
        <v>41445.461319444446</v>
      </c>
      <c r="U2762" s="13">
        <f t="shared" si="219"/>
        <v>2013</v>
      </c>
      <c r="V2762"/>
    </row>
    <row r="2763" spans="1:22" ht="29" hidden="1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4">
        <f t="shared" si="217"/>
        <v>41247.063576388886</v>
      </c>
      <c r="T2763" s="14">
        <f t="shared" si="218"/>
        <v>41277.063576388886</v>
      </c>
      <c r="U2763" s="13">
        <f t="shared" si="219"/>
        <v>2012</v>
      </c>
      <c r="V2763"/>
    </row>
    <row r="2764" spans="1:22" ht="43.5" hidden="1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4">
        <f t="shared" si="217"/>
        <v>40927.036979166667</v>
      </c>
      <c r="T2764" s="14">
        <f t="shared" si="218"/>
        <v>40986.995312500003</v>
      </c>
      <c r="U2764" s="13">
        <f t="shared" si="219"/>
        <v>2012</v>
      </c>
      <c r="V2764"/>
    </row>
    <row r="2765" spans="1:22" ht="29" hidden="1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4">
        <f t="shared" si="217"/>
        <v>41373.579675925925</v>
      </c>
      <c r="T2765" s="14">
        <f t="shared" si="218"/>
        <v>41418.579675925925</v>
      </c>
      <c r="U2765" s="13">
        <f t="shared" si="219"/>
        <v>2013</v>
      </c>
      <c r="V2765"/>
    </row>
    <row r="2766" spans="1:22" ht="43.5" hidden="1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4">
        <f t="shared" si="217"/>
        <v>41030.292025462964</v>
      </c>
      <c r="T2766" s="14">
        <f t="shared" si="218"/>
        <v>41059.791666666664</v>
      </c>
      <c r="U2766" s="13">
        <f t="shared" si="219"/>
        <v>2012</v>
      </c>
      <c r="V2766"/>
    </row>
    <row r="2767" spans="1:22" ht="43.5" hidden="1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4">
        <f t="shared" si="217"/>
        <v>41194.579027777778</v>
      </c>
      <c r="T2767" s="14">
        <f t="shared" si="218"/>
        <v>41210.579027777778</v>
      </c>
      <c r="U2767" s="13">
        <f t="shared" si="219"/>
        <v>2012</v>
      </c>
      <c r="V2767"/>
    </row>
    <row r="2768" spans="1:22" ht="43.5" hidden="1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4">
        <f t="shared" si="217"/>
        <v>40736.668032407404</v>
      </c>
      <c r="T2768" s="14">
        <f t="shared" si="218"/>
        <v>40766.668032407404</v>
      </c>
      <c r="U2768" s="13">
        <f t="shared" si="219"/>
        <v>2011</v>
      </c>
      <c r="V2768"/>
    </row>
    <row r="2769" spans="1:22" ht="43.5" hidden="1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4">
        <f t="shared" si="217"/>
        <v>42172.958912037036</v>
      </c>
      <c r="T2769" s="14">
        <f t="shared" si="218"/>
        <v>42232.958912037036</v>
      </c>
      <c r="U2769" s="13">
        <f t="shared" si="219"/>
        <v>2015</v>
      </c>
      <c r="V2769"/>
    </row>
    <row r="2770" spans="1:22" ht="43.5" hidden="1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4">
        <f t="shared" si="217"/>
        <v>40967.614849537036</v>
      </c>
      <c r="T2770" s="14">
        <f t="shared" si="218"/>
        <v>40997.573182870372</v>
      </c>
      <c r="U2770" s="13">
        <f t="shared" si="219"/>
        <v>2012</v>
      </c>
      <c r="V2770"/>
    </row>
    <row r="2771" spans="1:22" ht="43.5" hidden="1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4">
        <f t="shared" si="217"/>
        <v>41745.826273148145</v>
      </c>
      <c r="T2771" s="14">
        <f t="shared" si="218"/>
        <v>41795.826273148145</v>
      </c>
      <c r="U2771" s="13">
        <f t="shared" si="219"/>
        <v>2014</v>
      </c>
      <c r="V2771"/>
    </row>
    <row r="2772" spans="1:22" ht="43.5" hidden="1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4">
        <f t="shared" si="217"/>
        <v>41686.705208333333</v>
      </c>
      <c r="T2772" s="14">
        <f t="shared" si="218"/>
        <v>41716.663541666669</v>
      </c>
      <c r="U2772" s="13">
        <f t="shared" si="219"/>
        <v>2014</v>
      </c>
      <c r="V2772"/>
    </row>
    <row r="2773" spans="1:22" ht="43.5" hidden="1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4">
        <f t="shared" si="217"/>
        <v>41257.531712962962</v>
      </c>
      <c r="T2773" s="14">
        <f t="shared" si="218"/>
        <v>41306.708333333336</v>
      </c>
      <c r="U2773" s="13">
        <f t="shared" si="219"/>
        <v>2012</v>
      </c>
      <c r="V2773"/>
    </row>
    <row r="2774" spans="1:22" ht="43.5" hidden="1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4">
        <f t="shared" si="217"/>
        <v>41537.869143518517</v>
      </c>
      <c r="T2774" s="14">
        <f t="shared" si="218"/>
        <v>41552.869143518517</v>
      </c>
      <c r="U2774" s="13">
        <f t="shared" si="219"/>
        <v>2013</v>
      </c>
      <c r="V2774"/>
    </row>
    <row r="2775" spans="1:22" ht="43.5" hidden="1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4">
        <f t="shared" si="217"/>
        <v>42474.86482638889</v>
      </c>
      <c r="T2775" s="14">
        <f t="shared" si="218"/>
        <v>42484.86482638889</v>
      </c>
      <c r="U2775" s="13">
        <f t="shared" si="219"/>
        <v>2016</v>
      </c>
      <c r="V2775"/>
    </row>
    <row r="2776" spans="1:22" ht="43.5" hidden="1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4">
        <f t="shared" si="217"/>
        <v>41311.126481481479</v>
      </c>
      <c r="T2776" s="14">
        <f t="shared" si="218"/>
        <v>41341.126481481479</v>
      </c>
      <c r="U2776" s="13">
        <f t="shared" si="219"/>
        <v>2013</v>
      </c>
      <c r="V2776"/>
    </row>
    <row r="2777" spans="1:22" ht="43.5" hidden="1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4">
        <f t="shared" si="217"/>
        <v>40863.013356481482</v>
      </c>
      <c r="T2777" s="14">
        <f t="shared" si="218"/>
        <v>40893.013356481482</v>
      </c>
      <c r="U2777" s="13">
        <f t="shared" si="219"/>
        <v>2011</v>
      </c>
      <c r="V2777"/>
    </row>
    <row r="2778" spans="1:22" ht="58" hidden="1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4">
        <f t="shared" si="217"/>
        <v>42136.297175925924</v>
      </c>
      <c r="T2778" s="14">
        <f t="shared" si="218"/>
        <v>42167.297175925924</v>
      </c>
      <c r="U2778" s="13">
        <f t="shared" si="219"/>
        <v>2015</v>
      </c>
      <c r="V2778"/>
    </row>
    <row r="2779" spans="1:22" ht="43.5" hidden="1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4">
        <f t="shared" si="217"/>
        <v>42172.669027777782</v>
      </c>
      <c r="T2779" s="14">
        <f t="shared" si="218"/>
        <v>42202.669027777782</v>
      </c>
      <c r="U2779" s="13">
        <f t="shared" si="219"/>
        <v>2015</v>
      </c>
      <c r="V2779"/>
    </row>
    <row r="2780" spans="1:22" ht="58" hidden="1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4">
        <f t="shared" si="217"/>
        <v>41846.978078703702</v>
      </c>
      <c r="T2780" s="14">
        <f t="shared" si="218"/>
        <v>41876.978078703702</v>
      </c>
      <c r="U2780" s="13">
        <f t="shared" si="219"/>
        <v>2014</v>
      </c>
      <c r="V2780"/>
    </row>
    <row r="2781" spans="1:22" ht="43.5" hidden="1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4">
        <f t="shared" si="217"/>
        <v>42300.585891203707</v>
      </c>
      <c r="T2781" s="14">
        <f t="shared" si="218"/>
        <v>42330.627557870372</v>
      </c>
      <c r="U2781" s="13">
        <f t="shared" si="219"/>
        <v>2015</v>
      </c>
      <c r="V2781"/>
    </row>
    <row r="2782" spans="1:22" ht="29" hidden="1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4">
        <f t="shared" si="217"/>
        <v>42774.447777777779</v>
      </c>
      <c r="T2782" s="14">
        <f t="shared" si="218"/>
        <v>42804.447777777779</v>
      </c>
      <c r="U2782" s="13">
        <f t="shared" si="219"/>
        <v>2017</v>
      </c>
      <c r="V2782"/>
    </row>
    <row r="2783" spans="1:22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4">
        <f t="shared" si="217"/>
        <v>42018.94159722222</v>
      </c>
      <c r="T2783" s="14">
        <f t="shared" si="218"/>
        <v>42047.291666666672</v>
      </c>
      <c r="U2783" s="13">
        <f t="shared" si="219"/>
        <v>2015</v>
      </c>
      <c r="V2783"/>
    </row>
    <row r="2784" spans="1:22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4">
        <f t="shared" si="217"/>
        <v>42026.924976851849</v>
      </c>
      <c r="T2784" s="14">
        <f t="shared" si="218"/>
        <v>42052.207638888889</v>
      </c>
      <c r="U2784" s="13">
        <f t="shared" si="219"/>
        <v>2015</v>
      </c>
      <c r="V2784"/>
    </row>
    <row r="2785" spans="1:22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4">
        <f t="shared" si="217"/>
        <v>42103.535254629634</v>
      </c>
      <c r="T2785" s="14">
        <f t="shared" si="218"/>
        <v>42117.535254629634</v>
      </c>
      <c r="U2785" s="13">
        <f t="shared" si="219"/>
        <v>2015</v>
      </c>
      <c r="V2785"/>
    </row>
    <row r="2786" spans="1:22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4">
        <f t="shared" si="217"/>
        <v>41920.787534722222</v>
      </c>
      <c r="T2786" s="14">
        <f t="shared" si="218"/>
        <v>41941.787534722222</v>
      </c>
      <c r="U2786" s="13">
        <f t="shared" si="219"/>
        <v>2014</v>
      </c>
      <c r="V2786"/>
    </row>
    <row r="2787" spans="1:22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4">
        <f t="shared" si="217"/>
        <v>42558.189432870371</v>
      </c>
      <c r="T2787" s="14">
        <f t="shared" si="218"/>
        <v>42587.875</v>
      </c>
      <c r="U2787" s="13">
        <f t="shared" si="219"/>
        <v>2016</v>
      </c>
      <c r="V2787"/>
    </row>
    <row r="2788" spans="1:22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4">
        <f t="shared" si="217"/>
        <v>41815.569212962961</v>
      </c>
      <c r="T2788" s="14">
        <f t="shared" si="218"/>
        <v>41829.569212962961</v>
      </c>
      <c r="U2788" s="13">
        <f t="shared" si="219"/>
        <v>2014</v>
      </c>
      <c r="V2788"/>
    </row>
    <row r="2789" spans="1:22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4">
        <f t="shared" si="217"/>
        <v>41808.198518518519</v>
      </c>
      <c r="T2789" s="14">
        <f t="shared" si="218"/>
        <v>41838.198518518519</v>
      </c>
      <c r="U2789" s="13">
        <f t="shared" si="219"/>
        <v>2014</v>
      </c>
      <c r="V2789"/>
    </row>
    <row r="2790" spans="1:22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4">
        <f t="shared" si="217"/>
        <v>42550.701886574068</v>
      </c>
      <c r="T2790" s="14">
        <f t="shared" si="218"/>
        <v>42580.701886574068</v>
      </c>
      <c r="U2790" s="13">
        <f t="shared" si="219"/>
        <v>2016</v>
      </c>
      <c r="V2790"/>
    </row>
    <row r="2791" spans="1:22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4">
        <f t="shared" si="217"/>
        <v>42056.013124999998</v>
      </c>
      <c r="T2791" s="14">
        <f t="shared" si="218"/>
        <v>42075.166666666672</v>
      </c>
      <c r="U2791" s="13">
        <f t="shared" si="219"/>
        <v>2015</v>
      </c>
      <c r="V2791"/>
    </row>
    <row r="2792" spans="1:22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4">
        <f t="shared" si="217"/>
        <v>42016.938692129625</v>
      </c>
      <c r="T2792" s="14">
        <f t="shared" si="218"/>
        <v>42046.938692129625</v>
      </c>
      <c r="U2792" s="13">
        <f t="shared" si="219"/>
        <v>2015</v>
      </c>
      <c r="V2792"/>
    </row>
    <row r="2793" spans="1:22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4">
        <f t="shared" si="217"/>
        <v>42591.899988425925</v>
      </c>
      <c r="T2793" s="14">
        <f t="shared" si="218"/>
        <v>42622.166666666672</v>
      </c>
      <c r="U2793" s="13">
        <f t="shared" si="219"/>
        <v>2016</v>
      </c>
      <c r="V2793"/>
    </row>
    <row r="2794" spans="1:22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4">
        <f t="shared" si="217"/>
        <v>42183.231006944443</v>
      </c>
      <c r="T2794" s="14">
        <f t="shared" si="218"/>
        <v>42228.231006944443</v>
      </c>
      <c r="U2794" s="13">
        <f t="shared" si="219"/>
        <v>2015</v>
      </c>
      <c r="V2794"/>
    </row>
    <row r="2795" spans="1:22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4">
        <f t="shared" si="217"/>
        <v>42176.419039351851</v>
      </c>
      <c r="T2795" s="14">
        <f t="shared" si="218"/>
        <v>42206.419039351851</v>
      </c>
      <c r="U2795" s="13">
        <f t="shared" si="219"/>
        <v>2015</v>
      </c>
      <c r="V2795"/>
    </row>
    <row r="2796" spans="1:22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4">
        <f t="shared" si="217"/>
        <v>42416.691655092596</v>
      </c>
      <c r="T2796" s="14">
        <f t="shared" si="218"/>
        <v>42432.791666666672</v>
      </c>
      <c r="U2796" s="13">
        <f t="shared" si="219"/>
        <v>2016</v>
      </c>
      <c r="V2796"/>
    </row>
    <row r="2797" spans="1:22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4">
        <f t="shared" si="217"/>
        <v>41780.525937500002</v>
      </c>
      <c r="T2797" s="14">
        <f t="shared" si="218"/>
        <v>41796.958333333336</v>
      </c>
      <c r="U2797" s="13">
        <f t="shared" si="219"/>
        <v>2014</v>
      </c>
      <c r="V2797"/>
    </row>
    <row r="2798" spans="1:22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4">
        <f t="shared" si="217"/>
        <v>41795.528101851851</v>
      </c>
      <c r="T2798" s="14">
        <f t="shared" si="218"/>
        <v>41825.528101851851</v>
      </c>
      <c r="U2798" s="13">
        <f t="shared" si="219"/>
        <v>2014</v>
      </c>
      <c r="V2798"/>
    </row>
    <row r="2799" spans="1:22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4">
        <f t="shared" si="217"/>
        <v>41798.94027777778</v>
      </c>
      <c r="T2799" s="14">
        <f t="shared" si="218"/>
        <v>41828.94027777778</v>
      </c>
      <c r="U2799" s="13">
        <f t="shared" si="219"/>
        <v>2014</v>
      </c>
      <c r="V2799"/>
    </row>
    <row r="2800" spans="1:22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4">
        <f t="shared" si="217"/>
        <v>42201.675011574072</v>
      </c>
      <c r="T2800" s="14">
        <f t="shared" si="218"/>
        <v>42216.666666666672</v>
      </c>
      <c r="U2800" s="13">
        <f t="shared" si="219"/>
        <v>2015</v>
      </c>
      <c r="V2800"/>
    </row>
    <row r="2801" spans="1:22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4">
        <f t="shared" si="217"/>
        <v>42507.264699074076</v>
      </c>
      <c r="T2801" s="14">
        <f t="shared" si="218"/>
        <v>42538.666666666672</v>
      </c>
      <c r="U2801" s="13">
        <f t="shared" si="219"/>
        <v>2016</v>
      </c>
      <c r="V2801"/>
    </row>
    <row r="2802" spans="1:22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4">
        <f t="shared" si="217"/>
        <v>41948.552847222221</v>
      </c>
      <c r="T2802" s="14">
        <f t="shared" si="218"/>
        <v>42008.552847222221</v>
      </c>
      <c r="U2802" s="13">
        <f t="shared" si="219"/>
        <v>2014</v>
      </c>
      <c r="V2802"/>
    </row>
    <row r="2803" spans="1:22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4">
        <f t="shared" si="217"/>
        <v>41900.243159722224</v>
      </c>
      <c r="T2803" s="14">
        <f t="shared" si="218"/>
        <v>41922.458333333336</v>
      </c>
      <c r="U2803" s="13">
        <f t="shared" si="219"/>
        <v>2014</v>
      </c>
      <c r="V2803"/>
    </row>
    <row r="2804" spans="1:22" ht="43.5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4">
        <f t="shared" si="217"/>
        <v>42192.64707175926</v>
      </c>
      <c r="T2804" s="14">
        <f t="shared" si="218"/>
        <v>42222.64707175926</v>
      </c>
      <c r="U2804" s="13">
        <f t="shared" si="219"/>
        <v>2015</v>
      </c>
      <c r="V2804"/>
    </row>
    <row r="2805" spans="1:22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4">
        <f t="shared" si="217"/>
        <v>42158.065694444449</v>
      </c>
      <c r="T2805" s="14">
        <f t="shared" si="218"/>
        <v>42201</v>
      </c>
      <c r="U2805" s="13">
        <f t="shared" si="219"/>
        <v>2015</v>
      </c>
      <c r="V2805"/>
    </row>
    <row r="2806" spans="1:22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4">
        <f t="shared" si="217"/>
        <v>41881.453587962962</v>
      </c>
      <c r="T2806" s="14">
        <f t="shared" si="218"/>
        <v>41911.453587962962</v>
      </c>
      <c r="U2806" s="13">
        <f t="shared" si="219"/>
        <v>2014</v>
      </c>
      <c r="V2806"/>
    </row>
    <row r="2807" spans="1:22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4">
        <f t="shared" si="217"/>
        <v>42213.505474537036</v>
      </c>
      <c r="T2807" s="14">
        <f t="shared" si="218"/>
        <v>42238.505474537036</v>
      </c>
      <c r="U2807" s="13">
        <f t="shared" si="219"/>
        <v>2015</v>
      </c>
      <c r="V2807"/>
    </row>
    <row r="2808" spans="1:22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4">
        <f t="shared" si="217"/>
        <v>42185.267245370371</v>
      </c>
      <c r="T2808" s="14">
        <f t="shared" si="218"/>
        <v>42221.458333333328</v>
      </c>
      <c r="U2808" s="13">
        <f t="shared" si="219"/>
        <v>2015</v>
      </c>
      <c r="V2808"/>
    </row>
    <row r="2809" spans="1:22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4">
        <f t="shared" si="217"/>
        <v>42154.873124999998</v>
      </c>
      <c r="T2809" s="14">
        <f t="shared" si="218"/>
        <v>42184.873124999998</v>
      </c>
      <c r="U2809" s="13">
        <f t="shared" si="219"/>
        <v>2015</v>
      </c>
      <c r="V2809"/>
    </row>
    <row r="2810" spans="1:22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4">
        <f t="shared" si="217"/>
        <v>42208.84646990741</v>
      </c>
      <c r="T2810" s="14">
        <f t="shared" si="218"/>
        <v>42238.84646990741</v>
      </c>
      <c r="U2810" s="13">
        <f t="shared" si="219"/>
        <v>2015</v>
      </c>
      <c r="V2810"/>
    </row>
    <row r="2811" spans="1:22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4">
        <f t="shared" si="217"/>
        <v>42451.496817129635</v>
      </c>
      <c r="T2811" s="14">
        <f t="shared" si="218"/>
        <v>42459.610416666663</v>
      </c>
      <c r="U2811" s="13">
        <f t="shared" si="219"/>
        <v>2016</v>
      </c>
      <c r="V2811"/>
    </row>
    <row r="2812" spans="1:22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4">
        <f t="shared" si="217"/>
        <v>41759.13962962963</v>
      </c>
      <c r="T2812" s="14">
        <f t="shared" si="218"/>
        <v>41791.165972222225</v>
      </c>
      <c r="U2812" s="13">
        <f t="shared" si="219"/>
        <v>2014</v>
      </c>
      <c r="V2812"/>
    </row>
    <row r="2813" spans="1:22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4">
        <f t="shared" si="217"/>
        <v>42028.496562500004</v>
      </c>
      <c r="T2813" s="14">
        <f t="shared" si="218"/>
        <v>42058.496562500004</v>
      </c>
      <c r="U2813" s="13">
        <f t="shared" si="219"/>
        <v>2015</v>
      </c>
      <c r="V2813"/>
    </row>
    <row r="2814" spans="1:22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4">
        <f t="shared" si="217"/>
        <v>42054.74418981481</v>
      </c>
      <c r="T2814" s="14">
        <f t="shared" si="218"/>
        <v>42100.166666666672</v>
      </c>
      <c r="U2814" s="13">
        <f t="shared" si="219"/>
        <v>2015</v>
      </c>
      <c r="V2814"/>
    </row>
    <row r="2815" spans="1:22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4">
        <f t="shared" si="217"/>
        <v>42693.742604166662</v>
      </c>
      <c r="T2815" s="14">
        <f t="shared" si="218"/>
        <v>42718.742604166662</v>
      </c>
      <c r="U2815" s="13">
        <f t="shared" si="219"/>
        <v>2016</v>
      </c>
      <c r="V2815"/>
    </row>
    <row r="2816" spans="1:22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4">
        <f t="shared" si="217"/>
        <v>42103.399479166663</v>
      </c>
      <c r="T2816" s="14">
        <f t="shared" si="218"/>
        <v>42133.399479166663</v>
      </c>
      <c r="U2816" s="13">
        <f t="shared" si="219"/>
        <v>2015</v>
      </c>
      <c r="V2816"/>
    </row>
    <row r="2817" spans="1:22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4">
        <f t="shared" si="217"/>
        <v>42559.776724537034</v>
      </c>
      <c r="T2817" s="14">
        <f t="shared" si="218"/>
        <v>42589.776724537034</v>
      </c>
      <c r="U2817" s="13">
        <f t="shared" si="219"/>
        <v>2016</v>
      </c>
      <c r="V2817"/>
    </row>
    <row r="2818" spans="1:22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8315</v>
      </c>
      <c r="R2818" t="s">
        <v>8316</v>
      </c>
      <c r="S2818" s="14">
        <f t="shared" si="217"/>
        <v>42188.467499999999</v>
      </c>
      <c r="T2818" s="14">
        <f t="shared" si="218"/>
        <v>42218.666666666672</v>
      </c>
      <c r="U2818" s="13">
        <f t="shared" si="219"/>
        <v>2015</v>
      </c>
      <c r="V2818"/>
    </row>
    <row r="2819" spans="1:22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4">
        <f t="shared" ref="S2819:S2882" si="222">(((J2819/60)/60)/24+DATE(1970,1,1))</f>
        <v>42023.634976851856</v>
      </c>
      <c r="T2819" s="14">
        <f t="shared" ref="T2819:T2882" si="223">(((I2819/60)/60)/24)+DATE(1970,1,1)</f>
        <v>42063.634976851856</v>
      </c>
      <c r="U2819" s="13">
        <f t="shared" ref="U2819:U2882" si="224">YEAR(S2819)</f>
        <v>2015</v>
      </c>
      <c r="V2819"/>
    </row>
    <row r="2820" spans="1:22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4">
        <f t="shared" si="222"/>
        <v>42250.598217592589</v>
      </c>
      <c r="T2820" s="14">
        <f t="shared" si="223"/>
        <v>42270.598217592589</v>
      </c>
      <c r="U2820" s="13">
        <f t="shared" si="224"/>
        <v>2015</v>
      </c>
      <c r="V2820"/>
    </row>
    <row r="2821" spans="1:22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4">
        <f t="shared" si="222"/>
        <v>42139.525567129633</v>
      </c>
      <c r="T2821" s="14">
        <f t="shared" si="223"/>
        <v>42169.525567129633</v>
      </c>
      <c r="U2821" s="13">
        <f t="shared" si="224"/>
        <v>2015</v>
      </c>
      <c r="V2821"/>
    </row>
    <row r="2822" spans="1:22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4">
        <f t="shared" si="222"/>
        <v>42401.610983796301</v>
      </c>
      <c r="T2822" s="14">
        <f t="shared" si="223"/>
        <v>42426</v>
      </c>
      <c r="U2822" s="13">
        <f t="shared" si="224"/>
        <v>2016</v>
      </c>
      <c r="V2822"/>
    </row>
    <row r="2823" spans="1:22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4">
        <f t="shared" si="222"/>
        <v>41875.922858796301</v>
      </c>
      <c r="T2823" s="14">
        <f t="shared" si="223"/>
        <v>41905.922858796301</v>
      </c>
      <c r="U2823" s="13">
        <f t="shared" si="224"/>
        <v>2014</v>
      </c>
      <c r="V2823"/>
    </row>
    <row r="2824" spans="1:22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4">
        <f t="shared" si="222"/>
        <v>42060.683935185181</v>
      </c>
      <c r="T2824" s="14">
        <f t="shared" si="223"/>
        <v>42090.642268518524</v>
      </c>
      <c r="U2824" s="13">
        <f t="shared" si="224"/>
        <v>2015</v>
      </c>
      <c r="V2824"/>
    </row>
    <row r="2825" spans="1:22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4">
        <f t="shared" si="222"/>
        <v>42067.011643518519</v>
      </c>
      <c r="T2825" s="14">
        <f t="shared" si="223"/>
        <v>42094.957638888889</v>
      </c>
      <c r="U2825" s="13">
        <f t="shared" si="224"/>
        <v>2015</v>
      </c>
      <c r="V2825"/>
    </row>
    <row r="2826" spans="1:22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4">
        <f t="shared" si="222"/>
        <v>42136.270787037036</v>
      </c>
      <c r="T2826" s="14">
        <f t="shared" si="223"/>
        <v>42168.071527777778</v>
      </c>
      <c r="U2826" s="13">
        <f t="shared" si="224"/>
        <v>2015</v>
      </c>
      <c r="V2826"/>
    </row>
    <row r="2827" spans="1:22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4">
        <f t="shared" si="222"/>
        <v>42312.792662037042</v>
      </c>
      <c r="T2827" s="14">
        <f t="shared" si="223"/>
        <v>42342.792662037042</v>
      </c>
      <c r="U2827" s="13">
        <f t="shared" si="224"/>
        <v>2015</v>
      </c>
      <c r="V2827"/>
    </row>
    <row r="2828" spans="1:22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4">
        <f t="shared" si="222"/>
        <v>42171.034861111111</v>
      </c>
      <c r="T2828" s="14">
        <f t="shared" si="223"/>
        <v>42195.291666666672</v>
      </c>
      <c r="U2828" s="13">
        <f t="shared" si="224"/>
        <v>2015</v>
      </c>
      <c r="V2828"/>
    </row>
    <row r="2829" spans="1:22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4">
        <f t="shared" si="222"/>
        <v>42494.683634259258</v>
      </c>
      <c r="T2829" s="14">
        <f t="shared" si="223"/>
        <v>42524.6875</v>
      </c>
      <c r="U2829" s="13">
        <f t="shared" si="224"/>
        <v>2016</v>
      </c>
      <c r="V2829"/>
    </row>
    <row r="2830" spans="1:22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4">
        <f t="shared" si="222"/>
        <v>42254.264687499999</v>
      </c>
      <c r="T2830" s="14">
        <f t="shared" si="223"/>
        <v>42279.958333333328</v>
      </c>
      <c r="U2830" s="13">
        <f t="shared" si="224"/>
        <v>2015</v>
      </c>
      <c r="V2830"/>
    </row>
    <row r="2831" spans="1:22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4">
        <f t="shared" si="222"/>
        <v>42495.434236111112</v>
      </c>
      <c r="T2831" s="14">
        <f t="shared" si="223"/>
        <v>42523.434236111112</v>
      </c>
      <c r="U2831" s="13">
        <f t="shared" si="224"/>
        <v>2016</v>
      </c>
      <c r="V2831"/>
    </row>
    <row r="2832" spans="1:22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4">
        <f t="shared" si="222"/>
        <v>41758.839675925927</v>
      </c>
      <c r="T2832" s="14">
        <f t="shared" si="223"/>
        <v>41771.165972222225</v>
      </c>
      <c r="U2832" s="13">
        <f t="shared" si="224"/>
        <v>2014</v>
      </c>
      <c r="V2832"/>
    </row>
    <row r="2833" spans="1:22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4">
        <f t="shared" si="222"/>
        <v>42171.824884259258</v>
      </c>
      <c r="T2833" s="14">
        <f t="shared" si="223"/>
        <v>42201.824884259258</v>
      </c>
      <c r="U2833" s="13">
        <f t="shared" si="224"/>
        <v>2015</v>
      </c>
      <c r="V2833"/>
    </row>
    <row r="2834" spans="1:22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4">
        <f t="shared" si="222"/>
        <v>41938.709421296298</v>
      </c>
      <c r="T2834" s="14">
        <f t="shared" si="223"/>
        <v>41966.916666666672</v>
      </c>
      <c r="U2834" s="13">
        <f t="shared" si="224"/>
        <v>2014</v>
      </c>
      <c r="V2834"/>
    </row>
    <row r="2835" spans="1:22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4">
        <f t="shared" si="222"/>
        <v>42268.127696759257</v>
      </c>
      <c r="T2835" s="14">
        <f t="shared" si="223"/>
        <v>42288.083333333328</v>
      </c>
      <c r="U2835" s="13">
        <f t="shared" si="224"/>
        <v>2015</v>
      </c>
      <c r="V2835"/>
    </row>
    <row r="2836" spans="1:22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4">
        <f t="shared" si="222"/>
        <v>42019.959837962961</v>
      </c>
      <c r="T2836" s="14">
        <f t="shared" si="223"/>
        <v>42034.959837962961</v>
      </c>
      <c r="U2836" s="13">
        <f t="shared" si="224"/>
        <v>2015</v>
      </c>
      <c r="V2836"/>
    </row>
    <row r="2837" spans="1:22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4">
        <f t="shared" si="222"/>
        <v>42313.703900462962</v>
      </c>
      <c r="T2837" s="14">
        <f t="shared" si="223"/>
        <v>42343</v>
      </c>
      <c r="U2837" s="13">
        <f t="shared" si="224"/>
        <v>2015</v>
      </c>
      <c r="V2837"/>
    </row>
    <row r="2838" spans="1:22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4">
        <f t="shared" si="222"/>
        <v>42746.261782407411</v>
      </c>
      <c r="T2838" s="14">
        <f t="shared" si="223"/>
        <v>42784.207638888889</v>
      </c>
      <c r="U2838" s="13">
        <f t="shared" si="224"/>
        <v>2017</v>
      </c>
      <c r="V2838"/>
    </row>
    <row r="2839" spans="1:22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4">
        <f t="shared" si="222"/>
        <v>42307.908379629633</v>
      </c>
      <c r="T2839" s="14">
        <f t="shared" si="223"/>
        <v>42347.950046296297</v>
      </c>
      <c r="U2839" s="13">
        <f t="shared" si="224"/>
        <v>2015</v>
      </c>
      <c r="V2839"/>
    </row>
    <row r="2840" spans="1:22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4">
        <f t="shared" si="222"/>
        <v>41842.607592592591</v>
      </c>
      <c r="T2840" s="14">
        <f t="shared" si="223"/>
        <v>41864.916666666664</v>
      </c>
      <c r="U2840" s="13">
        <f t="shared" si="224"/>
        <v>2014</v>
      </c>
      <c r="V2840"/>
    </row>
    <row r="2841" spans="1:22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4">
        <f t="shared" si="222"/>
        <v>41853.240208333329</v>
      </c>
      <c r="T2841" s="14">
        <f t="shared" si="223"/>
        <v>41876.207638888889</v>
      </c>
      <c r="U2841" s="13">
        <f t="shared" si="224"/>
        <v>2014</v>
      </c>
      <c r="V2841"/>
    </row>
    <row r="2842" spans="1:22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4">
        <f t="shared" si="222"/>
        <v>42060.035636574074</v>
      </c>
      <c r="T2842" s="14">
        <f t="shared" si="223"/>
        <v>42081.708333333328</v>
      </c>
      <c r="U2842" s="13">
        <f t="shared" si="224"/>
        <v>2015</v>
      </c>
      <c r="V2842"/>
    </row>
    <row r="2843" spans="1:22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4">
        <f t="shared" si="222"/>
        <v>42291.739548611105</v>
      </c>
      <c r="T2843" s="14">
        <f t="shared" si="223"/>
        <v>42351.781215277777</v>
      </c>
      <c r="U2843" s="13">
        <f t="shared" si="224"/>
        <v>2015</v>
      </c>
      <c r="V2843"/>
    </row>
    <row r="2844" spans="1:22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4">
        <f t="shared" si="222"/>
        <v>41784.952488425923</v>
      </c>
      <c r="T2844" s="14">
        <f t="shared" si="223"/>
        <v>41811.458333333336</v>
      </c>
      <c r="U2844" s="13">
        <f t="shared" si="224"/>
        <v>2014</v>
      </c>
      <c r="V2844"/>
    </row>
    <row r="2845" spans="1:22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4">
        <f t="shared" si="222"/>
        <v>42492.737847222219</v>
      </c>
      <c r="T2845" s="14">
        <f t="shared" si="223"/>
        <v>42534.166666666672</v>
      </c>
      <c r="U2845" s="13">
        <f t="shared" si="224"/>
        <v>2016</v>
      </c>
      <c r="V2845"/>
    </row>
    <row r="2846" spans="1:22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4">
        <f t="shared" si="222"/>
        <v>42709.546064814815</v>
      </c>
      <c r="T2846" s="14">
        <f t="shared" si="223"/>
        <v>42739.546064814815</v>
      </c>
      <c r="U2846" s="13">
        <f t="shared" si="224"/>
        <v>2016</v>
      </c>
      <c r="V2846"/>
    </row>
    <row r="2847" spans="1:22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4">
        <f t="shared" si="222"/>
        <v>42103.016585648147</v>
      </c>
      <c r="T2847" s="14">
        <f t="shared" si="223"/>
        <v>42163.016585648147</v>
      </c>
      <c r="U2847" s="13">
        <f t="shared" si="224"/>
        <v>2015</v>
      </c>
      <c r="V2847"/>
    </row>
    <row r="2848" spans="1:22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4">
        <f t="shared" si="222"/>
        <v>42108.692060185189</v>
      </c>
      <c r="T2848" s="14">
        <f t="shared" si="223"/>
        <v>42153.692060185189</v>
      </c>
      <c r="U2848" s="13">
        <f t="shared" si="224"/>
        <v>2015</v>
      </c>
      <c r="V2848"/>
    </row>
    <row r="2849" spans="1:22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4">
        <f t="shared" si="222"/>
        <v>42453.806307870371</v>
      </c>
      <c r="T2849" s="14">
        <f t="shared" si="223"/>
        <v>42513.806307870371</v>
      </c>
      <c r="U2849" s="13">
        <f t="shared" si="224"/>
        <v>2016</v>
      </c>
      <c r="V2849"/>
    </row>
    <row r="2850" spans="1:22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4">
        <f t="shared" si="222"/>
        <v>42123.648831018523</v>
      </c>
      <c r="T2850" s="14">
        <f t="shared" si="223"/>
        <v>42153.648831018523</v>
      </c>
      <c r="U2850" s="13">
        <f t="shared" si="224"/>
        <v>2015</v>
      </c>
      <c r="V2850"/>
    </row>
    <row r="2851" spans="1:22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4">
        <f t="shared" si="222"/>
        <v>42453.428240740745</v>
      </c>
      <c r="T2851" s="14">
        <f t="shared" si="223"/>
        <v>42483.428240740745</v>
      </c>
      <c r="U2851" s="13">
        <f t="shared" si="224"/>
        <v>2016</v>
      </c>
      <c r="V2851"/>
    </row>
    <row r="2852" spans="1:22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4">
        <f t="shared" si="222"/>
        <v>41858.007071759261</v>
      </c>
      <c r="T2852" s="14">
        <f t="shared" si="223"/>
        <v>41888.007071759261</v>
      </c>
      <c r="U2852" s="13">
        <f t="shared" si="224"/>
        <v>2014</v>
      </c>
      <c r="V2852"/>
    </row>
    <row r="2853" spans="1:22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4">
        <f t="shared" si="222"/>
        <v>42390.002650462964</v>
      </c>
      <c r="T2853" s="14">
        <f t="shared" si="223"/>
        <v>42398.970138888893</v>
      </c>
      <c r="U2853" s="13">
        <f t="shared" si="224"/>
        <v>2016</v>
      </c>
      <c r="V2853"/>
    </row>
    <row r="2854" spans="1:22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4">
        <f t="shared" si="222"/>
        <v>41781.045173611114</v>
      </c>
      <c r="T2854" s="14">
        <f t="shared" si="223"/>
        <v>41811.045173611114</v>
      </c>
      <c r="U2854" s="13">
        <f t="shared" si="224"/>
        <v>2014</v>
      </c>
      <c r="V2854"/>
    </row>
    <row r="2855" spans="1:22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4">
        <f t="shared" si="222"/>
        <v>41836.190937499996</v>
      </c>
      <c r="T2855" s="14">
        <f t="shared" si="223"/>
        <v>41896.190937499996</v>
      </c>
      <c r="U2855" s="13">
        <f t="shared" si="224"/>
        <v>2014</v>
      </c>
      <c r="V2855"/>
    </row>
    <row r="2856" spans="1:22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4">
        <f t="shared" si="222"/>
        <v>42111.71665509259</v>
      </c>
      <c r="T2856" s="14">
        <f t="shared" si="223"/>
        <v>42131.71665509259</v>
      </c>
      <c r="U2856" s="13">
        <f t="shared" si="224"/>
        <v>2015</v>
      </c>
      <c r="V2856"/>
    </row>
    <row r="2857" spans="1:22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4">
        <f t="shared" si="222"/>
        <v>42370.007766203707</v>
      </c>
      <c r="T2857" s="14">
        <f t="shared" si="223"/>
        <v>42398.981944444444</v>
      </c>
      <c r="U2857" s="13">
        <f t="shared" si="224"/>
        <v>2016</v>
      </c>
      <c r="V2857"/>
    </row>
    <row r="2858" spans="1:22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4">
        <f t="shared" si="222"/>
        <v>42165.037581018521</v>
      </c>
      <c r="T2858" s="14">
        <f t="shared" si="223"/>
        <v>42224.898611111115</v>
      </c>
      <c r="U2858" s="13">
        <f t="shared" si="224"/>
        <v>2015</v>
      </c>
      <c r="V2858"/>
    </row>
    <row r="2859" spans="1:22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4">
        <f t="shared" si="222"/>
        <v>42726.920081018514</v>
      </c>
      <c r="T2859" s="14">
        <f t="shared" si="223"/>
        <v>42786.75</v>
      </c>
      <c r="U2859" s="13">
        <f t="shared" si="224"/>
        <v>2016</v>
      </c>
      <c r="V2859"/>
    </row>
    <row r="2860" spans="1:22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4">
        <f t="shared" si="222"/>
        <v>41954.545081018514</v>
      </c>
      <c r="T2860" s="14">
        <f t="shared" si="223"/>
        <v>41978.477777777778</v>
      </c>
      <c r="U2860" s="13">
        <f t="shared" si="224"/>
        <v>2014</v>
      </c>
      <c r="V2860"/>
    </row>
    <row r="2861" spans="1:22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4">
        <f t="shared" si="222"/>
        <v>42233.362314814818</v>
      </c>
      <c r="T2861" s="14">
        <f t="shared" si="223"/>
        <v>42293.362314814818</v>
      </c>
      <c r="U2861" s="13">
        <f t="shared" si="224"/>
        <v>2015</v>
      </c>
      <c r="V2861"/>
    </row>
    <row r="2862" spans="1:22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4">
        <f t="shared" si="222"/>
        <v>42480.800648148142</v>
      </c>
      <c r="T2862" s="14">
        <f t="shared" si="223"/>
        <v>42540.800648148142</v>
      </c>
      <c r="U2862" s="13">
        <f t="shared" si="224"/>
        <v>2016</v>
      </c>
      <c r="V2862"/>
    </row>
    <row r="2863" spans="1:22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4">
        <f t="shared" si="222"/>
        <v>42257.590833333335</v>
      </c>
      <c r="T2863" s="14">
        <f t="shared" si="223"/>
        <v>42271.590833333335</v>
      </c>
      <c r="U2863" s="13">
        <f t="shared" si="224"/>
        <v>2015</v>
      </c>
      <c r="V2863"/>
    </row>
    <row r="2864" spans="1:22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4">
        <f t="shared" si="222"/>
        <v>41784.789687500001</v>
      </c>
      <c r="T2864" s="14">
        <f t="shared" si="223"/>
        <v>41814.789687500001</v>
      </c>
      <c r="U2864" s="13">
        <f t="shared" si="224"/>
        <v>2014</v>
      </c>
      <c r="V2864"/>
    </row>
    <row r="2865" spans="1:22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4">
        <f t="shared" si="222"/>
        <v>41831.675034722226</v>
      </c>
      <c r="T2865" s="14">
        <f t="shared" si="223"/>
        <v>41891.675034722226</v>
      </c>
      <c r="U2865" s="13">
        <f t="shared" si="224"/>
        <v>2014</v>
      </c>
      <c r="V2865"/>
    </row>
    <row r="2866" spans="1:22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4">
        <f t="shared" si="222"/>
        <v>42172.613506944443</v>
      </c>
      <c r="T2866" s="14">
        <f t="shared" si="223"/>
        <v>42202.554166666669</v>
      </c>
      <c r="U2866" s="13">
        <f t="shared" si="224"/>
        <v>2015</v>
      </c>
      <c r="V2866"/>
    </row>
    <row r="2867" spans="1:22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4">
        <f t="shared" si="222"/>
        <v>41950.114108796297</v>
      </c>
      <c r="T2867" s="14">
        <f t="shared" si="223"/>
        <v>42010.114108796297</v>
      </c>
      <c r="U2867" s="13">
        <f t="shared" si="224"/>
        <v>2014</v>
      </c>
      <c r="V2867"/>
    </row>
    <row r="2868" spans="1:22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4">
        <f t="shared" si="222"/>
        <v>42627.955104166671</v>
      </c>
      <c r="T2868" s="14">
        <f t="shared" si="223"/>
        <v>42657.916666666672</v>
      </c>
      <c r="U2868" s="13">
        <f t="shared" si="224"/>
        <v>2016</v>
      </c>
      <c r="V2868"/>
    </row>
    <row r="2869" spans="1:22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4">
        <f t="shared" si="222"/>
        <v>42531.195277777777</v>
      </c>
      <c r="T2869" s="14">
        <f t="shared" si="223"/>
        <v>42555.166666666672</v>
      </c>
      <c r="U2869" s="13">
        <f t="shared" si="224"/>
        <v>2016</v>
      </c>
      <c r="V2869"/>
    </row>
    <row r="2870" spans="1:22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4">
        <f t="shared" si="222"/>
        <v>42618.827013888891</v>
      </c>
      <c r="T2870" s="14">
        <f t="shared" si="223"/>
        <v>42648.827013888891</v>
      </c>
      <c r="U2870" s="13">
        <f t="shared" si="224"/>
        <v>2016</v>
      </c>
      <c r="V2870"/>
    </row>
    <row r="2871" spans="1:22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4">
        <f t="shared" si="222"/>
        <v>42540.593530092592</v>
      </c>
      <c r="T2871" s="14">
        <f t="shared" si="223"/>
        <v>42570.593530092592</v>
      </c>
      <c r="U2871" s="13">
        <f t="shared" si="224"/>
        <v>2016</v>
      </c>
      <c r="V2871"/>
    </row>
    <row r="2872" spans="1:22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4">
        <f t="shared" si="222"/>
        <v>41746.189409722225</v>
      </c>
      <c r="T2872" s="14">
        <f t="shared" si="223"/>
        <v>41776.189409722225</v>
      </c>
      <c r="U2872" s="13">
        <f t="shared" si="224"/>
        <v>2014</v>
      </c>
      <c r="V2872"/>
    </row>
    <row r="2873" spans="1:22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4">
        <f t="shared" si="222"/>
        <v>41974.738576388889</v>
      </c>
      <c r="T2873" s="14">
        <f t="shared" si="223"/>
        <v>41994.738576388889</v>
      </c>
      <c r="U2873" s="13">
        <f t="shared" si="224"/>
        <v>2014</v>
      </c>
      <c r="V2873"/>
    </row>
    <row r="2874" spans="1:22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4">
        <f t="shared" si="222"/>
        <v>42115.11618055556</v>
      </c>
      <c r="T2874" s="14">
        <f t="shared" si="223"/>
        <v>42175.11618055556</v>
      </c>
      <c r="U2874" s="13">
        <f t="shared" si="224"/>
        <v>2015</v>
      </c>
      <c r="V2874"/>
    </row>
    <row r="2875" spans="1:22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4">
        <f t="shared" si="222"/>
        <v>42002.817488425921</v>
      </c>
      <c r="T2875" s="14">
        <f t="shared" si="223"/>
        <v>42032.817488425921</v>
      </c>
      <c r="U2875" s="13">
        <f t="shared" si="224"/>
        <v>2014</v>
      </c>
      <c r="V2875"/>
    </row>
    <row r="2876" spans="1:22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4">
        <f t="shared" si="222"/>
        <v>42722.84474537037</v>
      </c>
      <c r="T2876" s="14">
        <f t="shared" si="223"/>
        <v>42752.84474537037</v>
      </c>
      <c r="U2876" s="13">
        <f t="shared" si="224"/>
        <v>2016</v>
      </c>
      <c r="V2876"/>
    </row>
    <row r="2877" spans="1:22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4">
        <f t="shared" si="222"/>
        <v>42465.128391203703</v>
      </c>
      <c r="T2877" s="14">
        <f t="shared" si="223"/>
        <v>42495.128391203703</v>
      </c>
      <c r="U2877" s="13">
        <f t="shared" si="224"/>
        <v>2016</v>
      </c>
      <c r="V2877"/>
    </row>
    <row r="2878" spans="1:22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4">
        <f t="shared" si="222"/>
        <v>42171.743969907402</v>
      </c>
      <c r="T2878" s="14">
        <f t="shared" si="223"/>
        <v>42201.743969907402</v>
      </c>
      <c r="U2878" s="13">
        <f t="shared" si="224"/>
        <v>2015</v>
      </c>
      <c r="V2878"/>
    </row>
    <row r="2879" spans="1:22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4">
        <f t="shared" si="222"/>
        <v>42672.955138888887</v>
      </c>
      <c r="T2879" s="14">
        <f t="shared" si="223"/>
        <v>42704.708333333328</v>
      </c>
      <c r="U2879" s="13">
        <f t="shared" si="224"/>
        <v>2016</v>
      </c>
      <c r="V2879"/>
    </row>
    <row r="2880" spans="1:22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4">
        <f t="shared" si="222"/>
        <v>42128.615682870368</v>
      </c>
      <c r="T2880" s="14">
        <f t="shared" si="223"/>
        <v>42188.615682870368</v>
      </c>
      <c r="U2880" s="13">
        <f t="shared" si="224"/>
        <v>2015</v>
      </c>
      <c r="V2880"/>
    </row>
    <row r="2881" spans="1:22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4">
        <f t="shared" si="222"/>
        <v>42359.725243055553</v>
      </c>
      <c r="T2881" s="14">
        <f t="shared" si="223"/>
        <v>42389.725243055553</v>
      </c>
      <c r="U2881" s="13">
        <f t="shared" si="224"/>
        <v>2015</v>
      </c>
      <c r="V2881"/>
    </row>
    <row r="2882" spans="1:22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8315</v>
      </c>
      <c r="R2882" t="s">
        <v>8316</v>
      </c>
      <c r="S2882" s="14">
        <f t="shared" si="222"/>
        <v>42192.905694444446</v>
      </c>
      <c r="T2882" s="14">
        <f t="shared" si="223"/>
        <v>42236.711805555555</v>
      </c>
      <c r="U2882" s="13">
        <f t="shared" si="224"/>
        <v>2015</v>
      </c>
      <c r="V2882"/>
    </row>
    <row r="2883" spans="1:22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4">
        <f t="shared" ref="S2883:S2946" si="227">(((J2883/60)/60)/24+DATE(1970,1,1))</f>
        <v>41916.597638888888</v>
      </c>
      <c r="T2883" s="14">
        <f t="shared" ref="T2883:T2946" si="228">(((I2883/60)/60)/24)+DATE(1970,1,1)</f>
        <v>41976.639305555553</v>
      </c>
      <c r="U2883" s="13">
        <f t="shared" ref="U2883:U2946" si="229">YEAR(S2883)</f>
        <v>2014</v>
      </c>
      <c r="V2883"/>
    </row>
    <row r="2884" spans="1:22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4">
        <f t="shared" si="227"/>
        <v>42461.596273148149</v>
      </c>
      <c r="T2884" s="14">
        <f t="shared" si="228"/>
        <v>42491.596273148149</v>
      </c>
      <c r="U2884" s="13">
        <f t="shared" si="229"/>
        <v>2016</v>
      </c>
      <c r="V2884"/>
    </row>
    <row r="2885" spans="1:22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4">
        <f t="shared" si="227"/>
        <v>42370.90320601852</v>
      </c>
      <c r="T2885" s="14">
        <f t="shared" si="228"/>
        <v>42406.207638888889</v>
      </c>
      <c r="U2885" s="13">
        <f t="shared" si="229"/>
        <v>2016</v>
      </c>
      <c r="V2885"/>
    </row>
    <row r="2886" spans="1:22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4">
        <f t="shared" si="227"/>
        <v>41948.727256944447</v>
      </c>
      <c r="T2886" s="14">
        <f t="shared" si="228"/>
        <v>41978.727256944447</v>
      </c>
      <c r="U2886" s="13">
        <f t="shared" si="229"/>
        <v>2014</v>
      </c>
      <c r="V2886"/>
    </row>
    <row r="2887" spans="1:22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4">
        <f t="shared" si="227"/>
        <v>42047.07640046296</v>
      </c>
      <c r="T2887" s="14">
        <f t="shared" si="228"/>
        <v>42077.034733796296</v>
      </c>
      <c r="U2887" s="13">
        <f t="shared" si="229"/>
        <v>2015</v>
      </c>
      <c r="V2887"/>
    </row>
    <row r="2888" spans="1:22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4">
        <f t="shared" si="227"/>
        <v>42261.632916666669</v>
      </c>
      <c r="T2888" s="14">
        <f t="shared" si="228"/>
        <v>42266.165972222225</v>
      </c>
      <c r="U2888" s="13">
        <f t="shared" si="229"/>
        <v>2015</v>
      </c>
      <c r="V2888"/>
    </row>
    <row r="2889" spans="1:22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4">
        <f t="shared" si="227"/>
        <v>41985.427361111113</v>
      </c>
      <c r="T2889" s="14">
        <f t="shared" si="228"/>
        <v>42015.427361111113</v>
      </c>
      <c r="U2889" s="13">
        <f t="shared" si="229"/>
        <v>2014</v>
      </c>
      <c r="V2889"/>
    </row>
    <row r="2890" spans="1:22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4">
        <f t="shared" si="227"/>
        <v>41922.535185185188</v>
      </c>
      <c r="T2890" s="14">
        <f t="shared" si="228"/>
        <v>41930.207638888889</v>
      </c>
      <c r="U2890" s="13">
        <f t="shared" si="229"/>
        <v>2014</v>
      </c>
      <c r="V2890"/>
    </row>
    <row r="2891" spans="1:22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4">
        <f t="shared" si="227"/>
        <v>41850.863252314812</v>
      </c>
      <c r="T2891" s="14">
        <f t="shared" si="228"/>
        <v>41880.863252314812</v>
      </c>
      <c r="U2891" s="13">
        <f t="shared" si="229"/>
        <v>2014</v>
      </c>
      <c r="V2891"/>
    </row>
    <row r="2892" spans="1:22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4">
        <f t="shared" si="227"/>
        <v>41831.742962962962</v>
      </c>
      <c r="T2892" s="14">
        <f t="shared" si="228"/>
        <v>41860.125</v>
      </c>
      <c r="U2892" s="13">
        <f t="shared" si="229"/>
        <v>2014</v>
      </c>
      <c r="V2892"/>
    </row>
    <row r="2893" spans="1:22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4">
        <f t="shared" si="227"/>
        <v>42415.883425925931</v>
      </c>
      <c r="T2893" s="14">
        <f t="shared" si="228"/>
        <v>42475.84175925926</v>
      </c>
      <c r="U2893" s="13">
        <f t="shared" si="229"/>
        <v>2016</v>
      </c>
      <c r="V2893"/>
    </row>
    <row r="2894" spans="1:22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4">
        <f t="shared" si="227"/>
        <v>41869.714166666665</v>
      </c>
      <c r="T2894" s="14">
        <f t="shared" si="228"/>
        <v>41876.875</v>
      </c>
      <c r="U2894" s="13">
        <f t="shared" si="229"/>
        <v>2014</v>
      </c>
      <c r="V2894"/>
    </row>
    <row r="2895" spans="1:22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4">
        <f t="shared" si="227"/>
        <v>41953.773090277777</v>
      </c>
      <c r="T2895" s="14">
        <f t="shared" si="228"/>
        <v>42013.083333333328</v>
      </c>
      <c r="U2895" s="13">
        <f t="shared" si="229"/>
        <v>2014</v>
      </c>
      <c r="V2895"/>
    </row>
    <row r="2896" spans="1:22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4">
        <f t="shared" si="227"/>
        <v>42037.986284722225</v>
      </c>
      <c r="T2896" s="14">
        <f t="shared" si="228"/>
        <v>42097.944618055553</v>
      </c>
      <c r="U2896" s="13">
        <f t="shared" si="229"/>
        <v>2015</v>
      </c>
      <c r="V2896"/>
    </row>
    <row r="2897" spans="1:22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4">
        <f t="shared" si="227"/>
        <v>41811.555462962962</v>
      </c>
      <c r="T2897" s="14">
        <f t="shared" si="228"/>
        <v>41812.875</v>
      </c>
      <c r="U2897" s="13">
        <f t="shared" si="229"/>
        <v>2014</v>
      </c>
      <c r="V2897"/>
    </row>
    <row r="2898" spans="1:22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4">
        <f t="shared" si="227"/>
        <v>42701.908807870372</v>
      </c>
      <c r="T2898" s="14">
        <f t="shared" si="228"/>
        <v>42716.25</v>
      </c>
      <c r="U2898" s="13">
        <f t="shared" si="229"/>
        <v>2016</v>
      </c>
      <c r="V2898"/>
    </row>
    <row r="2899" spans="1:22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4">
        <f t="shared" si="227"/>
        <v>42258.646504629629</v>
      </c>
      <c r="T2899" s="14">
        <f t="shared" si="228"/>
        <v>42288.645196759258</v>
      </c>
      <c r="U2899" s="13">
        <f t="shared" si="229"/>
        <v>2015</v>
      </c>
      <c r="V2899"/>
    </row>
    <row r="2900" spans="1:22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4">
        <f t="shared" si="227"/>
        <v>42278.664965277778</v>
      </c>
      <c r="T2900" s="14">
        <f t="shared" si="228"/>
        <v>42308.664965277778</v>
      </c>
      <c r="U2900" s="13">
        <f t="shared" si="229"/>
        <v>2015</v>
      </c>
      <c r="V2900"/>
    </row>
    <row r="2901" spans="1:22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4">
        <f t="shared" si="227"/>
        <v>42515.078217592592</v>
      </c>
      <c r="T2901" s="14">
        <f t="shared" si="228"/>
        <v>42575.078217592592</v>
      </c>
      <c r="U2901" s="13">
        <f t="shared" si="229"/>
        <v>2016</v>
      </c>
      <c r="V2901"/>
    </row>
    <row r="2902" spans="1:22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4">
        <f t="shared" si="227"/>
        <v>41830.234166666669</v>
      </c>
      <c r="T2902" s="14">
        <f t="shared" si="228"/>
        <v>41860.234166666669</v>
      </c>
      <c r="U2902" s="13">
        <f t="shared" si="229"/>
        <v>2014</v>
      </c>
      <c r="V2902"/>
    </row>
    <row r="2903" spans="1:22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4">
        <f t="shared" si="227"/>
        <v>41982.904386574075</v>
      </c>
      <c r="T2903" s="14">
        <f t="shared" si="228"/>
        <v>42042.904386574075</v>
      </c>
      <c r="U2903" s="13">
        <f t="shared" si="229"/>
        <v>2014</v>
      </c>
      <c r="V2903"/>
    </row>
    <row r="2904" spans="1:22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4">
        <f t="shared" si="227"/>
        <v>42210.439768518518</v>
      </c>
      <c r="T2904" s="14">
        <f t="shared" si="228"/>
        <v>42240.439768518518</v>
      </c>
      <c r="U2904" s="13">
        <f t="shared" si="229"/>
        <v>2015</v>
      </c>
      <c r="V2904"/>
    </row>
    <row r="2905" spans="1:22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4">
        <f t="shared" si="227"/>
        <v>42196.166874999995</v>
      </c>
      <c r="T2905" s="14">
        <f t="shared" si="228"/>
        <v>42256.166874999995</v>
      </c>
      <c r="U2905" s="13">
        <f t="shared" si="229"/>
        <v>2015</v>
      </c>
      <c r="V2905"/>
    </row>
    <row r="2906" spans="1:22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4">
        <f t="shared" si="227"/>
        <v>41940.967951388891</v>
      </c>
      <c r="T2906" s="14">
        <f t="shared" si="228"/>
        <v>41952.5</v>
      </c>
      <c r="U2906" s="13">
        <f t="shared" si="229"/>
        <v>2014</v>
      </c>
      <c r="V2906"/>
    </row>
    <row r="2907" spans="1:22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4">
        <f t="shared" si="227"/>
        <v>42606.056863425925</v>
      </c>
      <c r="T2907" s="14">
        <f t="shared" si="228"/>
        <v>42620.056863425925</v>
      </c>
      <c r="U2907" s="13">
        <f t="shared" si="229"/>
        <v>2016</v>
      </c>
      <c r="V2907"/>
    </row>
    <row r="2908" spans="1:22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4">
        <f t="shared" si="227"/>
        <v>42199.648912037039</v>
      </c>
      <c r="T2908" s="14">
        <f t="shared" si="228"/>
        <v>42217.041666666672</v>
      </c>
      <c r="U2908" s="13">
        <f t="shared" si="229"/>
        <v>2015</v>
      </c>
      <c r="V2908"/>
    </row>
    <row r="2909" spans="1:22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4">
        <f t="shared" si="227"/>
        <v>42444.877743055549</v>
      </c>
      <c r="T2909" s="14">
        <f t="shared" si="228"/>
        <v>42504.877743055549</v>
      </c>
      <c r="U2909" s="13">
        <f t="shared" si="229"/>
        <v>2016</v>
      </c>
      <c r="V2909"/>
    </row>
    <row r="2910" spans="1:22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4">
        <f t="shared" si="227"/>
        <v>42499.731701388882</v>
      </c>
      <c r="T2910" s="14">
        <f t="shared" si="228"/>
        <v>42529.731701388882</v>
      </c>
      <c r="U2910" s="13">
        <f t="shared" si="229"/>
        <v>2016</v>
      </c>
      <c r="V2910"/>
    </row>
    <row r="2911" spans="1:22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4">
        <f t="shared" si="227"/>
        <v>41929.266215277778</v>
      </c>
      <c r="T2911" s="14">
        <f t="shared" si="228"/>
        <v>41968.823611111111</v>
      </c>
      <c r="U2911" s="13">
        <f t="shared" si="229"/>
        <v>2014</v>
      </c>
      <c r="V2911"/>
    </row>
    <row r="2912" spans="1:22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4">
        <f t="shared" si="227"/>
        <v>42107.841284722221</v>
      </c>
      <c r="T2912" s="14">
        <f t="shared" si="228"/>
        <v>42167.841284722221</v>
      </c>
      <c r="U2912" s="13">
        <f t="shared" si="229"/>
        <v>2015</v>
      </c>
      <c r="V2912"/>
    </row>
    <row r="2913" spans="1:22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4">
        <f t="shared" si="227"/>
        <v>42142.768819444449</v>
      </c>
      <c r="T2913" s="14">
        <f t="shared" si="228"/>
        <v>42182.768819444449</v>
      </c>
      <c r="U2913" s="13">
        <f t="shared" si="229"/>
        <v>2015</v>
      </c>
      <c r="V2913"/>
    </row>
    <row r="2914" spans="1:22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4">
        <f t="shared" si="227"/>
        <v>42354.131643518514</v>
      </c>
      <c r="T2914" s="14">
        <f t="shared" si="228"/>
        <v>42384.131643518514</v>
      </c>
      <c r="U2914" s="13">
        <f t="shared" si="229"/>
        <v>2015</v>
      </c>
      <c r="V2914"/>
    </row>
    <row r="2915" spans="1:22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4">
        <f t="shared" si="227"/>
        <v>41828.922905092593</v>
      </c>
      <c r="T2915" s="14">
        <f t="shared" si="228"/>
        <v>41888.922905092593</v>
      </c>
      <c r="U2915" s="13">
        <f t="shared" si="229"/>
        <v>2014</v>
      </c>
      <c r="V2915"/>
    </row>
    <row r="2916" spans="1:22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4">
        <f t="shared" si="227"/>
        <v>42017.907337962963</v>
      </c>
      <c r="T2916" s="14">
        <f t="shared" si="228"/>
        <v>42077.865671296298</v>
      </c>
      <c r="U2916" s="13">
        <f t="shared" si="229"/>
        <v>2015</v>
      </c>
      <c r="V2916"/>
    </row>
    <row r="2917" spans="1:22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4">
        <f t="shared" si="227"/>
        <v>42415.398032407407</v>
      </c>
      <c r="T2917" s="14">
        <f t="shared" si="228"/>
        <v>42445.356365740736</v>
      </c>
      <c r="U2917" s="13">
        <f t="shared" si="229"/>
        <v>2016</v>
      </c>
      <c r="V2917"/>
    </row>
    <row r="2918" spans="1:22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4">
        <f t="shared" si="227"/>
        <v>41755.476724537039</v>
      </c>
      <c r="T2918" s="14">
        <f t="shared" si="228"/>
        <v>41778.476724537039</v>
      </c>
      <c r="U2918" s="13">
        <f t="shared" si="229"/>
        <v>2014</v>
      </c>
      <c r="V2918"/>
    </row>
    <row r="2919" spans="1:22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4">
        <f t="shared" si="227"/>
        <v>42245.234340277777</v>
      </c>
      <c r="T2919" s="14">
        <f t="shared" si="228"/>
        <v>42263.234340277777</v>
      </c>
      <c r="U2919" s="13">
        <f t="shared" si="229"/>
        <v>2015</v>
      </c>
      <c r="V2919"/>
    </row>
    <row r="2920" spans="1:22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4">
        <f t="shared" si="227"/>
        <v>42278.629710648151</v>
      </c>
      <c r="T2920" s="14">
        <f t="shared" si="228"/>
        <v>42306.629710648151</v>
      </c>
      <c r="U2920" s="13">
        <f t="shared" si="229"/>
        <v>2015</v>
      </c>
      <c r="V2920"/>
    </row>
    <row r="2921" spans="1:22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4">
        <f t="shared" si="227"/>
        <v>41826.61954861111</v>
      </c>
      <c r="T2921" s="14">
        <f t="shared" si="228"/>
        <v>41856.61954861111</v>
      </c>
      <c r="U2921" s="13">
        <f t="shared" si="229"/>
        <v>2014</v>
      </c>
      <c r="V2921"/>
    </row>
    <row r="2922" spans="1:22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4">
        <f t="shared" si="227"/>
        <v>42058.792476851857</v>
      </c>
      <c r="T2922" s="14">
        <f t="shared" si="228"/>
        <v>42088.750810185185</v>
      </c>
      <c r="U2922" s="13">
        <f t="shared" si="229"/>
        <v>2015</v>
      </c>
      <c r="V2922"/>
    </row>
    <row r="2923" spans="1:22" ht="29" hidden="1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4">
        <f t="shared" si="227"/>
        <v>41877.886620370373</v>
      </c>
      <c r="T2923" s="14">
        <f t="shared" si="228"/>
        <v>41907.886620370373</v>
      </c>
      <c r="U2923" s="13">
        <f t="shared" si="229"/>
        <v>2014</v>
      </c>
      <c r="V2923"/>
    </row>
    <row r="2924" spans="1:22" ht="58" hidden="1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4">
        <f t="shared" si="227"/>
        <v>42097.874155092592</v>
      </c>
      <c r="T2924" s="14">
        <f t="shared" si="228"/>
        <v>42142.874155092592</v>
      </c>
      <c r="U2924" s="13">
        <f t="shared" si="229"/>
        <v>2015</v>
      </c>
      <c r="V2924" s="31">
        <f>T2924-S2924</f>
        <v>45</v>
      </c>
    </row>
    <row r="2925" spans="1:22" ht="43.5" hidden="1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4">
        <f t="shared" si="227"/>
        <v>42013.15253472222</v>
      </c>
      <c r="T2925" s="14">
        <f t="shared" si="228"/>
        <v>42028.125</v>
      </c>
      <c r="U2925" s="13">
        <f t="shared" si="229"/>
        <v>2015</v>
      </c>
      <c r="V2925"/>
    </row>
    <row r="2926" spans="1:22" ht="43.5" hidden="1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4">
        <f t="shared" si="227"/>
        <v>42103.556828703702</v>
      </c>
      <c r="T2926" s="14">
        <f t="shared" si="228"/>
        <v>42133.165972222225</v>
      </c>
      <c r="U2926" s="13">
        <f t="shared" si="229"/>
        <v>2015</v>
      </c>
      <c r="V2926"/>
    </row>
    <row r="2927" spans="1:22" ht="43.5" hidden="1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4">
        <f t="shared" si="227"/>
        <v>41863.584120370368</v>
      </c>
      <c r="T2927" s="14">
        <f t="shared" si="228"/>
        <v>41893.584120370368</v>
      </c>
      <c r="U2927" s="13">
        <f t="shared" si="229"/>
        <v>2014</v>
      </c>
      <c r="V2927"/>
    </row>
    <row r="2928" spans="1:22" ht="43.5" hidden="1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4">
        <f t="shared" si="227"/>
        <v>42044.765960648147</v>
      </c>
      <c r="T2928" s="14">
        <f t="shared" si="228"/>
        <v>42058.765960648147</v>
      </c>
      <c r="U2928" s="13">
        <f t="shared" si="229"/>
        <v>2015</v>
      </c>
      <c r="V2928"/>
    </row>
    <row r="2929" spans="1:22" ht="43.5" hidden="1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4">
        <f t="shared" si="227"/>
        <v>41806.669317129628</v>
      </c>
      <c r="T2929" s="14">
        <f t="shared" si="228"/>
        <v>41835.208333333336</v>
      </c>
      <c r="U2929" s="13">
        <f t="shared" si="229"/>
        <v>2014</v>
      </c>
      <c r="V2929"/>
    </row>
    <row r="2930" spans="1:22" ht="29" hidden="1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4">
        <f t="shared" si="227"/>
        <v>42403.998217592598</v>
      </c>
      <c r="T2930" s="14">
        <f t="shared" si="228"/>
        <v>42433.998217592598</v>
      </c>
      <c r="U2930" s="13">
        <f t="shared" si="229"/>
        <v>2016</v>
      </c>
      <c r="V2930"/>
    </row>
    <row r="2931" spans="1:22" ht="43.5" hidden="1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4">
        <f t="shared" si="227"/>
        <v>41754.564328703702</v>
      </c>
      <c r="T2931" s="14">
        <f t="shared" si="228"/>
        <v>41784.564328703702</v>
      </c>
      <c r="U2931" s="13">
        <f t="shared" si="229"/>
        <v>2014</v>
      </c>
      <c r="V2931"/>
    </row>
    <row r="2932" spans="1:22" ht="43.5" hidden="1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4">
        <f t="shared" si="227"/>
        <v>42101.584074074075</v>
      </c>
      <c r="T2932" s="14">
        <f t="shared" si="228"/>
        <v>42131.584074074075</v>
      </c>
      <c r="U2932" s="13">
        <f t="shared" si="229"/>
        <v>2015</v>
      </c>
      <c r="V2932" s="31">
        <f>T2932-S2932</f>
        <v>30</v>
      </c>
    </row>
    <row r="2933" spans="1:22" ht="58" hidden="1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4">
        <f t="shared" si="227"/>
        <v>41872.291238425925</v>
      </c>
      <c r="T2933" s="14">
        <f t="shared" si="228"/>
        <v>41897.255555555559</v>
      </c>
      <c r="U2933" s="13">
        <f t="shared" si="229"/>
        <v>2014</v>
      </c>
      <c r="V2933"/>
    </row>
    <row r="2934" spans="1:22" ht="43.5" hidden="1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4">
        <f t="shared" si="227"/>
        <v>42025.164780092593</v>
      </c>
      <c r="T2934" s="14">
        <f t="shared" si="228"/>
        <v>42056.458333333328</v>
      </c>
      <c r="U2934" s="13">
        <f t="shared" si="229"/>
        <v>2015</v>
      </c>
      <c r="V2934"/>
    </row>
    <row r="2935" spans="1:22" ht="43.5" hidden="1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4">
        <f t="shared" si="227"/>
        <v>42495.956631944442</v>
      </c>
      <c r="T2935" s="14">
        <f t="shared" si="228"/>
        <v>42525.956631944442</v>
      </c>
      <c r="U2935" s="13">
        <f t="shared" si="229"/>
        <v>2016</v>
      </c>
      <c r="V2935"/>
    </row>
    <row r="2936" spans="1:22" ht="43.5" hidden="1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4">
        <f t="shared" si="227"/>
        <v>41775.636157407411</v>
      </c>
      <c r="T2936" s="14">
        <f t="shared" si="228"/>
        <v>41805.636157407411</v>
      </c>
      <c r="U2936" s="13">
        <f t="shared" si="229"/>
        <v>2014</v>
      </c>
      <c r="V2936"/>
    </row>
    <row r="2937" spans="1:22" ht="43.5" hidden="1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4">
        <f t="shared" si="227"/>
        <v>42553.583425925928</v>
      </c>
      <c r="T2937" s="14">
        <f t="shared" si="228"/>
        <v>42611.708333333328</v>
      </c>
      <c r="U2937" s="13">
        <f t="shared" si="229"/>
        <v>2016</v>
      </c>
      <c r="V2937"/>
    </row>
    <row r="2938" spans="1:22" ht="43.5" hidden="1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4">
        <f t="shared" si="227"/>
        <v>41912.650729166664</v>
      </c>
      <c r="T2938" s="14">
        <f t="shared" si="228"/>
        <v>41925.207638888889</v>
      </c>
      <c r="U2938" s="13">
        <f t="shared" si="229"/>
        <v>2014</v>
      </c>
      <c r="V2938"/>
    </row>
    <row r="2939" spans="1:22" ht="29" hidden="1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4">
        <f t="shared" si="227"/>
        <v>41803.457326388889</v>
      </c>
      <c r="T2939" s="14">
        <f t="shared" si="228"/>
        <v>41833.457326388889</v>
      </c>
      <c r="U2939" s="13">
        <f t="shared" si="229"/>
        <v>2014</v>
      </c>
      <c r="V2939" s="31">
        <f>T2939-S2939</f>
        <v>30</v>
      </c>
    </row>
    <row r="2940" spans="1:22" ht="43.5" hidden="1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4">
        <f t="shared" si="227"/>
        <v>42004.703865740739</v>
      </c>
      <c r="T2940" s="14">
        <f t="shared" si="228"/>
        <v>42034.703865740739</v>
      </c>
      <c r="U2940" s="13">
        <f t="shared" si="229"/>
        <v>2014</v>
      </c>
      <c r="V2940"/>
    </row>
    <row r="2941" spans="1:22" ht="43.5" hidden="1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4">
        <f t="shared" si="227"/>
        <v>41845.809166666666</v>
      </c>
      <c r="T2941" s="14">
        <f t="shared" si="228"/>
        <v>41879.041666666664</v>
      </c>
      <c r="U2941" s="13">
        <f t="shared" si="229"/>
        <v>2014</v>
      </c>
      <c r="V2941"/>
    </row>
    <row r="2942" spans="1:22" ht="43.5" hidden="1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4">
        <f t="shared" si="227"/>
        <v>41982.773356481484</v>
      </c>
      <c r="T2942" s="14">
        <f t="shared" si="228"/>
        <v>42022.773356481484</v>
      </c>
      <c r="U2942" s="13">
        <f t="shared" si="229"/>
        <v>2014</v>
      </c>
      <c r="V2942"/>
    </row>
    <row r="2943" spans="1:22" ht="43.5" hidden="1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4">
        <f t="shared" si="227"/>
        <v>42034.960127314815</v>
      </c>
      <c r="T2943" s="14">
        <f t="shared" si="228"/>
        <v>42064.960127314815</v>
      </c>
      <c r="U2943" s="13">
        <f t="shared" si="229"/>
        <v>2015</v>
      </c>
      <c r="V2943"/>
    </row>
    <row r="2944" spans="1:22" ht="43.5" hidden="1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4">
        <f t="shared" si="227"/>
        <v>42334.803923611107</v>
      </c>
      <c r="T2944" s="14">
        <f t="shared" si="228"/>
        <v>42354.845833333333</v>
      </c>
      <c r="U2944" s="13">
        <f t="shared" si="229"/>
        <v>2015</v>
      </c>
      <c r="V2944"/>
    </row>
    <row r="2945" spans="1:22" ht="43.5" hidden="1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4">
        <f t="shared" si="227"/>
        <v>42077.129398148143</v>
      </c>
      <c r="T2945" s="14">
        <f t="shared" si="228"/>
        <v>42107.129398148143</v>
      </c>
      <c r="U2945" s="13">
        <f t="shared" si="229"/>
        <v>2015</v>
      </c>
      <c r="V2945"/>
    </row>
    <row r="2946" spans="1:22" ht="43.5" hidden="1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8315</v>
      </c>
      <c r="R2946" t="s">
        <v>8355</v>
      </c>
      <c r="S2946" s="14">
        <f t="shared" si="227"/>
        <v>42132.9143287037</v>
      </c>
      <c r="T2946" s="14">
        <f t="shared" si="228"/>
        <v>42162.9143287037</v>
      </c>
      <c r="U2946" s="13">
        <f t="shared" si="229"/>
        <v>2015</v>
      </c>
      <c r="V2946"/>
    </row>
    <row r="2947" spans="1:22" ht="58" hidden="1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4">
        <f t="shared" ref="S2947:S3010" si="232">(((J2947/60)/60)/24+DATE(1970,1,1))</f>
        <v>42118.139583333337</v>
      </c>
      <c r="T2947" s="14">
        <f t="shared" ref="T2947:T3010" si="233">(((I2947/60)/60)/24)+DATE(1970,1,1)</f>
        <v>42148.139583333337</v>
      </c>
      <c r="U2947" s="13">
        <f t="shared" ref="U2947:U3010" si="234">YEAR(S2947)</f>
        <v>2015</v>
      </c>
      <c r="V2947"/>
    </row>
    <row r="2948" spans="1:22" ht="43.5" hidden="1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4">
        <f t="shared" si="232"/>
        <v>42567.531157407408</v>
      </c>
      <c r="T2948" s="14">
        <f t="shared" si="233"/>
        <v>42597.531157407408</v>
      </c>
      <c r="U2948" s="13">
        <f t="shared" si="234"/>
        <v>2016</v>
      </c>
      <c r="V2948"/>
    </row>
    <row r="2949" spans="1:22" ht="58" hidden="1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4">
        <f t="shared" si="232"/>
        <v>42649.562118055561</v>
      </c>
      <c r="T2949" s="14">
        <f t="shared" si="233"/>
        <v>42698.715972222228</v>
      </c>
      <c r="U2949" s="13">
        <f t="shared" si="234"/>
        <v>2016</v>
      </c>
      <c r="V2949"/>
    </row>
    <row r="2950" spans="1:22" ht="58" hidden="1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4">
        <f t="shared" si="232"/>
        <v>42097.649224537032</v>
      </c>
      <c r="T2950" s="14">
        <f t="shared" si="233"/>
        <v>42157.649224537032</v>
      </c>
      <c r="U2950" s="13">
        <f t="shared" si="234"/>
        <v>2015</v>
      </c>
      <c r="V2950"/>
    </row>
    <row r="2951" spans="1:22" ht="43.5" hidden="1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4">
        <f t="shared" si="232"/>
        <v>42297.823113425926</v>
      </c>
      <c r="T2951" s="14">
        <f t="shared" si="233"/>
        <v>42327.864780092597</v>
      </c>
      <c r="U2951" s="13">
        <f t="shared" si="234"/>
        <v>2015</v>
      </c>
      <c r="V2951"/>
    </row>
    <row r="2952" spans="1:22" ht="43.5" hidden="1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4">
        <f t="shared" si="232"/>
        <v>42362.36518518519</v>
      </c>
      <c r="T2952" s="14">
        <f t="shared" si="233"/>
        <v>42392.36518518519</v>
      </c>
      <c r="U2952" s="13">
        <f t="shared" si="234"/>
        <v>2015</v>
      </c>
      <c r="V2952"/>
    </row>
    <row r="2953" spans="1:22" ht="58" hidden="1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4">
        <f t="shared" si="232"/>
        <v>41872.802928240737</v>
      </c>
      <c r="T2953" s="14">
        <f t="shared" si="233"/>
        <v>41917.802928240737</v>
      </c>
      <c r="U2953" s="13">
        <f t="shared" si="234"/>
        <v>2014</v>
      </c>
      <c r="V2953"/>
    </row>
    <row r="2954" spans="1:22" ht="43.5" hidden="1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4">
        <f t="shared" si="232"/>
        <v>42628.690266203703</v>
      </c>
      <c r="T2954" s="14">
        <f t="shared" si="233"/>
        <v>42660.166666666672</v>
      </c>
      <c r="U2954" s="13">
        <f t="shared" si="234"/>
        <v>2016</v>
      </c>
      <c r="V2954"/>
    </row>
    <row r="2955" spans="1:22" ht="43.5" hidden="1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4">
        <f t="shared" si="232"/>
        <v>42255.791909722218</v>
      </c>
      <c r="T2955" s="14">
        <f t="shared" si="233"/>
        <v>42285.791909722218</v>
      </c>
      <c r="U2955" s="13">
        <f t="shared" si="234"/>
        <v>2015</v>
      </c>
      <c r="V2955"/>
    </row>
    <row r="2956" spans="1:22" ht="43.5" hidden="1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4">
        <f t="shared" si="232"/>
        <v>42790.583368055552</v>
      </c>
      <c r="T2956" s="14">
        <f t="shared" si="233"/>
        <v>42810.541701388895</v>
      </c>
      <c r="U2956" s="13">
        <f t="shared" si="234"/>
        <v>2017</v>
      </c>
      <c r="V2956"/>
    </row>
    <row r="2957" spans="1:22" ht="29" hidden="1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4">
        <f t="shared" si="232"/>
        <v>42141.741307870368</v>
      </c>
      <c r="T2957" s="14">
        <f t="shared" si="233"/>
        <v>42171.741307870368</v>
      </c>
      <c r="U2957" s="13">
        <f t="shared" si="234"/>
        <v>2015</v>
      </c>
      <c r="V2957"/>
    </row>
    <row r="2958" spans="1:22" ht="43.5" hidden="1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4">
        <f t="shared" si="232"/>
        <v>42464.958912037036</v>
      </c>
      <c r="T2958" s="14">
        <f t="shared" si="233"/>
        <v>42494.958912037036</v>
      </c>
      <c r="U2958" s="13">
        <f t="shared" si="234"/>
        <v>2016</v>
      </c>
      <c r="V2958"/>
    </row>
    <row r="2959" spans="1:22" ht="43.5" hidden="1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4">
        <f t="shared" si="232"/>
        <v>42031.011249999996</v>
      </c>
      <c r="T2959" s="14">
        <f t="shared" si="233"/>
        <v>42090.969583333332</v>
      </c>
      <c r="U2959" s="13">
        <f t="shared" si="234"/>
        <v>2015</v>
      </c>
      <c r="V2959"/>
    </row>
    <row r="2960" spans="1:22" ht="43.5" hidden="1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4">
        <f t="shared" si="232"/>
        <v>42438.779131944444</v>
      </c>
      <c r="T2960" s="14">
        <f t="shared" si="233"/>
        <v>42498.73746527778</v>
      </c>
      <c r="U2960" s="13">
        <f t="shared" si="234"/>
        <v>2016</v>
      </c>
      <c r="V2960"/>
    </row>
    <row r="2961" spans="1:22" ht="43.5" hidden="1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4">
        <f t="shared" si="232"/>
        <v>42498.008391203708</v>
      </c>
      <c r="T2961" s="14">
        <f t="shared" si="233"/>
        <v>42528.008391203708</v>
      </c>
      <c r="U2961" s="13">
        <f t="shared" si="234"/>
        <v>2016</v>
      </c>
      <c r="V2961"/>
    </row>
    <row r="2962" spans="1:22" ht="43.5" hidden="1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4">
        <f t="shared" si="232"/>
        <v>41863.757210648146</v>
      </c>
      <c r="T2962" s="14">
        <f t="shared" si="233"/>
        <v>41893.757210648146</v>
      </c>
      <c r="U2962" s="13">
        <f t="shared" si="234"/>
        <v>2014</v>
      </c>
      <c r="V2962"/>
    </row>
    <row r="2963" spans="1:22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4">
        <f t="shared" si="232"/>
        <v>42061.212488425925</v>
      </c>
      <c r="T2963" s="14">
        <f t="shared" si="233"/>
        <v>42089.166666666672</v>
      </c>
      <c r="U2963" s="13">
        <f t="shared" si="234"/>
        <v>2015</v>
      </c>
      <c r="V2963"/>
    </row>
    <row r="2964" spans="1:22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4">
        <f t="shared" si="232"/>
        <v>42036.24428240741</v>
      </c>
      <c r="T2964" s="14">
        <f t="shared" si="233"/>
        <v>42064.290972222225</v>
      </c>
      <c r="U2964" s="13">
        <f t="shared" si="234"/>
        <v>2015</v>
      </c>
      <c r="V2964"/>
    </row>
    <row r="2965" spans="1:22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4">
        <f t="shared" si="232"/>
        <v>42157.470185185186</v>
      </c>
      <c r="T2965" s="14">
        <f t="shared" si="233"/>
        <v>42187.470185185186</v>
      </c>
      <c r="U2965" s="13">
        <f t="shared" si="234"/>
        <v>2015</v>
      </c>
      <c r="V2965"/>
    </row>
    <row r="2966" spans="1:22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4">
        <f t="shared" si="232"/>
        <v>41827.909942129627</v>
      </c>
      <c r="T2966" s="14">
        <f t="shared" si="233"/>
        <v>41857.897222222222</v>
      </c>
      <c r="U2966" s="13">
        <f t="shared" si="234"/>
        <v>2014</v>
      </c>
      <c r="V2966"/>
    </row>
    <row r="2967" spans="1:22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4">
        <f t="shared" si="232"/>
        <v>42162.729548611111</v>
      </c>
      <c r="T2967" s="14">
        <f t="shared" si="233"/>
        <v>42192.729548611111</v>
      </c>
      <c r="U2967" s="13">
        <f t="shared" si="234"/>
        <v>2015</v>
      </c>
      <c r="V2967"/>
    </row>
    <row r="2968" spans="1:22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4">
        <f t="shared" si="232"/>
        <v>42233.738564814819</v>
      </c>
      <c r="T2968" s="14">
        <f t="shared" si="233"/>
        <v>42263.738564814819</v>
      </c>
      <c r="U2968" s="13">
        <f t="shared" si="234"/>
        <v>2015</v>
      </c>
      <c r="V2968"/>
    </row>
    <row r="2969" spans="1:22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4">
        <f t="shared" si="232"/>
        <v>42042.197824074072</v>
      </c>
      <c r="T2969" s="14">
        <f t="shared" si="233"/>
        <v>42072.156157407408</v>
      </c>
      <c r="U2969" s="13">
        <f t="shared" si="234"/>
        <v>2015</v>
      </c>
      <c r="V2969"/>
    </row>
    <row r="2970" spans="1:22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4">
        <f t="shared" si="232"/>
        <v>42585.523842592593</v>
      </c>
      <c r="T2970" s="14">
        <f t="shared" si="233"/>
        <v>42599.165972222225</v>
      </c>
      <c r="U2970" s="13">
        <f t="shared" si="234"/>
        <v>2016</v>
      </c>
      <c r="V2970"/>
    </row>
    <row r="2971" spans="1:22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4">
        <f t="shared" si="232"/>
        <v>42097.786493055552</v>
      </c>
      <c r="T2971" s="14">
        <f t="shared" si="233"/>
        <v>42127.952083333337</v>
      </c>
      <c r="U2971" s="13">
        <f t="shared" si="234"/>
        <v>2015</v>
      </c>
      <c r="V2971"/>
    </row>
    <row r="2972" spans="1:22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4">
        <f t="shared" si="232"/>
        <v>41808.669571759259</v>
      </c>
      <c r="T2972" s="14">
        <f t="shared" si="233"/>
        <v>41838.669571759259</v>
      </c>
      <c r="U2972" s="13">
        <f t="shared" si="234"/>
        <v>2014</v>
      </c>
      <c r="V2972"/>
    </row>
    <row r="2973" spans="1:22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4">
        <f t="shared" si="232"/>
        <v>41852.658310185187</v>
      </c>
      <c r="T2973" s="14">
        <f t="shared" si="233"/>
        <v>41882.658310185187</v>
      </c>
      <c r="U2973" s="13">
        <f t="shared" si="234"/>
        <v>2014</v>
      </c>
      <c r="V2973"/>
    </row>
    <row r="2974" spans="1:22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4">
        <f t="shared" si="232"/>
        <v>42694.110185185185</v>
      </c>
      <c r="T2974" s="14">
        <f t="shared" si="233"/>
        <v>42709.041666666672</v>
      </c>
      <c r="U2974" s="13">
        <f t="shared" si="234"/>
        <v>2016</v>
      </c>
      <c r="V2974"/>
    </row>
    <row r="2975" spans="1:22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4">
        <f t="shared" si="232"/>
        <v>42341.818379629629</v>
      </c>
      <c r="T2975" s="14">
        <f t="shared" si="233"/>
        <v>42370.166666666672</v>
      </c>
      <c r="U2975" s="13">
        <f t="shared" si="234"/>
        <v>2015</v>
      </c>
      <c r="V2975"/>
    </row>
    <row r="2976" spans="1:22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4">
        <f t="shared" si="232"/>
        <v>41880.061006944445</v>
      </c>
      <c r="T2976" s="14">
        <f t="shared" si="233"/>
        <v>41908.065972222219</v>
      </c>
      <c r="U2976" s="13">
        <f t="shared" si="234"/>
        <v>2014</v>
      </c>
      <c r="V2976"/>
    </row>
    <row r="2977" spans="1:22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4">
        <f t="shared" si="232"/>
        <v>41941.683865740742</v>
      </c>
      <c r="T2977" s="14">
        <f t="shared" si="233"/>
        <v>41970.125</v>
      </c>
      <c r="U2977" s="13">
        <f t="shared" si="234"/>
        <v>2014</v>
      </c>
      <c r="V2977"/>
    </row>
    <row r="2978" spans="1:22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4">
        <f t="shared" si="232"/>
        <v>42425.730671296296</v>
      </c>
      <c r="T2978" s="14">
        <f t="shared" si="233"/>
        <v>42442.5</v>
      </c>
      <c r="U2978" s="13">
        <f t="shared" si="234"/>
        <v>2016</v>
      </c>
      <c r="V2978"/>
    </row>
    <row r="2979" spans="1:22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4">
        <f t="shared" si="232"/>
        <v>42026.88118055556</v>
      </c>
      <c r="T2979" s="14">
        <f t="shared" si="233"/>
        <v>42086.093055555553</v>
      </c>
      <c r="U2979" s="13">
        <f t="shared" si="234"/>
        <v>2015</v>
      </c>
      <c r="V2979"/>
    </row>
    <row r="2980" spans="1:22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4">
        <f t="shared" si="232"/>
        <v>41922.640590277777</v>
      </c>
      <c r="T2980" s="14">
        <f t="shared" si="233"/>
        <v>41932.249305555553</v>
      </c>
      <c r="U2980" s="13">
        <f t="shared" si="234"/>
        <v>2014</v>
      </c>
      <c r="V2980"/>
    </row>
    <row r="2981" spans="1:22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4">
        <f t="shared" si="232"/>
        <v>41993.824340277773</v>
      </c>
      <c r="T2981" s="14">
        <f t="shared" si="233"/>
        <v>42010.25</v>
      </c>
      <c r="U2981" s="13">
        <f t="shared" si="234"/>
        <v>2014</v>
      </c>
      <c r="V2981"/>
    </row>
    <row r="2982" spans="1:22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4">
        <f t="shared" si="232"/>
        <v>42219.915856481486</v>
      </c>
      <c r="T2982" s="14">
        <f t="shared" si="233"/>
        <v>42240.083333333328</v>
      </c>
      <c r="U2982" s="13">
        <f t="shared" si="234"/>
        <v>2015</v>
      </c>
      <c r="V2982"/>
    </row>
    <row r="2983" spans="1:22" ht="58" hidden="1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4">
        <f t="shared" si="232"/>
        <v>42225.559675925921</v>
      </c>
      <c r="T2983" s="14">
        <f t="shared" si="233"/>
        <v>42270.559675925921</v>
      </c>
      <c r="U2983" s="13">
        <f t="shared" si="234"/>
        <v>2015</v>
      </c>
      <c r="V2983"/>
    </row>
    <row r="2984" spans="1:22" ht="43.5" hidden="1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4">
        <f t="shared" si="232"/>
        <v>42381.686840277776</v>
      </c>
      <c r="T2984" s="14">
        <f t="shared" si="233"/>
        <v>42411.686840277776</v>
      </c>
      <c r="U2984" s="13">
        <f t="shared" si="234"/>
        <v>2016</v>
      </c>
      <c r="V2984"/>
    </row>
    <row r="2985" spans="1:22" ht="43.5" hidden="1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4">
        <f t="shared" si="232"/>
        <v>41894.632361111115</v>
      </c>
      <c r="T2985" s="14">
        <f t="shared" si="233"/>
        <v>41954.674027777779</v>
      </c>
      <c r="U2985" s="13">
        <f t="shared" si="234"/>
        <v>2014</v>
      </c>
      <c r="V2985"/>
    </row>
    <row r="2986" spans="1:22" ht="58" hidden="1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4">
        <f t="shared" si="232"/>
        <v>42576.278715277775</v>
      </c>
      <c r="T2986" s="14">
        <f t="shared" si="233"/>
        <v>42606.278715277775</v>
      </c>
      <c r="U2986" s="13">
        <f t="shared" si="234"/>
        <v>2016</v>
      </c>
      <c r="V2986"/>
    </row>
    <row r="2987" spans="1:22" ht="58" hidden="1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4">
        <f t="shared" si="232"/>
        <v>42654.973703703698</v>
      </c>
      <c r="T2987" s="14">
        <f t="shared" si="233"/>
        <v>42674.166666666672</v>
      </c>
      <c r="U2987" s="13">
        <f t="shared" si="234"/>
        <v>2016</v>
      </c>
      <c r="V2987"/>
    </row>
    <row r="2988" spans="1:22" ht="43.5" hidden="1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4">
        <f t="shared" si="232"/>
        <v>42431.500069444446</v>
      </c>
      <c r="T2988" s="14">
        <f t="shared" si="233"/>
        <v>42491.458402777775</v>
      </c>
      <c r="U2988" s="13">
        <f t="shared" si="234"/>
        <v>2016</v>
      </c>
      <c r="V2988"/>
    </row>
    <row r="2989" spans="1:22" ht="58" hidden="1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4">
        <f t="shared" si="232"/>
        <v>42627.307303240741</v>
      </c>
      <c r="T2989" s="14">
        <f t="shared" si="233"/>
        <v>42656</v>
      </c>
      <c r="U2989" s="13">
        <f t="shared" si="234"/>
        <v>2016</v>
      </c>
      <c r="V2989"/>
    </row>
    <row r="2990" spans="1:22" ht="43.5" hidden="1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4">
        <f t="shared" si="232"/>
        <v>42511.362048611118</v>
      </c>
      <c r="T2990" s="14">
        <f t="shared" si="233"/>
        <v>42541.362048611118</v>
      </c>
      <c r="U2990" s="13">
        <f t="shared" si="234"/>
        <v>2016</v>
      </c>
      <c r="V2990"/>
    </row>
    <row r="2991" spans="1:22" hidden="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4">
        <f t="shared" si="232"/>
        <v>42337.02039351852</v>
      </c>
      <c r="T2991" s="14">
        <f t="shared" si="233"/>
        <v>42359.207638888889</v>
      </c>
      <c r="U2991" s="13">
        <f t="shared" si="234"/>
        <v>2015</v>
      </c>
      <c r="V2991"/>
    </row>
    <row r="2992" spans="1:22" ht="43.5" hidden="1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4">
        <f t="shared" si="232"/>
        <v>42341.57430555555</v>
      </c>
      <c r="T2992" s="14">
        <f t="shared" si="233"/>
        <v>42376.57430555555</v>
      </c>
      <c r="U2992" s="13">
        <f t="shared" si="234"/>
        <v>2015</v>
      </c>
      <c r="V2992"/>
    </row>
    <row r="2993" spans="1:22" ht="43.5" hidden="1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4">
        <f t="shared" si="232"/>
        <v>42740.837152777778</v>
      </c>
      <c r="T2993" s="14">
        <f t="shared" si="233"/>
        <v>42762.837152777778</v>
      </c>
      <c r="U2993" s="13">
        <f t="shared" si="234"/>
        <v>2017</v>
      </c>
      <c r="V2993"/>
    </row>
    <row r="2994" spans="1:22" ht="43.5" hidden="1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4">
        <f t="shared" si="232"/>
        <v>42622.767476851848</v>
      </c>
      <c r="T2994" s="14">
        <f t="shared" si="233"/>
        <v>42652.767476851848</v>
      </c>
      <c r="U2994" s="13">
        <f t="shared" si="234"/>
        <v>2016</v>
      </c>
      <c r="V2994"/>
    </row>
    <row r="2995" spans="1:22" hidden="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4">
        <f t="shared" si="232"/>
        <v>42390.838738425926</v>
      </c>
      <c r="T2995" s="14">
        <f t="shared" si="233"/>
        <v>42420.838738425926</v>
      </c>
      <c r="U2995" s="13">
        <f t="shared" si="234"/>
        <v>2016</v>
      </c>
      <c r="V2995"/>
    </row>
    <row r="2996" spans="1:22" ht="43.5" hidden="1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4">
        <f t="shared" si="232"/>
        <v>41885.478842592594</v>
      </c>
      <c r="T2996" s="14">
        <f t="shared" si="233"/>
        <v>41915.478842592594</v>
      </c>
      <c r="U2996" s="13">
        <f t="shared" si="234"/>
        <v>2014</v>
      </c>
      <c r="V2996"/>
    </row>
    <row r="2997" spans="1:22" ht="43.5" hidden="1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4">
        <f t="shared" si="232"/>
        <v>42724.665173611109</v>
      </c>
      <c r="T2997" s="14">
        <f t="shared" si="233"/>
        <v>42754.665173611109</v>
      </c>
      <c r="U2997" s="13">
        <f t="shared" si="234"/>
        <v>2016</v>
      </c>
      <c r="V2997"/>
    </row>
    <row r="2998" spans="1:22" ht="29" hidden="1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4">
        <f t="shared" si="232"/>
        <v>42090.912500000006</v>
      </c>
      <c r="T2998" s="14">
        <f t="shared" si="233"/>
        <v>42150.912500000006</v>
      </c>
      <c r="U2998" s="13">
        <f t="shared" si="234"/>
        <v>2015</v>
      </c>
      <c r="V2998"/>
    </row>
    <row r="2999" spans="1:22" ht="43.5" hidden="1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4">
        <f t="shared" si="232"/>
        <v>42775.733715277776</v>
      </c>
      <c r="T2999" s="14">
        <f t="shared" si="233"/>
        <v>42793.207638888889</v>
      </c>
      <c r="U2999" s="13">
        <f t="shared" si="234"/>
        <v>2017</v>
      </c>
      <c r="V2999"/>
    </row>
    <row r="3000" spans="1:22" ht="43.5" hidden="1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4">
        <f t="shared" si="232"/>
        <v>41778.193622685183</v>
      </c>
      <c r="T3000" s="14">
        <f t="shared" si="233"/>
        <v>41806.184027777781</v>
      </c>
      <c r="U3000" s="13">
        <f t="shared" si="234"/>
        <v>2014</v>
      </c>
      <c r="V3000"/>
    </row>
    <row r="3001" spans="1:22" ht="43.5" hidden="1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4">
        <f t="shared" si="232"/>
        <v>42780.740277777775</v>
      </c>
      <c r="T3001" s="14">
        <f t="shared" si="233"/>
        <v>42795.083333333328</v>
      </c>
      <c r="U3001" s="13">
        <f t="shared" si="234"/>
        <v>2017</v>
      </c>
      <c r="V3001"/>
    </row>
    <row r="3002" spans="1:22" ht="43.5" hidden="1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4">
        <f t="shared" si="232"/>
        <v>42752.827199074076</v>
      </c>
      <c r="T3002" s="14">
        <f t="shared" si="233"/>
        <v>42766.75</v>
      </c>
      <c r="U3002" s="13">
        <f t="shared" si="234"/>
        <v>2017</v>
      </c>
      <c r="V3002"/>
    </row>
    <row r="3003" spans="1:22" ht="43.5" hidden="1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4">
        <f t="shared" si="232"/>
        <v>42534.895625000005</v>
      </c>
      <c r="T3003" s="14">
        <f t="shared" si="233"/>
        <v>42564.895625000005</v>
      </c>
      <c r="U3003" s="13">
        <f t="shared" si="234"/>
        <v>2016</v>
      </c>
      <c r="V3003"/>
    </row>
    <row r="3004" spans="1:22" ht="29" hidden="1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4">
        <f t="shared" si="232"/>
        <v>41239.83625</v>
      </c>
      <c r="T3004" s="14">
        <f t="shared" si="233"/>
        <v>41269.83625</v>
      </c>
      <c r="U3004" s="13">
        <f t="shared" si="234"/>
        <v>2012</v>
      </c>
      <c r="V3004"/>
    </row>
    <row r="3005" spans="1:22" ht="43.5" hidden="1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4">
        <f t="shared" si="232"/>
        <v>42398.849259259259</v>
      </c>
      <c r="T3005" s="14">
        <f t="shared" si="233"/>
        <v>42430.249305555553</v>
      </c>
      <c r="U3005" s="13">
        <f t="shared" si="234"/>
        <v>2016</v>
      </c>
      <c r="V3005"/>
    </row>
    <row r="3006" spans="1:22" ht="58" hidden="1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4">
        <f t="shared" si="232"/>
        <v>41928.881064814814</v>
      </c>
      <c r="T3006" s="14">
        <f t="shared" si="233"/>
        <v>41958.922731481478</v>
      </c>
      <c r="U3006" s="13">
        <f t="shared" si="234"/>
        <v>2014</v>
      </c>
      <c r="V3006"/>
    </row>
    <row r="3007" spans="1:22" ht="58" hidden="1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4">
        <f t="shared" si="232"/>
        <v>41888.674826388888</v>
      </c>
      <c r="T3007" s="14">
        <f t="shared" si="233"/>
        <v>41918.674826388888</v>
      </c>
      <c r="U3007" s="13">
        <f t="shared" si="234"/>
        <v>2014</v>
      </c>
      <c r="V3007"/>
    </row>
    <row r="3008" spans="1:22" ht="29" hidden="1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4">
        <f t="shared" si="232"/>
        <v>41957.756840277783</v>
      </c>
      <c r="T3008" s="14">
        <f t="shared" si="233"/>
        <v>41987.756840277783</v>
      </c>
      <c r="U3008" s="13">
        <f t="shared" si="234"/>
        <v>2014</v>
      </c>
      <c r="V3008"/>
    </row>
    <row r="3009" spans="1:22" ht="29" hidden="1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4">
        <f t="shared" si="232"/>
        <v>42098.216238425928</v>
      </c>
      <c r="T3009" s="14">
        <f t="shared" si="233"/>
        <v>42119.216238425928</v>
      </c>
      <c r="U3009" s="13">
        <f t="shared" si="234"/>
        <v>2015</v>
      </c>
      <c r="V3009"/>
    </row>
    <row r="3010" spans="1:22" ht="43.5" hidden="1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0" t="s">
        <v>8315</v>
      </c>
      <c r="R3010" t="s">
        <v>8355</v>
      </c>
      <c r="S3010" s="14">
        <f t="shared" si="232"/>
        <v>42360.212025462963</v>
      </c>
      <c r="T3010" s="14">
        <f t="shared" si="233"/>
        <v>42390.212025462963</v>
      </c>
      <c r="U3010" s="13">
        <f t="shared" si="234"/>
        <v>2015</v>
      </c>
      <c r="V3010"/>
    </row>
    <row r="3011" spans="1:22" ht="43.5" hidden="1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4">
        <f t="shared" ref="S3011:S3074" si="237">(((J3011/60)/60)/24+DATE(1970,1,1))</f>
        <v>41939.569907407407</v>
      </c>
      <c r="T3011" s="14">
        <f t="shared" ref="T3011:T3074" si="238">(((I3011/60)/60)/24)+DATE(1970,1,1)</f>
        <v>41969.611574074079</v>
      </c>
      <c r="U3011" s="13">
        <f t="shared" ref="U3011:U3074" si="239">YEAR(S3011)</f>
        <v>2014</v>
      </c>
      <c r="V3011"/>
    </row>
    <row r="3012" spans="1:22" ht="43.5" hidden="1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4">
        <f t="shared" si="237"/>
        <v>41996.832395833335</v>
      </c>
      <c r="T3012" s="14">
        <f t="shared" si="238"/>
        <v>42056.832395833335</v>
      </c>
      <c r="U3012" s="13">
        <f t="shared" si="239"/>
        <v>2014</v>
      </c>
      <c r="V3012"/>
    </row>
    <row r="3013" spans="1:22" ht="43.5" hidden="1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4">
        <f t="shared" si="237"/>
        <v>42334.468935185185</v>
      </c>
      <c r="T3013" s="14">
        <f t="shared" si="238"/>
        <v>42361.957638888889</v>
      </c>
      <c r="U3013" s="13">
        <f t="shared" si="239"/>
        <v>2015</v>
      </c>
      <c r="V3013"/>
    </row>
    <row r="3014" spans="1:22" ht="43.5" hidden="1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4">
        <f t="shared" si="237"/>
        <v>42024.702893518523</v>
      </c>
      <c r="T3014" s="14">
        <f t="shared" si="238"/>
        <v>42045.702893518523</v>
      </c>
      <c r="U3014" s="13">
        <f t="shared" si="239"/>
        <v>2015</v>
      </c>
      <c r="V3014"/>
    </row>
    <row r="3015" spans="1:22" ht="43.5" hidden="1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4">
        <f t="shared" si="237"/>
        <v>42146.836215277777</v>
      </c>
      <c r="T3015" s="14">
        <f t="shared" si="238"/>
        <v>42176.836215277777</v>
      </c>
      <c r="U3015" s="13">
        <f t="shared" si="239"/>
        <v>2015</v>
      </c>
      <c r="V3015"/>
    </row>
    <row r="3016" spans="1:22" ht="43.5" hidden="1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4">
        <f t="shared" si="237"/>
        <v>41920.123611111114</v>
      </c>
      <c r="T3016" s="14">
        <f t="shared" si="238"/>
        <v>41948.208333333336</v>
      </c>
      <c r="U3016" s="13">
        <f t="shared" si="239"/>
        <v>2014</v>
      </c>
      <c r="V3016"/>
    </row>
    <row r="3017" spans="1:22" ht="43.5" hidden="1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4">
        <f t="shared" si="237"/>
        <v>41785.72729166667</v>
      </c>
      <c r="T3017" s="14">
        <f t="shared" si="238"/>
        <v>41801.166666666664</v>
      </c>
      <c r="U3017" s="13">
        <f t="shared" si="239"/>
        <v>2014</v>
      </c>
      <c r="V3017"/>
    </row>
    <row r="3018" spans="1:22" ht="58" hidden="1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4">
        <f t="shared" si="237"/>
        <v>41778.548055555555</v>
      </c>
      <c r="T3018" s="14">
        <f t="shared" si="238"/>
        <v>41838.548055555555</v>
      </c>
      <c r="U3018" s="13">
        <f t="shared" si="239"/>
        <v>2014</v>
      </c>
      <c r="V3018"/>
    </row>
    <row r="3019" spans="1:22" ht="43.5" hidden="1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4">
        <f t="shared" si="237"/>
        <v>41841.850034722222</v>
      </c>
      <c r="T3019" s="14">
        <f t="shared" si="238"/>
        <v>41871.850034722222</v>
      </c>
      <c r="U3019" s="13">
        <f t="shared" si="239"/>
        <v>2014</v>
      </c>
      <c r="V3019"/>
    </row>
    <row r="3020" spans="1:22" ht="43.5" hidden="1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4">
        <f t="shared" si="237"/>
        <v>42163.29833333334</v>
      </c>
      <c r="T3020" s="14">
        <f t="shared" si="238"/>
        <v>42205.916666666672</v>
      </c>
      <c r="U3020" s="13">
        <f t="shared" si="239"/>
        <v>2015</v>
      </c>
      <c r="V3020"/>
    </row>
    <row r="3021" spans="1:22" ht="43.5" hidden="1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4">
        <f t="shared" si="237"/>
        <v>41758.833564814813</v>
      </c>
      <c r="T3021" s="14">
        <f t="shared" si="238"/>
        <v>41786.125</v>
      </c>
      <c r="U3021" s="13">
        <f t="shared" si="239"/>
        <v>2014</v>
      </c>
      <c r="V3021"/>
    </row>
    <row r="3022" spans="1:22" ht="58" hidden="1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4">
        <f t="shared" si="237"/>
        <v>42170.846446759257</v>
      </c>
      <c r="T3022" s="14">
        <f t="shared" si="238"/>
        <v>42230.846446759257</v>
      </c>
      <c r="U3022" s="13">
        <f t="shared" si="239"/>
        <v>2015</v>
      </c>
      <c r="V3022"/>
    </row>
    <row r="3023" spans="1:22" ht="43.5" hidden="1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4">
        <f t="shared" si="237"/>
        <v>42660.618854166663</v>
      </c>
      <c r="T3023" s="14">
        <f t="shared" si="238"/>
        <v>42696.249305555553</v>
      </c>
      <c r="U3023" s="13">
        <f t="shared" si="239"/>
        <v>2016</v>
      </c>
      <c r="V3023"/>
    </row>
    <row r="3024" spans="1:22" ht="43.5" hidden="1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4">
        <f t="shared" si="237"/>
        <v>42564.95380787037</v>
      </c>
      <c r="T3024" s="14">
        <f t="shared" si="238"/>
        <v>42609.95380787037</v>
      </c>
      <c r="U3024" s="13">
        <f t="shared" si="239"/>
        <v>2016</v>
      </c>
      <c r="V3024"/>
    </row>
    <row r="3025" spans="1:22" ht="58" hidden="1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4">
        <f t="shared" si="237"/>
        <v>42121.675763888896</v>
      </c>
      <c r="T3025" s="14">
        <f t="shared" si="238"/>
        <v>42166.675763888896</v>
      </c>
      <c r="U3025" s="13">
        <f t="shared" si="239"/>
        <v>2015</v>
      </c>
      <c r="V3025"/>
    </row>
    <row r="3026" spans="1:22" ht="43.5" hidden="1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4">
        <f t="shared" si="237"/>
        <v>41158.993923611109</v>
      </c>
      <c r="T3026" s="14">
        <f t="shared" si="238"/>
        <v>41188.993923611109</v>
      </c>
      <c r="U3026" s="13">
        <f t="shared" si="239"/>
        <v>2012</v>
      </c>
      <c r="V3026"/>
    </row>
    <row r="3027" spans="1:22" ht="43.5" hidden="1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4">
        <f t="shared" si="237"/>
        <v>41761.509409722225</v>
      </c>
      <c r="T3027" s="14">
        <f t="shared" si="238"/>
        <v>41789.666666666664</v>
      </c>
      <c r="U3027" s="13">
        <f t="shared" si="239"/>
        <v>2014</v>
      </c>
      <c r="V3027"/>
    </row>
    <row r="3028" spans="1:22" ht="58" hidden="1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4">
        <f t="shared" si="237"/>
        <v>42783.459398148145</v>
      </c>
      <c r="T3028" s="14">
        <f t="shared" si="238"/>
        <v>42797.459398148145</v>
      </c>
      <c r="U3028" s="13">
        <f t="shared" si="239"/>
        <v>2017</v>
      </c>
      <c r="V3028"/>
    </row>
    <row r="3029" spans="1:22" ht="43.5" hidden="1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4">
        <f t="shared" si="237"/>
        <v>42053.704293981486</v>
      </c>
      <c r="T3029" s="14">
        <f t="shared" si="238"/>
        <v>42083.662627314814</v>
      </c>
      <c r="U3029" s="13">
        <f t="shared" si="239"/>
        <v>2015</v>
      </c>
      <c r="V3029"/>
    </row>
    <row r="3030" spans="1:22" ht="29" hidden="1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4">
        <f t="shared" si="237"/>
        <v>42567.264178240745</v>
      </c>
      <c r="T3030" s="14">
        <f t="shared" si="238"/>
        <v>42597.264178240745</v>
      </c>
      <c r="U3030" s="13">
        <f t="shared" si="239"/>
        <v>2016</v>
      </c>
      <c r="V3030"/>
    </row>
    <row r="3031" spans="1:22" ht="43.5" hidden="1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4">
        <f t="shared" si="237"/>
        <v>41932.708877314813</v>
      </c>
      <c r="T3031" s="14">
        <f t="shared" si="238"/>
        <v>41961.190972222219</v>
      </c>
      <c r="U3031" s="13">
        <f t="shared" si="239"/>
        <v>2014</v>
      </c>
      <c r="V3031"/>
    </row>
    <row r="3032" spans="1:22" ht="43.5" hidden="1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4">
        <f t="shared" si="237"/>
        <v>42233.747349537036</v>
      </c>
      <c r="T3032" s="14">
        <f t="shared" si="238"/>
        <v>42263.747349537036</v>
      </c>
      <c r="U3032" s="13">
        <f t="shared" si="239"/>
        <v>2015</v>
      </c>
      <c r="V3032"/>
    </row>
    <row r="3033" spans="1:22" ht="72.5" hidden="1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4">
        <f t="shared" si="237"/>
        <v>42597.882488425923</v>
      </c>
      <c r="T3033" s="14">
        <f t="shared" si="238"/>
        <v>42657.882488425923</v>
      </c>
      <c r="U3033" s="13">
        <f t="shared" si="239"/>
        <v>2016</v>
      </c>
      <c r="V3033"/>
    </row>
    <row r="3034" spans="1:22" ht="43.5" hidden="1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4">
        <f t="shared" si="237"/>
        <v>42228.044664351852</v>
      </c>
      <c r="T3034" s="14">
        <f t="shared" si="238"/>
        <v>42258.044664351852</v>
      </c>
      <c r="U3034" s="13">
        <f t="shared" si="239"/>
        <v>2015</v>
      </c>
      <c r="V3034"/>
    </row>
    <row r="3035" spans="1:22" ht="43.5" hidden="1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4">
        <f t="shared" si="237"/>
        <v>42570.110243055555</v>
      </c>
      <c r="T3035" s="14">
        <f t="shared" si="238"/>
        <v>42600.110243055555</v>
      </c>
      <c r="U3035" s="13">
        <f t="shared" si="239"/>
        <v>2016</v>
      </c>
      <c r="V3035"/>
    </row>
    <row r="3036" spans="1:22" ht="72.5" hidden="1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4">
        <f t="shared" si="237"/>
        <v>42644.535358796296</v>
      </c>
      <c r="T3036" s="14">
        <f t="shared" si="238"/>
        <v>42675.165972222225</v>
      </c>
      <c r="U3036" s="13">
        <f t="shared" si="239"/>
        <v>2016</v>
      </c>
      <c r="V3036"/>
    </row>
    <row r="3037" spans="1:22" ht="29" hidden="1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4">
        <f t="shared" si="237"/>
        <v>41368.560289351852</v>
      </c>
      <c r="T3037" s="14">
        <f t="shared" si="238"/>
        <v>41398.560289351852</v>
      </c>
      <c r="U3037" s="13">
        <f t="shared" si="239"/>
        <v>2013</v>
      </c>
      <c r="V3037"/>
    </row>
    <row r="3038" spans="1:22" ht="43.5" hidden="1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4">
        <f t="shared" si="237"/>
        <v>41466.785231481481</v>
      </c>
      <c r="T3038" s="14">
        <f t="shared" si="238"/>
        <v>41502.499305555553</v>
      </c>
      <c r="U3038" s="13">
        <f t="shared" si="239"/>
        <v>2013</v>
      </c>
      <c r="V3038"/>
    </row>
    <row r="3039" spans="1:22" ht="58" hidden="1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4">
        <f t="shared" si="237"/>
        <v>40378.893206018518</v>
      </c>
      <c r="T3039" s="14">
        <f t="shared" si="238"/>
        <v>40453.207638888889</v>
      </c>
      <c r="U3039" s="13">
        <f t="shared" si="239"/>
        <v>2010</v>
      </c>
      <c r="V3039"/>
    </row>
    <row r="3040" spans="1:22" ht="43.5" hidden="1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4">
        <f t="shared" si="237"/>
        <v>42373.252280092594</v>
      </c>
      <c r="T3040" s="14">
        <f t="shared" si="238"/>
        <v>42433.252280092594</v>
      </c>
      <c r="U3040" s="13">
        <f t="shared" si="239"/>
        <v>2016</v>
      </c>
      <c r="V3040"/>
    </row>
    <row r="3041" spans="1:22" ht="43.5" hidden="1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4">
        <f t="shared" si="237"/>
        <v>41610.794421296298</v>
      </c>
      <c r="T3041" s="14">
        <f t="shared" si="238"/>
        <v>41637.332638888889</v>
      </c>
      <c r="U3041" s="13">
        <f t="shared" si="239"/>
        <v>2013</v>
      </c>
      <c r="V3041"/>
    </row>
    <row r="3042" spans="1:22" ht="43.5" hidden="1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4">
        <f t="shared" si="237"/>
        <v>42177.791909722218</v>
      </c>
      <c r="T3042" s="14">
        <f t="shared" si="238"/>
        <v>42181.958333333328</v>
      </c>
      <c r="U3042" s="13">
        <f t="shared" si="239"/>
        <v>2015</v>
      </c>
      <c r="V3042"/>
    </row>
    <row r="3043" spans="1:22" ht="29" hidden="1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4">
        <f t="shared" si="237"/>
        <v>42359.868611111116</v>
      </c>
      <c r="T3043" s="14">
        <f t="shared" si="238"/>
        <v>42389.868611111116</v>
      </c>
      <c r="U3043" s="13">
        <f t="shared" si="239"/>
        <v>2015</v>
      </c>
      <c r="V3043"/>
    </row>
    <row r="3044" spans="1:22" ht="58" hidden="1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4">
        <f t="shared" si="237"/>
        <v>42253.688043981485</v>
      </c>
      <c r="T3044" s="14">
        <f t="shared" si="238"/>
        <v>42283.688043981485</v>
      </c>
      <c r="U3044" s="13">
        <f t="shared" si="239"/>
        <v>2015</v>
      </c>
      <c r="V3044"/>
    </row>
    <row r="3045" spans="1:22" ht="43.5" hidden="1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4">
        <f t="shared" si="237"/>
        <v>42083.070590277777</v>
      </c>
      <c r="T3045" s="14">
        <f t="shared" si="238"/>
        <v>42110.118055555555</v>
      </c>
      <c r="U3045" s="13">
        <f t="shared" si="239"/>
        <v>2015</v>
      </c>
      <c r="V3045"/>
    </row>
    <row r="3046" spans="1:22" ht="43.5" hidden="1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4">
        <f t="shared" si="237"/>
        <v>42387.7268287037</v>
      </c>
      <c r="T3046" s="14">
        <f t="shared" si="238"/>
        <v>42402.7268287037</v>
      </c>
      <c r="U3046" s="13">
        <f t="shared" si="239"/>
        <v>2016</v>
      </c>
      <c r="V3046"/>
    </row>
    <row r="3047" spans="1:22" ht="58" hidden="1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4">
        <f t="shared" si="237"/>
        <v>41843.155729166669</v>
      </c>
      <c r="T3047" s="14">
        <f t="shared" si="238"/>
        <v>41873.155729166669</v>
      </c>
      <c r="U3047" s="13">
        <f t="shared" si="239"/>
        <v>2014</v>
      </c>
      <c r="V3047"/>
    </row>
    <row r="3048" spans="1:22" ht="58" hidden="1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4">
        <f t="shared" si="237"/>
        <v>41862.803078703706</v>
      </c>
      <c r="T3048" s="14">
        <f t="shared" si="238"/>
        <v>41892.202777777777</v>
      </c>
      <c r="U3048" s="13">
        <f t="shared" si="239"/>
        <v>2014</v>
      </c>
      <c r="V3048"/>
    </row>
    <row r="3049" spans="1:22" ht="43.5" hidden="1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4">
        <f t="shared" si="237"/>
        <v>42443.989050925928</v>
      </c>
      <c r="T3049" s="14">
        <f t="shared" si="238"/>
        <v>42487.552777777775</v>
      </c>
      <c r="U3049" s="13">
        <f t="shared" si="239"/>
        <v>2016</v>
      </c>
      <c r="V3049"/>
    </row>
    <row r="3050" spans="1:22" ht="43.5" hidden="1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4">
        <f t="shared" si="237"/>
        <v>41975.901180555549</v>
      </c>
      <c r="T3050" s="14">
        <f t="shared" si="238"/>
        <v>42004.890277777777</v>
      </c>
      <c r="U3050" s="13">
        <f t="shared" si="239"/>
        <v>2014</v>
      </c>
      <c r="V3050"/>
    </row>
    <row r="3051" spans="1:22" ht="58" hidden="1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4">
        <f t="shared" si="237"/>
        <v>42139.014525462961</v>
      </c>
      <c r="T3051" s="14">
        <f t="shared" si="238"/>
        <v>42169.014525462961</v>
      </c>
      <c r="U3051" s="13">
        <f t="shared" si="239"/>
        <v>2015</v>
      </c>
      <c r="V3051"/>
    </row>
    <row r="3052" spans="1:22" ht="29" hidden="1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4">
        <f t="shared" si="237"/>
        <v>42465.16851851852</v>
      </c>
      <c r="T3052" s="14">
        <f t="shared" si="238"/>
        <v>42495.16851851852</v>
      </c>
      <c r="U3052" s="13">
        <f t="shared" si="239"/>
        <v>2016</v>
      </c>
      <c r="V3052"/>
    </row>
    <row r="3053" spans="1:22" ht="58" hidden="1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4">
        <f t="shared" si="237"/>
        <v>42744.416030092587</v>
      </c>
      <c r="T3053" s="14">
        <f t="shared" si="238"/>
        <v>42774.416030092587</v>
      </c>
      <c r="U3053" s="13">
        <f t="shared" si="239"/>
        <v>2017</v>
      </c>
      <c r="V3053"/>
    </row>
    <row r="3054" spans="1:22" ht="43.5" hidden="1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4">
        <f t="shared" si="237"/>
        <v>42122.670069444444</v>
      </c>
      <c r="T3054" s="14">
        <f t="shared" si="238"/>
        <v>42152.665972222225</v>
      </c>
      <c r="U3054" s="13">
        <f t="shared" si="239"/>
        <v>2015</v>
      </c>
      <c r="V3054"/>
    </row>
    <row r="3055" spans="1:22" ht="58" hidden="1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4">
        <f t="shared" si="237"/>
        <v>41862.761724537035</v>
      </c>
      <c r="T3055" s="14">
        <f t="shared" si="238"/>
        <v>41914.165972222225</v>
      </c>
      <c r="U3055" s="13">
        <f t="shared" si="239"/>
        <v>2014</v>
      </c>
      <c r="V3055"/>
    </row>
    <row r="3056" spans="1:22" ht="58" hidden="1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4">
        <f t="shared" si="237"/>
        <v>42027.832800925928</v>
      </c>
      <c r="T3056" s="14">
        <f t="shared" si="238"/>
        <v>42065.044444444444</v>
      </c>
      <c r="U3056" s="13">
        <f t="shared" si="239"/>
        <v>2015</v>
      </c>
      <c r="V3056"/>
    </row>
    <row r="3057" spans="1:22" ht="43.5" hidden="1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4">
        <f t="shared" si="237"/>
        <v>41953.95821759259</v>
      </c>
      <c r="T3057" s="14">
        <f t="shared" si="238"/>
        <v>42013.95821759259</v>
      </c>
      <c r="U3057" s="13">
        <f t="shared" si="239"/>
        <v>2014</v>
      </c>
      <c r="V3057"/>
    </row>
    <row r="3058" spans="1:22" ht="58" hidden="1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4">
        <f t="shared" si="237"/>
        <v>41851.636388888888</v>
      </c>
      <c r="T3058" s="14">
        <f t="shared" si="238"/>
        <v>41911.636388888888</v>
      </c>
      <c r="U3058" s="13">
        <f t="shared" si="239"/>
        <v>2014</v>
      </c>
      <c r="V3058"/>
    </row>
    <row r="3059" spans="1:22" ht="43.5" hidden="1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4">
        <f t="shared" si="237"/>
        <v>42433.650590277779</v>
      </c>
      <c r="T3059" s="14">
        <f t="shared" si="238"/>
        <v>42463.608923611115</v>
      </c>
      <c r="U3059" s="13">
        <f t="shared" si="239"/>
        <v>2016</v>
      </c>
      <c r="V3059"/>
    </row>
    <row r="3060" spans="1:22" ht="58" hidden="1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4">
        <f t="shared" si="237"/>
        <v>42460.374305555553</v>
      </c>
      <c r="T3060" s="14">
        <f t="shared" si="238"/>
        <v>42510.374305555553</v>
      </c>
      <c r="U3060" s="13">
        <f t="shared" si="239"/>
        <v>2016</v>
      </c>
      <c r="V3060"/>
    </row>
    <row r="3061" spans="1:22" ht="43.5" hidden="1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4">
        <f t="shared" si="237"/>
        <v>41829.935717592591</v>
      </c>
      <c r="T3061" s="14">
        <f t="shared" si="238"/>
        <v>41859.935717592591</v>
      </c>
      <c r="U3061" s="13">
        <f t="shared" si="239"/>
        <v>2014</v>
      </c>
      <c r="V3061"/>
    </row>
    <row r="3062" spans="1:22" ht="29" hidden="1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4">
        <f t="shared" si="237"/>
        <v>42245.274699074071</v>
      </c>
      <c r="T3062" s="14">
        <f t="shared" si="238"/>
        <v>42275.274699074071</v>
      </c>
      <c r="U3062" s="13">
        <f t="shared" si="239"/>
        <v>2015</v>
      </c>
      <c r="V3062"/>
    </row>
    <row r="3063" spans="1:22" hidden="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4">
        <f t="shared" si="237"/>
        <v>41834.784120370372</v>
      </c>
      <c r="T3063" s="14">
        <f t="shared" si="238"/>
        <v>41864.784120370372</v>
      </c>
      <c r="U3063" s="13">
        <f t="shared" si="239"/>
        <v>2014</v>
      </c>
      <c r="V3063"/>
    </row>
    <row r="3064" spans="1:22" ht="43.5" hidden="1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4">
        <f t="shared" si="237"/>
        <v>42248.535787037035</v>
      </c>
      <c r="T3064" s="14">
        <f t="shared" si="238"/>
        <v>42277.75</v>
      </c>
      <c r="U3064" s="13">
        <f t="shared" si="239"/>
        <v>2015</v>
      </c>
      <c r="V3064"/>
    </row>
    <row r="3065" spans="1:22" ht="43.5" hidden="1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4">
        <f t="shared" si="237"/>
        <v>42630.922893518517</v>
      </c>
      <c r="T3065" s="14">
        <f t="shared" si="238"/>
        <v>42665.922893518517</v>
      </c>
      <c r="U3065" s="13">
        <f t="shared" si="239"/>
        <v>2016</v>
      </c>
      <c r="V3065"/>
    </row>
    <row r="3066" spans="1:22" ht="29" hidden="1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4">
        <f t="shared" si="237"/>
        <v>42299.130162037036</v>
      </c>
      <c r="T3066" s="14">
        <f t="shared" si="238"/>
        <v>42330.290972222225</v>
      </c>
      <c r="U3066" s="13">
        <f t="shared" si="239"/>
        <v>2015</v>
      </c>
      <c r="V3066"/>
    </row>
    <row r="3067" spans="1:22" ht="43.5" hidden="1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4">
        <f t="shared" si="237"/>
        <v>41825.055231481485</v>
      </c>
      <c r="T3067" s="14">
        <f t="shared" si="238"/>
        <v>41850.055231481485</v>
      </c>
      <c r="U3067" s="13">
        <f t="shared" si="239"/>
        <v>2014</v>
      </c>
      <c r="V3067"/>
    </row>
    <row r="3068" spans="1:22" ht="43.5" hidden="1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4">
        <f t="shared" si="237"/>
        <v>42531.228437500002</v>
      </c>
      <c r="T3068" s="14">
        <f t="shared" si="238"/>
        <v>42561.228437500002</v>
      </c>
      <c r="U3068" s="13">
        <f t="shared" si="239"/>
        <v>2016</v>
      </c>
      <c r="V3068"/>
    </row>
    <row r="3069" spans="1:22" ht="43.5" hidden="1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4">
        <f t="shared" si="237"/>
        <v>42226.938414351855</v>
      </c>
      <c r="T3069" s="14">
        <f t="shared" si="238"/>
        <v>42256.938414351855</v>
      </c>
      <c r="U3069" s="13">
        <f t="shared" si="239"/>
        <v>2015</v>
      </c>
      <c r="V3069"/>
    </row>
    <row r="3070" spans="1:22" ht="58" hidden="1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4">
        <f t="shared" si="237"/>
        <v>42263.691574074073</v>
      </c>
      <c r="T3070" s="14">
        <f t="shared" si="238"/>
        <v>42293.691574074073</v>
      </c>
      <c r="U3070" s="13">
        <f t="shared" si="239"/>
        <v>2015</v>
      </c>
      <c r="V3070"/>
    </row>
    <row r="3071" spans="1:22" ht="43.5" hidden="1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4">
        <f t="shared" si="237"/>
        <v>41957.833726851852</v>
      </c>
      <c r="T3071" s="14">
        <f t="shared" si="238"/>
        <v>41987.833726851852</v>
      </c>
      <c r="U3071" s="13">
        <f t="shared" si="239"/>
        <v>2014</v>
      </c>
      <c r="V3071"/>
    </row>
    <row r="3072" spans="1:22" ht="43.5" hidden="1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4">
        <f t="shared" si="237"/>
        <v>42690.733437499999</v>
      </c>
      <c r="T3072" s="14">
        <f t="shared" si="238"/>
        <v>42711.733437499999</v>
      </c>
      <c r="U3072" s="13">
        <f t="shared" si="239"/>
        <v>2016</v>
      </c>
      <c r="V3072"/>
    </row>
    <row r="3073" spans="1:22" ht="43.5" hidden="1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4">
        <f t="shared" si="237"/>
        <v>42097.732418981483</v>
      </c>
      <c r="T3073" s="14">
        <f t="shared" si="238"/>
        <v>42115.249305555553</v>
      </c>
      <c r="U3073" s="13">
        <f t="shared" si="239"/>
        <v>2015</v>
      </c>
      <c r="V3073"/>
    </row>
    <row r="3074" spans="1:22" ht="58" hidden="1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0" t="s">
        <v>8315</v>
      </c>
      <c r="R3074" t="s">
        <v>8355</v>
      </c>
      <c r="S3074" s="14">
        <f t="shared" si="237"/>
        <v>42658.690532407403</v>
      </c>
      <c r="T3074" s="14">
        <f t="shared" si="238"/>
        <v>42673.073611111111</v>
      </c>
      <c r="U3074" s="13">
        <f t="shared" si="239"/>
        <v>2016</v>
      </c>
      <c r="V3074"/>
    </row>
    <row r="3075" spans="1:22" ht="43.5" hidden="1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4">
        <f t="shared" ref="S3075:S3138" si="242">(((J3075/60)/60)/24+DATE(1970,1,1))</f>
        <v>42111.684027777781</v>
      </c>
      <c r="T3075" s="14">
        <f t="shared" ref="T3075:T3138" si="243">(((I3075/60)/60)/24)+DATE(1970,1,1)</f>
        <v>42169.804861111115</v>
      </c>
      <c r="U3075" s="13">
        <f t="shared" ref="U3075:U3138" si="244">YEAR(S3075)</f>
        <v>2015</v>
      </c>
      <c r="V3075"/>
    </row>
    <row r="3076" spans="1:22" ht="58" hidden="1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4">
        <f t="shared" si="242"/>
        <v>42409.571284722217</v>
      </c>
      <c r="T3076" s="14">
        <f t="shared" si="243"/>
        <v>42439.571284722217</v>
      </c>
      <c r="U3076" s="13">
        <f t="shared" si="244"/>
        <v>2016</v>
      </c>
      <c r="V3076"/>
    </row>
    <row r="3077" spans="1:22" ht="43.5" hidden="1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4">
        <f t="shared" si="242"/>
        <v>42551.102314814809</v>
      </c>
      <c r="T3077" s="14">
        <f t="shared" si="243"/>
        <v>42601.102314814809</v>
      </c>
      <c r="U3077" s="13">
        <f t="shared" si="244"/>
        <v>2016</v>
      </c>
      <c r="V3077"/>
    </row>
    <row r="3078" spans="1:22" ht="29" hidden="1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4">
        <f t="shared" si="242"/>
        <v>42226.651886574073</v>
      </c>
      <c r="T3078" s="14">
        <f t="shared" si="243"/>
        <v>42286.651886574073</v>
      </c>
      <c r="U3078" s="13">
        <f t="shared" si="244"/>
        <v>2015</v>
      </c>
      <c r="V3078"/>
    </row>
    <row r="3079" spans="1:22" ht="43.5" hidden="1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4">
        <f t="shared" si="242"/>
        <v>42766.956921296296</v>
      </c>
      <c r="T3079" s="14">
        <f t="shared" si="243"/>
        <v>42796.956921296296</v>
      </c>
      <c r="U3079" s="13">
        <f t="shared" si="244"/>
        <v>2017</v>
      </c>
      <c r="V3079"/>
    </row>
    <row r="3080" spans="1:22" ht="43.5" hidden="1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4">
        <f t="shared" si="242"/>
        <v>42031.138831018514</v>
      </c>
      <c r="T3080" s="14">
        <f t="shared" si="243"/>
        <v>42061.138831018514</v>
      </c>
      <c r="U3080" s="13">
        <f t="shared" si="244"/>
        <v>2015</v>
      </c>
      <c r="V3080"/>
    </row>
    <row r="3081" spans="1:22" ht="43.5" hidden="1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4">
        <f t="shared" si="242"/>
        <v>42055.713368055556</v>
      </c>
      <c r="T3081" s="14">
        <f t="shared" si="243"/>
        <v>42085.671701388885</v>
      </c>
      <c r="U3081" s="13">
        <f t="shared" si="244"/>
        <v>2015</v>
      </c>
      <c r="V3081"/>
    </row>
    <row r="3082" spans="1:22" ht="43.5" hidden="1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4">
        <f t="shared" si="242"/>
        <v>41940.028287037036</v>
      </c>
      <c r="T3082" s="14">
        <f t="shared" si="243"/>
        <v>42000.0699537037</v>
      </c>
      <c r="U3082" s="13">
        <f t="shared" si="244"/>
        <v>2014</v>
      </c>
      <c r="V3082"/>
    </row>
    <row r="3083" spans="1:22" ht="43.5" hidden="1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4">
        <f t="shared" si="242"/>
        <v>42237.181608796294</v>
      </c>
      <c r="T3083" s="14">
        <f t="shared" si="243"/>
        <v>42267.181608796294</v>
      </c>
      <c r="U3083" s="13">
        <f t="shared" si="244"/>
        <v>2015</v>
      </c>
      <c r="V3083"/>
    </row>
    <row r="3084" spans="1:22" ht="43.5" hidden="1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4">
        <f t="shared" si="242"/>
        <v>42293.922986111109</v>
      </c>
      <c r="T3084" s="14">
        <f t="shared" si="243"/>
        <v>42323.96465277778</v>
      </c>
      <c r="U3084" s="13">
        <f t="shared" si="244"/>
        <v>2015</v>
      </c>
      <c r="V3084"/>
    </row>
    <row r="3085" spans="1:22" ht="58" hidden="1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4">
        <f t="shared" si="242"/>
        <v>41853.563402777778</v>
      </c>
      <c r="T3085" s="14">
        <f t="shared" si="243"/>
        <v>41883.208333333336</v>
      </c>
      <c r="U3085" s="13">
        <f t="shared" si="244"/>
        <v>2014</v>
      </c>
      <c r="V3085"/>
    </row>
    <row r="3086" spans="1:22" ht="58" hidden="1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4">
        <f t="shared" si="242"/>
        <v>42100.723738425921</v>
      </c>
      <c r="T3086" s="14">
        <f t="shared" si="243"/>
        <v>42129.783333333333</v>
      </c>
      <c r="U3086" s="13">
        <f t="shared" si="244"/>
        <v>2015</v>
      </c>
      <c r="V3086"/>
    </row>
    <row r="3087" spans="1:22" ht="43.5" hidden="1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4">
        <f t="shared" si="242"/>
        <v>42246.883784722217</v>
      </c>
      <c r="T3087" s="14">
        <f t="shared" si="243"/>
        <v>42276.883784722217</v>
      </c>
      <c r="U3087" s="13">
        <f t="shared" si="244"/>
        <v>2015</v>
      </c>
      <c r="V3087"/>
    </row>
    <row r="3088" spans="1:22" ht="58" hidden="1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4">
        <f t="shared" si="242"/>
        <v>42173.67082175926</v>
      </c>
      <c r="T3088" s="14">
        <f t="shared" si="243"/>
        <v>42233.67082175926</v>
      </c>
      <c r="U3088" s="13">
        <f t="shared" si="244"/>
        <v>2015</v>
      </c>
      <c r="V3088"/>
    </row>
    <row r="3089" spans="1:22" ht="43.5" hidden="1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4">
        <f t="shared" si="242"/>
        <v>42665.150347222225</v>
      </c>
      <c r="T3089" s="14">
        <f t="shared" si="243"/>
        <v>42725.192013888889</v>
      </c>
      <c r="U3089" s="13">
        <f t="shared" si="244"/>
        <v>2016</v>
      </c>
      <c r="V3089"/>
    </row>
    <row r="3090" spans="1:22" ht="43.5" hidden="1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4">
        <f t="shared" si="242"/>
        <v>41981.57230324074</v>
      </c>
      <c r="T3090" s="14">
        <f t="shared" si="243"/>
        <v>42012.570138888885</v>
      </c>
      <c r="U3090" s="13">
        <f t="shared" si="244"/>
        <v>2014</v>
      </c>
      <c r="V3090"/>
    </row>
    <row r="3091" spans="1:22" ht="43.5" hidden="1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4">
        <f t="shared" si="242"/>
        <v>42528.542627314819</v>
      </c>
      <c r="T3091" s="14">
        <f t="shared" si="243"/>
        <v>42560.082638888889</v>
      </c>
      <c r="U3091" s="13">
        <f t="shared" si="244"/>
        <v>2016</v>
      </c>
      <c r="V3091"/>
    </row>
    <row r="3092" spans="1:22" ht="43.5" hidden="1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4">
        <f t="shared" si="242"/>
        <v>42065.818807870368</v>
      </c>
      <c r="T3092" s="14">
        <f t="shared" si="243"/>
        <v>42125.777141203704</v>
      </c>
      <c r="U3092" s="13">
        <f t="shared" si="244"/>
        <v>2015</v>
      </c>
      <c r="V3092"/>
    </row>
    <row r="3093" spans="1:22" ht="58" hidden="1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4">
        <f t="shared" si="242"/>
        <v>42566.948414351849</v>
      </c>
      <c r="T3093" s="14">
        <f t="shared" si="243"/>
        <v>42596.948414351849</v>
      </c>
      <c r="U3093" s="13">
        <f t="shared" si="244"/>
        <v>2016</v>
      </c>
      <c r="V3093"/>
    </row>
    <row r="3094" spans="1:22" ht="43.5" hidden="1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4">
        <f t="shared" si="242"/>
        <v>42255.619351851856</v>
      </c>
      <c r="T3094" s="14">
        <f t="shared" si="243"/>
        <v>42292.916666666672</v>
      </c>
      <c r="U3094" s="13">
        <f t="shared" si="244"/>
        <v>2015</v>
      </c>
      <c r="V3094"/>
    </row>
    <row r="3095" spans="1:22" ht="58" hidden="1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4">
        <f t="shared" si="242"/>
        <v>41760.909039351849</v>
      </c>
      <c r="T3095" s="14">
        <f t="shared" si="243"/>
        <v>41791.165972222225</v>
      </c>
      <c r="U3095" s="13">
        <f t="shared" si="244"/>
        <v>2014</v>
      </c>
      <c r="V3095"/>
    </row>
    <row r="3096" spans="1:22" ht="43.5" hidden="1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4">
        <f t="shared" si="242"/>
        <v>42207.795787037037</v>
      </c>
      <c r="T3096" s="14">
        <f t="shared" si="243"/>
        <v>42267.795787037037</v>
      </c>
      <c r="U3096" s="13">
        <f t="shared" si="244"/>
        <v>2015</v>
      </c>
      <c r="V3096"/>
    </row>
    <row r="3097" spans="1:22" ht="43.5" hidden="1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4">
        <f t="shared" si="242"/>
        <v>42523.025231481486</v>
      </c>
      <c r="T3097" s="14">
        <f t="shared" si="243"/>
        <v>42583.025231481486</v>
      </c>
      <c r="U3097" s="13">
        <f t="shared" si="244"/>
        <v>2016</v>
      </c>
      <c r="V3097"/>
    </row>
    <row r="3098" spans="1:22" ht="43.5" hidden="1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4">
        <f t="shared" si="242"/>
        <v>42114.825532407413</v>
      </c>
      <c r="T3098" s="14">
        <f t="shared" si="243"/>
        <v>42144.825532407413</v>
      </c>
      <c r="U3098" s="13">
        <f t="shared" si="244"/>
        <v>2015</v>
      </c>
      <c r="V3098"/>
    </row>
    <row r="3099" spans="1:22" ht="43.5" hidden="1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4">
        <f t="shared" si="242"/>
        <v>42629.503483796296</v>
      </c>
      <c r="T3099" s="14">
        <f t="shared" si="243"/>
        <v>42650.583333333328</v>
      </c>
      <c r="U3099" s="13">
        <f t="shared" si="244"/>
        <v>2016</v>
      </c>
      <c r="V3099"/>
    </row>
    <row r="3100" spans="1:22" ht="58" hidden="1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4">
        <f t="shared" si="242"/>
        <v>42359.792233796295</v>
      </c>
      <c r="T3100" s="14">
        <f t="shared" si="243"/>
        <v>42408.01180555555</v>
      </c>
      <c r="U3100" s="13">
        <f t="shared" si="244"/>
        <v>2015</v>
      </c>
      <c r="V3100"/>
    </row>
    <row r="3101" spans="1:22" ht="43.5" hidden="1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4">
        <f t="shared" si="242"/>
        <v>42382.189710648148</v>
      </c>
      <c r="T3101" s="14">
        <f t="shared" si="243"/>
        <v>42412.189710648148</v>
      </c>
      <c r="U3101" s="13">
        <f t="shared" si="244"/>
        <v>2016</v>
      </c>
      <c r="V3101"/>
    </row>
    <row r="3102" spans="1:22" ht="43.5" hidden="1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4">
        <f t="shared" si="242"/>
        <v>41902.622395833336</v>
      </c>
      <c r="T3102" s="14">
        <f t="shared" si="243"/>
        <v>41932.622395833336</v>
      </c>
      <c r="U3102" s="13">
        <f t="shared" si="244"/>
        <v>2014</v>
      </c>
      <c r="V3102"/>
    </row>
    <row r="3103" spans="1:22" ht="58" hidden="1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4">
        <f t="shared" si="242"/>
        <v>42171.383530092593</v>
      </c>
      <c r="T3103" s="14">
        <f t="shared" si="243"/>
        <v>42201.330555555556</v>
      </c>
      <c r="U3103" s="13">
        <f t="shared" si="244"/>
        <v>2015</v>
      </c>
      <c r="V3103"/>
    </row>
    <row r="3104" spans="1:22" ht="58" hidden="1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4">
        <f t="shared" si="242"/>
        <v>42555.340486111112</v>
      </c>
      <c r="T3104" s="14">
        <f t="shared" si="243"/>
        <v>42605.340486111112</v>
      </c>
      <c r="U3104" s="13">
        <f t="shared" si="244"/>
        <v>2016</v>
      </c>
      <c r="V3104"/>
    </row>
    <row r="3105" spans="1:22" ht="29" hidden="1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4">
        <f t="shared" si="242"/>
        <v>42107.156319444446</v>
      </c>
      <c r="T3105" s="14">
        <f t="shared" si="243"/>
        <v>42167.156319444446</v>
      </c>
      <c r="U3105" s="13">
        <f t="shared" si="244"/>
        <v>2015</v>
      </c>
      <c r="V3105"/>
    </row>
    <row r="3106" spans="1:22" ht="43.5" hidden="1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4">
        <f t="shared" si="242"/>
        <v>42006.908692129626</v>
      </c>
      <c r="T3106" s="14">
        <f t="shared" si="243"/>
        <v>42038.083333333328</v>
      </c>
      <c r="U3106" s="13">
        <f t="shared" si="244"/>
        <v>2015</v>
      </c>
      <c r="V3106"/>
    </row>
    <row r="3107" spans="1:22" ht="43.5" hidden="1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4">
        <f t="shared" si="242"/>
        <v>41876.718935185185</v>
      </c>
      <c r="T3107" s="14">
        <f t="shared" si="243"/>
        <v>41931.208333333336</v>
      </c>
      <c r="U3107" s="13">
        <f t="shared" si="244"/>
        <v>2014</v>
      </c>
      <c r="V3107"/>
    </row>
    <row r="3108" spans="1:22" ht="58" hidden="1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4">
        <f t="shared" si="242"/>
        <v>42241.429120370376</v>
      </c>
      <c r="T3108" s="14">
        <f t="shared" si="243"/>
        <v>42263.916666666672</v>
      </c>
      <c r="U3108" s="13">
        <f t="shared" si="244"/>
        <v>2015</v>
      </c>
      <c r="V3108"/>
    </row>
    <row r="3109" spans="1:22" ht="43.5" hidden="1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4">
        <f t="shared" si="242"/>
        <v>42128.814247685179</v>
      </c>
      <c r="T3109" s="14">
        <f t="shared" si="243"/>
        <v>42135.814247685179</v>
      </c>
      <c r="U3109" s="13">
        <f t="shared" si="244"/>
        <v>2015</v>
      </c>
      <c r="V3109"/>
    </row>
    <row r="3110" spans="1:22" hidden="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4">
        <f t="shared" si="242"/>
        <v>42062.680486111116</v>
      </c>
      <c r="T3110" s="14">
        <f t="shared" si="243"/>
        <v>42122.638819444444</v>
      </c>
      <c r="U3110" s="13">
        <f t="shared" si="244"/>
        <v>2015</v>
      </c>
      <c r="V3110"/>
    </row>
    <row r="3111" spans="1:22" ht="43.5" hidden="1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4">
        <f t="shared" si="242"/>
        <v>41844.125115740739</v>
      </c>
      <c r="T3111" s="14">
        <f t="shared" si="243"/>
        <v>41879.125115740739</v>
      </c>
      <c r="U3111" s="13">
        <f t="shared" si="244"/>
        <v>2014</v>
      </c>
      <c r="V3111"/>
    </row>
    <row r="3112" spans="1:22" ht="43.5" hidden="1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4">
        <f t="shared" si="242"/>
        <v>42745.031469907408</v>
      </c>
      <c r="T3112" s="14">
        <f t="shared" si="243"/>
        <v>42785.031469907408</v>
      </c>
      <c r="U3112" s="13">
        <f t="shared" si="244"/>
        <v>2017</v>
      </c>
      <c r="V3112"/>
    </row>
    <row r="3113" spans="1:22" ht="43.5" hidden="1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4">
        <f t="shared" si="242"/>
        <v>41885.595138888886</v>
      </c>
      <c r="T3113" s="14">
        <f t="shared" si="243"/>
        <v>41916.595138888886</v>
      </c>
      <c r="U3113" s="13">
        <f t="shared" si="244"/>
        <v>2014</v>
      </c>
      <c r="V3113"/>
    </row>
    <row r="3114" spans="1:22" ht="43.5" hidden="1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4">
        <f t="shared" si="242"/>
        <v>42615.121921296297</v>
      </c>
      <c r="T3114" s="14">
        <f t="shared" si="243"/>
        <v>42675.121921296297</v>
      </c>
      <c r="U3114" s="13">
        <f t="shared" si="244"/>
        <v>2016</v>
      </c>
      <c r="V3114"/>
    </row>
    <row r="3115" spans="1:22" ht="43.5" hidden="1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4">
        <f t="shared" si="242"/>
        <v>42081.731273148151</v>
      </c>
      <c r="T3115" s="14">
        <f t="shared" si="243"/>
        <v>42111.731273148151</v>
      </c>
      <c r="U3115" s="13">
        <f t="shared" si="244"/>
        <v>2015</v>
      </c>
      <c r="V3115"/>
    </row>
    <row r="3116" spans="1:22" ht="43.5" hidden="1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4">
        <f t="shared" si="242"/>
        <v>41843.632523148146</v>
      </c>
      <c r="T3116" s="14">
        <f t="shared" si="243"/>
        <v>41903.632523148146</v>
      </c>
      <c r="U3116" s="13">
        <f t="shared" si="244"/>
        <v>2014</v>
      </c>
      <c r="V3116"/>
    </row>
    <row r="3117" spans="1:22" ht="43.5" hidden="1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4">
        <f t="shared" si="242"/>
        <v>42496.447071759263</v>
      </c>
      <c r="T3117" s="14">
        <f t="shared" si="243"/>
        <v>42526.447071759263</v>
      </c>
      <c r="U3117" s="13">
        <f t="shared" si="244"/>
        <v>2016</v>
      </c>
      <c r="V3117"/>
    </row>
    <row r="3118" spans="1:22" ht="43.5" hidden="1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4">
        <f t="shared" si="242"/>
        <v>42081.515335648146</v>
      </c>
      <c r="T3118" s="14">
        <f t="shared" si="243"/>
        <v>42095.515335648146</v>
      </c>
      <c r="U3118" s="13">
        <f t="shared" si="244"/>
        <v>2015</v>
      </c>
      <c r="V3118"/>
    </row>
    <row r="3119" spans="1:22" ht="43.5" hidden="1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4">
        <f t="shared" si="242"/>
        <v>42509.374537037031</v>
      </c>
      <c r="T3119" s="14">
        <f t="shared" si="243"/>
        <v>42517.55</v>
      </c>
      <c r="U3119" s="13">
        <f t="shared" si="244"/>
        <v>2016</v>
      </c>
      <c r="V3119"/>
    </row>
    <row r="3120" spans="1:22" ht="29" hidden="1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4">
        <f t="shared" si="242"/>
        <v>42534.649571759262</v>
      </c>
      <c r="T3120" s="14">
        <f t="shared" si="243"/>
        <v>42553.649571759262</v>
      </c>
      <c r="U3120" s="13">
        <f t="shared" si="244"/>
        <v>2016</v>
      </c>
      <c r="V3120"/>
    </row>
    <row r="3121" spans="1:22" ht="58" hidden="1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4">
        <f t="shared" si="242"/>
        <v>42060.04550925926</v>
      </c>
      <c r="T3121" s="14">
        <f t="shared" si="243"/>
        <v>42090.003842592589</v>
      </c>
      <c r="U3121" s="13">
        <f t="shared" si="244"/>
        <v>2015</v>
      </c>
      <c r="V3121"/>
    </row>
    <row r="3122" spans="1:22" ht="43.5" hidden="1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4">
        <f t="shared" si="242"/>
        <v>42435.942083333335</v>
      </c>
      <c r="T3122" s="14">
        <f t="shared" si="243"/>
        <v>42495.900416666671</v>
      </c>
      <c r="U3122" s="13">
        <f t="shared" si="244"/>
        <v>2016</v>
      </c>
      <c r="V3122"/>
    </row>
    <row r="3123" spans="1:22" ht="29" hidden="1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4">
        <f t="shared" si="242"/>
        <v>41848.679803240739</v>
      </c>
      <c r="T3123" s="14">
        <f t="shared" si="243"/>
        <v>41908.679803240739</v>
      </c>
      <c r="U3123" s="13">
        <f t="shared" si="244"/>
        <v>2014</v>
      </c>
      <c r="V3123"/>
    </row>
    <row r="3124" spans="1:22" hidden="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4">
        <f t="shared" si="242"/>
        <v>42678.932083333333</v>
      </c>
      <c r="T3124" s="14">
        <f t="shared" si="243"/>
        <v>42683.973750000005</v>
      </c>
      <c r="U3124" s="13">
        <f t="shared" si="244"/>
        <v>2016</v>
      </c>
      <c r="V3124"/>
    </row>
    <row r="3125" spans="1:22" ht="43.5" hidden="1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4">
        <f t="shared" si="242"/>
        <v>42530.993032407408</v>
      </c>
      <c r="T3125" s="14">
        <f t="shared" si="243"/>
        <v>42560.993032407408</v>
      </c>
      <c r="U3125" s="13">
        <f t="shared" si="244"/>
        <v>2016</v>
      </c>
      <c r="V3125"/>
    </row>
    <row r="3126" spans="1:22" ht="43.5" hidden="1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4">
        <f t="shared" si="242"/>
        <v>41977.780104166668</v>
      </c>
      <c r="T3126" s="14">
        <f t="shared" si="243"/>
        <v>42037.780104166668</v>
      </c>
      <c r="U3126" s="13">
        <f t="shared" si="244"/>
        <v>2014</v>
      </c>
      <c r="V3126"/>
    </row>
    <row r="3127" spans="1:22" hidden="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4">
        <f t="shared" si="242"/>
        <v>42346.20685185185</v>
      </c>
      <c r="T3127" s="14">
        <f t="shared" si="243"/>
        <v>42376.20685185185</v>
      </c>
      <c r="U3127" s="13">
        <f t="shared" si="244"/>
        <v>2015</v>
      </c>
      <c r="V3127"/>
    </row>
    <row r="3128" spans="1:22" ht="72.5" hidden="1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4">
        <f t="shared" si="242"/>
        <v>42427.01807870371</v>
      </c>
      <c r="T3128" s="14">
        <f t="shared" si="243"/>
        <v>42456.976412037038</v>
      </c>
      <c r="U3128" s="13">
        <f t="shared" si="244"/>
        <v>2016</v>
      </c>
      <c r="V3128"/>
    </row>
    <row r="3129" spans="1:22" ht="43.5" hidden="1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4">
        <f t="shared" si="242"/>
        <v>42034.856817129628</v>
      </c>
      <c r="T3129" s="14">
        <f t="shared" si="243"/>
        <v>42064.856817129628</v>
      </c>
      <c r="U3129" s="13">
        <f t="shared" si="244"/>
        <v>2015</v>
      </c>
      <c r="V3129"/>
    </row>
    <row r="3130" spans="1:22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4">
        <f t="shared" si="242"/>
        <v>42780.825706018513</v>
      </c>
      <c r="T3130" s="14">
        <f t="shared" si="243"/>
        <v>42810.784039351856</v>
      </c>
      <c r="U3130" s="13">
        <f t="shared" si="244"/>
        <v>2017</v>
      </c>
      <c r="V3130"/>
    </row>
    <row r="3131" spans="1:22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4">
        <f t="shared" si="242"/>
        <v>42803.842812499999</v>
      </c>
      <c r="T3131" s="14">
        <f t="shared" si="243"/>
        <v>42843.801145833335</v>
      </c>
      <c r="U3131" s="13">
        <f t="shared" si="244"/>
        <v>2017</v>
      </c>
      <c r="V3131"/>
    </row>
    <row r="3132" spans="1:22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4">
        <f t="shared" si="242"/>
        <v>42808.640231481477</v>
      </c>
      <c r="T3132" s="14">
        <f t="shared" si="243"/>
        <v>42839.207638888889</v>
      </c>
      <c r="U3132" s="13">
        <f t="shared" si="244"/>
        <v>2017</v>
      </c>
      <c r="V3132"/>
    </row>
    <row r="3133" spans="1:22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4">
        <f t="shared" si="242"/>
        <v>42803.579224537039</v>
      </c>
      <c r="T3133" s="14">
        <f t="shared" si="243"/>
        <v>42833.537557870368</v>
      </c>
      <c r="U3133" s="13">
        <f t="shared" si="244"/>
        <v>2017</v>
      </c>
      <c r="V3133"/>
    </row>
    <row r="3134" spans="1:22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4">
        <f t="shared" si="242"/>
        <v>42786.350231481483</v>
      </c>
      <c r="T3134" s="14">
        <f t="shared" si="243"/>
        <v>42846.308564814812</v>
      </c>
      <c r="U3134" s="13">
        <f t="shared" si="244"/>
        <v>2017</v>
      </c>
      <c r="V3134"/>
    </row>
    <row r="3135" spans="1:22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4">
        <f t="shared" si="242"/>
        <v>42788.565208333333</v>
      </c>
      <c r="T3135" s="14">
        <f t="shared" si="243"/>
        <v>42818.523541666669</v>
      </c>
      <c r="U3135" s="13">
        <f t="shared" si="244"/>
        <v>2017</v>
      </c>
      <c r="V3135"/>
    </row>
    <row r="3136" spans="1:22" ht="58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4">
        <f t="shared" si="242"/>
        <v>42800.720127314817</v>
      </c>
      <c r="T3136" s="14">
        <f t="shared" si="243"/>
        <v>42821.678460648152</v>
      </c>
      <c r="U3136" s="13">
        <f t="shared" si="244"/>
        <v>2017</v>
      </c>
      <c r="V3136"/>
    </row>
    <row r="3137" spans="1:22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4">
        <f t="shared" si="242"/>
        <v>42807.151863425926</v>
      </c>
      <c r="T3137" s="14">
        <f t="shared" si="243"/>
        <v>42829.151863425926</v>
      </c>
      <c r="U3137" s="13">
        <f t="shared" si="244"/>
        <v>2017</v>
      </c>
      <c r="V3137"/>
    </row>
    <row r="3138" spans="1:22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0" t="s">
        <v>8315</v>
      </c>
      <c r="R3138" t="s">
        <v>8316</v>
      </c>
      <c r="S3138" s="14">
        <f t="shared" si="242"/>
        <v>42789.462430555555</v>
      </c>
      <c r="T3138" s="14">
        <f t="shared" si="243"/>
        <v>42825.957638888889</v>
      </c>
      <c r="U3138" s="13">
        <f t="shared" si="244"/>
        <v>2017</v>
      </c>
      <c r="V3138"/>
    </row>
    <row r="3139" spans="1:22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4">
        <f t="shared" ref="S3139:S3202" si="247">(((J3139/60)/60)/24+DATE(1970,1,1))</f>
        <v>42807.885057870371</v>
      </c>
      <c r="T3139" s="14">
        <f t="shared" ref="T3139:T3202" si="248">(((I3139/60)/60)/24)+DATE(1970,1,1)</f>
        <v>42858.8</v>
      </c>
      <c r="U3139" s="13">
        <f t="shared" ref="U3139:U3202" si="249">YEAR(S3139)</f>
        <v>2017</v>
      </c>
      <c r="V3139"/>
    </row>
    <row r="3140" spans="1:22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4">
        <f t="shared" si="247"/>
        <v>42809.645914351851</v>
      </c>
      <c r="T3140" s="14">
        <f t="shared" si="248"/>
        <v>42828.645914351851</v>
      </c>
      <c r="U3140" s="13">
        <f t="shared" si="249"/>
        <v>2017</v>
      </c>
      <c r="V3140"/>
    </row>
    <row r="3141" spans="1:22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4">
        <f t="shared" si="247"/>
        <v>42785.270370370374</v>
      </c>
      <c r="T3141" s="14">
        <f t="shared" si="248"/>
        <v>42819.189583333333</v>
      </c>
      <c r="U3141" s="13">
        <f t="shared" si="249"/>
        <v>2017</v>
      </c>
      <c r="V3141"/>
    </row>
    <row r="3142" spans="1:22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4">
        <f t="shared" si="247"/>
        <v>42802.718784722223</v>
      </c>
      <c r="T3142" s="14">
        <f t="shared" si="248"/>
        <v>42832.677118055552</v>
      </c>
      <c r="U3142" s="13">
        <f t="shared" si="249"/>
        <v>2017</v>
      </c>
      <c r="V3142"/>
    </row>
    <row r="3143" spans="1:22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4">
        <f t="shared" si="247"/>
        <v>42800.753333333334</v>
      </c>
      <c r="T3143" s="14">
        <f t="shared" si="248"/>
        <v>42841.833333333328</v>
      </c>
      <c r="U3143" s="13">
        <f t="shared" si="249"/>
        <v>2017</v>
      </c>
      <c r="V3143"/>
    </row>
    <row r="3144" spans="1:22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4">
        <f t="shared" si="247"/>
        <v>42783.513182870374</v>
      </c>
      <c r="T3144" s="14">
        <f t="shared" si="248"/>
        <v>42813.471516203703</v>
      </c>
      <c r="U3144" s="13">
        <f t="shared" si="249"/>
        <v>2017</v>
      </c>
      <c r="V3144"/>
    </row>
    <row r="3145" spans="1:22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4">
        <f t="shared" si="247"/>
        <v>42808.358287037037</v>
      </c>
      <c r="T3145" s="14">
        <f t="shared" si="248"/>
        <v>42834.358287037037</v>
      </c>
      <c r="U3145" s="13">
        <f t="shared" si="249"/>
        <v>2017</v>
      </c>
      <c r="V3145"/>
    </row>
    <row r="3146" spans="1:22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4">
        <f t="shared" si="247"/>
        <v>42796.538275462968</v>
      </c>
      <c r="T3146" s="14">
        <f t="shared" si="248"/>
        <v>42813.25</v>
      </c>
      <c r="U3146" s="13">
        <f t="shared" si="249"/>
        <v>2017</v>
      </c>
      <c r="V3146"/>
    </row>
    <row r="3147" spans="1:22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4">
        <f t="shared" si="247"/>
        <v>42762.040902777779</v>
      </c>
      <c r="T3147" s="14">
        <f t="shared" si="248"/>
        <v>42821.999236111107</v>
      </c>
      <c r="U3147" s="13">
        <f t="shared" si="249"/>
        <v>2017</v>
      </c>
      <c r="V3147"/>
    </row>
    <row r="3148" spans="1:22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4">
        <f t="shared" si="247"/>
        <v>42796.682476851856</v>
      </c>
      <c r="T3148" s="14">
        <f t="shared" si="248"/>
        <v>42841.640810185185</v>
      </c>
      <c r="U3148" s="13">
        <f t="shared" si="249"/>
        <v>2017</v>
      </c>
      <c r="V3148"/>
    </row>
    <row r="3149" spans="1:22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4">
        <f t="shared" si="247"/>
        <v>41909.969386574077</v>
      </c>
      <c r="T3149" s="14">
        <f t="shared" si="248"/>
        <v>41950.011053240742</v>
      </c>
      <c r="U3149" s="13">
        <f t="shared" si="249"/>
        <v>2014</v>
      </c>
      <c r="V3149"/>
    </row>
    <row r="3150" spans="1:22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4">
        <f t="shared" si="247"/>
        <v>41891.665324074071</v>
      </c>
      <c r="T3150" s="14">
        <f t="shared" si="248"/>
        <v>41913.166666666664</v>
      </c>
      <c r="U3150" s="13">
        <f t="shared" si="249"/>
        <v>2014</v>
      </c>
      <c r="V3150"/>
    </row>
    <row r="3151" spans="1:22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4">
        <f t="shared" si="247"/>
        <v>41226.017361111109</v>
      </c>
      <c r="T3151" s="14">
        <f t="shared" si="248"/>
        <v>41250.083333333336</v>
      </c>
      <c r="U3151" s="13">
        <f t="shared" si="249"/>
        <v>2012</v>
      </c>
      <c r="V3151"/>
    </row>
    <row r="3152" spans="1:22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4">
        <f t="shared" si="247"/>
        <v>40478.263923611114</v>
      </c>
      <c r="T3152" s="14">
        <f t="shared" si="248"/>
        <v>40568.166666666664</v>
      </c>
      <c r="U3152" s="13">
        <f t="shared" si="249"/>
        <v>2010</v>
      </c>
      <c r="V3152"/>
    </row>
    <row r="3153" spans="1:22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4">
        <f t="shared" si="247"/>
        <v>41862.83997685185</v>
      </c>
      <c r="T3153" s="14">
        <f t="shared" si="248"/>
        <v>41892.83997685185</v>
      </c>
      <c r="U3153" s="13">
        <f t="shared" si="249"/>
        <v>2014</v>
      </c>
      <c r="V3153"/>
    </row>
    <row r="3154" spans="1:22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4">
        <f t="shared" si="247"/>
        <v>41550.867673611108</v>
      </c>
      <c r="T3154" s="14">
        <f t="shared" si="248"/>
        <v>41580.867673611108</v>
      </c>
      <c r="U3154" s="13">
        <f t="shared" si="249"/>
        <v>2013</v>
      </c>
      <c r="V3154"/>
    </row>
    <row r="3155" spans="1:22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4">
        <f t="shared" si="247"/>
        <v>40633.154363425929</v>
      </c>
      <c r="T3155" s="14">
        <f t="shared" si="248"/>
        <v>40664.207638888889</v>
      </c>
      <c r="U3155" s="13">
        <f t="shared" si="249"/>
        <v>2011</v>
      </c>
      <c r="V3155"/>
    </row>
    <row r="3156" spans="1:22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4">
        <f t="shared" si="247"/>
        <v>40970.875671296293</v>
      </c>
      <c r="T3156" s="14">
        <f t="shared" si="248"/>
        <v>41000.834004629629</v>
      </c>
      <c r="U3156" s="13">
        <f t="shared" si="249"/>
        <v>2012</v>
      </c>
      <c r="V3156"/>
    </row>
    <row r="3157" spans="1:22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4">
        <f t="shared" si="247"/>
        <v>41233.499131944445</v>
      </c>
      <c r="T3157" s="14">
        <f t="shared" si="248"/>
        <v>41263.499131944445</v>
      </c>
      <c r="U3157" s="13">
        <f t="shared" si="249"/>
        <v>2012</v>
      </c>
      <c r="V3157"/>
    </row>
    <row r="3158" spans="1:22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4">
        <f t="shared" si="247"/>
        <v>41026.953055555554</v>
      </c>
      <c r="T3158" s="14">
        <f t="shared" si="248"/>
        <v>41061.953055555554</v>
      </c>
      <c r="U3158" s="13">
        <f t="shared" si="249"/>
        <v>2012</v>
      </c>
      <c r="V3158"/>
    </row>
    <row r="3159" spans="1:22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4">
        <f t="shared" si="247"/>
        <v>41829.788252314815</v>
      </c>
      <c r="T3159" s="14">
        <f t="shared" si="248"/>
        <v>41839.208333333336</v>
      </c>
      <c r="U3159" s="13">
        <f t="shared" si="249"/>
        <v>2014</v>
      </c>
      <c r="V3159"/>
    </row>
    <row r="3160" spans="1:22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4">
        <f t="shared" si="247"/>
        <v>41447.839722222219</v>
      </c>
      <c r="T3160" s="14">
        <f t="shared" si="248"/>
        <v>41477.839722222219</v>
      </c>
      <c r="U3160" s="13">
        <f t="shared" si="249"/>
        <v>2013</v>
      </c>
      <c r="V3160"/>
    </row>
    <row r="3161" spans="1:22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4">
        <f t="shared" si="247"/>
        <v>40884.066678240742</v>
      </c>
      <c r="T3161" s="14">
        <f t="shared" si="248"/>
        <v>40926.958333333336</v>
      </c>
      <c r="U3161" s="13">
        <f t="shared" si="249"/>
        <v>2011</v>
      </c>
      <c r="V3161"/>
    </row>
    <row r="3162" spans="1:22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4">
        <f t="shared" si="247"/>
        <v>41841.26489583333</v>
      </c>
      <c r="T3162" s="14">
        <f t="shared" si="248"/>
        <v>41864.207638888889</v>
      </c>
      <c r="U3162" s="13">
        <f t="shared" si="249"/>
        <v>2014</v>
      </c>
      <c r="V3162"/>
    </row>
    <row r="3163" spans="1:22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4">
        <f t="shared" si="247"/>
        <v>41897.536134259259</v>
      </c>
      <c r="T3163" s="14">
        <f t="shared" si="248"/>
        <v>41927.536134259259</v>
      </c>
      <c r="U3163" s="13">
        <f t="shared" si="249"/>
        <v>2014</v>
      </c>
      <c r="V3163"/>
    </row>
    <row r="3164" spans="1:22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4">
        <f t="shared" si="247"/>
        <v>41799.685902777775</v>
      </c>
      <c r="T3164" s="14">
        <f t="shared" si="248"/>
        <v>41827.083333333336</v>
      </c>
      <c r="U3164" s="13">
        <f t="shared" si="249"/>
        <v>2014</v>
      </c>
      <c r="V3164"/>
    </row>
    <row r="3165" spans="1:22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4">
        <f t="shared" si="247"/>
        <v>41775.753761574073</v>
      </c>
      <c r="T3165" s="14">
        <f t="shared" si="248"/>
        <v>41805.753761574073</v>
      </c>
      <c r="U3165" s="13">
        <f t="shared" si="249"/>
        <v>2014</v>
      </c>
      <c r="V3165"/>
    </row>
    <row r="3166" spans="1:22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4">
        <f t="shared" si="247"/>
        <v>41766.80572916667</v>
      </c>
      <c r="T3166" s="14">
        <f t="shared" si="248"/>
        <v>41799.80572916667</v>
      </c>
      <c r="U3166" s="13">
        <f t="shared" si="249"/>
        <v>2014</v>
      </c>
      <c r="V3166"/>
    </row>
    <row r="3167" spans="1:22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4">
        <f t="shared" si="247"/>
        <v>40644.159259259257</v>
      </c>
      <c r="T3167" s="14">
        <f t="shared" si="248"/>
        <v>40666.165972222225</v>
      </c>
      <c r="U3167" s="13">
        <f t="shared" si="249"/>
        <v>2011</v>
      </c>
      <c r="V3167"/>
    </row>
    <row r="3168" spans="1:22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4">
        <f t="shared" si="247"/>
        <v>41940.69158564815</v>
      </c>
      <c r="T3168" s="14">
        <f t="shared" si="248"/>
        <v>41969.332638888889</v>
      </c>
      <c r="U3168" s="13">
        <f t="shared" si="249"/>
        <v>2014</v>
      </c>
      <c r="V3168"/>
    </row>
    <row r="3169" spans="1:22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4">
        <f t="shared" si="247"/>
        <v>41839.175706018519</v>
      </c>
      <c r="T3169" s="14">
        <f t="shared" si="248"/>
        <v>41853.175706018519</v>
      </c>
      <c r="U3169" s="13">
        <f t="shared" si="249"/>
        <v>2014</v>
      </c>
      <c r="V3169"/>
    </row>
    <row r="3170" spans="1:22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4">
        <f t="shared" si="247"/>
        <v>41772.105937500004</v>
      </c>
      <c r="T3170" s="14">
        <f t="shared" si="248"/>
        <v>41803.916666666664</v>
      </c>
      <c r="U3170" s="13">
        <f t="shared" si="249"/>
        <v>2014</v>
      </c>
      <c r="V3170"/>
    </row>
    <row r="3171" spans="1:22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4">
        <f t="shared" si="247"/>
        <v>41591.737974537034</v>
      </c>
      <c r="T3171" s="14">
        <f t="shared" si="248"/>
        <v>41621.207638888889</v>
      </c>
      <c r="U3171" s="13">
        <f t="shared" si="249"/>
        <v>2013</v>
      </c>
      <c r="V3171"/>
    </row>
    <row r="3172" spans="1:22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4">
        <f t="shared" si="247"/>
        <v>41789.080370370371</v>
      </c>
      <c r="T3172" s="14">
        <f t="shared" si="248"/>
        <v>41822.166666666664</v>
      </c>
      <c r="U3172" s="13">
        <f t="shared" si="249"/>
        <v>2014</v>
      </c>
      <c r="V3172"/>
    </row>
    <row r="3173" spans="1:22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4">
        <f t="shared" si="247"/>
        <v>42466.608310185184</v>
      </c>
      <c r="T3173" s="14">
        <f t="shared" si="248"/>
        <v>42496.608310185184</v>
      </c>
      <c r="U3173" s="13">
        <f t="shared" si="249"/>
        <v>2016</v>
      </c>
      <c r="V3173"/>
    </row>
    <row r="3174" spans="1:22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4">
        <f t="shared" si="247"/>
        <v>40923.729953703703</v>
      </c>
      <c r="T3174" s="14">
        <f t="shared" si="248"/>
        <v>40953.729953703703</v>
      </c>
      <c r="U3174" s="13">
        <f t="shared" si="249"/>
        <v>2012</v>
      </c>
      <c r="V3174"/>
    </row>
    <row r="3175" spans="1:22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4">
        <f t="shared" si="247"/>
        <v>41878.878379629627</v>
      </c>
      <c r="T3175" s="14">
        <f t="shared" si="248"/>
        <v>41908.878379629627</v>
      </c>
      <c r="U3175" s="13">
        <f t="shared" si="249"/>
        <v>2014</v>
      </c>
      <c r="V3175"/>
    </row>
    <row r="3176" spans="1:22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4">
        <f t="shared" si="247"/>
        <v>41862.864675925928</v>
      </c>
      <c r="T3176" s="14">
        <f t="shared" si="248"/>
        <v>41876.864675925928</v>
      </c>
      <c r="U3176" s="13">
        <f t="shared" si="249"/>
        <v>2014</v>
      </c>
      <c r="V3176"/>
    </row>
    <row r="3177" spans="1:22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4">
        <f t="shared" si="247"/>
        <v>40531.886886574073</v>
      </c>
      <c r="T3177" s="14">
        <f t="shared" si="248"/>
        <v>40591.886886574073</v>
      </c>
      <c r="U3177" s="13">
        <f t="shared" si="249"/>
        <v>2010</v>
      </c>
      <c r="V3177"/>
    </row>
    <row r="3178" spans="1:22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4">
        <f t="shared" si="247"/>
        <v>41477.930914351848</v>
      </c>
      <c r="T3178" s="14">
        <f t="shared" si="248"/>
        <v>41504.625</v>
      </c>
      <c r="U3178" s="13">
        <f t="shared" si="249"/>
        <v>2013</v>
      </c>
      <c r="V3178"/>
    </row>
    <row r="3179" spans="1:22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4">
        <f t="shared" si="247"/>
        <v>41781.666770833333</v>
      </c>
      <c r="T3179" s="14">
        <f t="shared" si="248"/>
        <v>41811.666770833333</v>
      </c>
      <c r="U3179" s="13">
        <f t="shared" si="249"/>
        <v>2014</v>
      </c>
      <c r="V3179"/>
    </row>
    <row r="3180" spans="1:22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4">
        <f t="shared" si="247"/>
        <v>41806.605034722219</v>
      </c>
      <c r="T3180" s="14">
        <f t="shared" si="248"/>
        <v>41836.605034722219</v>
      </c>
      <c r="U3180" s="13">
        <f t="shared" si="249"/>
        <v>2014</v>
      </c>
      <c r="V3180"/>
    </row>
    <row r="3181" spans="1:22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4">
        <f t="shared" si="247"/>
        <v>41375.702210648145</v>
      </c>
      <c r="T3181" s="14">
        <f t="shared" si="248"/>
        <v>41400.702210648145</v>
      </c>
      <c r="U3181" s="13">
        <f t="shared" si="249"/>
        <v>2013</v>
      </c>
      <c r="V3181"/>
    </row>
    <row r="3182" spans="1:22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4">
        <f t="shared" si="247"/>
        <v>41780.412604166668</v>
      </c>
      <c r="T3182" s="14">
        <f t="shared" si="248"/>
        <v>41810.412604166668</v>
      </c>
      <c r="U3182" s="13">
        <f t="shared" si="249"/>
        <v>2014</v>
      </c>
      <c r="V3182"/>
    </row>
    <row r="3183" spans="1:22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4">
        <f t="shared" si="247"/>
        <v>41779.310034722221</v>
      </c>
      <c r="T3183" s="14">
        <f t="shared" si="248"/>
        <v>41805.666666666664</v>
      </c>
      <c r="U3183" s="13">
        <f t="shared" si="249"/>
        <v>2014</v>
      </c>
      <c r="V3183"/>
    </row>
    <row r="3184" spans="1:22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4">
        <f t="shared" si="247"/>
        <v>40883.949317129627</v>
      </c>
      <c r="T3184" s="14">
        <f t="shared" si="248"/>
        <v>40939.708333333336</v>
      </c>
      <c r="U3184" s="13">
        <f t="shared" si="249"/>
        <v>2011</v>
      </c>
      <c r="V3184"/>
    </row>
    <row r="3185" spans="1:22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4">
        <f t="shared" si="247"/>
        <v>41491.79478009259</v>
      </c>
      <c r="T3185" s="14">
        <f t="shared" si="248"/>
        <v>41509.79478009259</v>
      </c>
      <c r="U3185" s="13">
        <f t="shared" si="249"/>
        <v>2013</v>
      </c>
      <c r="V3185"/>
    </row>
    <row r="3186" spans="1:22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4">
        <f t="shared" si="247"/>
        <v>41791.993414351848</v>
      </c>
      <c r="T3186" s="14">
        <f t="shared" si="248"/>
        <v>41821.993414351848</v>
      </c>
      <c r="U3186" s="13">
        <f t="shared" si="249"/>
        <v>2014</v>
      </c>
      <c r="V3186"/>
    </row>
    <row r="3187" spans="1:22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4">
        <f t="shared" si="247"/>
        <v>41829.977326388893</v>
      </c>
      <c r="T3187" s="14">
        <f t="shared" si="248"/>
        <v>41836.977326388893</v>
      </c>
      <c r="U3187" s="13">
        <f t="shared" si="249"/>
        <v>2014</v>
      </c>
      <c r="V3187"/>
    </row>
    <row r="3188" spans="1:22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4">
        <f t="shared" si="247"/>
        <v>41868.924050925925</v>
      </c>
      <c r="T3188" s="14">
        <f t="shared" si="248"/>
        <v>41898.875</v>
      </c>
      <c r="U3188" s="13">
        <f t="shared" si="249"/>
        <v>2014</v>
      </c>
      <c r="V3188"/>
    </row>
    <row r="3189" spans="1:22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4">
        <f t="shared" si="247"/>
        <v>41835.666354166664</v>
      </c>
      <c r="T3189" s="14">
        <f t="shared" si="248"/>
        <v>41855.666354166664</v>
      </c>
      <c r="U3189" s="13">
        <f t="shared" si="249"/>
        <v>2014</v>
      </c>
      <c r="V3189"/>
    </row>
    <row r="3190" spans="1:22" ht="43.5" hidden="1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4">
        <f t="shared" si="247"/>
        <v>42144.415532407409</v>
      </c>
      <c r="T3190" s="14">
        <f t="shared" si="248"/>
        <v>42165.415532407409</v>
      </c>
      <c r="U3190" s="13">
        <f t="shared" si="249"/>
        <v>2015</v>
      </c>
      <c r="V3190" s="31">
        <f>T3190-S3190</f>
        <v>21</v>
      </c>
    </row>
    <row r="3191" spans="1:22" ht="58" hidden="1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4">
        <f t="shared" si="247"/>
        <v>42118.346435185187</v>
      </c>
      <c r="T3191" s="14">
        <f t="shared" si="248"/>
        <v>42148.346435185187</v>
      </c>
      <c r="U3191" s="13">
        <f t="shared" si="249"/>
        <v>2015</v>
      </c>
      <c r="V3191"/>
    </row>
    <row r="3192" spans="1:22" ht="43.5" hidden="1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4">
        <f t="shared" si="247"/>
        <v>42683.151331018518</v>
      </c>
      <c r="T3192" s="14">
        <f t="shared" si="248"/>
        <v>42713.192997685182</v>
      </c>
      <c r="U3192" s="13">
        <f t="shared" si="249"/>
        <v>2016</v>
      </c>
      <c r="V3192"/>
    </row>
    <row r="3193" spans="1:22" ht="43.5" hidden="1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4">
        <f t="shared" si="247"/>
        <v>42538.755428240736</v>
      </c>
      <c r="T3193" s="14">
        <f t="shared" si="248"/>
        <v>42598.755428240736</v>
      </c>
      <c r="U3193" s="13">
        <f t="shared" si="249"/>
        <v>2016</v>
      </c>
      <c r="V3193"/>
    </row>
    <row r="3194" spans="1:22" ht="43.5" hidden="1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4">
        <f t="shared" si="247"/>
        <v>42018.94049768518</v>
      </c>
      <c r="T3194" s="14">
        <f t="shared" si="248"/>
        <v>42063.916666666672</v>
      </c>
      <c r="U3194" s="13">
        <f t="shared" si="249"/>
        <v>2015</v>
      </c>
      <c r="V3194" s="31">
        <f t="shared" ref="V3194:V3195" si="250">T3194-S3194</f>
        <v>44.976168981491355</v>
      </c>
    </row>
    <row r="3195" spans="1:22" ht="43.5" hidden="1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4">
        <f t="shared" si="247"/>
        <v>42010.968240740738</v>
      </c>
      <c r="T3195" s="14">
        <f t="shared" si="248"/>
        <v>42055.968240740738</v>
      </c>
      <c r="U3195" s="13">
        <f t="shared" si="249"/>
        <v>2015</v>
      </c>
      <c r="V3195" s="31">
        <f t="shared" si="250"/>
        <v>45</v>
      </c>
    </row>
    <row r="3196" spans="1:22" ht="58" hidden="1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4">
        <f t="shared" si="247"/>
        <v>42182.062476851846</v>
      </c>
      <c r="T3196" s="14">
        <f t="shared" si="248"/>
        <v>42212.062476851846</v>
      </c>
      <c r="U3196" s="13">
        <f t="shared" si="249"/>
        <v>2015</v>
      </c>
      <c r="V3196"/>
    </row>
    <row r="3197" spans="1:22" ht="58" hidden="1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4">
        <f t="shared" si="247"/>
        <v>42017.594236111108</v>
      </c>
      <c r="T3197" s="14">
        <f t="shared" si="248"/>
        <v>42047.594236111108</v>
      </c>
      <c r="U3197" s="13">
        <f t="shared" si="249"/>
        <v>2015</v>
      </c>
      <c r="V3197"/>
    </row>
    <row r="3198" spans="1:22" ht="43.5" hidden="1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4">
        <f t="shared" si="247"/>
        <v>42157.598090277781</v>
      </c>
      <c r="T3198" s="14">
        <f t="shared" si="248"/>
        <v>42217.583333333328</v>
      </c>
      <c r="U3198" s="13">
        <f t="shared" si="249"/>
        <v>2015</v>
      </c>
      <c r="V3198"/>
    </row>
    <row r="3199" spans="1:22" ht="29" hidden="1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4">
        <f t="shared" si="247"/>
        <v>42009.493263888886</v>
      </c>
      <c r="T3199" s="14">
        <f t="shared" si="248"/>
        <v>42039.493263888886</v>
      </c>
      <c r="U3199" s="13">
        <f t="shared" si="249"/>
        <v>2015</v>
      </c>
      <c r="V3199"/>
    </row>
    <row r="3200" spans="1:22" ht="58" hidden="1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4">
        <f t="shared" si="247"/>
        <v>42013.424502314811</v>
      </c>
      <c r="T3200" s="14">
        <f t="shared" si="248"/>
        <v>42051.424502314811</v>
      </c>
      <c r="U3200" s="13">
        <f t="shared" si="249"/>
        <v>2015</v>
      </c>
      <c r="V3200"/>
    </row>
    <row r="3201" spans="1:22" ht="43.5" hidden="1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4">
        <f t="shared" si="247"/>
        <v>41858.761782407404</v>
      </c>
      <c r="T3201" s="14">
        <f t="shared" si="248"/>
        <v>41888.875</v>
      </c>
      <c r="U3201" s="13">
        <f t="shared" si="249"/>
        <v>2014</v>
      </c>
      <c r="V3201"/>
    </row>
    <row r="3202" spans="1:22" ht="58" hidden="1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0" t="s">
        <v>8315</v>
      </c>
      <c r="R3202" t="s">
        <v>8357</v>
      </c>
      <c r="S3202" s="14">
        <f t="shared" si="247"/>
        <v>42460.320613425924</v>
      </c>
      <c r="T3202" s="14">
        <f t="shared" si="248"/>
        <v>42490.231944444444</v>
      </c>
      <c r="U3202" s="13">
        <f t="shared" si="249"/>
        <v>2016</v>
      </c>
      <c r="V3202"/>
    </row>
    <row r="3203" spans="1:22" ht="43.5" hidden="1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1">ROUND(E3203/D3203*100,0)</f>
        <v>1</v>
      </c>
      <c r="P3203">
        <f t="shared" ref="P3203:P3266" si="252">IFERROR(ROUND(E3203/L3203,2),0)</f>
        <v>12.5</v>
      </c>
      <c r="Q3203" s="10" t="s">
        <v>8315</v>
      </c>
      <c r="R3203" t="s">
        <v>8357</v>
      </c>
      <c r="S3203" s="14">
        <f t="shared" ref="S3203:S3266" si="253">(((J3203/60)/60)/24+DATE(1970,1,1))</f>
        <v>41861.767094907409</v>
      </c>
      <c r="T3203" s="14">
        <f t="shared" ref="T3203:T3266" si="254">(((I3203/60)/60)/24)+DATE(1970,1,1)</f>
        <v>41882.767094907409</v>
      </c>
      <c r="U3203" s="13">
        <f t="shared" ref="U3203:U3266" si="255">YEAR(S3203)</f>
        <v>2014</v>
      </c>
      <c r="V3203" s="31">
        <f>T3203-S3203</f>
        <v>21</v>
      </c>
    </row>
    <row r="3204" spans="1:22" ht="43.5" hidden="1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1"/>
        <v>55</v>
      </c>
      <c r="P3204">
        <f t="shared" si="252"/>
        <v>109.04</v>
      </c>
      <c r="Q3204" s="10" t="s">
        <v>8315</v>
      </c>
      <c r="R3204" t="s">
        <v>8357</v>
      </c>
      <c r="S3204" s="14">
        <f t="shared" si="253"/>
        <v>42293.853541666671</v>
      </c>
      <c r="T3204" s="14">
        <f t="shared" si="254"/>
        <v>42352.249305555553</v>
      </c>
      <c r="U3204" s="13">
        <f t="shared" si="255"/>
        <v>2015</v>
      </c>
      <c r="V3204"/>
    </row>
    <row r="3205" spans="1:22" ht="43.5" hidden="1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1"/>
        <v>25</v>
      </c>
      <c r="P3205">
        <f t="shared" si="252"/>
        <v>41.67</v>
      </c>
      <c r="Q3205" s="10" t="s">
        <v>8315</v>
      </c>
      <c r="R3205" t="s">
        <v>8357</v>
      </c>
      <c r="S3205" s="14">
        <f t="shared" si="253"/>
        <v>42242.988680555558</v>
      </c>
      <c r="T3205" s="14">
        <f t="shared" si="254"/>
        <v>42272.988680555558</v>
      </c>
      <c r="U3205" s="13">
        <f t="shared" si="255"/>
        <v>2015</v>
      </c>
      <c r="V3205"/>
    </row>
    <row r="3206" spans="1:22" ht="58" hidden="1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1"/>
        <v>0</v>
      </c>
      <c r="P3206">
        <f t="shared" si="252"/>
        <v>0</v>
      </c>
      <c r="Q3206" s="10" t="s">
        <v>8315</v>
      </c>
      <c r="R3206" t="s">
        <v>8357</v>
      </c>
      <c r="S3206" s="14">
        <f t="shared" si="253"/>
        <v>42172.686099537037</v>
      </c>
      <c r="T3206" s="14">
        <f t="shared" si="254"/>
        <v>42202.676388888889</v>
      </c>
      <c r="U3206" s="13">
        <f t="shared" si="255"/>
        <v>2015</v>
      </c>
      <c r="V3206"/>
    </row>
    <row r="3207" spans="1:22" ht="43.5" hidden="1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1"/>
        <v>3</v>
      </c>
      <c r="P3207">
        <f t="shared" si="252"/>
        <v>22.75</v>
      </c>
      <c r="Q3207" s="10" t="s">
        <v>8315</v>
      </c>
      <c r="R3207" t="s">
        <v>8357</v>
      </c>
      <c r="S3207" s="14">
        <f t="shared" si="253"/>
        <v>42095.374675925923</v>
      </c>
      <c r="T3207" s="14">
        <f t="shared" si="254"/>
        <v>42125.374675925923</v>
      </c>
      <c r="U3207" s="13">
        <f t="shared" si="255"/>
        <v>2015</v>
      </c>
      <c r="V3207" s="31">
        <f>T3207-S3207</f>
        <v>30</v>
      </c>
    </row>
    <row r="3208" spans="1:22" ht="43.5" hidden="1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1"/>
        <v>0</v>
      </c>
      <c r="P3208">
        <f t="shared" si="252"/>
        <v>0</v>
      </c>
      <c r="Q3208" s="10" t="s">
        <v>8315</v>
      </c>
      <c r="R3208" t="s">
        <v>8357</v>
      </c>
      <c r="S3208" s="14">
        <f t="shared" si="253"/>
        <v>42236.276053240741</v>
      </c>
      <c r="T3208" s="14">
        <f t="shared" si="254"/>
        <v>42266.276053240741</v>
      </c>
      <c r="U3208" s="13">
        <f t="shared" si="255"/>
        <v>2015</v>
      </c>
      <c r="V3208"/>
    </row>
    <row r="3209" spans="1:22" ht="43.5" hidden="1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1"/>
        <v>46</v>
      </c>
      <c r="P3209">
        <f t="shared" si="252"/>
        <v>70.83</v>
      </c>
      <c r="Q3209" s="10" t="s">
        <v>8315</v>
      </c>
      <c r="R3209" t="s">
        <v>8357</v>
      </c>
      <c r="S3209" s="14">
        <f t="shared" si="253"/>
        <v>42057.277858796297</v>
      </c>
      <c r="T3209" s="14">
        <f t="shared" si="254"/>
        <v>42117.236192129625</v>
      </c>
      <c r="U3209" s="13">
        <f t="shared" si="255"/>
        <v>2015</v>
      </c>
      <c r="V3209"/>
    </row>
    <row r="3210" spans="1:22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1"/>
        <v>104</v>
      </c>
      <c r="P3210">
        <f t="shared" si="252"/>
        <v>63.11</v>
      </c>
      <c r="Q3210" s="10" t="s">
        <v>8315</v>
      </c>
      <c r="R3210" t="s">
        <v>8316</v>
      </c>
      <c r="S3210" s="14">
        <f t="shared" si="253"/>
        <v>41827.605057870373</v>
      </c>
      <c r="T3210" s="14">
        <f t="shared" si="254"/>
        <v>41848.605057870373</v>
      </c>
      <c r="U3210" s="13">
        <f t="shared" si="255"/>
        <v>2014</v>
      </c>
      <c r="V3210"/>
    </row>
    <row r="3211" spans="1:22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1"/>
        <v>119</v>
      </c>
      <c r="P3211">
        <f t="shared" si="252"/>
        <v>50.16</v>
      </c>
      <c r="Q3211" s="10" t="s">
        <v>8315</v>
      </c>
      <c r="R3211" t="s">
        <v>8316</v>
      </c>
      <c r="S3211" s="14">
        <f t="shared" si="253"/>
        <v>41778.637245370373</v>
      </c>
      <c r="T3211" s="14">
        <f t="shared" si="254"/>
        <v>41810.958333333336</v>
      </c>
      <c r="U3211" s="13">
        <f t="shared" si="255"/>
        <v>2014</v>
      </c>
      <c r="V3211"/>
    </row>
    <row r="3212" spans="1:22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1"/>
        <v>126</v>
      </c>
      <c r="P3212">
        <f t="shared" si="252"/>
        <v>62.88</v>
      </c>
      <c r="Q3212" s="10" t="s">
        <v>8315</v>
      </c>
      <c r="R3212" t="s">
        <v>8316</v>
      </c>
      <c r="S3212" s="14">
        <f t="shared" si="253"/>
        <v>41013.936562499999</v>
      </c>
      <c r="T3212" s="14">
        <f t="shared" si="254"/>
        <v>41061.165972222225</v>
      </c>
      <c r="U3212" s="13">
        <f t="shared" si="255"/>
        <v>2012</v>
      </c>
      <c r="V3212"/>
    </row>
    <row r="3213" spans="1:22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1"/>
        <v>120</v>
      </c>
      <c r="P3213">
        <f t="shared" si="252"/>
        <v>85.53</v>
      </c>
      <c r="Q3213" s="10" t="s">
        <v>8315</v>
      </c>
      <c r="R3213" t="s">
        <v>8316</v>
      </c>
      <c r="S3213" s="14">
        <f t="shared" si="253"/>
        <v>41834.586574074077</v>
      </c>
      <c r="T3213" s="14">
        <f t="shared" si="254"/>
        <v>41866.083333333336</v>
      </c>
      <c r="U3213" s="13">
        <f t="shared" si="255"/>
        <v>2014</v>
      </c>
      <c r="V3213"/>
    </row>
    <row r="3214" spans="1:22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1"/>
        <v>126</v>
      </c>
      <c r="P3214">
        <f t="shared" si="252"/>
        <v>53.72</v>
      </c>
      <c r="Q3214" s="10" t="s">
        <v>8315</v>
      </c>
      <c r="R3214" t="s">
        <v>8316</v>
      </c>
      <c r="S3214" s="14">
        <f t="shared" si="253"/>
        <v>41829.795729166668</v>
      </c>
      <c r="T3214" s="14">
        <f t="shared" si="254"/>
        <v>41859.795729166668</v>
      </c>
      <c r="U3214" s="13">
        <f t="shared" si="255"/>
        <v>2014</v>
      </c>
      <c r="V3214"/>
    </row>
    <row r="3215" spans="1:22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1"/>
        <v>100</v>
      </c>
      <c r="P3215">
        <f t="shared" si="252"/>
        <v>127.81</v>
      </c>
      <c r="Q3215" s="10" t="s">
        <v>8315</v>
      </c>
      <c r="R3215" t="s">
        <v>8316</v>
      </c>
      <c r="S3215" s="14">
        <f t="shared" si="253"/>
        <v>42171.763414351852</v>
      </c>
      <c r="T3215" s="14">
        <f t="shared" si="254"/>
        <v>42211.763414351852</v>
      </c>
      <c r="U3215" s="13">
        <f t="shared" si="255"/>
        <v>2015</v>
      </c>
      <c r="V3215"/>
    </row>
    <row r="3216" spans="1:22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1"/>
        <v>102</v>
      </c>
      <c r="P3216">
        <f t="shared" si="252"/>
        <v>106.57</v>
      </c>
      <c r="Q3216" s="10" t="s">
        <v>8315</v>
      </c>
      <c r="R3216" t="s">
        <v>8316</v>
      </c>
      <c r="S3216" s="14">
        <f t="shared" si="253"/>
        <v>42337.792511574073</v>
      </c>
      <c r="T3216" s="14">
        <f t="shared" si="254"/>
        <v>42374.996527777781</v>
      </c>
      <c r="U3216" s="13">
        <f t="shared" si="255"/>
        <v>2015</v>
      </c>
      <c r="V3216"/>
    </row>
    <row r="3217" spans="1:22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1"/>
        <v>100</v>
      </c>
      <c r="P3217">
        <f t="shared" si="252"/>
        <v>262.11</v>
      </c>
      <c r="Q3217" s="10" t="s">
        <v>8315</v>
      </c>
      <c r="R3217" t="s">
        <v>8316</v>
      </c>
      <c r="S3217" s="14">
        <f t="shared" si="253"/>
        <v>42219.665173611109</v>
      </c>
      <c r="T3217" s="14">
        <f t="shared" si="254"/>
        <v>42257.165972222225</v>
      </c>
      <c r="U3217" s="13">
        <f t="shared" si="255"/>
        <v>2015</v>
      </c>
      <c r="V3217"/>
    </row>
    <row r="3218" spans="1:22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1"/>
        <v>100</v>
      </c>
      <c r="P3218">
        <f t="shared" si="252"/>
        <v>57.17</v>
      </c>
      <c r="Q3218" s="10" t="s">
        <v>8315</v>
      </c>
      <c r="R3218" t="s">
        <v>8316</v>
      </c>
      <c r="S3218" s="14">
        <f t="shared" si="253"/>
        <v>42165.462627314817</v>
      </c>
      <c r="T3218" s="14">
        <f t="shared" si="254"/>
        <v>42196.604166666672</v>
      </c>
      <c r="U3218" s="13">
        <f t="shared" si="255"/>
        <v>2015</v>
      </c>
      <c r="V3218"/>
    </row>
    <row r="3219" spans="1:22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1"/>
        <v>116</v>
      </c>
      <c r="P3219">
        <f t="shared" si="252"/>
        <v>50.2</v>
      </c>
      <c r="Q3219" s="10" t="s">
        <v>8315</v>
      </c>
      <c r="R3219" t="s">
        <v>8316</v>
      </c>
      <c r="S3219" s="14">
        <f t="shared" si="253"/>
        <v>42648.546111111107</v>
      </c>
      <c r="T3219" s="14">
        <f t="shared" si="254"/>
        <v>42678.546111111107</v>
      </c>
      <c r="U3219" s="13">
        <f t="shared" si="255"/>
        <v>2016</v>
      </c>
      <c r="V3219"/>
    </row>
    <row r="3220" spans="1:22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1"/>
        <v>102</v>
      </c>
      <c r="P3220">
        <f t="shared" si="252"/>
        <v>66.59</v>
      </c>
      <c r="Q3220" s="10" t="s">
        <v>8315</v>
      </c>
      <c r="R3220" t="s">
        <v>8316</v>
      </c>
      <c r="S3220" s="14">
        <f t="shared" si="253"/>
        <v>41971.002152777779</v>
      </c>
      <c r="T3220" s="14">
        <f t="shared" si="254"/>
        <v>42004</v>
      </c>
      <c r="U3220" s="13">
        <f t="shared" si="255"/>
        <v>2014</v>
      </c>
      <c r="V3220"/>
    </row>
    <row r="3221" spans="1:22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1"/>
        <v>100</v>
      </c>
      <c r="P3221">
        <f t="shared" si="252"/>
        <v>168.25</v>
      </c>
      <c r="Q3221" s="10" t="s">
        <v>8315</v>
      </c>
      <c r="R3221" t="s">
        <v>8316</v>
      </c>
      <c r="S3221" s="14">
        <f t="shared" si="253"/>
        <v>42050.983182870375</v>
      </c>
      <c r="T3221" s="14">
        <f t="shared" si="254"/>
        <v>42085.941516203704</v>
      </c>
      <c r="U3221" s="13">
        <f t="shared" si="255"/>
        <v>2015</v>
      </c>
      <c r="V3221"/>
    </row>
    <row r="3222" spans="1:22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1"/>
        <v>101</v>
      </c>
      <c r="P3222">
        <f t="shared" si="252"/>
        <v>256.37</v>
      </c>
      <c r="Q3222" s="10" t="s">
        <v>8315</v>
      </c>
      <c r="R3222" t="s">
        <v>8316</v>
      </c>
      <c r="S3222" s="14">
        <f t="shared" si="253"/>
        <v>42772.833379629628</v>
      </c>
      <c r="T3222" s="14">
        <f t="shared" si="254"/>
        <v>42806.875</v>
      </c>
      <c r="U3222" s="13">
        <f t="shared" si="255"/>
        <v>2017</v>
      </c>
      <c r="V3222"/>
    </row>
    <row r="3223" spans="1:22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1"/>
        <v>103</v>
      </c>
      <c r="P3223">
        <f t="shared" si="252"/>
        <v>36.61</v>
      </c>
      <c r="Q3223" s="10" t="s">
        <v>8315</v>
      </c>
      <c r="R3223" t="s">
        <v>8316</v>
      </c>
      <c r="S3223" s="14">
        <f t="shared" si="253"/>
        <v>42155.696793981479</v>
      </c>
      <c r="T3223" s="14">
        <f t="shared" si="254"/>
        <v>42190.696793981479</v>
      </c>
      <c r="U3223" s="13">
        <f t="shared" si="255"/>
        <v>2015</v>
      </c>
      <c r="V3223"/>
    </row>
    <row r="3224" spans="1:22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1"/>
        <v>125</v>
      </c>
      <c r="P3224">
        <f t="shared" si="252"/>
        <v>37.14</v>
      </c>
      <c r="Q3224" s="10" t="s">
        <v>8315</v>
      </c>
      <c r="R3224" t="s">
        <v>8316</v>
      </c>
      <c r="S3224" s="14">
        <f t="shared" si="253"/>
        <v>42270.582141203704</v>
      </c>
      <c r="T3224" s="14">
        <f t="shared" si="254"/>
        <v>42301.895138888889</v>
      </c>
      <c r="U3224" s="13">
        <f t="shared" si="255"/>
        <v>2015</v>
      </c>
      <c r="V3224"/>
    </row>
    <row r="3225" spans="1:22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1"/>
        <v>110</v>
      </c>
      <c r="P3225">
        <f t="shared" si="252"/>
        <v>45.88</v>
      </c>
      <c r="Q3225" s="10" t="s">
        <v>8315</v>
      </c>
      <c r="R3225" t="s">
        <v>8316</v>
      </c>
      <c r="S3225" s="14">
        <f t="shared" si="253"/>
        <v>42206.835370370376</v>
      </c>
      <c r="T3225" s="14">
        <f t="shared" si="254"/>
        <v>42236.835370370376</v>
      </c>
      <c r="U3225" s="13">
        <f t="shared" si="255"/>
        <v>2015</v>
      </c>
      <c r="V3225"/>
    </row>
    <row r="3226" spans="1:22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1"/>
        <v>102</v>
      </c>
      <c r="P3226">
        <f t="shared" si="252"/>
        <v>141.71</v>
      </c>
      <c r="Q3226" s="10" t="s">
        <v>8315</v>
      </c>
      <c r="R3226" t="s">
        <v>8316</v>
      </c>
      <c r="S3226" s="14">
        <f t="shared" si="253"/>
        <v>42697.850844907407</v>
      </c>
      <c r="T3226" s="14">
        <f t="shared" si="254"/>
        <v>42745.208333333328</v>
      </c>
      <c r="U3226" s="13">
        <f t="shared" si="255"/>
        <v>2016</v>
      </c>
      <c r="V3226"/>
    </row>
    <row r="3227" spans="1:22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1"/>
        <v>102</v>
      </c>
      <c r="P3227">
        <f t="shared" si="252"/>
        <v>52.49</v>
      </c>
      <c r="Q3227" s="10" t="s">
        <v>8315</v>
      </c>
      <c r="R3227" t="s">
        <v>8316</v>
      </c>
      <c r="S3227" s="14">
        <f t="shared" si="253"/>
        <v>42503.559467592597</v>
      </c>
      <c r="T3227" s="14">
        <f t="shared" si="254"/>
        <v>42524.875</v>
      </c>
      <c r="U3227" s="13">
        <f t="shared" si="255"/>
        <v>2016</v>
      </c>
      <c r="V3227"/>
    </row>
    <row r="3228" spans="1:22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1"/>
        <v>104</v>
      </c>
      <c r="P3228">
        <f t="shared" si="252"/>
        <v>59.52</v>
      </c>
      <c r="Q3228" s="10" t="s">
        <v>8315</v>
      </c>
      <c r="R3228" t="s">
        <v>8316</v>
      </c>
      <c r="S3228" s="14">
        <f t="shared" si="253"/>
        <v>42277.583472222221</v>
      </c>
      <c r="T3228" s="14">
        <f t="shared" si="254"/>
        <v>42307.583472222221</v>
      </c>
      <c r="U3228" s="13">
        <f t="shared" si="255"/>
        <v>2015</v>
      </c>
      <c r="V3228"/>
    </row>
    <row r="3229" spans="1:22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1"/>
        <v>125</v>
      </c>
      <c r="P3229">
        <f t="shared" si="252"/>
        <v>50</v>
      </c>
      <c r="Q3229" s="10" t="s">
        <v>8315</v>
      </c>
      <c r="R3229" t="s">
        <v>8316</v>
      </c>
      <c r="S3229" s="14">
        <f t="shared" si="253"/>
        <v>42722.882361111115</v>
      </c>
      <c r="T3229" s="14">
        <f t="shared" si="254"/>
        <v>42752.882361111115</v>
      </c>
      <c r="U3229" s="13">
        <f t="shared" si="255"/>
        <v>2016</v>
      </c>
      <c r="V3229"/>
    </row>
    <row r="3230" spans="1:22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1"/>
        <v>102</v>
      </c>
      <c r="P3230">
        <f t="shared" si="252"/>
        <v>193.62</v>
      </c>
      <c r="Q3230" s="10" t="s">
        <v>8315</v>
      </c>
      <c r="R3230" t="s">
        <v>8316</v>
      </c>
      <c r="S3230" s="14">
        <f t="shared" si="253"/>
        <v>42323.70930555556</v>
      </c>
      <c r="T3230" s="14">
        <f t="shared" si="254"/>
        <v>42355.207638888889</v>
      </c>
      <c r="U3230" s="13">
        <f t="shared" si="255"/>
        <v>2015</v>
      </c>
      <c r="V3230"/>
    </row>
    <row r="3231" spans="1:22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1"/>
        <v>108</v>
      </c>
      <c r="P3231">
        <f t="shared" si="252"/>
        <v>106.8</v>
      </c>
      <c r="Q3231" s="10" t="s">
        <v>8315</v>
      </c>
      <c r="R3231" t="s">
        <v>8316</v>
      </c>
      <c r="S3231" s="14">
        <f t="shared" si="253"/>
        <v>41933.291643518518</v>
      </c>
      <c r="T3231" s="14">
        <f t="shared" si="254"/>
        <v>41963.333310185189</v>
      </c>
      <c r="U3231" s="13">
        <f t="shared" si="255"/>
        <v>2014</v>
      </c>
      <c r="V3231"/>
    </row>
    <row r="3232" spans="1:22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1"/>
        <v>110</v>
      </c>
      <c r="P3232">
        <f t="shared" si="252"/>
        <v>77.22</v>
      </c>
      <c r="Q3232" s="10" t="s">
        <v>8315</v>
      </c>
      <c r="R3232" t="s">
        <v>8316</v>
      </c>
      <c r="S3232" s="14">
        <f t="shared" si="253"/>
        <v>41898.168125000004</v>
      </c>
      <c r="T3232" s="14">
        <f t="shared" si="254"/>
        <v>41913.165972222225</v>
      </c>
      <c r="U3232" s="13">
        <f t="shared" si="255"/>
        <v>2014</v>
      </c>
      <c r="V3232"/>
    </row>
    <row r="3233" spans="1:22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1"/>
        <v>161</v>
      </c>
      <c r="P3233">
        <f t="shared" si="252"/>
        <v>57.5</v>
      </c>
      <c r="Q3233" s="10" t="s">
        <v>8315</v>
      </c>
      <c r="R3233" t="s">
        <v>8316</v>
      </c>
      <c r="S3233" s="14">
        <f t="shared" si="253"/>
        <v>42446.943831018521</v>
      </c>
      <c r="T3233" s="14">
        <f t="shared" si="254"/>
        <v>42476.943831018521</v>
      </c>
      <c r="U3233" s="13">
        <f t="shared" si="255"/>
        <v>2016</v>
      </c>
      <c r="V3233"/>
    </row>
    <row r="3234" spans="1:22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1"/>
        <v>131</v>
      </c>
      <c r="P3234">
        <f t="shared" si="252"/>
        <v>50.46</v>
      </c>
      <c r="Q3234" s="10" t="s">
        <v>8315</v>
      </c>
      <c r="R3234" t="s">
        <v>8316</v>
      </c>
      <c r="S3234" s="14">
        <f t="shared" si="253"/>
        <v>42463.81385416667</v>
      </c>
      <c r="T3234" s="14">
        <f t="shared" si="254"/>
        <v>42494.165972222225</v>
      </c>
      <c r="U3234" s="13">
        <f t="shared" si="255"/>
        <v>2016</v>
      </c>
      <c r="V3234"/>
    </row>
    <row r="3235" spans="1:22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1"/>
        <v>119</v>
      </c>
      <c r="P3235">
        <f t="shared" si="252"/>
        <v>97.38</v>
      </c>
      <c r="Q3235" s="10" t="s">
        <v>8315</v>
      </c>
      <c r="R3235" t="s">
        <v>8316</v>
      </c>
      <c r="S3235" s="14">
        <f t="shared" si="253"/>
        <v>42766.805034722223</v>
      </c>
      <c r="T3235" s="14">
        <f t="shared" si="254"/>
        <v>42796.805034722223</v>
      </c>
      <c r="U3235" s="13">
        <f t="shared" si="255"/>
        <v>2017</v>
      </c>
      <c r="V3235"/>
    </row>
    <row r="3236" spans="1:22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1"/>
        <v>100</v>
      </c>
      <c r="P3236">
        <f t="shared" si="252"/>
        <v>34.92</v>
      </c>
      <c r="Q3236" s="10" t="s">
        <v>8315</v>
      </c>
      <c r="R3236" t="s">
        <v>8316</v>
      </c>
      <c r="S3236" s="14">
        <f t="shared" si="253"/>
        <v>42734.789444444439</v>
      </c>
      <c r="T3236" s="14">
        <f t="shared" si="254"/>
        <v>42767.979861111111</v>
      </c>
      <c r="U3236" s="13">
        <f t="shared" si="255"/>
        <v>2016</v>
      </c>
      <c r="V3236"/>
    </row>
    <row r="3237" spans="1:22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1"/>
        <v>103</v>
      </c>
      <c r="P3237">
        <f t="shared" si="252"/>
        <v>85.53</v>
      </c>
      <c r="Q3237" s="10" t="s">
        <v>8315</v>
      </c>
      <c r="R3237" t="s">
        <v>8316</v>
      </c>
      <c r="S3237" s="14">
        <f t="shared" si="253"/>
        <v>42522.347812499997</v>
      </c>
      <c r="T3237" s="14">
        <f t="shared" si="254"/>
        <v>42552.347812499997</v>
      </c>
      <c r="U3237" s="13">
        <f t="shared" si="255"/>
        <v>2016</v>
      </c>
      <c r="V3237"/>
    </row>
    <row r="3238" spans="1:22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1"/>
        <v>101</v>
      </c>
      <c r="P3238">
        <f t="shared" si="252"/>
        <v>182.91</v>
      </c>
      <c r="Q3238" s="10" t="s">
        <v>8315</v>
      </c>
      <c r="R3238" t="s">
        <v>8316</v>
      </c>
      <c r="S3238" s="14">
        <f t="shared" si="253"/>
        <v>42702.917048611111</v>
      </c>
      <c r="T3238" s="14">
        <f t="shared" si="254"/>
        <v>42732.917048611111</v>
      </c>
      <c r="U3238" s="13">
        <f t="shared" si="255"/>
        <v>2016</v>
      </c>
      <c r="V3238"/>
    </row>
    <row r="3239" spans="1:22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1"/>
        <v>101</v>
      </c>
      <c r="P3239">
        <f t="shared" si="252"/>
        <v>131.13999999999999</v>
      </c>
      <c r="Q3239" s="10" t="s">
        <v>8315</v>
      </c>
      <c r="R3239" t="s">
        <v>8316</v>
      </c>
      <c r="S3239" s="14">
        <f t="shared" si="253"/>
        <v>42252.474351851852</v>
      </c>
      <c r="T3239" s="14">
        <f t="shared" si="254"/>
        <v>42276.165972222225</v>
      </c>
      <c r="U3239" s="13">
        <f t="shared" si="255"/>
        <v>2015</v>
      </c>
      <c r="V3239"/>
    </row>
    <row r="3240" spans="1:22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1"/>
        <v>112</v>
      </c>
      <c r="P3240">
        <f t="shared" si="252"/>
        <v>39.81</v>
      </c>
      <c r="Q3240" s="10" t="s">
        <v>8315</v>
      </c>
      <c r="R3240" t="s">
        <v>8316</v>
      </c>
      <c r="S3240" s="14">
        <f t="shared" si="253"/>
        <v>42156.510393518518</v>
      </c>
      <c r="T3240" s="14">
        <f t="shared" si="254"/>
        <v>42186.510393518518</v>
      </c>
      <c r="U3240" s="13">
        <f t="shared" si="255"/>
        <v>2015</v>
      </c>
      <c r="V3240"/>
    </row>
    <row r="3241" spans="1:22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1"/>
        <v>106</v>
      </c>
      <c r="P3241">
        <f t="shared" si="252"/>
        <v>59.7</v>
      </c>
      <c r="Q3241" s="10" t="s">
        <v>8315</v>
      </c>
      <c r="R3241" t="s">
        <v>8316</v>
      </c>
      <c r="S3241" s="14">
        <f t="shared" si="253"/>
        <v>42278.089039351849</v>
      </c>
      <c r="T3241" s="14">
        <f t="shared" si="254"/>
        <v>42302.999305555553</v>
      </c>
      <c r="U3241" s="13">
        <f t="shared" si="255"/>
        <v>2015</v>
      </c>
      <c r="V3241"/>
    </row>
    <row r="3242" spans="1:22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1"/>
        <v>101</v>
      </c>
      <c r="P3242">
        <f t="shared" si="252"/>
        <v>88.74</v>
      </c>
      <c r="Q3242" s="10" t="s">
        <v>8315</v>
      </c>
      <c r="R3242" t="s">
        <v>8316</v>
      </c>
      <c r="S3242" s="14">
        <f t="shared" si="253"/>
        <v>42754.693842592591</v>
      </c>
      <c r="T3242" s="14">
        <f t="shared" si="254"/>
        <v>42782.958333333328</v>
      </c>
      <c r="U3242" s="13">
        <f t="shared" si="255"/>
        <v>2017</v>
      </c>
      <c r="V3242"/>
    </row>
    <row r="3243" spans="1:22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1"/>
        <v>115</v>
      </c>
      <c r="P3243">
        <f t="shared" si="252"/>
        <v>58.69</v>
      </c>
      <c r="Q3243" s="10" t="s">
        <v>8315</v>
      </c>
      <c r="R3243" t="s">
        <v>8316</v>
      </c>
      <c r="S3243" s="14">
        <f t="shared" si="253"/>
        <v>41893.324884259258</v>
      </c>
      <c r="T3243" s="14">
        <f t="shared" si="254"/>
        <v>41926.290972222225</v>
      </c>
      <c r="U3243" s="13">
        <f t="shared" si="255"/>
        <v>2014</v>
      </c>
      <c r="V3243"/>
    </row>
    <row r="3244" spans="1:22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1"/>
        <v>127</v>
      </c>
      <c r="P3244">
        <f t="shared" si="252"/>
        <v>69.569999999999993</v>
      </c>
      <c r="Q3244" s="10" t="s">
        <v>8315</v>
      </c>
      <c r="R3244" t="s">
        <v>8316</v>
      </c>
      <c r="S3244" s="14">
        <f t="shared" si="253"/>
        <v>41871.755694444444</v>
      </c>
      <c r="T3244" s="14">
        <f t="shared" si="254"/>
        <v>41901.755694444444</v>
      </c>
      <c r="U3244" s="13">
        <f t="shared" si="255"/>
        <v>2014</v>
      </c>
      <c r="V3244"/>
    </row>
    <row r="3245" spans="1:22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1"/>
        <v>103</v>
      </c>
      <c r="P3245">
        <f t="shared" si="252"/>
        <v>115.87</v>
      </c>
      <c r="Q3245" s="10" t="s">
        <v>8315</v>
      </c>
      <c r="R3245" t="s">
        <v>8316</v>
      </c>
      <c r="S3245" s="14">
        <f t="shared" si="253"/>
        <v>42262.096782407403</v>
      </c>
      <c r="T3245" s="14">
        <f t="shared" si="254"/>
        <v>42286</v>
      </c>
      <c r="U3245" s="13">
        <f t="shared" si="255"/>
        <v>2015</v>
      </c>
      <c r="V3245"/>
    </row>
    <row r="3246" spans="1:22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1"/>
        <v>103</v>
      </c>
      <c r="P3246">
        <f t="shared" si="252"/>
        <v>23.87</v>
      </c>
      <c r="Q3246" s="10" t="s">
        <v>8315</v>
      </c>
      <c r="R3246" t="s">
        <v>8316</v>
      </c>
      <c r="S3246" s="14">
        <f t="shared" si="253"/>
        <v>42675.694236111114</v>
      </c>
      <c r="T3246" s="14">
        <f t="shared" si="254"/>
        <v>42705.735902777778</v>
      </c>
      <c r="U3246" s="13">
        <f t="shared" si="255"/>
        <v>2016</v>
      </c>
      <c r="V3246"/>
    </row>
    <row r="3247" spans="1:22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1"/>
        <v>104</v>
      </c>
      <c r="P3247">
        <f t="shared" si="252"/>
        <v>81.13</v>
      </c>
      <c r="Q3247" s="10" t="s">
        <v>8315</v>
      </c>
      <c r="R3247" t="s">
        <v>8316</v>
      </c>
      <c r="S3247" s="14">
        <f t="shared" si="253"/>
        <v>42135.60020833333</v>
      </c>
      <c r="T3247" s="14">
        <f t="shared" si="254"/>
        <v>42167.083333333328</v>
      </c>
      <c r="U3247" s="13">
        <f t="shared" si="255"/>
        <v>2015</v>
      </c>
      <c r="V3247"/>
    </row>
    <row r="3248" spans="1:22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1"/>
        <v>111</v>
      </c>
      <c r="P3248">
        <f t="shared" si="252"/>
        <v>57.63</v>
      </c>
      <c r="Q3248" s="10" t="s">
        <v>8315</v>
      </c>
      <c r="R3248" t="s">
        <v>8316</v>
      </c>
      <c r="S3248" s="14">
        <f t="shared" si="253"/>
        <v>42230.472222222219</v>
      </c>
      <c r="T3248" s="14">
        <f t="shared" si="254"/>
        <v>42259.165972222225</v>
      </c>
      <c r="U3248" s="13">
        <f t="shared" si="255"/>
        <v>2015</v>
      </c>
      <c r="V3248"/>
    </row>
    <row r="3249" spans="1:22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1"/>
        <v>106</v>
      </c>
      <c r="P3249">
        <f t="shared" si="252"/>
        <v>46.43</v>
      </c>
      <c r="Q3249" s="10" t="s">
        <v>8315</v>
      </c>
      <c r="R3249" t="s">
        <v>8316</v>
      </c>
      <c r="S3249" s="14">
        <f t="shared" si="253"/>
        <v>42167.434166666666</v>
      </c>
      <c r="T3249" s="14">
        <f t="shared" si="254"/>
        <v>42197.434166666666</v>
      </c>
      <c r="U3249" s="13">
        <f t="shared" si="255"/>
        <v>2015</v>
      </c>
      <c r="V3249"/>
    </row>
    <row r="3250" spans="1:22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1"/>
        <v>101</v>
      </c>
      <c r="P3250">
        <f t="shared" si="252"/>
        <v>60.48</v>
      </c>
      <c r="Q3250" s="10" t="s">
        <v>8315</v>
      </c>
      <c r="R3250" t="s">
        <v>8316</v>
      </c>
      <c r="S3250" s="14">
        <f t="shared" si="253"/>
        <v>42068.888391203705</v>
      </c>
      <c r="T3250" s="14">
        <f t="shared" si="254"/>
        <v>42098.846724537041</v>
      </c>
      <c r="U3250" s="13">
        <f t="shared" si="255"/>
        <v>2015</v>
      </c>
      <c r="V3250"/>
    </row>
    <row r="3251" spans="1:22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1"/>
        <v>105</v>
      </c>
      <c r="P3251">
        <f t="shared" si="252"/>
        <v>65.58</v>
      </c>
      <c r="Q3251" s="10" t="s">
        <v>8315</v>
      </c>
      <c r="R3251" t="s">
        <v>8316</v>
      </c>
      <c r="S3251" s="14">
        <f t="shared" si="253"/>
        <v>42145.746689814812</v>
      </c>
      <c r="T3251" s="14">
        <f t="shared" si="254"/>
        <v>42175.746689814812</v>
      </c>
      <c r="U3251" s="13">
        <f t="shared" si="255"/>
        <v>2015</v>
      </c>
      <c r="V3251"/>
    </row>
    <row r="3252" spans="1:22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1"/>
        <v>102</v>
      </c>
      <c r="P3252">
        <f t="shared" si="252"/>
        <v>119.19</v>
      </c>
      <c r="Q3252" s="10" t="s">
        <v>8315</v>
      </c>
      <c r="R3252" t="s">
        <v>8316</v>
      </c>
      <c r="S3252" s="14">
        <f t="shared" si="253"/>
        <v>41918.742175925923</v>
      </c>
      <c r="T3252" s="14">
        <f t="shared" si="254"/>
        <v>41948.783842592595</v>
      </c>
      <c r="U3252" s="13">
        <f t="shared" si="255"/>
        <v>2014</v>
      </c>
      <c r="V3252"/>
    </row>
    <row r="3253" spans="1:22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1"/>
        <v>111</v>
      </c>
      <c r="P3253">
        <f t="shared" si="252"/>
        <v>83.05</v>
      </c>
      <c r="Q3253" s="10" t="s">
        <v>8315</v>
      </c>
      <c r="R3253" t="s">
        <v>8316</v>
      </c>
      <c r="S3253" s="14">
        <f t="shared" si="253"/>
        <v>42146.731087962966</v>
      </c>
      <c r="T3253" s="14">
        <f t="shared" si="254"/>
        <v>42176.731087962966</v>
      </c>
      <c r="U3253" s="13">
        <f t="shared" si="255"/>
        <v>2015</v>
      </c>
      <c r="V3253"/>
    </row>
    <row r="3254" spans="1:22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1"/>
        <v>128</v>
      </c>
      <c r="P3254">
        <f t="shared" si="252"/>
        <v>57.52</v>
      </c>
      <c r="Q3254" s="10" t="s">
        <v>8315</v>
      </c>
      <c r="R3254" t="s">
        <v>8316</v>
      </c>
      <c r="S3254" s="14">
        <f t="shared" si="253"/>
        <v>42590.472685185188</v>
      </c>
      <c r="T3254" s="14">
        <f t="shared" si="254"/>
        <v>42620.472685185188</v>
      </c>
      <c r="U3254" s="13">
        <f t="shared" si="255"/>
        <v>2016</v>
      </c>
      <c r="V3254"/>
    </row>
    <row r="3255" spans="1:22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1"/>
        <v>102</v>
      </c>
      <c r="P3255">
        <f t="shared" si="252"/>
        <v>177.09</v>
      </c>
      <c r="Q3255" s="10" t="s">
        <v>8315</v>
      </c>
      <c r="R3255" t="s">
        <v>8316</v>
      </c>
      <c r="S3255" s="14">
        <f t="shared" si="253"/>
        <v>42602.576712962968</v>
      </c>
      <c r="T3255" s="14">
        <f t="shared" si="254"/>
        <v>42621.15625</v>
      </c>
      <c r="U3255" s="13">
        <f t="shared" si="255"/>
        <v>2016</v>
      </c>
      <c r="V3255"/>
    </row>
    <row r="3256" spans="1:22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1"/>
        <v>101</v>
      </c>
      <c r="P3256">
        <f t="shared" si="252"/>
        <v>70.77</v>
      </c>
      <c r="Q3256" s="10" t="s">
        <v>8315</v>
      </c>
      <c r="R3256" t="s">
        <v>8316</v>
      </c>
      <c r="S3256" s="14">
        <f t="shared" si="253"/>
        <v>42059.085752314815</v>
      </c>
      <c r="T3256" s="14">
        <f t="shared" si="254"/>
        <v>42089.044085648144</v>
      </c>
      <c r="U3256" s="13">
        <f t="shared" si="255"/>
        <v>2015</v>
      </c>
      <c r="V3256"/>
    </row>
    <row r="3257" spans="1:22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1"/>
        <v>175</v>
      </c>
      <c r="P3257">
        <f t="shared" si="252"/>
        <v>29.17</v>
      </c>
      <c r="Q3257" s="10" t="s">
        <v>8315</v>
      </c>
      <c r="R3257" t="s">
        <v>8316</v>
      </c>
      <c r="S3257" s="14">
        <f t="shared" si="253"/>
        <v>41889.768229166664</v>
      </c>
      <c r="T3257" s="14">
        <f t="shared" si="254"/>
        <v>41919.768229166664</v>
      </c>
      <c r="U3257" s="13">
        <f t="shared" si="255"/>
        <v>2014</v>
      </c>
      <c r="V3257"/>
    </row>
    <row r="3258" spans="1:22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1"/>
        <v>128</v>
      </c>
      <c r="P3258">
        <f t="shared" si="252"/>
        <v>72.760000000000005</v>
      </c>
      <c r="Q3258" s="10" t="s">
        <v>8315</v>
      </c>
      <c r="R3258" t="s">
        <v>8316</v>
      </c>
      <c r="S3258" s="14">
        <f t="shared" si="253"/>
        <v>42144.573807870373</v>
      </c>
      <c r="T3258" s="14">
        <f t="shared" si="254"/>
        <v>42166.165972222225</v>
      </c>
      <c r="U3258" s="13">
        <f t="shared" si="255"/>
        <v>2015</v>
      </c>
      <c r="V3258"/>
    </row>
    <row r="3259" spans="1:22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1"/>
        <v>106</v>
      </c>
      <c r="P3259">
        <f t="shared" si="252"/>
        <v>51.85</v>
      </c>
      <c r="Q3259" s="10" t="s">
        <v>8315</v>
      </c>
      <c r="R3259" t="s">
        <v>8316</v>
      </c>
      <c r="S3259" s="14">
        <f t="shared" si="253"/>
        <v>42758.559629629628</v>
      </c>
      <c r="T3259" s="14">
        <f t="shared" si="254"/>
        <v>42788.559629629628</v>
      </c>
      <c r="U3259" s="13">
        <f t="shared" si="255"/>
        <v>2017</v>
      </c>
      <c r="V3259"/>
    </row>
    <row r="3260" spans="1:22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1"/>
        <v>105</v>
      </c>
      <c r="P3260">
        <f t="shared" si="252"/>
        <v>98.2</v>
      </c>
      <c r="Q3260" s="10" t="s">
        <v>8315</v>
      </c>
      <c r="R3260" t="s">
        <v>8316</v>
      </c>
      <c r="S3260" s="14">
        <f t="shared" si="253"/>
        <v>41982.887280092589</v>
      </c>
      <c r="T3260" s="14">
        <f t="shared" si="254"/>
        <v>42012.887280092589</v>
      </c>
      <c r="U3260" s="13">
        <f t="shared" si="255"/>
        <v>2014</v>
      </c>
      <c r="V3260"/>
    </row>
    <row r="3261" spans="1:22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1"/>
        <v>106</v>
      </c>
      <c r="P3261">
        <f t="shared" si="252"/>
        <v>251.74</v>
      </c>
      <c r="Q3261" s="10" t="s">
        <v>8315</v>
      </c>
      <c r="R3261" t="s">
        <v>8316</v>
      </c>
      <c r="S3261" s="14">
        <f t="shared" si="253"/>
        <v>42614.760937500003</v>
      </c>
      <c r="T3261" s="14">
        <f t="shared" si="254"/>
        <v>42644.165972222225</v>
      </c>
      <c r="U3261" s="13">
        <f t="shared" si="255"/>
        <v>2016</v>
      </c>
      <c r="V3261"/>
    </row>
    <row r="3262" spans="1:22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1"/>
        <v>109</v>
      </c>
      <c r="P3262">
        <f t="shared" si="252"/>
        <v>74.819999999999993</v>
      </c>
      <c r="Q3262" s="10" t="s">
        <v>8315</v>
      </c>
      <c r="R3262" t="s">
        <v>8316</v>
      </c>
      <c r="S3262" s="14">
        <f t="shared" si="253"/>
        <v>42303.672662037032</v>
      </c>
      <c r="T3262" s="14">
        <f t="shared" si="254"/>
        <v>42338.714328703703</v>
      </c>
      <c r="U3262" s="13">
        <f t="shared" si="255"/>
        <v>2015</v>
      </c>
      <c r="V3262"/>
    </row>
    <row r="3263" spans="1:22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1"/>
        <v>100</v>
      </c>
      <c r="P3263">
        <f t="shared" si="252"/>
        <v>67.650000000000006</v>
      </c>
      <c r="Q3263" s="10" t="s">
        <v>8315</v>
      </c>
      <c r="R3263" t="s">
        <v>8316</v>
      </c>
      <c r="S3263" s="14">
        <f t="shared" si="253"/>
        <v>42171.725416666668</v>
      </c>
      <c r="T3263" s="14">
        <f t="shared" si="254"/>
        <v>42201.725416666668</v>
      </c>
      <c r="U3263" s="13">
        <f t="shared" si="255"/>
        <v>2015</v>
      </c>
      <c r="V3263"/>
    </row>
    <row r="3264" spans="1:22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1"/>
        <v>103</v>
      </c>
      <c r="P3264">
        <f t="shared" si="252"/>
        <v>93.81</v>
      </c>
      <c r="Q3264" s="10" t="s">
        <v>8315</v>
      </c>
      <c r="R3264" t="s">
        <v>8316</v>
      </c>
      <c r="S3264" s="14">
        <f t="shared" si="253"/>
        <v>41964.315532407403</v>
      </c>
      <c r="T3264" s="14">
        <f t="shared" si="254"/>
        <v>41995.166666666672</v>
      </c>
      <c r="U3264" s="13">
        <f t="shared" si="255"/>
        <v>2014</v>
      </c>
      <c r="V3264"/>
    </row>
    <row r="3265" spans="1:22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1"/>
        <v>112</v>
      </c>
      <c r="P3265">
        <f t="shared" si="252"/>
        <v>41.24</v>
      </c>
      <c r="Q3265" s="10" t="s">
        <v>8315</v>
      </c>
      <c r="R3265" t="s">
        <v>8316</v>
      </c>
      <c r="S3265" s="14">
        <f t="shared" si="253"/>
        <v>42284.516064814816</v>
      </c>
      <c r="T3265" s="14">
        <f t="shared" si="254"/>
        <v>42307.875</v>
      </c>
      <c r="U3265" s="13">
        <f t="shared" si="255"/>
        <v>2015</v>
      </c>
      <c r="V3265"/>
    </row>
    <row r="3266" spans="1:22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1"/>
        <v>103</v>
      </c>
      <c r="P3266">
        <f t="shared" si="252"/>
        <v>52.55</v>
      </c>
      <c r="Q3266" s="10" t="s">
        <v>8315</v>
      </c>
      <c r="R3266" t="s">
        <v>8316</v>
      </c>
      <c r="S3266" s="14">
        <f t="shared" si="253"/>
        <v>42016.800208333334</v>
      </c>
      <c r="T3266" s="14">
        <f t="shared" si="254"/>
        <v>42032.916666666672</v>
      </c>
      <c r="U3266" s="13">
        <f t="shared" si="255"/>
        <v>2015</v>
      </c>
      <c r="V3266"/>
    </row>
    <row r="3267" spans="1:22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6">ROUND(E3267/D3267*100,0)</f>
        <v>164</v>
      </c>
      <c r="P3267">
        <f t="shared" ref="P3267:P3330" si="257">IFERROR(ROUND(E3267/L3267,2),0)</f>
        <v>70.290000000000006</v>
      </c>
      <c r="Q3267" s="10" t="s">
        <v>8315</v>
      </c>
      <c r="R3267" t="s">
        <v>8316</v>
      </c>
      <c r="S3267" s="14">
        <f t="shared" ref="S3267:S3330" si="258">(((J3267/60)/60)/24+DATE(1970,1,1))</f>
        <v>42311.711979166663</v>
      </c>
      <c r="T3267" s="14">
        <f t="shared" ref="T3267:T3330" si="259">(((I3267/60)/60)/24)+DATE(1970,1,1)</f>
        <v>42341.708333333328</v>
      </c>
      <c r="U3267" s="13">
        <f t="shared" ref="U3267:U3330" si="260">YEAR(S3267)</f>
        <v>2015</v>
      </c>
      <c r="V3267"/>
    </row>
    <row r="3268" spans="1:22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6"/>
        <v>131</v>
      </c>
      <c r="P3268">
        <f t="shared" si="257"/>
        <v>48.33</v>
      </c>
      <c r="Q3268" s="10" t="s">
        <v>8315</v>
      </c>
      <c r="R3268" t="s">
        <v>8316</v>
      </c>
      <c r="S3268" s="14">
        <f t="shared" si="258"/>
        <v>42136.536134259266</v>
      </c>
      <c r="T3268" s="14">
        <f t="shared" si="259"/>
        <v>42167.875</v>
      </c>
      <c r="U3268" s="13">
        <f t="shared" si="260"/>
        <v>2015</v>
      </c>
      <c r="V3268"/>
    </row>
    <row r="3269" spans="1:22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6"/>
        <v>102</v>
      </c>
      <c r="P3269">
        <f t="shared" si="257"/>
        <v>53.18</v>
      </c>
      <c r="Q3269" s="10" t="s">
        <v>8315</v>
      </c>
      <c r="R3269" t="s">
        <v>8316</v>
      </c>
      <c r="S3269" s="14">
        <f t="shared" si="258"/>
        <v>42172.757638888885</v>
      </c>
      <c r="T3269" s="14">
        <f t="shared" si="259"/>
        <v>42202.757638888885</v>
      </c>
      <c r="U3269" s="13">
        <f t="shared" si="260"/>
        <v>2015</v>
      </c>
      <c r="V3269"/>
    </row>
    <row r="3270" spans="1:22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6"/>
        <v>128</v>
      </c>
      <c r="P3270">
        <f t="shared" si="257"/>
        <v>60.95</v>
      </c>
      <c r="Q3270" s="10" t="s">
        <v>8315</v>
      </c>
      <c r="R3270" t="s">
        <v>8316</v>
      </c>
      <c r="S3270" s="14">
        <f t="shared" si="258"/>
        <v>42590.90425925926</v>
      </c>
      <c r="T3270" s="14">
        <f t="shared" si="259"/>
        <v>42606.90425925926</v>
      </c>
      <c r="U3270" s="13">
        <f t="shared" si="260"/>
        <v>2016</v>
      </c>
      <c r="V3270"/>
    </row>
    <row r="3271" spans="1:22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6"/>
        <v>102</v>
      </c>
      <c r="P3271">
        <f t="shared" si="257"/>
        <v>116</v>
      </c>
      <c r="Q3271" s="10" t="s">
        <v>8315</v>
      </c>
      <c r="R3271" t="s">
        <v>8316</v>
      </c>
      <c r="S3271" s="14">
        <f t="shared" si="258"/>
        <v>42137.395798611105</v>
      </c>
      <c r="T3271" s="14">
        <f t="shared" si="259"/>
        <v>42171.458333333328</v>
      </c>
      <c r="U3271" s="13">
        <f t="shared" si="260"/>
        <v>2015</v>
      </c>
      <c r="V3271"/>
    </row>
    <row r="3272" spans="1:22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6"/>
        <v>102</v>
      </c>
      <c r="P3272">
        <f t="shared" si="257"/>
        <v>61</v>
      </c>
      <c r="Q3272" s="10" t="s">
        <v>8315</v>
      </c>
      <c r="R3272" t="s">
        <v>8316</v>
      </c>
      <c r="S3272" s="14">
        <f t="shared" si="258"/>
        <v>42167.533159722225</v>
      </c>
      <c r="T3272" s="14">
        <f t="shared" si="259"/>
        <v>42197.533159722225</v>
      </c>
      <c r="U3272" s="13">
        <f t="shared" si="260"/>
        <v>2015</v>
      </c>
      <c r="V3272"/>
    </row>
    <row r="3273" spans="1:22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6"/>
        <v>130</v>
      </c>
      <c r="P3273">
        <f t="shared" si="257"/>
        <v>38.24</v>
      </c>
      <c r="Q3273" s="10" t="s">
        <v>8315</v>
      </c>
      <c r="R3273" t="s">
        <v>8316</v>
      </c>
      <c r="S3273" s="14">
        <f t="shared" si="258"/>
        <v>41915.437210648146</v>
      </c>
      <c r="T3273" s="14">
        <f t="shared" si="259"/>
        <v>41945.478877314818</v>
      </c>
      <c r="U3273" s="13">
        <f t="shared" si="260"/>
        <v>2014</v>
      </c>
      <c r="V3273"/>
    </row>
    <row r="3274" spans="1:22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6"/>
        <v>154</v>
      </c>
      <c r="P3274">
        <f t="shared" si="257"/>
        <v>106.5</v>
      </c>
      <c r="Q3274" s="10" t="s">
        <v>8315</v>
      </c>
      <c r="R3274" t="s">
        <v>8316</v>
      </c>
      <c r="S3274" s="14">
        <f t="shared" si="258"/>
        <v>42284.500104166669</v>
      </c>
      <c r="T3274" s="14">
        <f t="shared" si="259"/>
        <v>42314.541770833333</v>
      </c>
      <c r="U3274" s="13">
        <f t="shared" si="260"/>
        <v>2015</v>
      </c>
      <c r="V3274"/>
    </row>
    <row r="3275" spans="1:22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6"/>
        <v>107</v>
      </c>
      <c r="P3275">
        <f t="shared" si="257"/>
        <v>204.57</v>
      </c>
      <c r="Q3275" s="10" t="s">
        <v>8315</v>
      </c>
      <c r="R3275" t="s">
        <v>8316</v>
      </c>
      <c r="S3275" s="14">
        <f t="shared" si="258"/>
        <v>42611.801412037035</v>
      </c>
      <c r="T3275" s="14">
        <f t="shared" si="259"/>
        <v>42627.791666666672</v>
      </c>
      <c r="U3275" s="13">
        <f t="shared" si="260"/>
        <v>2016</v>
      </c>
      <c r="V3275"/>
    </row>
    <row r="3276" spans="1:22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6"/>
        <v>101</v>
      </c>
      <c r="P3276">
        <f t="shared" si="257"/>
        <v>54.91</v>
      </c>
      <c r="Q3276" s="10" t="s">
        <v>8315</v>
      </c>
      <c r="R3276" t="s">
        <v>8316</v>
      </c>
      <c r="S3276" s="14">
        <f t="shared" si="258"/>
        <v>42400.704537037032</v>
      </c>
      <c r="T3276" s="14">
        <f t="shared" si="259"/>
        <v>42444.875</v>
      </c>
      <c r="U3276" s="13">
        <f t="shared" si="260"/>
        <v>2016</v>
      </c>
      <c r="V3276"/>
    </row>
    <row r="3277" spans="1:22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6"/>
        <v>100</v>
      </c>
      <c r="P3277">
        <f t="shared" si="257"/>
        <v>150.41999999999999</v>
      </c>
      <c r="Q3277" s="10" t="s">
        <v>8315</v>
      </c>
      <c r="R3277" t="s">
        <v>8316</v>
      </c>
      <c r="S3277" s="14">
        <f t="shared" si="258"/>
        <v>42017.88045138889</v>
      </c>
      <c r="T3277" s="14">
        <f t="shared" si="259"/>
        <v>42044.1875</v>
      </c>
      <c r="U3277" s="13">
        <f t="shared" si="260"/>
        <v>2015</v>
      </c>
      <c r="V3277"/>
    </row>
    <row r="3278" spans="1:22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6"/>
        <v>117</v>
      </c>
      <c r="P3278">
        <f t="shared" si="257"/>
        <v>52.58</v>
      </c>
      <c r="Q3278" s="10" t="s">
        <v>8315</v>
      </c>
      <c r="R3278" t="s">
        <v>8316</v>
      </c>
      <c r="S3278" s="14">
        <f t="shared" si="258"/>
        <v>42426.949988425928</v>
      </c>
      <c r="T3278" s="14">
        <f t="shared" si="259"/>
        <v>42461.165972222225</v>
      </c>
      <c r="U3278" s="13">
        <f t="shared" si="260"/>
        <v>2016</v>
      </c>
      <c r="V3278"/>
    </row>
    <row r="3279" spans="1:22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6"/>
        <v>109</v>
      </c>
      <c r="P3279">
        <f t="shared" si="257"/>
        <v>54.3</v>
      </c>
      <c r="Q3279" s="10" t="s">
        <v>8315</v>
      </c>
      <c r="R3279" t="s">
        <v>8316</v>
      </c>
      <c r="S3279" s="14">
        <f t="shared" si="258"/>
        <v>41931.682939814818</v>
      </c>
      <c r="T3279" s="14">
        <f t="shared" si="259"/>
        <v>41961.724606481483</v>
      </c>
      <c r="U3279" s="13">
        <f t="shared" si="260"/>
        <v>2014</v>
      </c>
      <c r="V3279"/>
    </row>
    <row r="3280" spans="1:22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6"/>
        <v>103</v>
      </c>
      <c r="P3280">
        <f t="shared" si="257"/>
        <v>76.03</v>
      </c>
      <c r="Q3280" s="10" t="s">
        <v>8315</v>
      </c>
      <c r="R3280" t="s">
        <v>8316</v>
      </c>
      <c r="S3280" s="14">
        <f t="shared" si="258"/>
        <v>42124.848414351851</v>
      </c>
      <c r="T3280" s="14">
        <f t="shared" si="259"/>
        <v>42154.848414351851</v>
      </c>
      <c r="U3280" s="13">
        <f t="shared" si="260"/>
        <v>2015</v>
      </c>
      <c r="V3280"/>
    </row>
    <row r="3281" spans="1:22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6"/>
        <v>114</v>
      </c>
      <c r="P3281">
        <f t="shared" si="257"/>
        <v>105.21</v>
      </c>
      <c r="Q3281" s="10" t="s">
        <v>8315</v>
      </c>
      <c r="R3281" t="s">
        <v>8316</v>
      </c>
      <c r="S3281" s="14">
        <f t="shared" si="258"/>
        <v>42431.102534722217</v>
      </c>
      <c r="T3281" s="14">
        <f t="shared" si="259"/>
        <v>42461.06086805556</v>
      </c>
      <c r="U3281" s="13">
        <f t="shared" si="260"/>
        <v>2016</v>
      </c>
      <c r="V3281"/>
    </row>
    <row r="3282" spans="1:22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6"/>
        <v>103</v>
      </c>
      <c r="P3282">
        <f t="shared" si="257"/>
        <v>68.67</v>
      </c>
      <c r="Q3282" s="10" t="s">
        <v>8315</v>
      </c>
      <c r="R3282" t="s">
        <v>8316</v>
      </c>
      <c r="S3282" s="14">
        <f t="shared" si="258"/>
        <v>42121.756921296299</v>
      </c>
      <c r="T3282" s="14">
        <f t="shared" si="259"/>
        <v>42156.208333333328</v>
      </c>
      <c r="U3282" s="13">
        <f t="shared" si="260"/>
        <v>2015</v>
      </c>
      <c r="V3282"/>
    </row>
    <row r="3283" spans="1:22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6"/>
        <v>122</v>
      </c>
      <c r="P3283">
        <f t="shared" si="257"/>
        <v>129.36000000000001</v>
      </c>
      <c r="Q3283" s="10" t="s">
        <v>8315</v>
      </c>
      <c r="R3283" t="s">
        <v>8316</v>
      </c>
      <c r="S3283" s="14">
        <f t="shared" si="258"/>
        <v>42219.019733796296</v>
      </c>
      <c r="T3283" s="14">
        <f t="shared" si="259"/>
        <v>42249.019733796296</v>
      </c>
      <c r="U3283" s="13">
        <f t="shared" si="260"/>
        <v>2015</v>
      </c>
      <c r="V3283"/>
    </row>
    <row r="3284" spans="1:22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6"/>
        <v>103</v>
      </c>
      <c r="P3284">
        <f t="shared" si="257"/>
        <v>134.26</v>
      </c>
      <c r="Q3284" s="10" t="s">
        <v>8315</v>
      </c>
      <c r="R3284" t="s">
        <v>8316</v>
      </c>
      <c r="S3284" s="14">
        <f t="shared" si="258"/>
        <v>42445.19430555556</v>
      </c>
      <c r="T3284" s="14">
        <f t="shared" si="259"/>
        <v>42489.19430555556</v>
      </c>
      <c r="U3284" s="13">
        <f t="shared" si="260"/>
        <v>2016</v>
      </c>
      <c r="V3284"/>
    </row>
    <row r="3285" spans="1:22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6"/>
        <v>105</v>
      </c>
      <c r="P3285">
        <f t="shared" si="257"/>
        <v>17.829999999999998</v>
      </c>
      <c r="Q3285" s="10" t="s">
        <v>8315</v>
      </c>
      <c r="R3285" t="s">
        <v>8316</v>
      </c>
      <c r="S3285" s="14">
        <f t="shared" si="258"/>
        <v>42379.74418981481</v>
      </c>
      <c r="T3285" s="14">
        <f t="shared" si="259"/>
        <v>42410.875</v>
      </c>
      <c r="U3285" s="13">
        <f t="shared" si="260"/>
        <v>2016</v>
      </c>
      <c r="V3285"/>
    </row>
    <row r="3286" spans="1:22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6"/>
        <v>102</v>
      </c>
      <c r="P3286">
        <f t="shared" si="257"/>
        <v>203.2</v>
      </c>
      <c r="Q3286" s="10" t="s">
        <v>8315</v>
      </c>
      <c r="R3286" t="s">
        <v>8316</v>
      </c>
      <c r="S3286" s="14">
        <f t="shared" si="258"/>
        <v>42380.884872685187</v>
      </c>
      <c r="T3286" s="14">
        <f t="shared" si="259"/>
        <v>42398.249305555553</v>
      </c>
      <c r="U3286" s="13">
        <f t="shared" si="260"/>
        <v>2016</v>
      </c>
      <c r="V3286"/>
    </row>
    <row r="3287" spans="1:22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6"/>
        <v>112</v>
      </c>
      <c r="P3287">
        <f t="shared" si="257"/>
        <v>69.19</v>
      </c>
      <c r="Q3287" s="10" t="s">
        <v>8315</v>
      </c>
      <c r="R3287" t="s">
        <v>8316</v>
      </c>
      <c r="S3287" s="14">
        <f t="shared" si="258"/>
        <v>42762.942430555559</v>
      </c>
      <c r="T3287" s="14">
        <f t="shared" si="259"/>
        <v>42794.208333333328</v>
      </c>
      <c r="U3287" s="13">
        <f t="shared" si="260"/>
        <v>2017</v>
      </c>
      <c r="V3287"/>
    </row>
    <row r="3288" spans="1:22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6"/>
        <v>102</v>
      </c>
      <c r="P3288">
        <f t="shared" si="257"/>
        <v>125.12</v>
      </c>
      <c r="Q3288" s="10" t="s">
        <v>8315</v>
      </c>
      <c r="R3288" t="s">
        <v>8316</v>
      </c>
      <c r="S3288" s="14">
        <f t="shared" si="258"/>
        <v>42567.840069444443</v>
      </c>
      <c r="T3288" s="14">
        <f t="shared" si="259"/>
        <v>42597.840069444443</v>
      </c>
      <c r="U3288" s="13">
        <f t="shared" si="260"/>
        <v>2016</v>
      </c>
      <c r="V3288"/>
    </row>
    <row r="3289" spans="1:22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6"/>
        <v>100</v>
      </c>
      <c r="P3289">
        <f t="shared" si="257"/>
        <v>73.53</v>
      </c>
      <c r="Q3289" s="10" t="s">
        <v>8315</v>
      </c>
      <c r="R3289" t="s">
        <v>8316</v>
      </c>
      <c r="S3289" s="14">
        <f t="shared" si="258"/>
        <v>42311.750324074077</v>
      </c>
      <c r="T3289" s="14">
        <f t="shared" si="259"/>
        <v>42336.750324074077</v>
      </c>
      <c r="U3289" s="13">
        <f t="shared" si="260"/>
        <v>2015</v>
      </c>
      <c r="V3289"/>
    </row>
    <row r="3290" spans="1:22" ht="58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6"/>
        <v>100</v>
      </c>
      <c r="P3290">
        <f t="shared" si="257"/>
        <v>48.44</v>
      </c>
      <c r="Q3290" s="10" t="s">
        <v>8315</v>
      </c>
      <c r="R3290" t="s">
        <v>8316</v>
      </c>
      <c r="S3290" s="14">
        <f t="shared" si="258"/>
        <v>42505.774479166663</v>
      </c>
      <c r="T3290" s="14">
        <f t="shared" si="259"/>
        <v>42541.958333333328</v>
      </c>
      <c r="U3290" s="13">
        <f t="shared" si="260"/>
        <v>2016</v>
      </c>
      <c r="V3290"/>
    </row>
    <row r="3291" spans="1:22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6"/>
        <v>133</v>
      </c>
      <c r="P3291">
        <f t="shared" si="257"/>
        <v>26.61</v>
      </c>
      <c r="Q3291" s="10" t="s">
        <v>8315</v>
      </c>
      <c r="R3291" t="s">
        <v>8316</v>
      </c>
      <c r="S3291" s="14">
        <f t="shared" si="258"/>
        <v>42758.368078703701</v>
      </c>
      <c r="T3291" s="14">
        <f t="shared" si="259"/>
        <v>42786.368078703701</v>
      </c>
      <c r="U3291" s="13">
        <f t="shared" si="260"/>
        <v>2017</v>
      </c>
      <c r="V3291"/>
    </row>
    <row r="3292" spans="1:22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6"/>
        <v>121</v>
      </c>
      <c r="P3292">
        <f t="shared" si="257"/>
        <v>33.67</v>
      </c>
      <c r="Q3292" s="10" t="s">
        <v>8315</v>
      </c>
      <c r="R3292" t="s">
        <v>8316</v>
      </c>
      <c r="S3292" s="14">
        <f t="shared" si="258"/>
        <v>42775.51494212963</v>
      </c>
      <c r="T3292" s="14">
        <f t="shared" si="259"/>
        <v>42805.51494212963</v>
      </c>
      <c r="U3292" s="13">
        <f t="shared" si="260"/>
        <v>2017</v>
      </c>
      <c r="V3292"/>
    </row>
    <row r="3293" spans="1:22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6"/>
        <v>114</v>
      </c>
      <c r="P3293">
        <f t="shared" si="257"/>
        <v>40.71</v>
      </c>
      <c r="Q3293" s="10" t="s">
        <v>8315</v>
      </c>
      <c r="R3293" t="s">
        <v>8316</v>
      </c>
      <c r="S3293" s="14">
        <f t="shared" si="258"/>
        <v>42232.702546296292</v>
      </c>
      <c r="T3293" s="14">
        <f t="shared" si="259"/>
        <v>42264.165972222225</v>
      </c>
      <c r="U3293" s="13">
        <f t="shared" si="260"/>
        <v>2015</v>
      </c>
      <c r="V3293"/>
    </row>
    <row r="3294" spans="1:22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6"/>
        <v>286</v>
      </c>
      <c r="P3294">
        <f t="shared" si="257"/>
        <v>19.27</v>
      </c>
      <c r="Q3294" s="10" t="s">
        <v>8315</v>
      </c>
      <c r="R3294" t="s">
        <v>8316</v>
      </c>
      <c r="S3294" s="14">
        <f t="shared" si="258"/>
        <v>42282.770231481481</v>
      </c>
      <c r="T3294" s="14">
        <f t="shared" si="259"/>
        <v>42342.811898148153</v>
      </c>
      <c r="U3294" s="13">
        <f t="shared" si="260"/>
        <v>2015</v>
      </c>
      <c r="V3294"/>
    </row>
    <row r="3295" spans="1:22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6"/>
        <v>170</v>
      </c>
      <c r="P3295">
        <f t="shared" si="257"/>
        <v>84.29</v>
      </c>
      <c r="Q3295" s="10" t="s">
        <v>8315</v>
      </c>
      <c r="R3295" t="s">
        <v>8316</v>
      </c>
      <c r="S3295" s="14">
        <f t="shared" si="258"/>
        <v>42768.425370370373</v>
      </c>
      <c r="T3295" s="14">
        <f t="shared" si="259"/>
        <v>42798.425370370373</v>
      </c>
      <c r="U3295" s="13">
        <f t="shared" si="260"/>
        <v>2017</v>
      </c>
      <c r="V3295"/>
    </row>
    <row r="3296" spans="1:22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6"/>
        <v>118</v>
      </c>
      <c r="P3296">
        <f t="shared" si="257"/>
        <v>29.58</v>
      </c>
      <c r="Q3296" s="10" t="s">
        <v>8315</v>
      </c>
      <c r="R3296" t="s">
        <v>8316</v>
      </c>
      <c r="S3296" s="14">
        <f t="shared" si="258"/>
        <v>42141.541134259256</v>
      </c>
      <c r="T3296" s="14">
        <f t="shared" si="259"/>
        <v>42171.541134259256</v>
      </c>
      <c r="U3296" s="13">
        <f t="shared" si="260"/>
        <v>2015</v>
      </c>
      <c r="V3296"/>
    </row>
    <row r="3297" spans="1:22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6"/>
        <v>103</v>
      </c>
      <c r="P3297">
        <f t="shared" si="257"/>
        <v>26.67</v>
      </c>
      <c r="Q3297" s="10" t="s">
        <v>8315</v>
      </c>
      <c r="R3297" t="s">
        <v>8316</v>
      </c>
      <c r="S3297" s="14">
        <f t="shared" si="258"/>
        <v>42609.442465277782</v>
      </c>
      <c r="T3297" s="14">
        <f t="shared" si="259"/>
        <v>42639.442465277782</v>
      </c>
      <c r="U3297" s="13">
        <f t="shared" si="260"/>
        <v>2016</v>
      </c>
      <c r="V3297"/>
    </row>
    <row r="3298" spans="1:22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6"/>
        <v>144</v>
      </c>
      <c r="P3298">
        <f t="shared" si="257"/>
        <v>45.98</v>
      </c>
      <c r="Q3298" s="10" t="s">
        <v>8315</v>
      </c>
      <c r="R3298" t="s">
        <v>8316</v>
      </c>
      <c r="S3298" s="14">
        <f t="shared" si="258"/>
        <v>42309.756620370375</v>
      </c>
      <c r="T3298" s="14">
        <f t="shared" si="259"/>
        <v>42330.916666666672</v>
      </c>
      <c r="U3298" s="13">
        <f t="shared" si="260"/>
        <v>2015</v>
      </c>
      <c r="V3298"/>
    </row>
    <row r="3299" spans="1:22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6"/>
        <v>100</v>
      </c>
      <c r="P3299">
        <f t="shared" si="257"/>
        <v>125.09</v>
      </c>
      <c r="Q3299" s="10" t="s">
        <v>8315</v>
      </c>
      <c r="R3299" t="s">
        <v>8316</v>
      </c>
      <c r="S3299" s="14">
        <f t="shared" si="258"/>
        <v>42193.771481481483</v>
      </c>
      <c r="T3299" s="14">
        <f t="shared" si="259"/>
        <v>42212.957638888889</v>
      </c>
      <c r="U3299" s="13">
        <f t="shared" si="260"/>
        <v>2015</v>
      </c>
      <c r="V3299"/>
    </row>
    <row r="3300" spans="1:22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6"/>
        <v>102</v>
      </c>
      <c r="P3300">
        <f t="shared" si="257"/>
        <v>141.29</v>
      </c>
      <c r="Q3300" s="10" t="s">
        <v>8315</v>
      </c>
      <c r="R3300" t="s">
        <v>8316</v>
      </c>
      <c r="S3300" s="14">
        <f t="shared" si="258"/>
        <v>42239.957962962959</v>
      </c>
      <c r="T3300" s="14">
        <f t="shared" si="259"/>
        <v>42260</v>
      </c>
      <c r="U3300" s="13">
        <f t="shared" si="260"/>
        <v>2015</v>
      </c>
      <c r="V3300"/>
    </row>
    <row r="3301" spans="1:22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6"/>
        <v>116</v>
      </c>
      <c r="P3301">
        <f t="shared" si="257"/>
        <v>55.33</v>
      </c>
      <c r="Q3301" s="10" t="s">
        <v>8315</v>
      </c>
      <c r="R3301" t="s">
        <v>8316</v>
      </c>
      <c r="S3301" s="14">
        <f t="shared" si="258"/>
        <v>42261.917395833334</v>
      </c>
      <c r="T3301" s="14">
        <f t="shared" si="259"/>
        <v>42291.917395833334</v>
      </c>
      <c r="U3301" s="13">
        <f t="shared" si="260"/>
        <v>2015</v>
      </c>
      <c r="V3301"/>
    </row>
    <row r="3302" spans="1:22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6"/>
        <v>136</v>
      </c>
      <c r="P3302">
        <f t="shared" si="257"/>
        <v>46.42</v>
      </c>
      <c r="Q3302" s="10" t="s">
        <v>8315</v>
      </c>
      <c r="R3302" t="s">
        <v>8316</v>
      </c>
      <c r="S3302" s="14">
        <f t="shared" si="258"/>
        <v>42102.743773148148</v>
      </c>
      <c r="T3302" s="14">
        <f t="shared" si="259"/>
        <v>42123.743773148148</v>
      </c>
      <c r="U3302" s="13">
        <f t="shared" si="260"/>
        <v>2015</v>
      </c>
      <c r="V3302"/>
    </row>
    <row r="3303" spans="1:22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6"/>
        <v>133</v>
      </c>
      <c r="P3303">
        <f t="shared" si="257"/>
        <v>57.2</v>
      </c>
      <c r="Q3303" s="10" t="s">
        <v>8315</v>
      </c>
      <c r="R3303" t="s">
        <v>8316</v>
      </c>
      <c r="S3303" s="14">
        <f t="shared" si="258"/>
        <v>42538.73583333334</v>
      </c>
      <c r="T3303" s="14">
        <f t="shared" si="259"/>
        <v>42583.290972222225</v>
      </c>
      <c r="U3303" s="13">
        <f t="shared" si="260"/>
        <v>2016</v>
      </c>
      <c r="V3303"/>
    </row>
    <row r="3304" spans="1:22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6"/>
        <v>103</v>
      </c>
      <c r="P3304">
        <f t="shared" si="257"/>
        <v>173.7</v>
      </c>
      <c r="Q3304" s="10" t="s">
        <v>8315</v>
      </c>
      <c r="R3304" t="s">
        <v>8316</v>
      </c>
      <c r="S3304" s="14">
        <f t="shared" si="258"/>
        <v>42681.35157407407</v>
      </c>
      <c r="T3304" s="14">
        <f t="shared" si="259"/>
        <v>42711.35157407407</v>
      </c>
      <c r="U3304" s="13">
        <f t="shared" si="260"/>
        <v>2016</v>
      </c>
      <c r="V3304"/>
    </row>
    <row r="3305" spans="1:22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6"/>
        <v>116</v>
      </c>
      <c r="P3305">
        <f t="shared" si="257"/>
        <v>59.6</v>
      </c>
      <c r="Q3305" s="10" t="s">
        <v>8315</v>
      </c>
      <c r="R3305" t="s">
        <v>8316</v>
      </c>
      <c r="S3305" s="14">
        <f t="shared" si="258"/>
        <v>42056.65143518518</v>
      </c>
      <c r="T3305" s="14">
        <f t="shared" si="259"/>
        <v>42091.609768518523</v>
      </c>
      <c r="U3305" s="13">
        <f t="shared" si="260"/>
        <v>2015</v>
      </c>
      <c r="V3305"/>
    </row>
    <row r="3306" spans="1:22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6"/>
        <v>105</v>
      </c>
      <c r="P3306">
        <f t="shared" si="257"/>
        <v>89.59</v>
      </c>
      <c r="Q3306" s="10" t="s">
        <v>8315</v>
      </c>
      <c r="R3306" t="s">
        <v>8316</v>
      </c>
      <c r="S3306" s="14">
        <f t="shared" si="258"/>
        <v>42696.624444444446</v>
      </c>
      <c r="T3306" s="14">
        <f t="shared" si="259"/>
        <v>42726.624444444446</v>
      </c>
      <c r="U3306" s="13">
        <f t="shared" si="260"/>
        <v>2016</v>
      </c>
      <c r="V3306"/>
    </row>
    <row r="3307" spans="1:22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6"/>
        <v>102</v>
      </c>
      <c r="P3307">
        <f t="shared" si="257"/>
        <v>204.05</v>
      </c>
      <c r="Q3307" s="10" t="s">
        <v>8315</v>
      </c>
      <c r="R3307" t="s">
        <v>8316</v>
      </c>
      <c r="S3307" s="14">
        <f t="shared" si="258"/>
        <v>42186.855879629627</v>
      </c>
      <c r="T3307" s="14">
        <f t="shared" si="259"/>
        <v>42216.855879629627</v>
      </c>
      <c r="U3307" s="13">
        <f t="shared" si="260"/>
        <v>2015</v>
      </c>
      <c r="V3307"/>
    </row>
    <row r="3308" spans="1:22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6"/>
        <v>175</v>
      </c>
      <c r="P3308">
        <f t="shared" si="257"/>
        <v>48.7</v>
      </c>
      <c r="Q3308" s="10" t="s">
        <v>8315</v>
      </c>
      <c r="R3308" t="s">
        <v>8316</v>
      </c>
      <c r="S3308" s="14">
        <f t="shared" si="258"/>
        <v>42493.219236111108</v>
      </c>
      <c r="T3308" s="14">
        <f t="shared" si="259"/>
        <v>42531.125</v>
      </c>
      <c r="U3308" s="13">
        <f t="shared" si="260"/>
        <v>2016</v>
      </c>
      <c r="V3308"/>
    </row>
    <row r="3309" spans="1:22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6"/>
        <v>107</v>
      </c>
      <c r="P3309">
        <f t="shared" si="257"/>
        <v>53.34</v>
      </c>
      <c r="Q3309" s="10" t="s">
        <v>8315</v>
      </c>
      <c r="R3309" t="s">
        <v>8316</v>
      </c>
      <c r="S3309" s="14">
        <f t="shared" si="258"/>
        <v>42475.057164351849</v>
      </c>
      <c r="T3309" s="14">
        <f t="shared" si="259"/>
        <v>42505.057164351849</v>
      </c>
      <c r="U3309" s="13">
        <f t="shared" si="260"/>
        <v>2016</v>
      </c>
      <c r="V3309"/>
    </row>
    <row r="3310" spans="1:22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6"/>
        <v>122</v>
      </c>
      <c r="P3310">
        <f t="shared" si="257"/>
        <v>75.09</v>
      </c>
      <c r="Q3310" s="10" t="s">
        <v>8315</v>
      </c>
      <c r="R3310" t="s">
        <v>8316</v>
      </c>
      <c r="S3310" s="14">
        <f t="shared" si="258"/>
        <v>42452.876909722225</v>
      </c>
      <c r="T3310" s="14">
        <f t="shared" si="259"/>
        <v>42473.876909722225</v>
      </c>
      <c r="U3310" s="13">
        <f t="shared" si="260"/>
        <v>2016</v>
      </c>
      <c r="V3310"/>
    </row>
    <row r="3311" spans="1:22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6"/>
        <v>159</v>
      </c>
      <c r="P3311">
        <f t="shared" si="257"/>
        <v>18</v>
      </c>
      <c r="Q3311" s="10" t="s">
        <v>8315</v>
      </c>
      <c r="R3311" t="s">
        <v>8316</v>
      </c>
      <c r="S3311" s="14">
        <f t="shared" si="258"/>
        <v>42628.650208333333</v>
      </c>
      <c r="T3311" s="14">
        <f t="shared" si="259"/>
        <v>42659.650208333333</v>
      </c>
      <c r="U3311" s="13">
        <f t="shared" si="260"/>
        <v>2016</v>
      </c>
      <c r="V3311"/>
    </row>
    <row r="3312" spans="1:22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6"/>
        <v>100</v>
      </c>
      <c r="P3312">
        <f t="shared" si="257"/>
        <v>209.84</v>
      </c>
      <c r="Q3312" s="10" t="s">
        <v>8315</v>
      </c>
      <c r="R3312" t="s">
        <v>8316</v>
      </c>
      <c r="S3312" s="14">
        <f t="shared" si="258"/>
        <v>42253.928530092591</v>
      </c>
      <c r="T3312" s="14">
        <f t="shared" si="259"/>
        <v>42283.928530092591</v>
      </c>
      <c r="U3312" s="13">
        <f t="shared" si="260"/>
        <v>2015</v>
      </c>
      <c r="V3312"/>
    </row>
    <row r="3313" spans="1:22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6"/>
        <v>110</v>
      </c>
      <c r="P3313">
        <f t="shared" si="257"/>
        <v>61.02</v>
      </c>
      <c r="Q3313" s="10" t="s">
        <v>8315</v>
      </c>
      <c r="R3313" t="s">
        <v>8316</v>
      </c>
      <c r="S3313" s="14">
        <f t="shared" si="258"/>
        <v>42264.29178240741</v>
      </c>
      <c r="T3313" s="14">
        <f t="shared" si="259"/>
        <v>42294.29178240741</v>
      </c>
      <c r="U3313" s="13">
        <f t="shared" si="260"/>
        <v>2015</v>
      </c>
      <c r="V3313"/>
    </row>
    <row r="3314" spans="1:22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6"/>
        <v>100</v>
      </c>
      <c r="P3314">
        <f t="shared" si="257"/>
        <v>61</v>
      </c>
      <c r="Q3314" s="10" t="s">
        <v>8315</v>
      </c>
      <c r="R3314" t="s">
        <v>8316</v>
      </c>
      <c r="S3314" s="14">
        <f t="shared" si="258"/>
        <v>42664.809560185182</v>
      </c>
      <c r="T3314" s="14">
        <f t="shared" si="259"/>
        <v>42685.916666666672</v>
      </c>
      <c r="U3314" s="13">
        <f t="shared" si="260"/>
        <v>2016</v>
      </c>
      <c r="V3314"/>
    </row>
    <row r="3315" spans="1:22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6"/>
        <v>116</v>
      </c>
      <c r="P3315">
        <f t="shared" si="257"/>
        <v>80.03</v>
      </c>
      <c r="Q3315" s="10" t="s">
        <v>8315</v>
      </c>
      <c r="R3315" t="s">
        <v>8316</v>
      </c>
      <c r="S3315" s="14">
        <f t="shared" si="258"/>
        <v>42382.244409722218</v>
      </c>
      <c r="T3315" s="14">
        <f t="shared" si="259"/>
        <v>42396.041666666672</v>
      </c>
      <c r="U3315" s="13">
        <f t="shared" si="260"/>
        <v>2016</v>
      </c>
      <c r="V3315"/>
    </row>
    <row r="3316" spans="1:22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6"/>
        <v>211</v>
      </c>
      <c r="P3316">
        <f t="shared" si="257"/>
        <v>29.07</v>
      </c>
      <c r="Q3316" s="10" t="s">
        <v>8315</v>
      </c>
      <c r="R3316" t="s">
        <v>8316</v>
      </c>
      <c r="S3316" s="14">
        <f t="shared" si="258"/>
        <v>42105.267488425925</v>
      </c>
      <c r="T3316" s="14">
        <f t="shared" si="259"/>
        <v>42132.836805555555</v>
      </c>
      <c r="U3316" s="13">
        <f t="shared" si="260"/>
        <v>2015</v>
      </c>
      <c r="V3316"/>
    </row>
    <row r="3317" spans="1:22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6"/>
        <v>110</v>
      </c>
      <c r="P3317">
        <f t="shared" si="257"/>
        <v>49.44</v>
      </c>
      <c r="Q3317" s="10" t="s">
        <v>8315</v>
      </c>
      <c r="R3317" t="s">
        <v>8316</v>
      </c>
      <c r="S3317" s="14">
        <f t="shared" si="258"/>
        <v>42466.303715277783</v>
      </c>
      <c r="T3317" s="14">
        <f t="shared" si="259"/>
        <v>42496.303715277783</v>
      </c>
      <c r="U3317" s="13">
        <f t="shared" si="260"/>
        <v>2016</v>
      </c>
      <c r="V3317"/>
    </row>
    <row r="3318" spans="1:22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6"/>
        <v>100</v>
      </c>
      <c r="P3318">
        <f t="shared" si="257"/>
        <v>93.98</v>
      </c>
      <c r="Q3318" s="10" t="s">
        <v>8315</v>
      </c>
      <c r="R3318" t="s">
        <v>8316</v>
      </c>
      <c r="S3318" s="14">
        <f t="shared" si="258"/>
        <v>41826.871238425927</v>
      </c>
      <c r="T3318" s="14">
        <f t="shared" si="259"/>
        <v>41859.57916666667</v>
      </c>
      <c r="U3318" s="13">
        <f t="shared" si="260"/>
        <v>2014</v>
      </c>
      <c r="V3318"/>
    </row>
    <row r="3319" spans="1:22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6"/>
        <v>106</v>
      </c>
      <c r="P3319">
        <f t="shared" si="257"/>
        <v>61.94</v>
      </c>
      <c r="Q3319" s="10" t="s">
        <v>8315</v>
      </c>
      <c r="R3319" t="s">
        <v>8316</v>
      </c>
      <c r="S3319" s="14">
        <f t="shared" si="258"/>
        <v>42499.039629629624</v>
      </c>
      <c r="T3319" s="14">
        <f t="shared" si="259"/>
        <v>42529.039629629624</v>
      </c>
      <c r="U3319" s="13">
        <f t="shared" si="260"/>
        <v>2016</v>
      </c>
      <c r="V3319"/>
    </row>
    <row r="3320" spans="1:22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6"/>
        <v>126</v>
      </c>
      <c r="P3320">
        <f t="shared" si="257"/>
        <v>78.5</v>
      </c>
      <c r="Q3320" s="10" t="s">
        <v>8315</v>
      </c>
      <c r="R3320" t="s">
        <v>8316</v>
      </c>
      <c r="S3320" s="14">
        <f t="shared" si="258"/>
        <v>42431.302002314813</v>
      </c>
      <c r="T3320" s="14">
        <f t="shared" si="259"/>
        <v>42471.104166666672</v>
      </c>
      <c r="U3320" s="13">
        <f t="shared" si="260"/>
        <v>2016</v>
      </c>
      <c r="V3320"/>
    </row>
    <row r="3321" spans="1:22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6"/>
        <v>108</v>
      </c>
      <c r="P3321">
        <f t="shared" si="257"/>
        <v>33.75</v>
      </c>
      <c r="Q3321" s="10" t="s">
        <v>8315</v>
      </c>
      <c r="R3321" t="s">
        <v>8316</v>
      </c>
      <c r="S3321" s="14">
        <f t="shared" si="258"/>
        <v>41990.585486111115</v>
      </c>
      <c r="T3321" s="14">
        <f t="shared" si="259"/>
        <v>42035.585486111115</v>
      </c>
      <c r="U3321" s="13">
        <f t="shared" si="260"/>
        <v>2014</v>
      </c>
      <c r="V3321"/>
    </row>
    <row r="3322" spans="1:22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6"/>
        <v>101</v>
      </c>
      <c r="P3322">
        <f t="shared" si="257"/>
        <v>66.45</v>
      </c>
      <c r="Q3322" s="10" t="s">
        <v>8315</v>
      </c>
      <c r="R3322" t="s">
        <v>8316</v>
      </c>
      <c r="S3322" s="14">
        <f t="shared" si="258"/>
        <v>42513.045798611114</v>
      </c>
      <c r="T3322" s="14">
        <f t="shared" si="259"/>
        <v>42543.045798611114</v>
      </c>
      <c r="U3322" s="13">
        <f t="shared" si="260"/>
        <v>2016</v>
      </c>
      <c r="V3322"/>
    </row>
    <row r="3323" spans="1:22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6"/>
        <v>107</v>
      </c>
      <c r="P3323">
        <f t="shared" si="257"/>
        <v>35.799999999999997</v>
      </c>
      <c r="Q3323" s="10" t="s">
        <v>8315</v>
      </c>
      <c r="R3323" t="s">
        <v>8316</v>
      </c>
      <c r="S3323" s="14">
        <f t="shared" si="258"/>
        <v>41914.100289351853</v>
      </c>
      <c r="T3323" s="14">
        <f t="shared" si="259"/>
        <v>41928.165972222225</v>
      </c>
      <c r="U3323" s="13">
        <f t="shared" si="260"/>
        <v>2014</v>
      </c>
      <c r="V3323"/>
    </row>
    <row r="3324" spans="1:22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6"/>
        <v>102</v>
      </c>
      <c r="P3324">
        <f t="shared" si="257"/>
        <v>145.65</v>
      </c>
      <c r="Q3324" s="10" t="s">
        <v>8315</v>
      </c>
      <c r="R3324" t="s">
        <v>8316</v>
      </c>
      <c r="S3324" s="14">
        <f t="shared" si="258"/>
        <v>42521.010370370372</v>
      </c>
      <c r="T3324" s="14">
        <f t="shared" si="259"/>
        <v>42543.163194444445</v>
      </c>
      <c r="U3324" s="13">
        <f t="shared" si="260"/>
        <v>2016</v>
      </c>
      <c r="V3324"/>
    </row>
    <row r="3325" spans="1:22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6"/>
        <v>126</v>
      </c>
      <c r="P3325">
        <f t="shared" si="257"/>
        <v>25.69</v>
      </c>
      <c r="Q3325" s="10" t="s">
        <v>8315</v>
      </c>
      <c r="R3325" t="s">
        <v>8316</v>
      </c>
      <c r="S3325" s="14">
        <f t="shared" si="258"/>
        <v>42608.36583333333</v>
      </c>
      <c r="T3325" s="14">
        <f t="shared" si="259"/>
        <v>42638.36583333333</v>
      </c>
      <c r="U3325" s="13">
        <f t="shared" si="260"/>
        <v>2016</v>
      </c>
      <c r="V3325"/>
    </row>
    <row r="3326" spans="1:22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6"/>
        <v>102</v>
      </c>
      <c r="P3326">
        <f t="shared" si="257"/>
        <v>152.5</v>
      </c>
      <c r="Q3326" s="10" t="s">
        <v>8315</v>
      </c>
      <c r="R3326" t="s">
        <v>8316</v>
      </c>
      <c r="S3326" s="14">
        <f t="shared" si="258"/>
        <v>42512.58321759259</v>
      </c>
      <c r="T3326" s="14">
        <f t="shared" si="259"/>
        <v>42526.58321759259</v>
      </c>
      <c r="U3326" s="13">
        <f t="shared" si="260"/>
        <v>2016</v>
      </c>
      <c r="V3326"/>
    </row>
    <row r="3327" spans="1:22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6"/>
        <v>113</v>
      </c>
      <c r="P3327">
        <f t="shared" si="257"/>
        <v>30</v>
      </c>
      <c r="Q3327" s="10" t="s">
        <v>8315</v>
      </c>
      <c r="R3327" t="s">
        <v>8316</v>
      </c>
      <c r="S3327" s="14">
        <f t="shared" si="258"/>
        <v>42064.785613425927</v>
      </c>
      <c r="T3327" s="14">
        <f t="shared" si="259"/>
        <v>42099.743946759263</v>
      </c>
      <c r="U3327" s="13">
        <f t="shared" si="260"/>
        <v>2015</v>
      </c>
      <c r="V3327"/>
    </row>
    <row r="3328" spans="1:22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6"/>
        <v>101</v>
      </c>
      <c r="P3328">
        <f t="shared" si="257"/>
        <v>142.28</v>
      </c>
      <c r="Q3328" s="10" t="s">
        <v>8315</v>
      </c>
      <c r="R3328" t="s">
        <v>8316</v>
      </c>
      <c r="S3328" s="14">
        <f t="shared" si="258"/>
        <v>42041.714178240742</v>
      </c>
      <c r="T3328" s="14">
        <f t="shared" si="259"/>
        <v>42071.67251157407</v>
      </c>
      <c r="U3328" s="13">
        <f t="shared" si="260"/>
        <v>2015</v>
      </c>
      <c r="V3328"/>
    </row>
    <row r="3329" spans="1:22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6"/>
        <v>101</v>
      </c>
      <c r="P3329">
        <f t="shared" si="257"/>
        <v>24.55</v>
      </c>
      <c r="Q3329" s="10" t="s">
        <v>8315</v>
      </c>
      <c r="R3329" t="s">
        <v>8316</v>
      </c>
      <c r="S3329" s="14">
        <f t="shared" si="258"/>
        <v>42468.374606481477</v>
      </c>
      <c r="T3329" s="14">
        <f t="shared" si="259"/>
        <v>42498.374606481477</v>
      </c>
      <c r="U3329" s="13">
        <f t="shared" si="260"/>
        <v>2016</v>
      </c>
      <c r="V3329"/>
    </row>
    <row r="3330" spans="1:22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6"/>
        <v>146</v>
      </c>
      <c r="P3330">
        <f t="shared" si="257"/>
        <v>292.77999999999997</v>
      </c>
      <c r="Q3330" s="10" t="s">
        <v>8315</v>
      </c>
      <c r="R3330" t="s">
        <v>8316</v>
      </c>
      <c r="S3330" s="14">
        <f t="shared" si="258"/>
        <v>41822.57503472222</v>
      </c>
      <c r="T3330" s="14">
        <f t="shared" si="259"/>
        <v>41825.041666666664</v>
      </c>
      <c r="U3330" s="13">
        <f t="shared" si="260"/>
        <v>2014</v>
      </c>
      <c r="V3330"/>
    </row>
    <row r="3331" spans="1:22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1">ROUND(E3331/D3331*100,0)</f>
        <v>117</v>
      </c>
      <c r="P3331">
        <f t="shared" ref="P3331:P3394" si="262">IFERROR(ROUND(E3331/L3331,2),0)</f>
        <v>44.92</v>
      </c>
      <c r="Q3331" s="10" t="s">
        <v>8315</v>
      </c>
      <c r="R3331" t="s">
        <v>8316</v>
      </c>
      <c r="S3331" s="14">
        <f t="shared" ref="S3331:S3394" si="263">(((J3331/60)/60)/24+DATE(1970,1,1))</f>
        <v>41837.323009259257</v>
      </c>
      <c r="T3331" s="14">
        <f t="shared" ref="T3331:T3394" si="264">(((I3331/60)/60)/24)+DATE(1970,1,1)</f>
        <v>41847.958333333336</v>
      </c>
      <c r="U3331" s="13">
        <f t="shared" ref="U3331:U3394" si="265">YEAR(S3331)</f>
        <v>2014</v>
      </c>
      <c r="V3331"/>
    </row>
    <row r="3332" spans="1:22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1"/>
        <v>106</v>
      </c>
      <c r="P3332">
        <f t="shared" si="262"/>
        <v>23.1</v>
      </c>
      <c r="Q3332" s="10" t="s">
        <v>8315</v>
      </c>
      <c r="R3332" t="s">
        <v>8316</v>
      </c>
      <c r="S3332" s="14">
        <f t="shared" si="263"/>
        <v>42065.887361111112</v>
      </c>
      <c r="T3332" s="14">
        <f t="shared" si="264"/>
        <v>42095.845694444448</v>
      </c>
      <c r="U3332" s="13">
        <f t="shared" si="265"/>
        <v>2015</v>
      </c>
      <c r="V3332"/>
    </row>
    <row r="3333" spans="1:22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1"/>
        <v>105</v>
      </c>
      <c r="P3333">
        <f t="shared" si="262"/>
        <v>80.400000000000006</v>
      </c>
      <c r="Q3333" s="10" t="s">
        <v>8315</v>
      </c>
      <c r="R3333" t="s">
        <v>8316</v>
      </c>
      <c r="S3333" s="14">
        <f t="shared" si="263"/>
        <v>42248.697754629626</v>
      </c>
      <c r="T3333" s="14">
        <f t="shared" si="264"/>
        <v>42283.697754629626</v>
      </c>
      <c r="U3333" s="13">
        <f t="shared" si="265"/>
        <v>2015</v>
      </c>
      <c r="V3333"/>
    </row>
    <row r="3334" spans="1:22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1"/>
        <v>100</v>
      </c>
      <c r="P3334">
        <f t="shared" si="262"/>
        <v>72.290000000000006</v>
      </c>
      <c r="Q3334" s="10" t="s">
        <v>8315</v>
      </c>
      <c r="R3334" t="s">
        <v>8316</v>
      </c>
      <c r="S3334" s="14">
        <f t="shared" si="263"/>
        <v>41809.860300925924</v>
      </c>
      <c r="T3334" s="14">
        <f t="shared" si="264"/>
        <v>41839.860300925924</v>
      </c>
      <c r="U3334" s="13">
        <f t="shared" si="265"/>
        <v>2014</v>
      </c>
      <c r="V3334"/>
    </row>
    <row r="3335" spans="1:22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1"/>
        <v>105</v>
      </c>
      <c r="P3335">
        <f t="shared" si="262"/>
        <v>32.97</v>
      </c>
      <c r="Q3335" s="10" t="s">
        <v>8315</v>
      </c>
      <c r="R3335" t="s">
        <v>8316</v>
      </c>
      <c r="S3335" s="14">
        <f t="shared" si="263"/>
        <v>42148.676851851851</v>
      </c>
      <c r="T3335" s="14">
        <f t="shared" si="264"/>
        <v>42170.676851851851</v>
      </c>
      <c r="U3335" s="13">
        <f t="shared" si="265"/>
        <v>2015</v>
      </c>
      <c r="V3335"/>
    </row>
    <row r="3336" spans="1:22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1"/>
        <v>139</v>
      </c>
      <c r="P3336">
        <f t="shared" si="262"/>
        <v>116.65</v>
      </c>
      <c r="Q3336" s="10" t="s">
        <v>8315</v>
      </c>
      <c r="R3336" t="s">
        <v>8316</v>
      </c>
      <c r="S3336" s="14">
        <f t="shared" si="263"/>
        <v>42185.521087962959</v>
      </c>
      <c r="T3336" s="14">
        <f t="shared" si="264"/>
        <v>42215.521087962959</v>
      </c>
      <c r="U3336" s="13">
        <f t="shared" si="265"/>
        <v>2015</v>
      </c>
      <c r="V3336"/>
    </row>
    <row r="3337" spans="1:22" ht="58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1"/>
        <v>100</v>
      </c>
      <c r="P3337">
        <f t="shared" si="262"/>
        <v>79.62</v>
      </c>
      <c r="Q3337" s="10" t="s">
        <v>8315</v>
      </c>
      <c r="R3337" t="s">
        <v>8316</v>
      </c>
      <c r="S3337" s="14">
        <f t="shared" si="263"/>
        <v>41827.674143518518</v>
      </c>
      <c r="T3337" s="14">
        <f t="shared" si="264"/>
        <v>41854.958333333336</v>
      </c>
      <c r="U3337" s="13">
        <f t="shared" si="265"/>
        <v>2014</v>
      </c>
      <c r="V3337"/>
    </row>
    <row r="3338" spans="1:22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1"/>
        <v>100</v>
      </c>
      <c r="P3338">
        <f t="shared" si="262"/>
        <v>27.78</v>
      </c>
      <c r="Q3338" s="10" t="s">
        <v>8315</v>
      </c>
      <c r="R3338" t="s">
        <v>8316</v>
      </c>
      <c r="S3338" s="14">
        <f t="shared" si="263"/>
        <v>42437.398680555561</v>
      </c>
      <c r="T3338" s="14">
        <f t="shared" si="264"/>
        <v>42465.35701388889</v>
      </c>
      <c r="U3338" s="13">
        <f t="shared" si="265"/>
        <v>2016</v>
      </c>
      <c r="V3338"/>
    </row>
    <row r="3339" spans="1:22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1"/>
        <v>110</v>
      </c>
      <c r="P3339">
        <f t="shared" si="262"/>
        <v>81.03</v>
      </c>
      <c r="Q3339" s="10" t="s">
        <v>8315</v>
      </c>
      <c r="R3339" t="s">
        <v>8316</v>
      </c>
      <c r="S3339" s="14">
        <f t="shared" si="263"/>
        <v>41901.282025462962</v>
      </c>
      <c r="T3339" s="14">
        <f t="shared" si="264"/>
        <v>41922.875</v>
      </c>
      <c r="U3339" s="13">
        <f t="shared" si="265"/>
        <v>2014</v>
      </c>
      <c r="V3339"/>
    </row>
    <row r="3340" spans="1:22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1"/>
        <v>102</v>
      </c>
      <c r="P3340">
        <f t="shared" si="262"/>
        <v>136.85</v>
      </c>
      <c r="Q3340" s="10" t="s">
        <v>8315</v>
      </c>
      <c r="R3340" t="s">
        <v>8316</v>
      </c>
      <c r="S3340" s="14">
        <f t="shared" si="263"/>
        <v>42769.574999999997</v>
      </c>
      <c r="T3340" s="14">
        <f t="shared" si="264"/>
        <v>42790.574999999997</v>
      </c>
      <c r="U3340" s="13">
        <f t="shared" si="265"/>
        <v>2017</v>
      </c>
      <c r="V3340"/>
    </row>
    <row r="3341" spans="1:22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1"/>
        <v>104</v>
      </c>
      <c r="P3341">
        <f t="shared" si="262"/>
        <v>177.62</v>
      </c>
      <c r="Q3341" s="10" t="s">
        <v>8315</v>
      </c>
      <c r="R3341" t="s">
        <v>8316</v>
      </c>
      <c r="S3341" s="14">
        <f t="shared" si="263"/>
        <v>42549.665717592594</v>
      </c>
      <c r="T3341" s="14">
        <f t="shared" si="264"/>
        <v>42579.665717592594</v>
      </c>
      <c r="U3341" s="13">
        <f t="shared" si="265"/>
        <v>2016</v>
      </c>
      <c r="V3341"/>
    </row>
    <row r="3342" spans="1:22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1"/>
        <v>138</v>
      </c>
      <c r="P3342">
        <f t="shared" si="262"/>
        <v>109.08</v>
      </c>
      <c r="Q3342" s="10" t="s">
        <v>8315</v>
      </c>
      <c r="R3342" t="s">
        <v>8316</v>
      </c>
      <c r="S3342" s="14">
        <f t="shared" si="263"/>
        <v>42685.974004629628</v>
      </c>
      <c r="T3342" s="14">
        <f t="shared" si="264"/>
        <v>42710.974004629628</v>
      </c>
      <c r="U3342" s="13">
        <f t="shared" si="265"/>
        <v>2016</v>
      </c>
      <c r="V3342"/>
    </row>
    <row r="3343" spans="1:22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1"/>
        <v>100</v>
      </c>
      <c r="P3343">
        <f t="shared" si="262"/>
        <v>119.64</v>
      </c>
      <c r="Q3343" s="10" t="s">
        <v>8315</v>
      </c>
      <c r="R3343" t="s">
        <v>8316</v>
      </c>
      <c r="S3343" s="14">
        <f t="shared" si="263"/>
        <v>42510.798854166671</v>
      </c>
      <c r="T3343" s="14">
        <f t="shared" si="264"/>
        <v>42533.708333333328</v>
      </c>
      <c r="U3343" s="13">
        <f t="shared" si="265"/>
        <v>2016</v>
      </c>
      <c r="V3343"/>
    </row>
    <row r="3344" spans="1:22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1"/>
        <v>102</v>
      </c>
      <c r="P3344">
        <f t="shared" si="262"/>
        <v>78.209999999999994</v>
      </c>
      <c r="Q3344" s="10" t="s">
        <v>8315</v>
      </c>
      <c r="R3344" t="s">
        <v>8316</v>
      </c>
      <c r="S3344" s="14">
        <f t="shared" si="263"/>
        <v>42062.296412037031</v>
      </c>
      <c r="T3344" s="14">
        <f t="shared" si="264"/>
        <v>42095.207638888889</v>
      </c>
      <c r="U3344" s="13">
        <f t="shared" si="265"/>
        <v>2015</v>
      </c>
      <c r="V3344"/>
    </row>
    <row r="3345" spans="1:22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1"/>
        <v>171</v>
      </c>
      <c r="P3345">
        <f t="shared" si="262"/>
        <v>52.17</v>
      </c>
      <c r="Q3345" s="10" t="s">
        <v>8315</v>
      </c>
      <c r="R3345" t="s">
        <v>8316</v>
      </c>
      <c r="S3345" s="14">
        <f t="shared" si="263"/>
        <v>42452.916481481487</v>
      </c>
      <c r="T3345" s="14">
        <f t="shared" si="264"/>
        <v>42473.554166666669</v>
      </c>
      <c r="U3345" s="13">
        <f t="shared" si="265"/>
        <v>2016</v>
      </c>
      <c r="V3345"/>
    </row>
    <row r="3346" spans="1:22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1"/>
        <v>101</v>
      </c>
      <c r="P3346">
        <f t="shared" si="262"/>
        <v>114.13</v>
      </c>
      <c r="Q3346" s="10" t="s">
        <v>8315</v>
      </c>
      <c r="R3346" t="s">
        <v>8316</v>
      </c>
      <c r="S3346" s="14">
        <f t="shared" si="263"/>
        <v>41851.200150462959</v>
      </c>
      <c r="T3346" s="14">
        <f t="shared" si="264"/>
        <v>41881.200150462959</v>
      </c>
      <c r="U3346" s="13">
        <f t="shared" si="265"/>
        <v>2014</v>
      </c>
      <c r="V3346"/>
    </row>
    <row r="3347" spans="1:22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1"/>
        <v>130</v>
      </c>
      <c r="P3347">
        <f t="shared" si="262"/>
        <v>50</v>
      </c>
      <c r="Q3347" s="10" t="s">
        <v>8315</v>
      </c>
      <c r="R3347" t="s">
        <v>8316</v>
      </c>
      <c r="S3347" s="14">
        <f t="shared" si="263"/>
        <v>42053.106111111112</v>
      </c>
      <c r="T3347" s="14">
        <f t="shared" si="264"/>
        <v>42112.025694444441</v>
      </c>
      <c r="U3347" s="13">
        <f t="shared" si="265"/>
        <v>2015</v>
      </c>
      <c r="V3347"/>
    </row>
    <row r="3348" spans="1:22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1"/>
        <v>110</v>
      </c>
      <c r="P3348">
        <f t="shared" si="262"/>
        <v>91.67</v>
      </c>
      <c r="Q3348" s="10" t="s">
        <v>8315</v>
      </c>
      <c r="R3348" t="s">
        <v>8316</v>
      </c>
      <c r="S3348" s="14">
        <f t="shared" si="263"/>
        <v>42054.024421296301</v>
      </c>
      <c r="T3348" s="14">
        <f t="shared" si="264"/>
        <v>42061.024421296301</v>
      </c>
      <c r="U3348" s="13">
        <f t="shared" si="265"/>
        <v>2015</v>
      </c>
      <c r="V3348"/>
    </row>
    <row r="3349" spans="1:22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1"/>
        <v>119</v>
      </c>
      <c r="P3349">
        <f t="shared" si="262"/>
        <v>108.59</v>
      </c>
      <c r="Q3349" s="10" t="s">
        <v>8315</v>
      </c>
      <c r="R3349" t="s">
        <v>8316</v>
      </c>
      <c r="S3349" s="14">
        <f t="shared" si="263"/>
        <v>42484.551550925928</v>
      </c>
      <c r="T3349" s="14">
        <f t="shared" si="264"/>
        <v>42498.875</v>
      </c>
      <c r="U3349" s="13">
        <f t="shared" si="265"/>
        <v>2016</v>
      </c>
      <c r="V3349"/>
    </row>
    <row r="3350" spans="1:22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1"/>
        <v>100</v>
      </c>
      <c r="P3350">
        <f t="shared" si="262"/>
        <v>69.819999999999993</v>
      </c>
      <c r="Q3350" s="10" t="s">
        <v>8315</v>
      </c>
      <c r="R3350" t="s">
        <v>8316</v>
      </c>
      <c r="S3350" s="14">
        <f t="shared" si="263"/>
        <v>42466.558796296296</v>
      </c>
      <c r="T3350" s="14">
        <f t="shared" si="264"/>
        <v>42490.165972222225</v>
      </c>
      <c r="U3350" s="13">
        <f t="shared" si="265"/>
        <v>2016</v>
      </c>
      <c r="V3350"/>
    </row>
    <row r="3351" spans="1:22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1"/>
        <v>153</v>
      </c>
      <c r="P3351">
        <f t="shared" si="262"/>
        <v>109.57</v>
      </c>
      <c r="Q3351" s="10" t="s">
        <v>8315</v>
      </c>
      <c r="R3351" t="s">
        <v>8316</v>
      </c>
      <c r="S3351" s="14">
        <f t="shared" si="263"/>
        <v>42513.110787037032</v>
      </c>
      <c r="T3351" s="14">
        <f t="shared" si="264"/>
        <v>42534.708333333328</v>
      </c>
      <c r="U3351" s="13">
        <f t="shared" si="265"/>
        <v>2016</v>
      </c>
      <c r="V3351"/>
    </row>
    <row r="3352" spans="1:22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1"/>
        <v>104</v>
      </c>
      <c r="P3352">
        <f t="shared" si="262"/>
        <v>71.67</v>
      </c>
      <c r="Q3352" s="10" t="s">
        <v>8315</v>
      </c>
      <c r="R3352" t="s">
        <v>8316</v>
      </c>
      <c r="S3352" s="14">
        <f t="shared" si="263"/>
        <v>42302.701516203699</v>
      </c>
      <c r="T3352" s="14">
        <f t="shared" si="264"/>
        <v>42337.958333333328</v>
      </c>
      <c r="U3352" s="13">
        <f t="shared" si="265"/>
        <v>2015</v>
      </c>
      <c r="V3352"/>
    </row>
    <row r="3353" spans="1:22" ht="58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1"/>
        <v>101</v>
      </c>
      <c r="P3353">
        <f t="shared" si="262"/>
        <v>93.61</v>
      </c>
      <c r="Q3353" s="10" t="s">
        <v>8315</v>
      </c>
      <c r="R3353" t="s">
        <v>8316</v>
      </c>
      <c r="S3353" s="14">
        <f t="shared" si="263"/>
        <v>41806.395428240743</v>
      </c>
      <c r="T3353" s="14">
        <f t="shared" si="264"/>
        <v>41843.458333333336</v>
      </c>
      <c r="U3353" s="13">
        <f t="shared" si="265"/>
        <v>2014</v>
      </c>
      <c r="V3353"/>
    </row>
    <row r="3354" spans="1:22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1"/>
        <v>108</v>
      </c>
      <c r="P3354">
        <f t="shared" si="262"/>
        <v>76.8</v>
      </c>
      <c r="Q3354" s="10" t="s">
        <v>8315</v>
      </c>
      <c r="R3354" t="s">
        <v>8316</v>
      </c>
      <c r="S3354" s="14">
        <f t="shared" si="263"/>
        <v>42495.992800925931</v>
      </c>
      <c r="T3354" s="14">
        <f t="shared" si="264"/>
        <v>42552.958333333328</v>
      </c>
      <c r="U3354" s="13">
        <f t="shared" si="265"/>
        <v>2016</v>
      </c>
      <c r="V3354"/>
    </row>
    <row r="3355" spans="1:22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1"/>
        <v>315</v>
      </c>
      <c r="P3355">
        <f t="shared" si="262"/>
        <v>35.799999999999997</v>
      </c>
      <c r="Q3355" s="10" t="s">
        <v>8315</v>
      </c>
      <c r="R3355" t="s">
        <v>8316</v>
      </c>
      <c r="S3355" s="14">
        <f t="shared" si="263"/>
        <v>42479.432291666672</v>
      </c>
      <c r="T3355" s="14">
        <f t="shared" si="264"/>
        <v>42492.958333333328</v>
      </c>
      <c r="U3355" s="13">
        <f t="shared" si="265"/>
        <v>2016</v>
      </c>
      <c r="V3355"/>
    </row>
    <row r="3356" spans="1:22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1"/>
        <v>102</v>
      </c>
      <c r="P3356">
        <f t="shared" si="262"/>
        <v>55.6</v>
      </c>
      <c r="Q3356" s="10" t="s">
        <v>8315</v>
      </c>
      <c r="R3356" t="s">
        <v>8316</v>
      </c>
      <c r="S3356" s="14">
        <f t="shared" si="263"/>
        <v>42270.7269212963</v>
      </c>
      <c r="T3356" s="14">
        <f t="shared" si="264"/>
        <v>42306.167361111111</v>
      </c>
      <c r="U3356" s="13">
        <f t="shared" si="265"/>
        <v>2015</v>
      </c>
      <c r="V3356"/>
    </row>
    <row r="3357" spans="1:22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1"/>
        <v>126</v>
      </c>
      <c r="P3357">
        <f t="shared" si="262"/>
        <v>147.33000000000001</v>
      </c>
      <c r="Q3357" s="10" t="s">
        <v>8315</v>
      </c>
      <c r="R3357" t="s">
        <v>8316</v>
      </c>
      <c r="S3357" s="14">
        <f t="shared" si="263"/>
        <v>42489.619525462964</v>
      </c>
      <c r="T3357" s="14">
        <f t="shared" si="264"/>
        <v>42500.470138888893</v>
      </c>
      <c r="U3357" s="13">
        <f t="shared" si="265"/>
        <v>2016</v>
      </c>
      <c r="V3357"/>
    </row>
    <row r="3358" spans="1:22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1"/>
        <v>101</v>
      </c>
      <c r="P3358">
        <f t="shared" si="262"/>
        <v>56.33</v>
      </c>
      <c r="Q3358" s="10" t="s">
        <v>8315</v>
      </c>
      <c r="R3358" t="s">
        <v>8316</v>
      </c>
      <c r="S3358" s="14">
        <f t="shared" si="263"/>
        <v>42536.815648148149</v>
      </c>
      <c r="T3358" s="14">
        <f t="shared" si="264"/>
        <v>42566.815648148149</v>
      </c>
      <c r="U3358" s="13">
        <f t="shared" si="265"/>
        <v>2016</v>
      </c>
      <c r="V3358"/>
    </row>
    <row r="3359" spans="1:22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1"/>
        <v>101</v>
      </c>
      <c r="P3359">
        <f t="shared" si="262"/>
        <v>96.19</v>
      </c>
      <c r="Q3359" s="10" t="s">
        <v>8315</v>
      </c>
      <c r="R3359" t="s">
        <v>8316</v>
      </c>
      <c r="S3359" s="14">
        <f t="shared" si="263"/>
        <v>41822.417939814812</v>
      </c>
      <c r="T3359" s="14">
        <f t="shared" si="264"/>
        <v>41852.417939814812</v>
      </c>
      <c r="U3359" s="13">
        <f t="shared" si="265"/>
        <v>2014</v>
      </c>
      <c r="V3359"/>
    </row>
    <row r="3360" spans="1:22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1"/>
        <v>103</v>
      </c>
      <c r="P3360">
        <f t="shared" si="262"/>
        <v>63.57</v>
      </c>
      <c r="Q3360" s="10" t="s">
        <v>8315</v>
      </c>
      <c r="R3360" t="s">
        <v>8316</v>
      </c>
      <c r="S3360" s="14">
        <f t="shared" si="263"/>
        <v>41932.311099537037</v>
      </c>
      <c r="T3360" s="14">
        <f t="shared" si="264"/>
        <v>41962.352766203709</v>
      </c>
      <c r="U3360" s="13">
        <f t="shared" si="265"/>
        <v>2014</v>
      </c>
      <c r="V3360"/>
    </row>
    <row r="3361" spans="1:22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1"/>
        <v>106</v>
      </c>
      <c r="P3361">
        <f t="shared" si="262"/>
        <v>184.78</v>
      </c>
      <c r="Q3361" s="10" t="s">
        <v>8315</v>
      </c>
      <c r="R3361" t="s">
        <v>8316</v>
      </c>
      <c r="S3361" s="14">
        <f t="shared" si="263"/>
        <v>42746.057106481487</v>
      </c>
      <c r="T3361" s="14">
        <f t="shared" si="264"/>
        <v>42791.057106481487</v>
      </c>
      <c r="U3361" s="13">
        <f t="shared" si="265"/>
        <v>2017</v>
      </c>
      <c r="V3361"/>
    </row>
    <row r="3362" spans="1:22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1"/>
        <v>101</v>
      </c>
      <c r="P3362">
        <f t="shared" si="262"/>
        <v>126.72</v>
      </c>
      <c r="Q3362" s="10" t="s">
        <v>8315</v>
      </c>
      <c r="R3362" t="s">
        <v>8316</v>
      </c>
      <c r="S3362" s="14">
        <f t="shared" si="263"/>
        <v>42697.082673611112</v>
      </c>
      <c r="T3362" s="14">
        <f t="shared" si="264"/>
        <v>42718.665972222225</v>
      </c>
      <c r="U3362" s="13">
        <f t="shared" si="265"/>
        <v>2016</v>
      </c>
      <c r="V3362"/>
    </row>
    <row r="3363" spans="1:22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1"/>
        <v>113</v>
      </c>
      <c r="P3363">
        <f t="shared" si="262"/>
        <v>83.43</v>
      </c>
      <c r="Q3363" s="10" t="s">
        <v>8315</v>
      </c>
      <c r="R3363" t="s">
        <v>8316</v>
      </c>
      <c r="S3363" s="14">
        <f t="shared" si="263"/>
        <v>41866.025347222225</v>
      </c>
      <c r="T3363" s="14">
        <f t="shared" si="264"/>
        <v>41883.665972222225</v>
      </c>
      <c r="U3363" s="13">
        <f t="shared" si="265"/>
        <v>2014</v>
      </c>
      <c r="V3363"/>
    </row>
    <row r="3364" spans="1:22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1"/>
        <v>218</v>
      </c>
      <c r="P3364">
        <f t="shared" si="262"/>
        <v>54.5</v>
      </c>
      <c r="Q3364" s="10" t="s">
        <v>8315</v>
      </c>
      <c r="R3364" t="s">
        <v>8316</v>
      </c>
      <c r="S3364" s="14">
        <f t="shared" si="263"/>
        <v>42056.091631944444</v>
      </c>
      <c r="T3364" s="14">
        <f t="shared" si="264"/>
        <v>42070.204861111109</v>
      </c>
      <c r="U3364" s="13">
        <f t="shared" si="265"/>
        <v>2015</v>
      </c>
      <c r="V3364"/>
    </row>
    <row r="3365" spans="1:22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1"/>
        <v>101</v>
      </c>
      <c r="P3365">
        <f t="shared" si="262"/>
        <v>302.31</v>
      </c>
      <c r="Q3365" s="10" t="s">
        <v>8315</v>
      </c>
      <c r="R3365" t="s">
        <v>8316</v>
      </c>
      <c r="S3365" s="14">
        <f t="shared" si="263"/>
        <v>41851.771354166667</v>
      </c>
      <c r="T3365" s="14">
        <f t="shared" si="264"/>
        <v>41870.666666666664</v>
      </c>
      <c r="U3365" s="13">
        <f t="shared" si="265"/>
        <v>2014</v>
      </c>
      <c r="V3365"/>
    </row>
    <row r="3366" spans="1:22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1"/>
        <v>106</v>
      </c>
      <c r="P3366">
        <f t="shared" si="262"/>
        <v>44.14</v>
      </c>
      <c r="Q3366" s="10" t="s">
        <v>8315</v>
      </c>
      <c r="R3366" t="s">
        <v>8316</v>
      </c>
      <c r="S3366" s="14">
        <f t="shared" si="263"/>
        <v>42422.977418981478</v>
      </c>
      <c r="T3366" s="14">
        <f t="shared" si="264"/>
        <v>42444.875</v>
      </c>
      <c r="U3366" s="13">
        <f t="shared" si="265"/>
        <v>2016</v>
      </c>
      <c r="V3366"/>
    </row>
    <row r="3367" spans="1:22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1"/>
        <v>104</v>
      </c>
      <c r="P3367">
        <f t="shared" si="262"/>
        <v>866.67</v>
      </c>
      <c r="Q3367" s="10" t="s">
        <v>8315</v>
      </c>
      <c r="R3367" t="s">
        <v>8316</v>
      </c>
      <c r="S3367" s="14">
        <f t="shared" si="263"/>
        <v>42321.101759259262</v>
      </c>
      <c r="T3367" s="14">
        <f t="shared" si="264"/>
        <v>42351.101759259262</v>
      </c>
      <c r="U3367" s="13">
        <f t="shared" si="265"/>
        <v>2015</v>
      </c>
      <c r="V3367"/>
    </row>
    <row r="3368" spans="1:22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1"/>
        <v>221</v>
      </c>
      <c r="P3368">
        <f t="shared" si="262"/>
        <v>61.39</v>
      </c>
      <c r="Q3368" s="10" t="s">
        <v>8315</v>
      </c>
      <c r="R3368" t="s">
        <v>8316</v>
      </c>
      <c r="S3368" s="14">
        <f t="shared" si="263"/>
        <v>42107.067557870367</v>
      </c>
      <c r="T3368" s="14">
        <f t="shared" si="264"/>
        <v>42137.067557870367</v>
      </c>
      <c r="U3368" s="13">
        <f t="shared" si="265"/>
        <v>2015</v>
      </c>
      <c r="V3368"/>
    </row>
    <row r="3369" spans="1:22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1"/>
        <v>119</v>
      </c>
      <c r="P3369">
        <f t="shared" si="262"/>
        <v>29.67</v>
      </c>
      <c r="Q3369" s="10" t="s">
        <v>8315</v>
      </c>
      <c r="R3369" t="s">
        <v>8316</v>
      </c>
      <c r="S3369" s="14">
        <f t="shared" si="263"/>
        <v>42192.933958333335</v>
      </c>
      <c r="T3369" s="14">
        <f t="shared" si="264"/>
        <v>42217.933958333335</v>
      </c>
      <c r="U3369" s="13">
        <f t="shared" si="265"/>
        <v>2015</v>
      </c>
      <c r="V3369"/>
    </row>
    <row r="3370" spans="1:22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1"/>
        <v>105</v>
      </c>
      <c r="P3370">
        <f t="shared" si="262"/>
        <v>45.48</v>
      </c>
      <c r="Q3370" s="10" t="s">
        <v>8315</v>
      </c>
      <c r="R3370" t="s">
        <v>8316</v>
      </c>
      <c r="S3370" s="14">
        <f t="shared" si="263"/>
        <v>41969.199756944443</v>
      </c>
      <c r="T3370" s="14">
        <f t="shared" si="264"/>
        <v>42005.208333333328</v>
      </c>
      <c r="U3370" s="13">
        <f t="shared" si="265"/>
        <v>2014</v>
      </c>
      <c r="V3370"/>
    </row>
    <row r="3371" spans="1:22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1"/>
        <v>104</v>
      </c>
      <c r="P3371">
        <f t="shared" si="262"/>
        <v>96.2</v>
      </c>
      <c r="Q3371" s="10" t="s">
        <v>8315</v>
      </c>
      <c r="R3371" t="s">
        <v>8316</v>
      </c>
      <c r="S3371" s="14">
        <f t="shared" si="263"/>
        <v>42690.041435185187</v>
      </c>
      <c r="T3371" s="14">
        <f t="shared" si="264"/>
        <v>42750.041435185187</v>
      </c>
      <c r="U3371" s="13">
        <f t="shared" si="265"/>
        <v>2016</v>
      </c>
      <c r="V3371"/>
    </row>
    <row r="3372" spans="1:22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1"/>
        <v>118</v>
      </c>
      <c r="P3372">
        <f t="shared" si="262"/>
        <v>67.92</v>
      </c>
      <c r="Q3372" s="10" t="s">
        <v>8315</v>
      </c>
      <c r="R3372" t="s">
        <v>8316</v>
      </c>
      <c r="S3372" s="14">
        <f t="shared" si="263"/>
        <v>42690.334317129629</v>
      </c>
      <c r="T3372" s="14">
        <f t="shared" si="264"/>
        <v>42721.333333333328</v>
      </c>
      <c r="U3372" s="13">
        <f t="shared" si="265"/>
        <v>2016</v>
      </c>
      <c r="V3372"/>
    </row>
    <row r="3373" spans="1:22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1"/>
        <v>139</v>
      </c>
      <c r="P3373">
        <f t="shared" si="262"/>
        <v>30.78</v>
      </c>
      <c r="Q3373" s="10" t="s">
        <v>8315</v>
      </c>
      <c r="R3373" t="s">
        <v>8316</v>
      </c>
      <c r="S3373" s="14">
        <f t="shared" si="263"/>
        <v>42312.874594907407</v>
      </c>
      <c r="T3373" s="14">
        <f t="shared" si="264"/>
        <v>42340.874594907407</v>
      </c>
      <c r="U3373" s="13">
        <f t="shared" si="265"/>
        <v>2015</v>
      </c>
      <c r="V3373"/>
    </row>
    <row r="3374" spans="1:22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1"/>
        <v>104</v>
      </c>
      <c r="P3374">
        <f t="shared" si="262"/>
        <v>38.33</v>
      </c>
      <c r="Q3374" s="10" t="s">
        <v>8315</v>
      </c>
      <c r="R3374" t="s">
        <v>8316</v>
      </c>
      <c r="S3374" s="14">
        <f t="shared" si="263"/>
        <v>41855.548101851848</v>
      </c>
      <c r="T3374" s="14">
        <f t="shared" si="264"/>
        <v>41876.207638888889</v>
      </c>
      <c r="U3374" s="13">
        <f t="shared" si="265"/>
        <v>2014</v>
      </c>
      <c r="V3374"/>
    </row>
    <row r="3375" spans="1:22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1"/>
        <v>100</v>
      </c>
      <c r="P3375">
        <f t="shared" si="262"/>
        <v>66.83</v>
      </c>
      <c r="Q3375" s="10" t="s">
        <v>8315</v>
      </c>
      <c r="R3375" t="s">
        <v>8316</v>
      </c>
      <c r="S3375" s="14">
        <f t="shared" si="263"/>
        <v>42179.854629629626</v>
      </c>
      <c r="T3375" s="14">
        <f t="shared" si="264"/>
        <v>42203.666666666672</v>
      </c>
      <c r="U3375" s="13">
        <f t="shared" si="265"/>
        <v>2015</v>
      </c>
      <c r="V3375"/>
    </row>
    <row r="3376" spans="1:22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1"/>
        <v>107</v>
      </c>
      <c r="P3376">
        <f t="shared" si="262"/>
        <v>71.73</v>
      </c>
      <c r="Q3376" s="10" t="s">
        <v>8315</v>
      </c>
      <c r="R3376" t="s">
        <v>8316</v>
      </c>
      <c r="S3376" s="14">
        <f t="shared" si="263"/>
        <v>42275.731666666667</v>
      </c>
      <c r="T3376" s="14">
        <f t="shared" si="264"/>
        <v>42305.731666666667</v>
      </c>
      <c r="U3376" s="13">
        <f t="shared" si="265"/>
        <v>2015</v>
      </c>
      <c r="V3376"/>
    </row>
    <row r="3377" spans="1:22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1"/>
        <v>100</v>
      </c>
      <c r="P3377">
        <f t="shared" si="262"/>
        <v>176.47</v>
      </c>
      <c r="Q3377" s="10" t="s">
        <v>8315</v>
      </c>
      <c r="R3377" t="s">
        <v>8316</v>
      </c>
      <c r="S3377" s="14">
        <f t="shared" si="263"/>
        <v>41765.610798611109</v>
      </c>
      <c r="T3377" s="14">
        <f t="shared" si="264"/>
        <v>41777.610798611109</v>
      </c>
      <c r="U3377" s="13">
        <f t="shared" si="265"/>
        <v>2014</v>
      </c>
      <c r="V3377"/>
    </row>
    <row r="3378" spans="1:22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1"/>
        <v>100</v>
      </c>
      <c r="P3378">
        <f t="shared" si="262"/>
        <v>421.11</v>
      </c>
      <c r="Q3378" s="10" t="s">
        <v>8315</v>
      </c>
      <c r="R3378" t="s">
        <v>8316</v>
      </c>
      <c r="S3378" s="14">
        <f t="shared" si="263"/>
        <v>42059.701319444444</v>
      </c>
      <c r="T3378" s="14">
        <f t="shared" si="264"/>
        <v>42119.659652777773</v>
      </c>
      <c r="U3378" s="13">
        <f t="shared" si="265"/>
        <v>2015</v>
      </c>
      <c r="V3378"/>
    </row>
    <row r="3379" spans="1:22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1"/>
        <v>101</v>
      </c>
      <c r="P3379">
        <f t="shared" si="262"/>
        <v>104.99</v>
      </c>
      <c r="Q3379" s="10" t="s">
        <v>8315</v>
      </c>
      <c r="R3379" t="s">
        <v>8316</v>
      </c>
      <c r="S3379" s="14">
        <f t="shared" si="263"/>
        <v>42053.732627314821</v>
      </c>
      <c r="T3379" s="14">
        <f t="shared" si="264"/>
        <v>42083.705555555556</v>
      </c>
      <c r="U3379" s="13">
        <f t="shared" si="265"/>
        <v>2015</v>
      </c>
      <c r="V3379"/>
    </row>
    <row r="3380" spans="1:22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1"/>
        <v>108</v>
      </c>
      <c r="P3380">
        <f t="shared" si="262"/>
        <v>28.19</v>
      </c>
      <c r="Q3380" s="10" t="s">
        <v>8315</v>
      </c>
      <c r="R3380" t="s">
        <v>8316</v>
      </c>
      <c r="S3380" s="14">
        <f t="shared" si="263"/>
        <v>41858.355393518519</v>
      </c>
      <c r="T3380" s="14">
        <f t="shared" si="264"/>
        <v>41882.547222222223</v>
      </c>
      <c r="U3380" s="13">
        <f t="shared" si="265"/>
        <v>2014</v>
      </c>
      <c r="V3380"/>
    </row>
    <row r="3381" spans="1:22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1"/>
        <v>104</v>
      </c>
      <c r="P3381">
        <f t="shared" si="262"/>
        <v>54.55</v>
      </c>
      <c r="Q3381" s="10" t="s">
        <v>8315</v>
      </c>
      <c r="R3381" t="s">
        <v>8316</v>
      </c>
      <c r="S3381" s="14">
        <f t="shared" si="263"/>
        <v>42225.513888888891</v>
      </c>
      <c r="T3381" s="14">
        <f t="shared" si="264"/>
        <v>42242.958333333328</v>
      </c>
      <c r="U3381" s="13">
        <f t="shared" si="265"/>
        <v>2015</v>
      </c>
      <c r="V3381"/>
    </row>
    <row r="3382" spans="1:22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1"/>
        <v>104</v>
      </c>
      <c r="P3382">
        <f t="shared" si="262"/>
        <v>111.89</v>
      </c>
      <c r="Q3382" s="10" t="s">
        <v>8315</v>
      </c>
      <c r="R3382" t="s">
        <v>8316</v>
      </c>
      <c r="S3382" s="14">
        <f t="shared" si="263"/>
        <v>41937.95344907407</v>
      </c>
      <c r="T3382" s="14">
        <f t="shared" si="264"/>
        <v>41972.995115740734</v>
      </c>
      <c r="U3382" s="13">
        <f t="shared" si="265"/>
        <v>2014</v>
      </c>
      <c r="V3382"/>
    </row>
    <row r="3383" spans="1:22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1"/>
        <v>102</v>
      </c>
      <c r="P3383">
        <f t="shared" si="262"/>
        <v>85.21</v>
      </c>
      <c r="Q3383" s="10" t="s">
        <v>8315</v>
      </c>
      <c r="R3383" t="s">
        <v>8316</v>
      </c>
      <c r="S3383" s="14">
        <f t="shared" si="263"/>
        <v>42044.184988425928</v>
      </c>
      <c r="T3383" s="14">
        <f t="shared" si="264"/>
        <v>42074.143321759257</v>
      </c>
      <c r="U3383" s="13">
        <f t="shared" si="265"/>
        <v>2015</v>
      </c>
      <c r="V3383"/>
    </row>
    <row r="3384" spans="1:22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1"/>
        <v>101</v>
      </c>
      <c r="P3384">
        <f t="shared" si="262"/>
        <v>76.650000000000006</v>
      </c>
      <c r="Q3384" s="10" t="s">
        <v>8315</v>
      </c>
      <c r="R3384" t="s">
        <v>8316</v>
      </c>
      <c r="S3384" s="14">
        <f t="shared" si="263"/>
        <v>42559.431203703702</v>
      </c>
      <c r="T3384" s="14">
        <f t="shared" si="264"/>
        <v>42583.957638888889</v>
      </c>
      <c r="U3384" s="13">
        <f t="shared" si="265"/>
        <v>2016</v>
      </c>
      <c r="V3384"/>
    </row>
    <row r="3385" spans="1:22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1"/>
        <v>112</v>
      </c>
      <c r="P3385">
        <f t="shared" si="262"/>
        <v>65.17</v>
      </c>
      <c r="Q3385" s="10" t="s">
        <v>8315</v>
      </c>
      <c r="R3385" t="s">
        <v>8316</v>
      </c>
      <c r="S3385" s="14">
        <f t="shared" si="263"/>
        <v>42524.782638888893</v>
      </c>
      <c r="T3385" s="14">
        <f t="shared" si="264"/>
        <v>42544.782638888893</v>
      </c>
      <c r="U3385" s="13">
        <f t="shared" si="265"/>
        <v>2016</v>
      </c>
      <c r="V3385"/>
    </row>
    <row r="3386" spans="1:22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1"/>
        <v>100</v>
      </c>
      <c r="P3386">
        <f t="shared" si="262"/>
        <v>93.76</v>
      </c>
      <c r="Q3386" s="10" t="s">
        <v>8315</v>
      </c>
      <c r="R3386" t="s">
        <v>8316</v>
      </c>
      <c r="S3386" s="14">
        <f t="shared" si="263"/>
        <v>42292.087592592594</v>
      </c>
      <c r="T3386" s="14">
        <f t="shared" si="264"/>
        <v>42329.125</v>
      </c>
      <c r="U3386" s="13">
        <f t="shared" si="265"/>
        <v>2015</v>
      </c>
      <c r="V3386"/>
    </row>
    <row r="3387" spans="1:22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1"/>
        <v>100</v>
      </c>
      <c r="P3387">
        <f t="shared" si="262"/>
        <v>133.33000000000001</v>
      </c>
      <c r="Q3387" s="10" t="s">
        <v>8315</v>
      </c>
      <c r="R3387" t="s">
        <v>8316</v>
      </c>
      <c r="S3387" s="14">
        <f t="shared" si="263"/>
        <v>41953.8675</v>
      </c>
      <c r="T3387" s="14">
        <f t="shared" si="264"/>
        <v>41983.8675</v>
      </c>
      <c r="U3387" s="13">
        <f t="shared" si="265"/>
        <v>2014</v>
      </c>
      <c r="V3387"/>
    </row>
    <row r="3388" spans="1:22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1"/>
        <v>105</v>
      </c>
      <c r="P3388">
        <f t="shared" si="262"/>
        <v>51.22</v>
      </c>
      <c r="Q3388" s="10" t="s">
        <v>8315</v>
      </c>
      <c r="R3388" t="s">
        <v>8316</v>
      </c>
      <c r="S3388" s="14">
        <f t="shared" si="263"/>
        <v>41946.644745370373</v>
      </c>
      <c r="T3388" s="14">
        <f t="shared" si="264"/>
        <v>41976.644745370373</v>
      </c>
      <c r="U3388" s="13">
        <f t="shared" si="265"/>
        <v>2014</v>
      </c>
      <c r="V3388"/>
    </row>
    <row r="3389" spans="1:22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1"/>
        <v>117</v>
      </c>
      <c r="P3389">
        <f t="shared" si="262"/>
        <v>100.17</v>
      </c>
      <c r="Q3389" s="10" t="s">
        <v>8315</v>
      </c>
      <c r="R3389" t="s">
        <v>8316</v>
      </c>
      <c r="S3389" s="14">
        <f t="shared" si="263"/>
        <v>41947.762592592589</v>
      </c>
      <c r="T3389" s="14">
        <f t="shared" si="264"/>
        <v>41987.762592592597</v>
      </c>
      <c r="U3389" s="13">
        <f t="shared" si="265"/>
        <v>2014</v>
      </c>
      <c r="V3389"/>
    </row>
    <row r="3390" spans="1:22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1"/>
        <v>104</v>
      </c>
      <c r="P3390">
        <f t="shared" si="262"/>
        <v>34.6</v>
      </c>
      <c r="Q3390" s="10" t="s">
        <v>8315</v>
      </c>
      <c r="R3390" t="s">
        <v>8316</v>
      </c>
      <c r="S3390" s="14">
        <f t="shared" si="263"/>
        <v>42143.461122685185</v>
      </c>
      <c r="T3390" s="14">
        <f t="shared" si="264"/>
        <v>42173.461122685185</v>
      </c>
      <c r="U3390" s="13">
        <f t="shared" si="265"/>
        <v>2015</v>
      </c>
      <c r="V3390"/>
    </row>
    <row r="3391" spans="1:22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1"/>
        <v>115</v>
      </c>
      <c r="P3391">
        <f t="shared" si="262"/>
        <v>184.68</v>
      </c>
      <c r="Q3391" s="10" t="s">
        <v>8315</v>
      </c>
      <c r="R3391" t="s">
        <v>8316</v>
      </c>
      <c r="S3391" s="14">
        <f t="shared" si="263"/>
        <v>42494.563449074078</v>
      </c>
      <c r="T3391" s="14">
        <f t="shared" si="264"/>
        <v>42524.563449074078</v>
      </c>
      <c r="U3391" s="13">
        <f t="shared" si="265"/>
        <v>2016</v>
      </c>
      <c r="V3391"/>
    </row>
    <row r="3392" spans="1:22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1"/>
        <v>102</v>
      </c>
      <c r="P3392">
        <f t="shared" si="262"/>
        <v>69.819999999999993</v>
      </c>
      <c r="Q3392" s="10" t="s">
        <v>8315</v>
      </c>
      <c r="R3392" t="s">
        <v>8316</v>
      </c>
      <c r="S3392" s="14">
        <f t="shared" si="263"/>
        <v>41815.774826388886</v>
      </c>
      <c r="T3392" s="14">
        <f t="shared" si="264"/>
        <v>41830.774826388886</v>
      </c>
      <c r="U3392" s="13">
        <f t="shared" si="265"/>
        <v>2014</v>
      </c>
      <c r="V3392"/>
    </row>
    <row r="3393" spans="1:22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1"/>
        <v>223</v>
      </c>
      <c r="P3393">
        <f t="shared" si="262"/>
        <v>61.94</v>
      </c>
      <c r="Q3393" s="10" t="s">
        <v>8315</v>
      </c>
      <c r="R3393" t="s">
        <v>8316</v>
      </c>
      <c r="S3393" s="14">
        <f t="shared" si="263"/>
        <v>41830.545694444445</v>
      </c>
      <c r="T3393" s="14">
        <f t="shared" si="264"/>
        <v>41859.936111111114</v>
      </c>
      <c r="U3393" s="13">
        <f t="shared" si="265"/>
        <v>2014</v>
      </c>
      <c r="V3393"/>
    </row>
    <row r="3394" spans="1:22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1"/>
        <v>100</v>
      </c>
      <c r="P3394">
        <f t="shared" si="262"/>
        <v>41.67</v>
      </c>
      <c r="Q3394" s="10" t="s">
        <v>8315</v>
      </c>
      <c r="R3394" t="s">
        <v>8316</v>
      </c>
      <c r="S3394" s="14">
        <f t="shared" si="263"/>
        <v>42446.845543981486</v>
      </c>
      <c r="T3394" s="14">
        <f t="shared" si="264"/>
        <v>42496.845543981486</v>
      </c>
      <c r="U3394" s="13">
        <f t="shared" si="265"/>
        <v>2016</v>
      </c>
      <c r="V3394"/>
    </row>
    <row r="3395" spans="1:22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6">ROUND(E3395/D3395*100,0)</f>
        <v>106</v>
      </c>
      <c r="P3395">
        <f t="shared" ref="P3395:P3458" si="267">IFERROR(ROUND(E3395/L3395,2),0)</f>
        <v>36.07</v>
      </c>
      <c r="Q3395" s="10" t="s">
        <v>8315</v>
      </c>
      <c r="R3395" t="s">
        <v>8316</v>
      </c>
      <c r="S3395" s="14">
        <f t="shared" ref="S3395:S3458" si="268">(((J3395/60)/60)/24+DATE(1970,1,1))</f>
        <v>41923.921643518523</v>
      </c>
      <c r="T3395" s="14">
        <f t="shared" ref="T3395:T3458" si="269">(((I3395/60)/60)/24)+DATE(1970,1,1)</f>
        <v>41949.031944444447</v>
      </c>
      <c r="U3395" s="13">
        <f t="shared" ref="U3395:U3458" si="270">YEAR(S3395)</f>
        <v>2014</v>
      </c>
      <c r="V3395"/>
    </row>
    <row r="3396" spans="1:22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6"/>
        <v>142</v>
      </c>
      <c r="P3396">
        <f t="shared" si="267"/>
        <v>29</v>
      </c>
      <c r="Q3396" s="10" t="s">
        <v>8315</v>
      </c>
      <c r="R3396" t="s">
        <v>8316</v>
      </c>
      <c r="S3396" s="14">
        <f t="shared" si="268"/>
        <v>41817.59542824074</v>
      </c>
      <c r="T3396" s="14">
        <f t="shared" si="269"/>
        <v>41847.59542824074</v>
      </c>
      <c r="U3396" s="13">
        <f t="shared" si="270"/>
        <v>2014</v>
      </c>
      <c r="V3396"/>
    </row>
    <row r="3397" spans="1:22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6"/>
        <v>184</v>
      </c>
      <c r="P3397">
        <f t="shared" si="267"/>
        <v>24.21</v>
      </c>
      <c r="Q3397" s="10" t="s">
        <v>8315</v>
      </c>
      <c r="R3397" t="s">
        <v>8316</v>
      </c>
      <c r="S3397" s="14">
        <f t="shared" si="268"/>
        <v>42140.712314814817</v>
      </c>
      <c r="T3397" s="14">
        <f t="shared" si="269"/>
        <v>42154.756944444445</v>
      </c>
      <c r="U3397" s="13">
        <f t="shared" si="270"/>
        <v>2015</v>
      </c>
      <c r="V3397"/>
    </row>
    <row r="3398" spans="1:22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6"/>
        <v>104</v>
      </c>
      <c r="P3398">
        <f t="shared" si="267"/>
        <v>55.89</v>
      </c>
      <c r="Q3398" s="10" t="s">
        <v>8315</v>
      </c>
      <c r="R3398" t="s">
        <v>8316</v>
      </c>
      <c r="S3398" s="14">
        <f t="shared" si="268"/>
        <v>41764.44663194444</v>
      </c>
      <c r="T3398" s="14">
        <f t="shared" si="269"/>
        <v>41791.165972222225</v>
      </c>
      <c r="U3398" s="13">
        <f t="shared" si="270"/>
        <v>2014</v>
      </c>
      <c r="V3398"/>
    </row>
    <row r="3399" spans="1:22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6"/>
        <v>112</v>
      </c>
      <c r="P3399">
        <f t="shared" si="267"/>
        <v>11.67</v>
      </c>
      <c r="Q3399" s="10" t="s">
        <v>8315</v>
      </c>
      <c r="R3399" t="s">
        <v>8316</v>
      </c>
      <c r="S3399" s="14">
        <f t="shared" si="268"/>
        <v>42378.478344907402</v>
      </c>
      <c r="T3399" s="14">
        <f t="shared" si="269"/>
        <v>42418.916666666672</v>
      </c>
      <c r="U3399" s="13">
        <f t="shared" si="270"/>
        <v>2016</v>
      </c>
      <c r="V3399"/>
    </row>
    <row r="3400" spans="1:22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6"/>
        <v>111</v>
      </c>
      <c r="P3400">
        <f t="shared" si="267"/>
        <v>68.349999999999994</v>
      </c>
      <c r="Q3400" s="10" t="s">
        <v>8315</v>
      </c>
      <c r="R3400" t="s">
        <v>8316</v>
      </c>
      <c r="S3400" s="14">
        <f t="shared" si="268"/>
        <v>41941.75203703704</v>
      </c>
      <c r="T3400" s="14">
        <f t="shared" si="269"/>
        <v>41964.708333333328</v>
      </c>
      <c r="U3400" s="13">
        <f t="shared" si="270"/>
        <v>2014</v>
      </c>
      <c r="V3400"/>
    </row>
    <row r="3401" spans="1:22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6"/>
        <v>104</v>
      </c>
      <c r="P3401">
        <f t="shared" si="267"/>
        <v>27.07</v>
      </c>
      <c r="Q3401" s="10" t="s">
        <v>8315</v>
      </c>
      <c r="R3401" t="s">
        <v>8316</v>
      </c>
      <c r="S3401" s="14">
        <f t="shared" si="268"/>
        <v>42026.920428240745</v>
      </c>
      <c r="T3401" s="14">
        <f t="shared" si="269"/>
        <v>42056.920428240745</v>
      </c>
      <c r="U3401" s="13">
        <f t="shared" si="270"/>
        <v>2015</v>
      </c>
      <c r="V3401"/>
    </row>
    <row r="3402" spans="1:22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6"/>
        <v>100</v>
      </c>
      <c r="P3402">
        <f t="shared" si="267"/>
        <v>118.13</v>
      </c>
      <c r="Q3402" s="10" t="s">
        <v>8315</v>
      </c>
      <c r="R3402" t="s">
        <v>8316</v>
      </c>
      <c r="S3402" s="14">
        <f t="shared" si="268"/>
        <v>41834.953865740739</v>
      </c>
      <c r="T3402" s="14">
        <f t="shared" si="269"/>
        <v>41879.953865740739</v>
      </c>
      <c r="U3402" s="13">
        <f t="shared" si="270"/>
        <v>2014</v>
      </c>
      <c r="V3402"/>
    </row>
    <row r="3403" spans="1:22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6"/>
        <v>102</v>
      </c>
      <c r="P3403">
        <f t="shared" si="267"/>
        <v>44.76</v>
      </c>
      <c r="Q3403" s="10" t="s">
        <v>8315</v>
      </c>
      <c r="R3403" t="s">
        <v>8316</v>
      </c>
      <c r="S3403" s="14">
        <f t="shared" si="268"/>
        <v>42193.723912037036</v>
      </c>
      <c r="T3403" s="14">
        <f t="shared" si="269"/>
        <v>42223.723912037036</v>
      </c>
      <c r="U3403" s="13">
        <f t="shared" si="270"/>
        <v>2015</v>
      </c>
      <c r="V3403"/>
    </row>
    <row r="3404" spans="1:22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6"/>
        <v>110</v>
      </c>
      <c r="P3404">
        <f t="shared" si="267"/>
        <v>99.79</v>
      </c>
      <c r="Q3404" s="10" t="s">
        <v>8315</v>
      </c>
      <c r="R3404" t="s">
        <v>8316</v>
      </c>
      <c r="S3404" s="14">
        <f t="shared" si="268"/>
        <v>42290.61855324074</v>
      </c>
      <c r="T3404" s="14">
        <f t="shared" si="269"/>
        <v>42320.104861111111</v>
      </c>
      <c r="U3404" s="13">
        <f t="shared" si="270"/>
        <v>2015</v>
      </c>
      <c r="V3404"/>
    </row>
    <row r="3405" spans="1:22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6"/>
        <v>100</v>
      </c>
      <c r="P3405">
        <f t="shared" si="267"/>
        <v>117.65</v>
      </c>
      <c r="Q3405" s="10" t="s">
        <v>8315</v>
      </c>
      <c r="R3405" t="s">
        <v>8316</v>
      </c>
      <c r="S3405" s="14">
        <f t="shared" si="268"/>
        <v>42150.462083333332</v>
      </c>
      <c r="T3405" s="14">
        <f t="shared" si="269"/>
        <v>42180.462083333332</v>
      </c>
      <c r="U3405" s="13">
        <f t="shared" si="270"/>
        <v>2015</v>
      </c>
      <c r="V3405"/>
    </row>
    <row r="3406" spans="1:22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6"/>
        <v>122</v>
      </c>
      <c r="P3406">
        <f t="shared" si="267"/>
        <v>203.33</v>
      </c>
      <c r="Q3406" s="10" t="s">
        <v>8315</v>
      </c>
      <c r="R3406" t="s">
        <v>8316</v>
      </c>
      <c r="S3406" s="14">
        <f t="shared" si="268"/>
        <v>42152.503495370373</v>
      </c>
      <c r="T3406" s="14">
        <f t="shared" si="269"/>
        <v>42172.503495370373</v>
      </c>
      <c r="U3406" s="13">
        <f t="shared" si="270"/>
        <v>2015</v>
      </c>
      <c r="V3406"/>
    </row>
    <row r="3407" spans="1:22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6"/>
        <v>138</v>
      </c>
      <c r="P3407">
        <f t="shared" si="267"/>
        <v>28.32</v>
      </c>
      <c r="Q3407" s="10" t="s">
        <v>8315</v>
      </c>
      <c r="R3407" t="s">
        <v>8316</v>
      </c>
      <c r="S3407" s="14">
        <f t="shared" si="268"/>
        <v>42410.017199074078</v>
      </c>
      <c r="T3407" s="14">
        <f t="shared" si="269"/>
        <v>42430.999305555553</v>
      </c>
      <c r="U3407" s="13">
        <f t="shared" si="270"/>
        <v>2016</v>
      </c>
      <c r="V3407"/>
    </row>
    <row r="3408" spans="1:22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6"/>
        <v>100</v>
      </c>
      <c r="P3408">
        <f t="shared" si="267"/>
        <v>110.23</v>
      </c>
      <c r="Q3408" s="10" t="s">
        <v>8315</v>
      </c>
      <c r="R3408" t="s">
        <v>8316</v>
      </c>
      <c r="S3408" s="14">
        <f t="shared" si="268"/>
        <v>41791.492777777778</v>
      </c>
      <c r="T3408" s="14">
        <f t="shared" si="269"/>
        <v>41836.492777777778</v>
      </c>
      <c r="U3408" s="13">
        <f t="shared" si="270"/>
        <v>2014</v>
      </c>
      <c r="V3408"/>
    </row>
    <row r="3409" spans="1:22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6"/>
        <v>107</v>
      </c>
      <c r="P3409">
        <f t="shared" si="267"/>
        <v>31.97</v>
      </c>
      <c r="Q3409" s="10" t="s">
        <v>8315</v>
      </c>
      <c r="R3409" t="s">
        <v>8316</v>
      </c>
      <c r="S3409" s="14">
        <f t="shared" si="268"/>
        <v>41796.422326388885</v>
      </c>
      <c r="T3409" s="14">
        <f t="shared" si="269"/>
        <v>41826.422326388885</v>
      </c>
      <c r="U3409" s="13">
        <f t="shared" si="270"/>
        <v>2014</v>
      </c>
      <c r="V3409"/>
    </row>
    <row r="3410" spans="1:22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6"/>
        <v>211</v>
      </c>
      <c r="P3410">
        <f t="shared" si="267"/>
        <v>58.61</v>
      </c>
      <c r="Q3410" s="10" t="s">
        <v>8315</v>
      </c>
      <c r="R3410" t="s">
        <v>8316</v>
      </c>
      <c r="S3410" s="14">
        <f t="shared" si="268"/>
        <v>41808.991944444446</v>
      </c>
      <c r="T3410" s="14">
        <f t="shared" si="269"/>
        <v>41838.991944444446</v>
      </c>
      <c r="U3410" s="13">
        <f t="shared" si="270"/>
        <v>2014</v>
      </c>
      <c r="V3410"/>
    </row>
    <row r="3411" spans="1:22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6"/>
        <v>124</v>
      </c>
      <c r="P3411">
        <f t="shared" si="267"/>
        <v>29.43</v>
      </c>
      <c r="Q3411" s="10" t="s">
        <v>8315</v>
      </c>
      <c r="R3411" t="s">
        <v>8316</v>
      </c>
      <c r="S3411" s="14">
        <f t="shared" si="268"/>
        <v>42544.814328703709</v>
      </c>
      <c r="T3411" s="14">
        <f t="shared" si="269"/>
        <v>42582.873611111107</v>
      </c>
      <c r="U3411" s="13">
        <f t="shared" si="270"/>
        <v>2016</v>
      </c>
      <c r="V3411"/>
    </row>
    <row r="3412" spans="1:22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6"/>
        <v>109</v>
      </c>
      <c r="P3412">
        <f t="shared" si="267"/>
        <v>81.38</v>
      </c>
      <c r="Q3412" s="10" t="s">
        <v>8315</v>
      </c>
      <c r="R3412" t="s">
        <v>8316</v>
      </c>
      <c r="S3412" s="14">
        <f t="shared" si="268"/>
        <v>42500.041550925926</v>
      </c>
      <c r="T3412" s="14">
        <f t="shared" si="269"/>
        <v>42527.291666666672</v>
      </c>
      <c r="U3412" s="13">
        <f t="shared" si="270"/>
        <v>2016</v>
      </c>
      <c r="V3412"/>
    </row>
    <row r="3413" spans="1:22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6"/>
        <v>104</v>
      </c>
      <c r="P3413">
        <f t="shared" si="267"/>
        <v>199.17</v>
      </c>
      <c r="Q3413" s="10" t="s">
        <v>8315</v>
      </c>
      <c r="R3413" t="s">
        <v>8316</v>
      </c>
      <c r="S3413" s="14">
        <f t="shared" si="268"/>
        <v>42265.022824074069</v>
      </c>
      <c r="T3413" s="14">
        <f t="shared" si="269"/>
        <v>42285.022824074069</v>
      </c>
      <c r="U3413" s="13">
        <f t="shared" si="270"/>
        <v>2015</v>
      </c>
      <c r="V3413"/>
    </row>
    <row r="3414" spans="1:22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6"/>
        <v>100</v>
      </c>
      <c r="P3414">
        <f t="shared" si="267"/>
        <v>115.38</v>
      </c>
      <c r="Q3414" s="10" t="s">
        <v>8315</v>
      </c>
      <c r="R3414" t="s">
        <v>8316</v>
      </c>
      <c r="S3414" s="14">
        <f t="shared" si="268"/>
        <v>41879.959050925929</v>
      </c>
      <c r="T3414" s="14">
        <f t="shared" si="269"/>
        <v>41909.959050925929</v>
      </c>
      <c r="U3414" s="13">
        <f t="shared" si="270"/>
        <v>2014</v>
      </c>
      <c r="V3414"/>
    </row>
    <row r="3415" spans="1:22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6"/>
        <v>130</v>
      </c>
      <c r="P3415">
        <f t="shared" si="267"/>
        <v>46.43</v>
      </c>
      <c r="Q3415" s="10" t="s">
        <v>8315</v>
      </c>
      <c r="R3415" t="s">
        <v>8316</v>
      </c>
      <c r="S3415" s="14">
        <f t="shared" si="268"/>
        <v>42053.733078703706</v>
      </c>
      <c r="T3415" s="14">
        <f t="shared" si="269"/>
        <v>42063.207638888889</v>
      </c>
      <c r="U3415" s="13">
        <f t="shared" si="270"/>
        <v>2015</v>
      </c>
      <c r="V3415"/>
    </row>
    <row r="3416" spans="1:22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6"/>
        <v>104</v>
      </c>
      <c r="P3416">
        <f t="shared" si="267"/>
        <v>70.569999999999993</v>
      </c>
      <c r="Q3416" s="10" t="s">
        <v>8315</v>
      </c>
      <c r="R3416" t="s">
        <v>8316</v>
      </c>
      <c r="S3416" s="14">
        <f t="shared" si="268"/>
        <v>42675.832465277781</v>
      </c>
      <c r="T3416" s="14">
        <f t="shared" si="269"/>
        <v>42705.332638888889</v>
      </c>
      <c r="U3416" s="13">
        <f t="shared" si="270"/>
        <v>2016</v>
      </c>
      <c r="V3416"/>
    </row>
    <row r="3417" spans="1:22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6"/>
        <v>100</v>
      </c>
      <c r="P3417">
        <f t="shared" si="267"/>
        <v>22.22</v>
      </c>
      <c r="Q3417" s="10" t="s">
        <v>8315</v>
      </c>
      <c r="R3417" t="s">
        <v>8316</v>
      </c>
      <c r="S3417" s="14">
        <f t="shared" si="268"/>
        <v>42467.144166666665</v>
      </c>
      <c r="T3417" s="14">
        <f t="shared" si="269"/>
        <v>42477.979166666672</v>
      </c>
      <c r="U3417" s="13">
        <f t="shared" si="270"/>
        <v>2016</v>
      </c>
      <c r="V3417"/>
    </row>
    <row r="3418" spans="1:22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6"/>
        <v>120</v>
      </c>
      <c r="P3418">
        <f t="shared" si="267"/>
        <v>159.47</v>
      </c>
      <c r="Q3418" s="10" t="s">
        <v>8315</v>
      </c>
      <c r="R3418" t="s">
        <v>8316</v>
      </c>
      <c r="S3418" s="14">
        <f t="shared" si="268"/>
        <v>42089.412557870368</v>
      </c>
      <c r="T3418" s="14">
        <f t="shared" si="269"/>
        <v>42117.770833333328</v>
      </c>
      <c r="U3418" s="13">
        <f t="shared" si="270"/>
        <v>2015</v>
      </c>
      <c r="V3418"/>
    </row>
    <row r="3419" spans="1:22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6"/>
        <v>100</v>
      </c>
      <c r="P3419">
        <f t="shared" si="267"/>
        <v>37.78</v>
      </c>
      <c r="Q3419" s="10" t="s">
        <v>8315</v>
      </c>
      <c r="R3419" t="s">
        <v>8316</v>
      </c>
      <c r="S3419" s="14">
        <f t="shared" si="268"/>
        <v>41894.91375</v>
      </c>
      <c r="T3419" s="14">
        <f t="shared" si="269"/>
        <v>41938.029861111114</v>
      </c>
      <c r="U3419" s="13">
        <f t="shared" si="270"/>
        <v>2014</v>
      </c>
      <c r="V3419"/>
    </row>
    <row r="3420" spans="1:22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6"/>
        <v>101</v>
      </c>
      <c r="P3420">
        <f t="shared" si="267"/>
        <v>72.05</v>
      </c>
      <c r="Q3420" s="10" t="s">
        <v>8315</v>
      </c>
      <c r="R3420" t="s">
        <v>8316</v>
      </c>
      <c r="S3420" s="14">
        <f t="shared" si="268"/>
        <v>41752.83457175926</v>
      </c>
      <c r="T3420" s="14">
        <f t="shared" si="269"/>
        <v>41782.83457175926</v>
      </c>
      <c r="U3420" s="13">
        <f t="shared" si="270"/>
        <v>2014</v>
      </c>
      <c r="V3420"/>
    </row>
    <row r="3421" spans="1:22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6"/>
        <v>107</v>
      </c>
      <c r="P3421">
        <f t="shared" si="267"/>
        <v>63.7</v>
      </c>
      <c r="Q3421" s="10" t="s">
        <v>8315</v>
      </c>
      <c r="R3421" t="s">
        <v>8316</v>
      </c>
      <c r="S3421" s="14">
        <f t="shared" si="268"/>
        <v>42448.821585648147</v>
      </c>
      <c r="T3421" s="14">
        <f t="shared" si="269"/>
        <v>42466.895833333328</v>
      </c>
      <c r="U3421" s="13">
        <f t="shared" si="270"/>
        <v>2016</v>
      </c>
      <c r="V3421"/>
    </row>
    <row r="3422" spans="1:22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6"/>
        <v>138</v>
      </c>
      <c r="P3422">
        <f t="shared" si="267"/>
        <v>28.41</v>
      </c>
      <c r="Q3422" s="10" t="s">
        <v>8315</v>
      </c>
      <c r="R3422" t="s">
        <v>8316</v>
      </c>
      <c r="S3422" s="14">
        <f t="shared" si="268"/>
        <v>42405.090300925927</v>
      </c>
      <c r="T3422" s="14">
        <f t="shared" si="269"/>
        <v>42414</v>
      </c>
      <c r="U3422" s="13">
        <f t="shared" si="270"/>
        <v>2016</v>
      </c>
      <c r="V3422"/>
    </row>
    <row r="3423" spans="1:22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6"/>
        <v>101</v>
      </c>
      <c r="P3423">
        <f t="shared" si="267"/>
        <v>103.21</v>
      </c>
      <c r="Q3423" s="10" t="s">
        <v>8315</v>
      </c>
      <c r="R3423" t="s">
        <v>8316</v>
      </c>
      <c r="S3423" s="14">
        <f t="shared" si="268"/>
        <v>42037.791238425925</v>
      </c>
      <c r="T3423" s="14">
        <f t="shared" si="269"/>
        <v>42067.791238425925</v>
      </c>
      <c r="U3423" s="13">
        <f t="shared" si="270"/>
        <v>2015</v>
      </c>
      <c r="V3423"/>
    </row>
    <row r="3424" spans="1:22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6"/>
        <v>109</v>
      </c>
      <c r="P3424">
        <f t="shared" si="267"/>
        <v>71.150000000000006</v>
      </c>
      <c r="Q3424" s="10" t="s">
        <v>8315</v>
      </c>
      <c r="R3424" t="s">
        <v>8316</v>
      </c>
      <c r="S3424" s="14">
        <f t="shared" si="268"/>
        <v>42323.562222222223</v>
      </c>
      <c r="T3424" s="14">
        <f t="shared" si="269"/>
        <v>42352</v>
      </c>
      <c r="U3424" s="13">
        <f t="shared" si="270"/>
        <v>2015</v>
      </c>
      <c r="V3424"/>
    </row>
    <row r="3425" spans="1:22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6"/>
        <v>140</v>
      </c>
      <c r="P3425">
        <f t="shared" si="267"/>
        <v>35</v>
      </c>
      <c r="Q3425" s="10" t="s">
        <v>8315</v>
      </c>
      <c r="R3425" t="s">
        <v>8316</v>
      </c>
      <c r="S3425" s="14">
        <f t="shared" si="268"/>
        <v>42088.911354166667</v>
      </c>
      <c r="T3425" s="14">
        <f t="shared" si="269"/>
        <v>42118.911354166667</v>
      </c>
      <c r="U3425" s="13">
        <f t="shared" si="270"/>
        <v>2015</v>
      </c>
      <c r="V3425"/>
    </row>
    <row r="3426" spans="1:22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6"/>
        <v>104</v>
      </c>
      <c r="P3426">
        <f t="shared" si="267"/>
        <v>81.78</v>
      </c>
      <c r="Q3426" s="10" t="s">
        <v>8315</v>
      </c>
      <c r="R3426" t="s">
        <v>8316</v>
      </c>
      <c r="S3426" s="14">
        <f t="shared" si="268"/>
        <v>42018.676898148144</v>
      </c>
      <c r="T3426" s="14">
        <f t="shared" si="269"/>
        <v>42040.290972222225</v>
      </c>
      <c r="U3426" s="13">
        <f t="shared" si="270"/>
        <v>2015</v>
      </c>
      <c r="V3426"/>
    </row>
    <row r="3427" spans="1:22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6"/>
        <v>103</v>
      </c>
      <c r="P3427">
        <f t="shared" si="267"/>
        <v>297.02999999999997</v>
      </c>
      <c r="Q3427" s="10" t="s">
        <v>8315</v>
      </c>
      <c r="R3427" t="s">
        <v>8316</v>
      </c>
      <c r="S3427" s="14">
        <f t="shared" si="268"/>
        <v>41884.617314814815</v>
      </c>
      <c r="T3427" s="14">
        <f t="shared" si="269"/>
        <v>41916.617314814815</v>
      </c>
      <c r="U3427" s="13">
        <f t="shared" si="270"/>
        <v>2014</v>
      </c>
      <c r="V3427"/>
    </row>
    <row r="3428" spans="1:22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6"/>
        <v>108</v>
      </c>
      <c r="P3428">
        <f t="shared" si="267"/>
        <v>46.61</v>
      </c>
      <c r="Q3428" s="10" t="s">
        <v>8315</v>
      </c>
      <c r="R3428" t="s">
        <v>8316</v>
      </c>
      <c r="S3428" s="14">
        <f t="shared" si="268"/>
        <v>41884.056747685187</v>
      </c>
      <c r="T3428" s="14">
        <f t="shared" si="269"/>
        <v>41903.083333333336</v>
      </c>
      <c r="U3428" s="13">
        <f t="shared" si="270"/>
        <v>2014</v>
      </c>
      <c r="V3428"/>
    </row>
    <row r="3429" spans="1:22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6"/>
        <v>100</v>
      </c>
      <c r="P3429">
        <f t="shared" si="267"/>
        <v>51.72</v>
      </c>
      <c r="Q3429" s="10" t="s">
        <v>8315</v>
      </c>
      <c r="R3429" t="s">
        <v>8316</v>
      </c>
      <c r="S3429" s="14">
        <f t="shared" si="268"/>
        <v>41792.645277777774</v>
      </c>
      <c r="T3429" s="14">
        <f t="shared" si="269"/>
        <v>41822.645277777774</v>
      </c>
      <c r="U3429" s="13">
        <f t="shared" si="270"/>
        <v>2014</v>
      </c>
      <c r="V3429"/>
    </row>
    <row r="3430" spans="1:22" ht="58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6"/>
        <v>103</v>
      </c>
      <c r="P3430">
        <f t="shared" si="267"/>
        <v>40.29</v>
      </c>
      <c r="Q3430" s="10" t="s">
        <v>8315</v>
      </c>
      <c r="R3430" t="s">
        <v>8316</v>
      </c>
      <c r="S3430" s="14">
        <f t="shared" si="268"/>
        <v>42038.720451388886</v>
      </c>
      <c r="T3430" s="14">
        <f t="shared" si="269"/>
        <v>42063.708333333328</v>
      </c>
      <c r="U3430" s="13">
        <f t="shared" si="270"/>
        <v>2015</v>
      </c>
      <c r="V3430"/>
    </row>
    <row r="3431" spans="1:22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6"/>
        <v>130</v>
      </c>
      <c r="P3431">
        <f t="shared" si="267"/>
        <v>16.25</v>
      </c>
      <c r="Q3431" s="10" t="s">
        <v>8315</v>
      </c>
      <c r="R3431" t="s">
        <v>8316</v>
      </c>
      <c r="S3431" s="14">
        <f t="shared" si="268"/>
        <v>42662.021539351852</v>
      </c>
      <c r="T3431" s="14">
        <f t="shared" si="269"/>
        <v>42676.021539351852</v>
      </c>
      <c r="U3431" s="13">
        <f t="shared" si="270"/>
        <v>2016</v>
      </c>
      <c r="V3431"/>
    </row>
    <row r="3432" spans="1:22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6"/>
        <v>109</v>
      </c>
      <c r="P3432">
        <f t="shared" si="267"/>
        <v>30.15</v>
      </c>
      <c r="Q3432" s="10" t="s">
        <v>8315</v>
      </c>
      <c r="R3432" t="s">
        <v>8316</v>
      </c>
      <c r="S3432" s="14">
        <f t="shared" si="268"/>
        <v>41820.945613425924</v>
      </c>
      <c r="T3432" s="14">
        <f t="shared" si="269"/>
        <v>41850.945613425924</v>
      </c>
      <c r="U3432" s="13">
        <f t="shared" si="270"/>
        <v>2014</v>
      </c>
      <c r="V3432"/>
    </row>
    <row r="3433" spans="1:22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6"/>
        <v>100</v>
      </c>
      <c r="P3433">
        <f t="shared" si="267"/>
        <v>95.24</v>
      </c>
      <c r="Q3433" s="10" t="s">
        <v>8315</v>
      </c>
      <c r="R3433" t="s">
        <v>8316</v>
      </c>
      <c r="S3433" s="14">
        <f t="shared" si="268"/>
        <v>41839.730937500004</v>
      </c>
      <c r="T3433" s="14">
        <f t="shared" si="269"/>
        <v>41869.730937500004</v>
      </c>
      <c r="U3433" s="13">
        <f t="shared" si="270"/>
        <v>2014</v>
      </c>
      <c r="V3433"/>
    </row>
    <row r="3434" spans="1:22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6"/>
        <v>110</v>
      </c>
      <c r="P3434">
        <f t="shared" si="267"/>
        <v>52.21</v>
      </c>
      <c r="Q3434" s="10" t="s">
        <v>8315</v>
      </c>
      <c r="R3434" t="s">
        <v>8316</v>
      </c>
      <c r="S3434" s="14">
        <f t="shared" si="268"/>
        <v>42380.581180555557</v>
      </c>
      <c r="T3434" s="14">
        <f t="shared" si="269"/>
        <v>42405.916666666672</v>
      </c>
      <c r="U3434" s="13">
        <f t="shared" si="270"/>
        <v>2016</v>
      </c>
      <c r="V3434"/>
    </row>
    <row r="3435" spans="1:22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6"/>
        <v>100</v>
      </c>
      <c r="P3435">
        <f t="shared" si="267"/>
        <v>134.15</v>
      </c>
      <c r="Q3435" s="10" t="s">
        <v>8315</v>
      </c>
      <c r="R3435" t="s">
        <v>8316</v>
      </c>
      <c r="S3435" s="14">
        <f t="shared" si="268"/>
        <v>41776.063136574077</v>
      </c>
      <c r="T3435" s="14">
        <f t="shared" si="269"/>
        <v>41807.125</v>
      </c>
      <c r="U3435" s="13">
        <f t="shared" si="270"/>
        <v>2014</v>
      </c>
      <c r="V3435"/>
    </row>
    <row r="3436" spans="1:22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6"/>
        <v>106</v>
      </c>
      <c r="P3436">
        <f t="shared" si="267"/>
        <v>62.83</v>
      </c>
      <c r="Q3436" s="10" t="s">
        <v>8315</v>
      </c>
      <c r="R3436" t="s">
        <v>8316</v>
      </c>
      <c r="S3436" s="14">
        <f t="shared" si="268"/>
        <v>41800.380428240744</v>
      </c>
      <c r="T3436" s="14">
        <f t="shared" si="269"/>
        <v>41830.380428240744</v>
      </c>
      <c r="U3436" s="13">
        <f t="shared" si="270"/>
        <v>2014</v>
      </c>
      <c r="V3436"/>
    </row>
    <row r="3437" spans="1:22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6"/>
        <v>112</v>
      </c>
      <c r="P3437">
        <f t="shared" si="267"/>
        <v>58.95</v>
      </c>
      <c r="Q3437" s="10" t="s">
        <v>8315</v>
      </c>
      <c r="R3437" t="s">
        <v>8316</v>
      </c>
      <c r="S3437" s="14">
        <f t="shared" si="268"/>
        <v>42572.61681712963</v>
      </c>
      <c r="T3437" s="14">
        <f t="shared" si="269"/>
        <v>42589.125</v>
      </c>
      <c r="U3437" s="13">
        <f t="shared" si="270"/>
        <v>2016</v>
      </c>
      <c r="V3437"/>
    </row>
    <row r="3438" spans="1:22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6"/>
        <v>106</v>
      </c>
      <c r="P3438">
        <f t="shared" si="267"/>
        <v>143.11000000000001</v>
      </c>
      <c r="Q3438" s="10" t="s">
        <v>8315</v>
      </c>
      <c r="R3438" t="s">
        <v>8316</v>
      </c>
      <c r="S3438" s="14">
        <f t="shared" si="268"/>
        <v>41851.541585648149</v>
      </c>
      <c r="T3438" s="14">
        <f t="shared" si="269"/>
        <v>41872.686111111114</v>
      </c>
      <c r="U3438" s="13">
        <f t="shared" si="270"/>
        <v>2014</v>
      </c>
      <c r="V3438"/>
    </row>
    <row r="3439" spans="1:22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6"/>
        <v>101</v>
      </c>
      <c r="P3439">
        <f t="shared" si="267"/>
        <v>84.17</v>
      </c>
      <c r="Q3439" s="10" t="s">
        <v>8315</v>
      </c>
      <c r="R3439" t="s">
        <v>8316</v>
      </c>
      <c r="S3439" s="14">
        <f t="shared" si="268"/>
        <v>42205.710879629631</v>
      </c>
      <c r="T3439" s="14">
        <f t="shared" si="269"/>
        <v>42235.710879629631</v>
      </c>
      <c r="U3439" s="13">
        <f t="shared" si="270"/>
        <v>2015</v>
      </c>
      <c r="V3439"/>
    </row>
    <row r="3440" spans="1:22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6"/>
        <v>104</v>
      </c>
      <c r="P3440">
        <f t="shared" si="267"/>
        <v>186.07</v>
      </c>
      <c r="Q3440" s="10" t="s">
        <v>8315</v>
      </c>
      <c r="R3440" t="s">
        <v>8316</v>
      </c>
      <c r="S3440" s="14">
        <f t="shared" si="268"/>
        <v>42100.927858796291</v>
      </c>
      <c r="T3440" s="14">
        <f t="shared" si="269"/>
        <v>42126.875</v>
      </c>
      <c r="U3440" s="13">
        <f t="shared" si="270"/>
        <v>2015</v>
      </c>
      <c r="V3440"/>
    </row>
    <row r="3441" spans="1:22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6"/>
        <v>135</v>
      </c>
      <c r="P3441">
        <f t="shared" si="267"/>
        <v>89.79</v>
      </c>
      <c r="Q3441" s="10" t="s">
        <v>8315</v>
      </c>
      <c r="R3441" t="s">
        <v>8316</v>
      </c>
      <c r="S3441" s="14">
        <f t="shared" si="268"/>
        <v>42374.911226851851</v>
      </c>
      <c r="T3441" s="14">
        <f t="shared" si="269"/>
        <v>42388.207638888889</v>
      </c>
      <c r="U3441" s="13">
        <f t="shared" si="270"/>
        <v>2016</v>
      </c>
      <c r="V3441"/>
    </row>
    <row r="3442" spans="1:22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6"/>
        <v>105</v>
      </c>
      <c r="P3442">
        <f t="shared" si="267"/>
        <v>64.16</v>
      </c>
      <c r="Q3442" s="10" t="s">
        <v>8315</v>
      </c>
      <c r="R3442" t="s">
        <v>8316</v>
      </c>
      <c r="S3442" s="14">
        <f t="shared" si="268"/>
        <v>41809.12300925926</v>
      </c>
      <c r="T3442" s="14">
        <f t="shared" si="269"/>
        <v>41831.677083333336</v>
      </c>
      <c r="U3442" s="13">
        <f t="shared" si="270"/>
        <v>2014</v>
      </c>
      <c r="V3442"/>
    </row>
    <row r="3443" spans="1:22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6"/>
        <v>103</v>
      </c>
      <c r="P3443">
        <f t="shared" si="267"/>
        <v>59.65</v>
      </c>
      <c r="Q3443" s="10" t="s">
        <v>8315</v>
      </c>
      <c r="R3443" t="s">
        <v>8316</v>
      </c>
      <c r="S3443" s="14">
        <f t="shared" si="268"/>
        <v>42294.429641203707</v>
      </c>
      <c r="T3443" s="14">
        <f t="shared" si="269"/>
        <v>42321.845138888893</v>
      </c>
      <c r="U3443" s="13">
        <f t="shared" si="270"/>
        <v>2015</v>
      </c>
      <c r="V3443"/>
    </row>
    <row r="3444" spans="1:22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6"/>
        <v>100</v>
      </c>
      <c r="P3444">
        <f t="shared" si="267"/>
        <v>31.25</v>
      </c>
      <c r="Q3444" s="10" t="s">
        <v>8315</v>
      </c>
      <c r="R3444" t="s">
        <v>8316</v>
      </c>
      <c r="S3444" s="14">
        <f t="shared" si="268"/>
        <v>42124.841111111105</v>
      </c>
      <c r="T3444" s="14">
        <f t="shared" si="269"/>
        <v>42154.841111111105</v>
      </c>
      <c r="U3444" s="13">
        <f t="shared" si="270"/>
        <v>2015</v>
      </c>
      <c r="V3444"/>
    </row>
    <row r="3445" spans="1:22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6"/>
        <v>186</v>
      </c>
      <c r="P3445">
        <f t="shared" si="267"/>
        <v>41.22</v>
      </c>
      <c r="Q3445" s="10" t="s">
        <v>8315</v>
      </c>
      <c r="R3445" t="s">
        <v>8316</v>
      </c>
      <c r="S3445" s="14">
        <f t="shared" si="268"/>
        <v>41861.524837962963</v>
      </c>
      <c r="T3445" s="14">
        <f t="shared" si="269"/>
        <v>41891.524837962963</v>
      </c>
      <c r="U3445" s="13">
        <f t="shared" si="270"/>
        <v>2014</v>
      </c>
      <c r="V3445"/>
    </row>
    <row r="3446" spans="1:22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6"/>
        <v>289</v>
      </c>
      <c r="P3446">
        <f t="shared" si="267"/>
        <v>43.35</v>
      </c>
      <c r="Q3446" s="10" t="s">
        <v>8315</v>
      </c>
      <c r="R3446" t="s">
        <v>8316</v>
      </c>
      <c r="S3446" s="14">
        <f t="shared" si="268"/>
        <v>42521.291504629626</v>
      </c>
      <c r="T3446" s="14">
        <f t="shared" si="269"/>
        <v>42529.582638888889</v>
      </c>
      <c r="U3446" s="13">
        <f t="shared" si="270"/>
        <v>2016</v>
      </c>
      <c r="V3446"/>
    </row>
    <row r="3447" spans="1:22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6"/>
        <v>100</v>
      </c>
      <c r="P3447">
        <f t="shared" si="267"/>
        <v>64.52</v>
      </c>
      <c r="Q3447" s="10" t="s">
        <v>8315</v>
      </c>
      <c r="R3447" t="s">
        <v>8316</v>
      </c>
      <c r="S3447" s="14">
        <f t="shared" si="268"/>
        <v>42272.530509259261</v>
      </c>
      <c r="T3447" s="14">
        <f t="shared" si="269"/>
        <v>42300.530509259261</v>
      </c>
      <c r="U3447" s="13">
        <f t="shared" si="270"/>
        <v>2015</v>
      </c>
      <c r="V3447"/>
    </row>
    <row r="3448" spans="1:22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6"/>
        <v>108</v>
      </c>
      <c r="P3448">
        <f t="shared" si="267"/>
        <v>43.28</v>
      </c>
      <c r="Q3448" s="10" t="s">
        <v>8315</v>
      </c>
      <c r="R3448" t="s">
        <v>8316</v>
      </c>
      <c r="S3448" s="14">
        <f t="shared" si="268"/>
        <v>42016.832465277781</v>
      </c>
      <c r="T3448" s="14">
        <f t="shared" si="269"/>
        <v>42040.513888888891</v>
      </c>
      <c r="U3448" s="13">
        <f t="shared" si="270"/>
        <v>2015</v>
      </c>
      <c r="V3448"/>
    </row>
    <row r="3449" spans="1:22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6"/>
        <v>108</v>
      </c>
      <c r="P3449">
        <f t="shared" si="267"/>
        <v>77</v>
      </c>
      <c r="Q3449" s="10" t="s">
        <v>8315</v>
      </c>
      <c r="R3449" t="s">
        <v>8316</v>
      </c>
      <c r="S3449" s="14">
        <f t="shared" si="268"/>
        <v>42402.889027777783</v>
      </c>
      <c r="T3449" s="14">
        <f t="shared" si="269"/>
        <v>42447.847361111111</v>
      </c>
      <c r="U3449" s="13">
        <f t="shared" si="270"/>
        <v>2016</v>
      </c>
      <c r="V3449"/>
    </row>
    <row r="3450" spans="1:22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6"/>
        <v>110</v>
      </c>
      <c r="P3450">
        <f t="shared" si="267"/>
        <v>51.22</v>
      </c>
      <c r="Q3450" s="10" t="s">
        <v>8315</v>
      </c>
      <c r="R3450" t="s">
        <v>8316</v>
      </c>
      <c r="S3450" s="14">
        <f t="shared" si="268"/>
        <v>41960.119085648148</v>
      </c>
      <c r="T3450" s="14">
        <f t="shared" si="269"/>
        <v>41990.119085648148</v>
      </c>
      <c r="U3450" s="13">
        <f t="shared" si="270"/>
        <v>2014</v>
      </c>
      <c r="V3450"/>
    </row>
    <row r="3451" spans="1:22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6"/>
        <v>171</v>
      </c>
      <c r="P3451">
        <f t="shared" si="267"/>
        <v>68.25</v>
      </c>
      <c r="Q3451" s="10" t="s">
        <v>8315</v>
      </c>
      <c r="R3451" t="s">
        <v>8316</v>
      </c>
      <c r="S3451" s="14">
        <f t="shared" si="268"/>
        <v>42532.052523148144</v>
      </c>
      <c r="T3451" s="14">
        <f t="shared" si="269"/>
        <v>42560.166666666672</v>
      </c>
      <c r="U3451" s="13">
        <f t="shared" si="270"/>
        <v>2016</v>
      </c>
      <c r="V3451"/>
    </row>
    <row r="3452" spans="1:22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6"/>
        <v>152</v>
      </c>
      <c r="P3452">
        <f t="shared" si="267"/>
        <v>19.489999999999998</v>
      </c>
      <c r="Q3452" s="10" t="s">
        <v>8315</v>
      </c>
      <c r="R3452" t="s">
        <v>8316</v>
      </c>
      <c r="S3452" s="14">
        <f t="shared" si="268"/>
        <v>42036.704525462963</v>
      </c>
      <c r="T3452" s="14">
        <f t="shared" si="269"/>
        <v>42096.662858796291</v>
      </c>
      <c r="U3452" s="13">
        <f t="shared" si="270"/>
        <v>2015</v>
      </c>
      <c r="V3452"/>
    </row>
    <row r="3453" spans="1:22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6"/>
        <v>101</v>
      </c>
      <c r="P3453">
        <f t="shared" si="267"/>
        <v>41.13</v>
      </c>
      <c r="Q3453" s="10" t="s">
        <v>8315</v>
      </c>
      <c r="R3453" t="s">
        <v>8316</v>
      </c>
      <c r="S3453" s="14">
        <f t="shared" si="268"/>
        <v>42088.723692129628</v>
      </c>
      <c r="T3453" s="14">
        <f t="shared" si="269"/>
        <v>42115.723692129628</v>
      </c>
      <c r="U3453" s="13">
        <f t="shared" si="270"/>
        <v>2015</v>
      </c>
      <c r="V3453"/>
    </row>
    <row r="3454" spans="1:22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6"/>
        <v>153</v>
      </c>
      <c r="P3454">
        <f t="shared" si="267"/>
        <v>41.41</v>
      </c>
      <c r="Q3454" s="10" t="s">
        <v>8315</v>
      </c>
      <c r="R3454" t="s">
        <v>8316</v>
      </c>
      <c r="S3454" s="14">
        <f t="shared" si="268"/>
        <v>41820.639189814814</v>
      </c>
      <c r="T3454" s="14">
        <f t="shared" si="269"/>
        <v>41843.165972222225</v>
      </c>
      <c r="U3454" s="13">
        <f t="shared" si="270"/>
        <v>2014</v>
      </c>
      <c r="V3454"/>
    </row>
    <row r="3455" spans="1:22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6"/>
        <v>128</v>
      </c>
      <c r="P3455">
        <f t="shared" si="267"/>
        <v>27.5</v>
      </c>
      <c r="Q3455" s="10" t="s">
        <v>8315</v>
      </c>
      <c r="R3455" t="s">
        <v>8316</v>
      </c>
      <c r="S3455" s="14">
        <f t="shared" si="268"/>
        <v>42535.97865740741</v>
      </c>
      <c r="T3455" s="14">
        <f t="shared" si="269"/>
        <v>42595.97865740741</v>
      </c>
      <c r="U3455" s="13">
        <f t="shared" si="270"/>
        <v>2016</v>
      </c>
      <c r="V3455"/>
    </row>
    <row r="3456" spans="1:22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6"/>
        <v>101</v>
      </c>
      <c r="P3456">
        <f t="shared" si="267"/>
        <v>33.57</v>
      </c>
      <c r="Q3456" s="10" t="s">
        <v>8315</v>
      </c>
      <c r="R3456" t="s">
        <v>8316</v>
      </c>
      <c r="S3456" s="14">
        <f t="shared" si="268"/>
        <v>41821.698599537034</v>
      </c>
      <c r="T3456" s="14">
        <f t="shared" si="269"/>
        <v>41851.698599537034</v>
      </c>
      <c r="U3456" s="13">
        <f t="shared" si="270"/>
        <v>2014</v>
      </c>
      <c r="V3456"/>
    </row>
    <row r="3457" spans="1:22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6"/>
        <v>101</v>
      </c>
      <c r="P3457">
        <f t="shared" si="267"/>
        <v>145.87</v>
      </c>
      <c r="Q3457" s="10" t="s">
        <v>8315</v>
      </c>
      <c r="R3457" t="s">
        <v>8316</v>
      </c>
      <c r="S3457" s="14">
        <f t="shared" si="268"/>
        <v>42626.7503125</v>
      </c>
      <c r="T3457" s="14">
        <f t="shared" si="269"/>
        <v>42656.7503125</v>
      </c>
      <c r="U3457" s="13">
        <f t="shared" si="270"/>
        <v>2016</v>
      </c>
      <c r="V3457"/>
    </row>
    <row r="3458" spans="1:22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6"/>
        <v>191</v>
      </c>
      <c r="P3458">
        <f t="shared" si="267"/>
        <v>358.69</v>
      </c>
      <c r="Q3458" s="10" t="s">
        <v>8315</v>
      </c>
      <c r="R3458" t="s">
        <v>8316</v>
      </c>
      <c r="S3458" s="14">
        <f t="shared" si="268"/>
        <v>41821.205636574072</v>
      </c>
      <c r="T3458" s="14">
        <f t="shared" si="269"/>
        <v>41852.290972222225</v>
      </c>
      <c r="U3458" s="13">
        <f t="shared" si="270"/>
        <v>2014</v>
      </c>
      <c r="V3458"/>
    </row>
    <row r="3459" spans="1:22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1">ROUND(E3459/D3459*100,0)</f>
        <v>140</v>
      </c>
      <c r="P3459">
        <f t="shared" ref="P3459:P3522" si="272">IFERROR(ROUND(E3459/L3459,2),0)</f>
        <v>50.98</v>
      </c>
      <c r="Q3459" s="10" t="s">
        <v>8315</v>
      </c>
      <c r="R3459" t="s">
        <v>8316</v>
      </c>
      <c r="S3459" s="14">
        <f t="shared" ref="S3459:S3522" si="273">(((J3459/60)/60)/24+DATE(1970,1,1))</f>
        <v>42016.706678240742</v>
      </c>
      <c r="T3459" s="14">
        <f t="shared" ref="T3459:T3522" si="274">(((I3459/60)/60)/24)+DATE(1970,1,1)</f>
        <v>42047.249305555553</v>
      </c>
      <c r="U3459" s="13">
        <f t="shared" ref="U3459:U3522" si="275">YEAR(S3459)</f>
        <v>2015</v>
      </c>
      <c r="V3459"/>
    </row>
    <row r="3460" spans="1:22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1"/>
        <v>124</v>
      </c>
      <c r="P3460">
        <f t="shared" si="272"/>
        <v>45.04</v>
      </c>
      <c r="Q3460" s="10" t="s">
        <v>8315</v>
      </c>
      <c r="R3460" t="s">
        <v>8316</v>
      </c>
      <c r="S3460" s="14">
        <f t="shared" si="273"/>
        <v>42011.202581018515</v>
      </c>
      <c r="T3460" s="14">
        <f t="shared" si="274"/>
        <v>42038.185416666667</v>
      </c>
      <c r="U3460" s="13">
        <f t="shared" si="275"/>
        <v>2015</v>
      </c>
      <c r="V3460"/>
    </row>
    <row r="3461" spans="1:22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1"/>
        <v>126</v>
      </c>
      <c r="P3461">
        <f t="shared" si="272"/>
        <v>17.53</v>
      </c>
      <c r="Q3461" s="10" t="s">
        <v>8315</v>
      </c>
      <c r="R3461" t="s">
        <v>8316</v>
      </c>
      <c r="S3461" s="14">
        <f t="shared" si="273"/>
        <v>42480.479861111111</v>
      </c>
      <c r="T3461" s="14">
        <f t="shared" si="274"/>
        <v>42510.479861111111</v>
      </c>
      <c r="U3461" s="13">
        <f t="shared" si="275"/>
        <v>2016</v>
      </c>
      <c r="V3461"/>
    </row>
    <row r="3462" spans="1:22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1"/>
        <v>190</v>
      </c>
      <c r="P3462">
        <f t="shared" si="272"/>
        <v>50</v>
      </c>
      <c r="Q3462" s="10" t="s">
        <v>8315</v>
      </c>
      <c r="R3462" t="s">
        <v>8316</v>
      </c>
      <c r="S3462" s="14">
        <f t="shared" si="273"/>
        <v>41852.527222222219</v>
      </c>
      <c r="T3462" s="14">
        <f t="shared" si="274"/>
        <v>41866.527222222219</v>
      </c>
      <c r="U3462" s="13">
        <f t="shared" si="275"/>
        <v>2014</v>
      </c>
      <c r="V3462"/>
    </row>
    <row r="3463" spans="1:22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1"/>
        <v>139</v>
      </c>
      <c r="P3463">
        <f t="shared" si="272"/>
        <v>57.92</v>
      </c>
      <c r="Q3463" s="10" t="s">
        <v>8315</v>
      </c>
      <c r="R3463" t="s">
        <v>8316</v>
      </c>
      <c r="S3463" s="14">
        <f t="shared" si="273"/>
        <v>42643.632858796293</v>
      </c>
      <c r="T3463" s="14">
        <f t="shared" si="274"/>
        <v>42672.125</v>
      </c>
      <c r="U3463" s="13">
        <f t="shared" si="275"/>
        <v>2016</v>
      </c>
      <c r="V3463"/>
    </row>
    <row r="3464" spans="1:22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1"/>
        <v>202</v>
      </c>
      <c r="P3464">
        <f t="shared" si="272"/>
        <v>29.71</v>
      </c>
      <c r="Q3464" s="10" t="s">
        <v>8315</v>
      </c>
      <c r="R3464" t="s">
        <v>8316</v>
      </c>
      <c r="S3464" s="14">
        <f t="shared" si="273"/>
        <v>42179.898472222223</v>
      </c>
      <c r="T3464" s="14">
        <f t="shared" si="274"/>
        <v>42195.75</v>
      </c>
      <c r="U3464" s="13">
        <f t="shared" si="275"/>
        <v>2015</v>
      </c>
      <c r="V3464"/>
    </row>
    <row r="3465" spans="1:22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1"/>
        <v>103</v>
      </c>
      <c r="P3465">
        <f t="shared" si="272"/>
        <v>90.68</v>
      </c>
      <c r="Q3465" s="10" t="s">
        <v>8315</v>
      </c>
      <c r="R3465" t="s">
        <v>8316</v>
      </c>
      <c r="S3465" s="14">
        <f t="shared" si="273"/>
        <v>42612.918807870374</v>
      </c>
      <c r="T3465" s="14">
        <f t="shared" si="274"/>
        <v>42654.165972222225</v>
      </c>
      <c r="U3465" s="13">
        <f t="shared" si="275"/>
        <v>2016</v>
      </c>
      <c r="V3465"/>
    </row>
    <row r="3466" spans="1:22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1"/>
        <v>102</v>
      </c>
      <c r="P3466">
        <f t="shared" si="272"/>
        <v>55.01</v>
      </c>
      <c r="Q3466" s="10" t="s">
        <v>8315</v>
      </c>
      <c r="R3466" t="s">
        <v>8316</v>
      </c>
      <c r="S3466" s="14">
        <f t="shared" si="273"/>
        <v>42575.130057870367</v>
      </c>
      <c r="T3466" s="14">
        <f t="shared" si="274"/>
        <v>42605.130057870367</v>
      </c>
      <c r="U3466" s="13">
        <f t="shared" si="275"/>
        <v>2016</v>
      </c>
      <c r="V3466"/>
    </row>
    <row r="3467" spans="1:22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1"/>
        <v>103</v>
      </c>
      <c r="P3467">
        <f t="shared" si="272"/>
        <v>57.22</v>
      </c>
      <c r="Q3467" s="10" t="s">
        <v>8315</v>
      </c>
      <c r="R3467" t="s">
        <v>8316</v>
      </c>
      <c r="S3467" s="14">
        <f t="shared" si="273"/>
        <v>42200.625833333332</v>
      </c>
      <c r="T3467" s="14">
        <f t="shared" si="274"/>
        <v>42225.666666666672</v>
      </c>
      <c r="U3467" s="13">
        <f t="shared" si="275"/>
        <v>2015</v>
      </c>
      <c r="V3467"/>
    </row>
    <row r="3468" spans="1:22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1"/>
        <v>127</v>
      </c>
      <c r="P3468">
        <f t="shared" si="272"/>
        <v>72.95</v>
      </c>
      <c r="Q3468" s="10" t="s">
        <v>8315</v>
      </c>
      <c r="R3468" t="s">
        <v>8316</v>
      </c>
      <c r="S3468" s="14">
        <f t="shared" si="273"/>
        <v>42420.019097222219</v>
      </c>
      <c r="T3468" s="14">
        <f t="shared" si="274"/>
        <v>42479.977430555555</v>
      </c>
      <c r="U3468" s="13">
        <f t="shared" si="275"/>
        <v>2016</v>
      </c>
      <c r="V3468"/>
    </row>
    <row r="3469" spans="1:22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1"/>
        <v>101</v>
      </c>
      <c r="P3469">
        <f t="shared" si="272"/>
        <v>64.47</v>
      </c>
      <c r="Q3469" s="10" t="s">
        <v>8315</v>
      </c>
      <c r="R3469" t="s">
        <v>8316</v>
      </c>
      <c r="S3469" s="14">
        <f t="shared" si="273"/>
        <v>42053.671666666662</v>
      </c>
      <c r="T3469" s="14">
        <f t="shared" si="274"/>
        <v>42083.630000000005</v>
      </c>
      <c r="U3469" s="13">
        <f t="shared" si="275"/>
        <v>2015</v>
      </c>
      <c r="V3469"/>
    </row>
    <row r="3470" spans="1:22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1"/>
        <v>122</v>
      </c>
      <c r="P3470">
        <f t="shared" si="272"/>
        <v>716.35</v>
      </c>
      <c r="Q3470" s="10" t="s">
        <v>8315</v>
      </c>
      <c r="R3470" t="s">
        <v>8316</v>
      </c>
      <c r="S3470" s="14">
        <f t="shared" si="273"/>
        <v>42605.765381944439</v>
      </c>
      <c r="T3470" s="14">
        <f t="shared" si="274"/>
        <v>42634.125</v>
      </c>
      <c r="U3470" s="13">
        <f t="shared" si="275"/>
        <v>2016</v>
      </c>
      <c r="V3470"/>
    </row>
    <row r="3471" spans="1:22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1"/>
        <v>113</v>
      </c>
      <c r="P3471">
        <f t="shared" si="272"/>
        <v>50.4</v>
      </c>
      <c r="Q3471" s="10" t="s">
        <v>8315</v>
      </c>
      <c r="R3471" t="s">
        <v>8316</v>
      </c>
      <c r="S3471" s="14">
        <f t="shared" si="273"/>
        <v>42458.641724537039</v>
      </c>
      <c r="T3471" s="14">
        <f t="shared" si="274"/>
        <v>42488.641724537039</v>
      </c>
      <c r="U3471" s="13">
        <f t="shared" si="275"/>
        <v>2016</v>
      </c>
      <c r="V3471"/>
    </row>
    <row r="3472" spans="1:22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1"/>
        <v>150</v>
      </c>
      <c r="P3472">
        <f t="shared" si="272"/>
        <v>41.67</v>
      </c>
      <c r="Q3472" s="10" t="s">
        <v>8315</v>
      </c>
      <c r="R3472" t="s">
        <v>8316</v>
      </c>
      <c r="S3472" s="14">
        <f t="shared" si="273"/>
        <v>42529.022013888884</v>
      </c>
      <c r="T3472" s="14">
        <f t="shared" si="274"/>
        <v>42566.901388888888</v>
      </c>
      <c r="U3472" s="13">
        <f t="shared" si="275"/>
        <v>2016</v>
      </c>
      <c r="V3472"/>
    </row>
    <row r="3473" spans="1:22" ht="43.5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1"/>
        <v>215</v>
      </c>
      <c r="P3473">
        <f t="shared" si="272"/>
        <v>35.770000000000003</v>
      </c>
      <c r="Q3473" s="10" t="s">
        <v>8315</v>
      </c>
      <c r="R3473" t="s">
        <v>8316</v>
      </c>
      <c r="S3473" s="14">
        <f t="shared" si="273"/>
        <v>41841.820486111108</v>
      </c>
      <c r="T3473" s="14">
        <f t="shared" si="274"/>
        <v>41882.833333333336</v>
      </c>
      <c r="U3473" s="13">
        <f t="shared" si="275"/>
        <v>2014</v>
      </c>
      <c r="V3473"/>
    </row>
    <row r="3474" spans="1:22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1"/>
        <v>102</v>
      </c>
      <c r="P3474">
        <f t="shared" si="272"/>
        <v>88.74</v>
      </c>
      <c r="Q3474" s="10" t="s">
        <v>8315</v>
      </c>
      <c r="R3474" t="s">
        <v>8316</v>
      </c>
      <c r="S3474" s="14">
        <f t="shared" si="273"/>
        <v>41928.170497685183</v>
      </c>
      <c r="T3474" s="14">
        <f t="shared" si="274"/>
        <v>41949.249305555553</v>
      </c>
      <c r="U3474" s="13">
        <f t="shared" si="275"/>
        <v>2014</v>
      </c>
      <c r="V3474"/>
    </row>
    <row r="3475" spans="1:22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1"/>
        <v>100</v>
      </c>
      <c r="P3475">
        <f t="shared" si="272"/>
        <v>148.47999999999999</v>
      </c>
      <c r="Q3475" s="10" t="s">
        <v>8315</v>
      </c>
      <c r="R3475" t="s">
        <v>8316</v>
      </c>
      <c r="S3475" s="14">
        <f t="shared" si="273"/>
        <v>42062.834444444445</v>
      </c>
      <c r="T3475" s="14">
        <f t="shared" si="274"/>
        <v>42083.852083333331</v>
      </c>
      <c r="U3475" s="13">
        <f t="shared" si="275"/>
        <v>2015</v>
      </c>
      <c r="V3475"/>
    </row>
    <row r="3476" spans="1:22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1"/>
        <v>101</v>
      </c>
      <c r="P3476">
        <f t="shared" si="272"/>
        <v>51.79</v>
      </c>
      <c r="Q3476" s="10" t="s">
        <v>8315</v>
      </c>
      <c r="R3476" t="s">
        <v>8316</v>
      </c>
      <c r="S3476" s="14">
        <f t="shared" si="273"/>
        <v>42541.501516203702</v>
      </c>
      <c r="T3476" s="14">
        <f t="shared" si="274"/>
        <v>42571.501516203702</v>
      </c>
      <c r="U3476" s="13">
        <f t="shared" si="275"/>
        <v>2016</v>
      </c>
      <c r="V3476"/>
    </row>
    <row r="3477" spans="1:22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1"/>
        <v>113</v>
      </c>
      <c r="P3477">
        <f t="shared" si="272"/>
        <v>20</v>
      </c>
      <c r="Q3477" s="10" t="s">
        <v>8315</v>
      </c>
      <c r="R3477" t="s">
        <v>8316</v>
      </c>
      <c r="S3477" s="14">
        <f t="shared" si="273"/>
        <v>41918.880833333329</v>
      </c>
      <c r="T3477" s="14">
        <f t="shared" si="274"/>
        <v>41946</v>
      </c>
      <c r="U3477" s="13">
        <f t="shared" si="275"/>
        <v>2014</v>
      </c>
      <c r="V3477"/>
    </row>
    <row r="3478" spans="1:22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1"/>
        <v>104</v>
      </c>
      <c r="P3478">
        <f t="shared" si="272"/>
        <v>52</v>
      </c>
      <c r="Q3478" s="10" t="s">
        <v>8315</v>
      </c>
      <c r="R3478" t="s">
        <v>8316</v>
      </c>
      <c r="S3478" s="14">
        <f t="shared" si="273"/>
        <v>41921.279976851853</v>
      </c>
      <c r="T3478" s="14">
        <f t="shared" si="274"/>
        <v>41939.125</v>
      </c>
      <c r="U3478" s="13">
        <f t="shared" si="275"/>
        <v>2014</v>
      </c>
      <c r="V3478"/>
    </row>
    <row r="3479" spans="1:22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1"/>
        <v>115</v>
      </c>
      <c r="P3479">
        <f t="shared" si="272"/>
        <v>53.23</v>
      </c>
      <c r="Q3479" s="10" t="s">
        <v>8315</v>
      </c>
      <c r="R3479" t="s">
        <v>8316</v>
      </c>
      <c r="S3479" s="14">
        <f t="shared" si="273"/>
        <v>42128.736608796295</v>
      </c>
      <c r="T3479" s="14">
        <f t="shared" si="274"/>
        <v>42141.125</v>
      </c>
      <c r="U3479" s="13">
        <f t="shared" si="275"/>
        <v>2015</v>
      </c>
      <c r="V3479"/>
    </row>
    <row r="3480" spans="1:22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1"/>
        <v>113</v>
      </c>
      <c r="P3480">
        <f t="shared" si="272"/>
        <v>39.6</v>
      </c>
      <c r="Q3480" s="10" t="s">
        <v>8315</v>
      </c>
      <c r="R3480" t="s">
        <v>8316</v>
      </c>
      <c r="S3480" s="14">
        <f t="shared" si="273"/>
        <v>42053.916921296302</v>
      </c>
      <c r="T3480" s="14">
        <f t="shared" si="274"/>
        <v>42079.875</v>
      </c>
      <c r="U3480" s="13">
        <f t="shared" si="275"/>
        <v>2015</v>
      </c>
      <c r="V3480"/>
    </row>
    <row r="3481" spans="1:22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1"/>
        <v>128</v>
      </c>
      <c r="P3481">
        <f t="shared" si="272"/>
        <v>34.25</v>
      </c>
      <c r="Q3481" s="10" t="s">
        <v>8315</v>
      </c>
      <c r="R3481" t="s">
        <v>8316</v>
      </c>
      <c r="S3481" s="14">
        <f t="shared" si="273"/>
        <v>41781.855092592588</v>
      </c>
      <c r="T3481" s="14">
        <f t="shared" si="274"/>
        <v>41811.855092592588</v>
      </c>
      <c r="U3481" s="13">
        <f t="shared" si="275"/>
        <v>2014</v>
      </c>
      <c r="V3481"/>
    </row>
    <row r="3482" spans="1:22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1"/>
        <v>143</v>
      </c>
      <c r="P3482">
        <f t="shared" si="272"/>
        <v>164.62</v>
      </c>
      <c r="Q3482" s="10" t="s">
        <v>8315</v>
      </c>
      <c r="R3482" t="s">
        <v>8316</v>
      </c>
      <c r="S3482" s="14">
        <f t="shared" si="273"/>
        <v>42171.317442129628</v>
      </c>
      <c r="T3482" s="14">
        <f t="shared" si="274"/>
        <v>42195.875</v>
      </c>
      <c r="U3482" s="13">
        <f t="shared" si="275"/>
        <v>2015</v>
      </c>
      <c r="V3482"/>
    </row>
    <row r="3483" spans="1:22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1"/>
        <v>119</v>
      </c>
      <c r="P3483">
        <f t="shared" si="272"/>
        <v>125.05</v>
      </c>
      <c r="Q3483" s="10" t="s">
        <v>8315</v>
      </c>
      <c r="R3483" t="s">
        <v>8316</v>
      </c>
      <c r="S3483" s="14">
        <f t="shared" si="273"/>
        <v>41989.24754629629</v>
      </c>
      <c r="T3483" s="14">
        <f t="shared" si="274"/>
        <v>42006.24754629629</v>
      </c>
      <c r="U3483" s="13">
        <f t="shared" si="275"/>
        <v>2014</v>
      </c>
      <c r="V3483"/>
    </row>
    <row r="3484" spans="1:22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1"/>
        <v>138</v>
      </c>
      <c r="P3484">
        <f t="shared" si="272"/>
        <v>51.88</v>
      </c>
      <c r="Q3484" s="10" t="s">
        <v>8315</v>
      </c>
      <c r="R3484" t="s">
        <v>8316</v>
      </c>
      <c r="S3484" s="14">
        <f t="shared" si="273"/>
        <v>41796.771597222221</v>
      </c>
      <c r="T3484" s="14">
        <f t="shared" si="274"/>
        <v>41826.771597222221</v>
      </c>
      <c r="U3484" s="13">
        <f t="shared" si="275"/>
        <v>2014</v>
      </c>
      <c r="V3484"/>
    </row>
    <row r="3485" spans="1:22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1"/>
        <v>160</v>
      </c>
      <c r="P3485">
        <f t="shared" si="272"/>
        <v>40.29</v>
      </c>
      <c r="Q3485" s="10" t="s">
        <v>8315</v>
      </c>
      <c r="R3485" t="s">
        <v>8316</v>
      </c>
      <c r="S3485" s="14">
        <f t="shared" si="273"/>
        <v>41793.668761574074</v>
      </c>
      <c r="T3485" s="14">
        <f t="shared" si="274"/>
        <v>41823.668761574074</v>
      </c>
      <c r="U3485" s="13">
        <f t="shared" si="275"/>
        <v>2014</v>
      </c>
      <c r="V3485"/>
    </row>
    <row r="3486" spans="1:22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1"/>
        <v>114</v>
      </c>
      <c r="P3486">
        <f t="shared" si="272"/>
        <v>64.91</v>
      </c>
      <c r="Q3486" s="10" t="s">
        <v>8315</v>
      </c>
      <c r="R3486" t="s">
        <v>8316</v>
      </c>
      <c r="S3486" s="14">
        <f t="shared" si="273"/>
        <v>42506.760405092587</v>
      </c>
      <c r="T3486" s="14">
        <f t="shared" si="274"/>
        <v>42536.760405092587</v>
      </c>
      <c r="U3486" s="13">
        <f t="shared" si="275"/>
        <v>2016</v>
      </c>
      <c r="V3486"/>
    </row>
    <row r="3487" spans="1:22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1"/>
        <v>101</v>
      </c>
      <c r="P3487">
        <f t="shared" si="272"/>
        <v>55.33</v>
      </c>
      <c r="Q3487" s="10" t="s">
        <v>8315</v>
      </c>
      <c r="R3487" t="s">
        <v>8316</v>
      </c>
      <c r="S3487" s="14">
        <f t="shared" si="273"/>
        <v>42372.693055555559</v>
      </c>
      <c r="T3487" s="14">
        <f t="shared" si="274"/>
        <v>42402.693055555559</v>
      </c>
      <c r="U3487" s="13">
        <f t="shared" si="275"/>
        <v>2016</v>
      </c>
      <c r="V3487"/>
    </row>
    <row r="3488" spans="1:22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1"/>
        <v>155</v>
      </c>
      <c r="P3488">
        <f t="shared" si="272"/>
        <v>83.14</v>
      </c>
      <c r="Q3488" s="10" t="s">
        <v>8315</v>
      </c>
      <c r="R3488" t="s">
        <v>8316</v>
      </c>
      <c r="S3488" s="14">
        <f t="shared" si="273"/>
        <v>42126.87501157407</v>
      </c>
      <c r="T3488" s="14">
        <f t="shared" si="274"/>
        <v>42158.290972222225</v>
      </c>
      <c r="U3488" s="13">
        <f t="shared" si="275"/>
        <v>2015</v>
      </c>
      <c r="V3488"/>
    </row>
    <row r="3489" spans="1:22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1"/>
        <v>128</v>
      </c>
      <c r="P3489">
        <f t="shared" si="272"/>
        <v>38.71</v>
      </c>
      <c r="Q3489" s="10" t="s">
        <v>8315</v>
      </c>
      <c r="R3489" t="s">
        <v>8316</v>
      </c>
      <c r="S3489" s="14">
        <f t="shared" si="273"/>
        <v>42149.940416666665</v>
      </c>
      <c r="T3489" s="14">
        <f t="shared" si="274"/>
        <v>42179.940416666665</v>
      </c>
      <c r="U3489" s="13">
        <f t="shared" si="275"/>
        <v>2015</v>
      </c>
      <c r="V3489"/>
    </row>
    <row r="3490" spans="1:22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1"/>
        <v>121</v>
      </c>
      <c r="P3490">
        <f t="shared" si="272"/>
        <v>125.38</v>
      </c>
      <c r="Q3490" s="10" t="s">
        <v>8315</v>
      </c>
      <c r="R3490" t="s">
        <v>8316</v>
      </c>
      <c r="S3490" s="14">
        <f t="shared" si="273"/>
        <v>42087.768055555556</v>
      </c>
      <c r="T3490" s="14">
        <f t="shared" si="274"/>
        <v>42111.666666666672</v>
      </c>
      <c r="U3490" s="13">
        <f t="shared" si="275"/>
        <v>2015</v>
      </c>
      <c r="V3490"/>
    </row>
    <row r="3491" spans="1:22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1"/>
        <v>113</v>
      </c>
      <c r="P3491">
        <f t="shared" si="272"/>
        <v>78.260000000000005</v>
      </c>
      <c r="Q3491" s="10" t="s">
        <v>8315</v>
      </c>
      <c r="R3491" t="s">
        <v>8316</v>
      </c>
      <c r="S3491" s="14">
        <f t="shared" si="273"/>
        <v>41753.635775462964</v>
      </c>
      <c r="T3491" s="14">
        <f t="shared" si="274"/>
        <v>41783.875</v>
      </c>
      <c r="U3491" s="13">
        <f t="shared" si="275"/>
        <v>2014</v>
      </c>
      <c r="V3491"/>
    </row>
    <row r="3492" spans="1:22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1"/>
        <v>128</v>
      </c>
      <c r="P3492">
        <f t="shared" si="272"/>
        <v>47.22</v>
      </c>
      <c r="Q3492" s="10" t="s">
        <v>8315</v>
      </c>
      <c r="R3492" t="s">
        <v>8316</v>
      </c>
      <c r="S3492" s="14">
        <f t="shared" si="273"/>
        <v>42443.802361111113</v>
      </c>
      <c r="T3492" s="14">
        <f t="shared" si="274"/>
        <v>42473.802361111113</v>
      </c>
      <c r="U3492" s="13">
        <f t="shared" si="275"/>
        <v>2016</v>
      </c>
      <c r="V3492"/>
    </row>
    <row r="3493" spans="1:22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1"/>
        <v>158</v>
      </c>
      <c r="P3493">
        <f t="shared" si="272"/>
        <v>79.099999999999994</v>
      </c>
      <c r="Q3493" s="10" t="s">
        <v>8315</v>
      </c>
      <c r="R3493" t="s">
        <v>8316</v>
      </c>
      <c r="S3493" s="14">
        <f t="shared" si="273"/>
        <v>42121.249814814815</v>
      </c>
      <c r="T3493" s="14">
        <f t="shared" si="274"/>
        <v>42142.249814814815</v>
      </c>
      <c r="U3493" s="13">
        <f t="shared" si="275"/>
        <v>2015</v>
      </c>
      <c r="V3493"/>
    </row>
    <row r="3494" spans="1:22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1"/>
        <v>105</v>
      </c>
      <c r="P3494">
        <f t="shared" si="272"/>
        <v>114.29</v>
      </c>
      <c r="Q3494" s="10" t="s">
        <v>8315</v>
      </c>
      <c r="R3494" t="s">
        <v>8316</v>
      </c>
      <c r="S3494" s="14">
        <f t="shared" si="273"/>
        <v>42268.009224537032</v>
      </c>
      <c r="T3494" s="14">
        <f t="shared" si="274"/>
        <v>42303.009224537032</v>
      </c>
      <c r="U3494" s="13">
        <f t="shared" si="275"/>
        <v>2015</v>
      </c>
      <c r="V3494"/>
    </row>
    <row r="3495" spans="1:22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1"/>
        <v>100</v>
      </c>
      <c r="P3495">
        <f t="shared" si="272"/>
        <v>51.72</v>
      </c>
      <c r="Q3495" s="10" t="s">
        <v>8315</v>
      </c>
      <c r="R3495" t="s">
        <v>8316</v>
      </c>
      <c r="S3495" s="14">
        <f t="shared" si="273"/>
        <v>41848.866157407407</v>
      </c>
      <c r="T3495" s="14">
        <f t="shared" si="274"/>
        <v>41868.21597222222</v>
      </c>
      <c r="U3495" s="13">
        <f t="shared" si="275"/>
        <v>2014</v>
      </c>
      <c r="V3495"/>
    </row>
    <row r="3496" spans="1:22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1"/>
        <v>100</v>
      </c>
      <c r="P3496">
        <f t="shared" si="272"/>
        <v>30.77</v>
      </c>
      <c r="Q3496" s="10" t="s">
        <v>8315</v>
      </c>
      <c r="R3496" t="s">
        <v>8316</v>
      </c>
      <c r="S3496" s="14">
        <f t="shared" si="273"/>
        <v>42689.214988425927</v>
      </c>
      <c r="T3496" s="14">
        <f t="shared" si="274"/>
        <v>42700.25</v>
      </c>
      <c r="U3496" s="13">
        <f t="shared" si="275"/>
        <v>2016</v>
      </c>
      <c r="V3496"/>
    </row>
    <row r="3497" spans="1:22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1"/>
        <v>107</v>
      </c>
      <c r="P3497">
        <f t="shared" si="272"/>
        <v>74.209999999999994</v>
      </c>
      <c r="Q3497" s="10" t="s">
        <v>8315</v>
      </c>
      <c r="R3497" t="s">
        <v>8316</v>
      </c>
      <c r="S3497" s="14">
        <f t="shared" si="273"/>
        <v>41915.762835648151</v>
      </c>
      <c r="T3497" s="14">
        <f t="shared" si="274"/>
        <v>41944.720833333333</v>
      </c>
      <c r="U3497" s="13">
        <f t="shared" si="275"/>
        <v>2014</v>
      </c>
      <c r="V3497"/>
    </row>
    <row r="3498" spans="1:22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1"/>
        <v>124</v>
      </c>
      <c r="P3498">
        <f t="shared" si="272"/>
        <v>47.85</v>
      </c>
      <c r="Q3498" s="10" t="s">
        <v>8315</v>
      </c>
      <c r="R3498" t="s">
        <v>8316</v>
      </c>
      <c r="S3498" s="14">
        <f t="shared" si="273"/>
        <v>42584.846828703703</v>
      </c>
      <c r="T3498" s="14">
        <f t="shared" si="274"/>
        <v>42624.846828703703</v>
      </c>
      <c r="U3498" s="13">
        <f t="shared" si="275"/>
        <v>2016</v>
      </c>
      <c r="V3498"/>
    </row>
    <row r="3499" spans="1:22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1"/>
        <v>109</v>
      </c>
      <c r="P3499">
        <f t="shared" si="272"/>
        <v>34.409999999999997</v>
      </c>
      <c r="Q3499" s="10" t="s">
        <v>8315</v>
      </c>
      <c r="R3499" t="s">
        <v>8316</v>
      </c>
      <c r="S3499" s="14">
        <f t="shared" si="273"/>
        <v>42511.741944444439</v>
      </c>
      <c r="T3499" s="14">
        <f t="shared" si="274"/>
        <v>42523.916666666672</v>
      </c>
      <c r="U3499" s="13">
        <f t="shared" si="275"/>
        <v>2016</v>
      </c>
      <c r="V3499"/>
    </row>
    <row r="3500" spans="1:22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1"/>
        <v>102</v>
      </c>
      <c r="P3500">
        <f t="shared" si="272"/>
        <v>40.24</v>
      </c>
      <c r="Q3500" s="10" t="s">
        <v>8315</v>
      </c>
      <c r="R3500" t="s">
        <v>8316</v>
      </c>
      <c r="S3500" s="14">
        <f t="shared" si="273"/>
        <v>42459.15861111111</v>
      </c>
      <c r="T3500" s="14">
        <f t="shared" si="274"/>
        <v>42518.905555555553</v>
      </c>
      <c r="U3500" s="13">
        <f t="shared" si="275"/>
        <v>2016</v>
      </c>
      <c r="V3500"/>
    </row>
    <row r="3501" spans="1:22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1"/>
        <v>106</v>
      </c>
      <c r="P3501">
        <f t="shared" si="272"/>
        <v>60.29</v>
      </c>
      <c r="Q3501" s="10" t="s">
        <v>8315</v>
      </c>
      <c r="R3501" t="s">
        <v>8316</v>
      </c>
      <c r="S3501" s="14">
        <f t="shared" si="273"/>
        <v>42132.036168981482</v>
      </c>
      <c r="T3501" s="14">
        <f t="shared" si="274"/>
        <v>42186.290972222225</v>
      </c>
      <c r="U3501" s="13">
        <f t="shared" si="275"/>
        <v>2015</v>
      </c>
      <c r="V3501"/>
    </row>
    <row r="3502" spans="1:22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1"/>
        <v>106</v>
      </c>
      <c r="P3502">
        <f t="shared" si="272"/>
        <v>25.31</v>
      </c>
      <c r="Q3502" s="10" t="s">
        <v>8315</v>
      </c>
      <c r="R3502" t="s">
        <v>8316</v>
      </c>
      <c r="S3502" s="14">
        <f t="shared" si="273"/>
        <v>42419.91942129629</v>
      </c>
      <c r="T3502" s="14">
        <f t="shared" si="274"/>
        <v>42436.207638888889</v>
      </c>
      <c r="U3502" s="13">
        <f t="shared" si="275"/>
        <v>2016</v>
      </c>
      <c r="V3502"/>
    </row>
    <row r="3503" spans="1:22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1"/>
        <v>101</v>
      </c>
      <c r="P3503">
        <f t="shared" si="272"/>
        <v>35.950000000000003</v>
      </c>
      <c r="Q3503" s="10" t="s">
        <v>8315</v>
      </c>
      <c r="R3503" t="s">
        <v>8316</v>
      </c>
      <c r="S3503" s="14">
        <f t="shared" si="273"/>
        <v>42233.763831018514</v>
      </c>
      <c r="T3503" s="14">
        <f t="shared" si="274"/>
        <v>42258.763831018514</v>
      </c>
      <c r="U3503" s="13">
        <f t="shared" si="275"/>
        <v>2015</v>
      </c>
      <c r="V3503"/>
    </row>
    <row r="3504" spans="1:22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1"/>
        <v>105</v>
      </c>
      <c r="P3504">
        <f t="shared" si="272"/>
        <v>136</v>
      </c>
      <c r="Q3504" s="10" t="s">
        <v>8315</v>
      </c>
      <c r="R3504" t="s">
        <v>8316</v>
      </c>
      <c r="S3504" s="14">
        <f t="shared" si="273"/>
        <v>42430.839398148149</v>
      </c>
      <c r="T3504" s="14">
        <f t="shared" si="274"/>
        <v>42445.165972222225</v>
      </c>
      <c r="U3504" s="13">
        <f t="shared" si="275"/>
        <v>2016</v>
      </c>
      <c r="V3504"/>
    </row>
    <row r="3505" spans="1:22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1"/>
        <v>108</v>
      </c>
      <c r="P3505">
        <f t="shared" si="272"/>
        <v>70.760000000000005</v>
      </c>
      <c r="Q3505" s="10" t="s">
        <v>8315</v>
      </c>
      <c r="R3505" t="s">
        <v>8316</v>
      </c>
      <c r="S3505" s="14">
        <f t="shared" si="273"/>
        <v>42545.478333333333</v>
      </c>
      <c r="T3505" s="14">
        <f t="shared" si="274"/>
        <v>42575.478333333333</v>
      </c>
      <c r="U3505" s="13">
        <f t="shared" si="275"/>
        <v>2016</v>
      </c>
      <c r="V3505"/>
    </row>
    <row r="3506" spans="1:22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1"/>
        <v>100</v>
      </c>
      <c r="P3506">
        <f t="shared" si="272"/>
        <v>125</v>
      </c>
      <c r="Q3506" s="10" t="s">
        <v>8315</v>
      </c>
      <c r="R3506" t="s">
        <v>8316</v>
      </c>
      <c r="S3506" s="14">
        <f t="shared" si="273"/>
        <v>42297.748738425929</v>
      </c>
      <c r="T3506" s="14">
        <f t="shared" si="274"/>
        <v>42327.790405092594</v>
      </c>
      <c r="U3506" s="13">
        <f t="shared" si="275"/>
        <v>2015</v>
      </c>
      <c r="V3506"/>
    </row>
    <row r="3507" spans="1:22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1"/>
        <v>104</v>
      </c>
      <c r="P3507">
        <f t="shared" si="272"/>
        <v>66.510000000000005</v>
      </c>
      <c r="Q3507" s="10" t="s">
        <v>8315</v>
      </c>
      <c r="R3507" t="s">
        <v>8316</v>
      </c>
      <c r="S3507" s="14">
        <f t="shared" si="273"/>
        <v>41760.935706018521</v>
      </c>
      <c r="T3507" s="14">
        <f t="shared" si="274"/>
        <v>41772.166666666664</v>
      </c>
      <c r="U3507" s="13">
        <f t="shared" si="275"/>
        <v>2014</v>
      </c>
      <c r="V3507"/>
    </row>
    <row r="3508" spans="1:22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1"/>
        <v>102</v>
      </c>
      <c r="P3508">
        <f t="shared" si="272"/>
        <v>105</v>
      </c>
      <c r="Q3508" s="10" t="s">
        <v>8315</v>
      </c>
      <c r="R3508" t="s">
        <v>8316</v>
      </c>
      <c r="S3508" s="14">
        <f t="shared" si="273"/>
        <v>41829.734259259261</v>
      </c>
      <c r="T3508" s="14">
        <f t="shared" si="274"/>
        <v>41874.734259259261</v>
      </c>
      <c r="U3508" s="13">
        <f t="shared" si="275"/>
        <v>2014</v>
      </c>
      <c r="V3508"/>
    </row>
    <row r="3509" spans="1:22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1"/>
        <v>104</v>
      </c>
      <c r="P3509">
        <f t="shared" si="272"/>
        <v>145</v>
      </c>
      <c r="Q3509" s="10" t="s">
        <v>8315</v>
      </c>
      <c r="R3509" t="s">
        <v>8316</v>
      </c>
      <c r="S3509" s="14">
        <f t="shared" si="273"/>
        <v>42491.92288194444</v>
      </c>
      <c r="T3509" s="14">
        <f t="shared" si="274"/>
        <v>42521.92288194444</v>
      </c>
      <c r="U3509" s="13">
        <f t="shared" si="275"/>
        <v>2016</v>
      </c>
      <c r="V3509"/>
    </row>
    <row r="3510" spans="1:22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1"/>
        <v>180</v>
      </c>
      <c r="P3510">
        <f t="shared" si="272"/>
        <v>12</v>
      </c>
      <c r="Q3510" s="10" t="s">
        <v>8315</v>
      </c>
      <c r="R3510" t="s">
        <v>8316</v>
      </c>
      <c r="S3510" s="14">
        <f t="shared" si="273"/>
        <v>42477.729780092588</v>
      </c>
      <c r="T3510" s="14">
        <f t="shared" si="274"/>
        <v>42500.875</v>
      </c>
      <c r="U3510" s="13">
        <f t="shared" si="275"/>
        <v>2016</v>
      </c>
      <c r="V3510"/>
    </row>
    <row r="3511" spans="1:22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1"/>
        <v>106</v>
      </c>
      <c r="P3511">
        <f t="shared" si="272"/>
        <v>96.67</v>
      </c>
      <c r="Q3511" s="10" t="s">
        <v>8315</v>
      </c>
      <c r="R3511" t="s">
        <v>8316</v>
      </c>
      <c r="S3511" s="14">
        <f t="shared" si="273"/>
        <v>41950.859560185185</v>
      </c>
      <c r="T3511" s="14">
        <f t="shared" si="274"/>
        <v>41964.204861111109</v>
      </c>
      <c r="U3511" s="13">
        <f t="shared" si="275"/>
        <v>2014</v>
      </c>
      <c r="V3511"/>
    </row>
    <row r="3512" spans="1:22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1"/>
        <v>101</v>
      </c>
      <c r="P3512">
        <f t="shared" si="272"/>
        <v>60.33</v>
      </c>
      <c r="Q3512" s="10" t="s">
        <v>8315</v>
      </c>
      <c r="R3512" t="s">
        <v>8316</v>
      </c>
      <c r="S3512" s="14">
        <f t="shared" si="273"/>
        <v>41802.62090277778</v>
      </c>
      <c r="T3512" s="14">
        <f t="shared" si="274"/>
        <v>41822.62090277778</v>
      </c>
      <c r="U3512" s="13">
        <f t="shared" si="275"/>
        <v>2014</v>
      </c>
      <c r="V3512"/>
    </row>
    <row r="3513" spans="1:22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1"/>
        <v>101</v>
      </c>
      <c r="P3513">
        <f t="shared" si="272"/>
        <v>79.89</v>
      </c>
      <c r="Q3513" s="10" t="s">
        <v>8315</v>
      </c>
      <c r="R3513" t="s">
        <v>8316</v>
      </c>
      <c r="S3513" s="14">
        <f t="shared" si="273"/>
        <v>41927.873784722222</v>
      </c>
      <c r="T3513" s="14">
        <f t="shared" si="274"/>
        <v>41950.770833333336</v>
      </c>
      <c r="U3513" s="13">
        <f t="shared" si="275"/>
        <v>2014</v>
      </c>
      <c r="V3513"/>
    </row>
    <row r="3514" spans="1:22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1"/>
        <v>100</v>
      </c>
      <c r="P3514">
        <f t="shared" si="272"/>
        <v>58.82</v>
      </c>
      <c r="Q3514" s="10" t="s">
        <v>8315</v>
      </c>
      <c r="R3514" t="s">
        <v>8316</v>
      </c>
      <c r="S3514" s="14">
        <f t="shared" si="273"/>
        <v>42057.536944444444</v>
      </c>
      <c r="T3514" s="14">
        <f t="shared" si="274"/>
        <v>42117.49527777778</v>
      </c>
      <c r="U3514" s="13">
        <f t="shared" si="275"/>
        <v>2015</v>
      </c>
      <c r="V3514"/>
    </row>
    <row r="3515" spans="1:22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1"/>
        <v>118</v>
      </c>
      <c r="P3515">
        <f t="shared" si="272"/>
        <v>75.34</v>
      </c>
      <c r="Q3515" s="10" t="s">
        <v>8315</v>
      </c>
      <c r="R3515" t="s">
        <v>8316</v>
      </c>
      <c r="S3515" s="14">
        <f t="shared" si="273"/>
        <v>41781.096203703702</v>
      </c>
      <c r="T3515" s="14">
        <f t="shared" si="274"/>
        <v>41794.207638888889</v>
      </c>
      <c r="U3515" s="13">
        <f t="shared" si="275"/>
        <v>2014</v>
      </c>
      <c r="V3515"/>
    </row>
    <row r="3516" spans="1:22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1"/>
        <v>110</v>
      </c>
      <c r="P3516">
        <f t="shared" si="272"/>
        <v>55</v>
      </c>
      <c r="Q3516" s="10" t="s">
        <v>8315</v>
      </c>
      <c r="R3516" t="s">
        <v>8316</v>
      </c>
      <c r="S3516" s="14">
        <f t="shared" si="273"/>
        <v>42020.846666666665</v>
      </c>
      <c r="T3516" s="14">
        <f t="shared" si="274"/>
        <v>42037.207638888889</v>
      </c>
      <c r="U3516" s="13">
        <f t="shared" si="275"/>
        <v>2015</v>
      </c>
      <c r="V3516"/>
    </row>
    <row r="3517" spans="1:22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1"/>
        <v>103</v>
      </c>
      <c r="P3517">
        <f t="shared" si="272"/>
        <v>66.959999999999994</v>
      </c>
      <c r="Q3517" s="10" t="s">
        <v>8315</v>
      </c>
      <c r="R3517" t="s">
        <v>8316</v>
      </c>
      <c r="S3517" s="14">
        <f t="shared" si="273"/>
        <v>42125.772812499999</v>
      </c>
      <c r="T3517" s="14">
        <f t="shared" si="274"/>
        <v>42155.772812499999</v>
      </c>
      <c r="U3517" s="13">
        <f t="shared" si="275"/>
        <v>2015</v>
      </c>
      <c r="V3517"/>
    </row>
    <row r="3518" spans="1:22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1"/>
        <v>100</v>
      </c>
      <c r="P3518">
        <f t="shared" si="272"/>
        <v>227.27</v>
      </c>
      <c r="Q3518" s="10" t="s">
        <v>8315</v>
      </c>
      <c r="R3518" t="s">
        <v>8316</v>
      </c>
      <c r="S3518" s="14">
        <f t="shared" si="273"/>
        <v>41856.010069444441</v>
      </c>
      <c r="T3518" s="14">
        <f t="shared" si="274"/>
        <v>41890.125</v>
      </c>
      <c r="U3518" s="13">
        <f t="shared" si="275"/>
        <v>2014</v>
      </c>
      <c r="V3518"/>
    </row>
    <row r="3519" spans="1:22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1"/>
        <v>100</v>
      </c>
      <c r="P3519">
        <f t="shared" si="272"/>
        <v>307.69</v>
      </c>
      <c r="Q3519" s="10" t="s">
        <v>8315</v>
      </c>
      <c r="R3519" t="s">
        <v>8316</v>
      </c>
      <c r="S3519" s="14">
        <f t="shared" si="273"/>
        <v>41794.817523148151</v>
      </c>
      <c r="T3519" s="14">
        <f t="shared" si="274"/>
        <v>41824.458333333336</v>
      </c>
      <c r="U3519" s="13">
        <f t="shared" si="275"/>
        <v>2014</v>
      </c>
      <c r="V3519"/>
    </row>
    <row r="3520" spans="1:22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1"/>
        <v>110</v>
      </c>
      <c r="P3520">
        <f t="shared" si="272"/>
        <v>50.02</v>
      </c>
      <c r="Q3520" s="10" t="s">
        <v>8315</v>
      </c>
      <c r="R3520" t="s">
        <v>8316</v>
      </c>
      <c r="S3520" s="14">
        <f t="shared" si="273"/>
        <v>41893.783553240741</v>
      </c>
      <c r="T3520" s="14">
        <f t="shared" si="274"/>
        <v>41914.597916666666</v>
      </c>
      <c r="U3520" s="13">
        <f t="shared" si="275"/>
        <v>2014</v>
      </c>
      <c r="V3520"/>
    </row>
    <row r="3521" spans="1:22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1"/>
        <v>101</v>
      </c>
      <c r="P3521">
        <f t="shared" si="272"/>
        <v>72.39</v>
      </c>
      <c r="Q3521" s="10" t="s">
        <v>8315</v>
      </c>
      <c r="R3521" t="s">
        <v>8316</v>
      </c>
      <c r="S3521" s="14">
        <f t="shared" si="273"/>
        <v>42037.598958333328</v>
      </c>
      <c r="T3521" s="14">
        <f t="shared" si="274"/>
        <v>42067.598958333328</v>
      </c>
      <c r="U3521" s="13">
        <f t="shared" si="275"/>
        <v>2015</v>
      </c>
      <c r="V3521"/>
    </row>
    <row r="3522" spans="1:22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1"/>
        <v>101</v>
      </c>
      <c r="P3522">
        <f t="shared" si="272"/>
        <v>95.95</v>
      </c>
      <c r="Q3522" s="10" t="s">
        <v>8315</v>
      </c>
      <c r="R3522" t="s">
        <v>8316</v>
      </c>
      <c r="S3522" s="14">
        <f t="shared" si="273"/>
        <v>42227.824212962965</v>
      </c>
      <c r="T3522" s="14">
        <f t="shared" si="274"/>
        <v>42253.57430555555</v>
      </c>
      <c r="U3522" s="13">
        <f t="shared" si="275"/>
        <v>2015</v>
      </c>
      <c r="V3522"/>
    </row>
    <row r="3523" spans="1:22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6">ROUND(E3523/D3523*100,0)</f>
        <v>169</v>
      </c>
      <c r="P3523">
        <f t="shared" ref="P3523:P3586" si="277">IFERROR(ROUND(E3523/L3523,2),0)</f>
        <v>45.62</v>
      </c>
      <c r="Q3523" s="10" t="s">
        <v>8315</v>
      </c>
      <c r="R3523" t="s">
        <v>8316</v>
      </c>
      <c r="S3523" s="14">
        <f t="shared" ref="S3523:S3586" si="278">(((J3523/60)/60)/24+DATE(1970,1,1))</f>
        <v>41881.361342592594</v>
      </c>
      <c r="T3523" s="14">
        <f t="shared" ref="T3523:T3586" si="279">(((I3523/60)/60)/24)+DATE(1970,1,1)</f>
        <v>41911.361342592594</v>
      </c>
      <c r="U3523" s="13">
        <f t="shared" ref="U3523:U3586" si="280">YEAR(S3523)</f>
        <v>2014</v>
      </c>
      <c r="V3523"/>
    </row>
    <row r="3524" spans="1:22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6"/>
        <v>100</v>
      </c>
      <c r="P3524">
        <f t="shared" si="277"/>
        <v>41.03</v>
      </c>
      <c r="Q3524" s="10" t="s">
        <v>8315</v>
      </c>
      <c r="R3524" t="s">
        <v>8316</v>
      </c>
      <c r="S3524" s="14">
        <f t="shared" si="278"/>
        <v>42234.789884259255</v>
      </c>
      <c r="T3524" s="14">
        <f t="shared" si="279"/>
        <v>42262.420833333337</v>
      </c>
      <c r="U3524" s="13">
        <f t="shared" si="280"/>
        <v>2015</v>
      </c>
      <c r="V3524"/>
    </row>
    <row r="3525" spans="1:22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6"/>
        <v>114</v>
      </c>
      <c r="P3525">
        <f t="shared" si="277"/>
        <v>56.83</v>
      </c>
      <c r="Q3525" s="10" t="s">
        <v>8315</v>
      </c>
      <c r="R3525" t="s">
        <v>8316</v>
      </c>
      <c r="S3525" s="14">
        <f t="shared" si="278"/>
        <v>42581.397546296299</v>
      </c>
      <c r="T3525" s="14">
        <f t="shared" si="279"/>
        <v>42638.958333333328</v>
      </c>
      <c r="U3525" s="13">
        <f t="shared" si="280"/>
        <v>2016</v>
      </c>
      <c r="V3525"/>
    </row>
    <row r="3526" spans="1:22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6"/>
        <v>102</v>
      </c>
      <c r="P3526">
        <f t="shared" si="277"/>
        <v>137.24</v>
      </c>
      <c r="Q3526" s="10" t="s">
        <v>8315</v>
      </c>
      <c r="R3526" t="s">
        <v>8316</v>
      </c>
      <c r="S3526" s="14">
        <f t="shared" si="278"/>
        <v>41880.76357638889</v>
      </c>
      <c r="T3526" s="14">
        <f t="shared" si="279"/>
        <v>41895.166666666664</v>
      </c>
      <c r="U3526" s="13">
        <f t="shared" si="280"/>
        <v>2014</v>
      </c>
      <c r="V3526"/>
    </row>
    <row r="3527" spans="1:22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6"/>
        <v>106</v>
      </c>
      <c r="P3527">
        <f t="shared" si="277"/>
        <v>75.709999999999994</v>
      </c>
      <c r="Q3527" s="10" t="s">
        <v>8315</v>
      </c>
      <c r="R3527" t="s">
        <v>8316</v>
      </c>
      <c r="S3527" s="14">
        <f t="shared" si="278"/>
        <v>42214.6956712963</v>
      </c>
      <c r="T3527" s="14">
        <f t="shared" si="279"/>
        <v>42225.666666666672</v>
      </c>
      <c r="U3527" s="13">
        <f t="shared" si="280"/>
        <v>2015</v>
      </c>
      <c r="V3527"/>
    </row>
    <row r="3528" spans="1:22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6"/>
        <v>102</v>
      </c>
      <c r="P3528">
        <f t="shared" si="277"/>
        <v>99</v>
      </c>
      <c r="Q3528" s="10" t="s">
        <v>8315</v>
      </c>
      <c r="R3528" t="s">
        <v>8316</v>
      </c>
      <c r="S3528" s="14">
        <f t="shared" si="278"/>
        <v>42460.335312499999</v>
      </c>
      <c r="T3528" s="14">
        <f t="shared" si="279"/>
        <v>42488.249305555553</v>
      </c>
      <c r="U3528" s="13">
        <f t="shared" si="280"/>
        <v>2016</v>
      </c>
      <c r="V3528"/>
    </row>
    <row r="3529" spans="1:22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6"/>
        <v>117</v>
      </c>
      <c r="P3529">
        <f t="shared" si="277"/>
        <v>81.569999999999993</v>
      </c>
      <c r="Q3529" s="10" t="s">
        <v>8315</v>
      </c>
      <c r="R3529" t="s">
        <v>8316</v>
      </c>
      <c r="S3529" s="14">
        <f t="shared" si="278"/>
        <v>42167.023206018523</v>
      </c>
      <c r="T3529" s="14">
        <f t="shared" si="279"/>
        <v>42196.165972222225</v>
      </c>
      <c r="U3529" s="13">
        <f t="shared" si="280"/>
        <v>2015</v>
      </c>
      <c r="V3529"/>
    </row>
    <row r="3530" spans="1:22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6"/>
        <v>101</v>
      </c>
      <c r="P3530">
        <f t="shared" si="277"/>
        <v>45.11</v>
      </c>
      <c r="Q3530" s="10" t="s">
        <v>8315</v>
      </c>
      <c r="R3530" t="s">
        <v>8316</v>
      </c>
      <c r="S3530" s="14">
        <f t="shared" si="278"/>
        <v>42733.50136574074</v>
      </c>
      <c r="T3530" s="14">
        <f t="shared" si="279"/>
        <v>42753.50136574074</v>
      </c>
      <c r="U3530" s="13">
        <f t="shared" si="280"/>
        <v>2016</v>
      </c>
      <c r="V3530"/>
    </row>
    <row r="3531" spans="1:22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6"/>
        <v>132</v>
      </c>
      <c r="P3531">
        <f t="shared" si="277"/>
        <v>36.67</v>
      </c>
      <c r="Q3531" s="10" t="s">
        <v>8315</v>
      </c>
      <c r="R3531" t="s">
        <v>8316</v>
      </c>
      <c r="S3531" s="14">
        <f t="shared" si="278"/>
        <v>42177.761782407411</v>
      </c>
      <c r="T3531" s="14">
        <f t="shared" si="279"/>
        <v>42198.041666666672</v>
      </c>
      <c r="U3531" s="13">
        <f t="shared" si="280"/>
        <v>2015</v>
      </c>
      <c r="V3531"/>
    </row>
    <row r="3532" spans="1:22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6"/>
        <v>100</v>
      </c>
      <c r="P3532">
        <f t="shared" si="277"/>
        <v>125</v>
      </c>
      <c r="Q3532" s="10" t="s">
        <v>8315</v>
      </c>
      <c r="R3532" t="s">
        <v>8316</v>
      </c>
      <c r="S3532" s="14">
        <f t="shared" si="278"/>
        <v>42442.623344907406</v>
      </c>
      <c r="T3532" s="14">
        <f t="shared" si="279"/>
        <v>42470.833333333328</v>
      </c>
      <c r="U3532" s="13">
        <f t="shared" si="280"/>
        <v>2016</v>
      </c>
      <c r="V3532"/>
    </row>
    <row r="3533" spans="1:22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6"/>
        <v>128</v>
      </c>
      <c r="P3533">
        <f t="shared" si="277"/>
        <v>49.23</v>
      </c>
      <c r="Q3533" s="10" t="s">
        <v>8315</v>
      </c>
      <c r="R3533" t="s">
        <v>8316</v>
      </c>
      <c r="S3533" s="14">
        <f t="shared" si="278"/>
        <v>42521.654328703706</v>
      </c>
      <c r="T3533" s="14">
        <f t="shared" si="279"/>
        <v>42551.654328703706</v>
      </c>
      <c r="U3533" s="13">
        <f t="shared" si="280"/>
        <v>2016</v>
      </c>
      <c r="V3533"/>
    </row>
    <row r="3534" spans="1:22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6"/>
        <v>119</v>
      </c>
      <c r="P3534">
        <f t="shared" si="277"/>
        <v>42.3</v>
      </c>
      <c r="Q3534" s="10" t="s">
        <v>8315</v>
      </c>
      <c r="R3534" t="s">
        <v>8316</v>
      </c>
      <c r="S3534" s="14">
        <f t="shared" si="278"/>
        <v>41884.599849537037</v>
      </c>
      <c r="T3534" s="14">
        <f t="shared" si="279"/>
        <v>41900.165972222225</v>
      </c>
      <c r="U3534" s="13">
        <f t="shared" si="280"/>
        <v>2014</v>
      </c>
      <c r="V3534"/>
    </row>
    <row r="3535" spans="1:22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6"/>
        <v>126</v>
      </c>
      <c r="P3535">
        <f t="shared" si="277"/>
        <v>78.88</v>
      </c>
      <c r="Q3535" s="10" t="s">
        <v>8315</v>
      </c>
      <c r="R3535" t="s">
        <v>8316</v>
      </c>
      <c r="S3535" s="14">
        <f t="shared" si="278"/>
        <v>42289.761192129634</v>
      </c>
      <c r="T3535" s="14">
        <f t="shared" si="279"/>
        <v>42319.802858796291</v>
      </c>
      <c r="U3535" s="13">
        <f t="shared" si="280"/>
        <v>2015</v>
      </c>
      <c r="V3535"/>
    </row>
    <row r="3536" spans="1:22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6"/>
        <v>156</v>
      </c>
      <c r="P3536">
        <f t="shared" si="277"/>
        <v>38.28</v>
      </c>
      <c r="Q3536" s="10" t="s">
        <v>8315</v>
      </c>
      <c r="R3536" t="s">
        <v>8316</v>
      </c>
      <c r="S3536" s="14">
        <f t="shared" si="278"/>
        <v>42243.6252662037</v>
      </c>
      <c r="T3536" s="14">
        <f t="shared" si="279"/>
        <v>42278.6252662037</v>
      </c>
      <c r="U3536" s="13">
        <f t="shared" si="280"/>
        <v>2015</v>
      </c>
      <c r="V3536"/>
    </row>
    <row r="3537" spans="1:22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6"/>
        <v>103</v>
      </c>
      <c r="P3537">
        <f t="shared" si="277"/>
        <v>44.85</v>
      </c>
      <c r="Q3537" s="10" t="s">
        <v>8315</v>
      </c>
      <c r="R3537" t="s">
        <v>8316</v>
      </c>
      <c r="S3537" s="14">
        <f t="shared" si="278"/>
        <v>42248.640162037031</v>
      </c>
      <c r="T3537" s="14">
        <f t="shared" si="279"/>
        <v>42279.75</v>
      </c>
      <c r="U3537" s="13">
        <f t="shared" si="280"/>
        <v>2015</v>
      </c>
      <c r="V3537"/>
    </row>
    <row r="3538" spans="1:22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6"/>
        <v>153</v>
      </c>
      <c r="P3538">
        <f t="shared" si="277"/>
        <v>13.53</v>
      </c>
      <c r="Q3538" s="10" t="s">
        <v>8315</v>
      </c>
      <c r="R3538" t="s">
        <v>8316</v>
      </c>
      <c r="S3538" s="14">
        <f t="shared" si="278"/>
        <v>42328.727141203708</v>
      </c>
      <c r="T3538" s="14">
        <f t="shared" si="279"/>
        <v>42358.499305555553</v>
      </c>
      <c r="U3538" s="13">
        <f t="shared" si="280"/>
        <v>2015</v>
      </c>
      <c r="V3538"/>
    </row>
    <row r="3539" spans="1:22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6"/>
        <v>180</v>
      </c>
      <c r="P3539">
        <f t="shared" si="277"/>
        <v>43.5</v>
      </c>
      <c r="Q3539" s="10" t="s">
        <v>8315</v>
      </c>
      <c r="R3539" t="s">
        <v>8316</v>
      </c>
      <c r="S3539" s="14">
        <f t="shared" si="278"/>
        <v>41923.354351851849</v>
      </c>
      <c r="T3539" s="14">
        <f t="shared" si="279"/>
        <v>41960.332638888889</v>
      </c>
      <c r="U3539" s="13">
        <f t="shared" si="280"/>
        <v>2014</v>
      </c>
      <c r="V3539"/>
    </row>
    <row r="3540" spans="1:22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6"/>
        <v>128</v>
      </c>
      <c r="P3540">
        <f t="shared" si="277"/>
        <v>30.95</v>
      </c>
      <c r="Q3540" s="10" t="s">
        <v>8315</v>
      </c>
      <c r="R3540" t="s">
        <v>8316</v>
      </c>
      <c r="S3540" s="14">
        <f t="shared" si="278"/>
        <v>42571.420601851853</v>
      </c>
      <c r="T3540" s="14">
        <f t="shared" si="279"/>
        <v>42599.420601851853</v>
      </c>
      <c r="U3540" s="13">
        <f t="shared" si="280"/>
        <v>2016</v>
      </c>
      <c r="V3540"/>
    </row>
    <row r="3541" spans="1:22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6"/>
        <v>120</v>
      </c>
      <c r="P3541">
        <f t="shared" si="277"/>
        <v>55.23</v>
      </c>
      <c r="Q3541" s="10" t="s">
        <v>8315</v>
      </c>
      <c r="R3541" t="s">
        <v>8316</v>
      </c>
      <c r="S3541" s="14">
        <f t="shared" si="278"/>
        <v>42600.756041666667</v>
      </c>
      <c r="T3541" s="14">
        <f t="shared" si="279"/>
        <v>42621.756041666667</v>
      </c>
      <c r="U3541" s="13">
        <f t="shared" si="280"/>
        <v>2016</v>
      </c>
      <c r="V3541"/>
    </row>
    <row r="3542" spans="1:22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6"/>
        <v>123</v>
      </c>
      <c r="P3542">
        <f t="shared" si="277"/>
        <v>46.13</v>
      </c>
      <c r="Q3542" s="10" t="s">
        <v>8315</v>
      </c>
      <c r="R3542" t="s">
        <v>8316</v>
      </c>
      <c r="S3542" s="14">
        <f t="shared" si="278"/>
        <v>42517.003368055557</v>
      </c>
      <c r="T3542" s="14">
        <f t="shared" si="279"/>
        <v>42547.003368055557</v>
      </c>
      <c r="U3542" s="13">
        <f t="shared" si="280"/>
        <v>2016</v>
      </c>
      <c r="V3542"/>
    </row>
    <row r="3543" spans="1:22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6"/>
        <v>105</v>
      </c>
      <c r="P3543">
        <f t="shared" si="277"/>
        <v>39.380000000000003</v>
      </c>
      <c r="Q3543" s="10" t="s">
        <v>8315</v>
      </c>
      <c r="R3543" t="s">
        <v>8316</v>
      </c>
      <c r="S3543" s="14">
        <f t="shared" si="278"/>
        <v>42222.730034722219</v>
      </c>
      <c r="T3543" s="14">
        <f t="shared" si="279"/>
        <v>42247.730034722219</v>
      </c>
      <c r="U3543" s="13">
        <f t="shared" si="280"/>
        <v>2015</v>
      </c>
      <c r="V3543"/>
    </row>
    <row r="3544" spans="1:22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6"/>
        <v>102</v>
      </c>
      <c r="P3544">
        <f t="shared" si="277"/>
        <v>66.150000000000006</v>
      </c>
      <c r="Q3544" s="10" t="s">
        <v>8315</v>
      </c>
      <c r="R3544" t="s">
        <v>8316</v>
      </c>
      <c r="S3544" s="14">
        <f t="shared" si="278"/>
        <v>41829.599791666667</v>
      </c>
      <c r="T3544" s="14">
        <f t="shared" si="279"/>
        <v>41889.599791666667</v>
      </c>
      <c r="U3544" s="13">
        <f t="shared" si="280"/>
        <v>2014</v>
      </c>
      <c r="V3544"/>
    </row>
    <row r="3545" spans="1:22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6"/>
        <v>105</v>
      </c>
      <c r="P3545">
        <f t="shared" si="277"/>
        <v>54.14</v>
      </c>
      <c r="Q3545" s="10" t="s">
        <v>8315</v>
      </c>
      <c r="R3545" t="s">
        <v>8316</v>
      </c>
      <c r="S3545" s="14">
        <f t="shared" si="278"/>
        <v>42150.755312499998</v>
      </c>
      <c r="T3545" s="14">
        <f t="shared" si="279"/>
        <v>42180.755312499998</v>
      </c>
      <c r="U3545" s="13">
        <f t="shared" si="280"/>
        <v>2015</v>
      </c>
      <c r="V3545"/>
    </row>
    <row r="3546" spans="1:22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6"/>
        <v>100</v>
      </c>
      <c r="P3546">
        <f t="shared" si="277"/>
        <v>104.17</v>
      </c>
      <c r="Q3546" s="10" t="s">
        <v>8315</v>
      </c>
      <c r="R3546" t="s">
        <v>8316</v>
      </c>
      <c r="S3546" s="14">
        <f t="shared" si="278"/>
        <v>42040.831678240742</v>
      </c>
      <c r="T3546" s="14">
        <f t="shared" si="279"/>
        <v>42070.831678240742</v>
      </c>
      <c r="U3546" s="13">
        <f t="shared" si="280"/>
        <v>2015</v>
      </c>
      <c r="V3546"/>
    </row>
    <row r="3547" spans="1:22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6"/>
        <v>100</v>
      </c>
      <c r="P3547">
        <f t="shared" si="277"/>
        <v>31.38</v>
      </c>
      <c r="Q3547" s="10" t="s">
        <v>8315</v>
      </c>
      <c r="R3547" t="s">
        <v>8316</v>
      </c>
      <c r="S3547" s="14">
        <f t="shared" si="278"/>
        <v>42075.807395833333</v>
      </c>
      <c r="T3547" s="14">
        <f t="shared" si="279"/>
        <v>42105.807395833333</v>
      </c>
      <c r="U3547" s="13">
        <f t="shared" si="280"/>
        <v>2015</v>
      </c>
      <c r="V3547"/>
    </row>
    <row r="3548" spans="1:22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6"/>
        <v>102</v>
      </c>
      <c r="P3548">
        <f t="shared" si="277"/>
        <v>59.21</v>
      </c>
      <c r="Q3548" s="10" t="s">
        <v>8315</v>
      </c>
      <c r="R3548" t="s">
        <v>8316</v>
      </c>
      <c r="S3548" s="14">
        <f t="shared" si="278"/>
        <v>42073.660694444443</v>
      </c>
      <c r="T3548" s="14">
        <f t="shared" si="279"/>
        <v>42095.165972222225</v>
      </c>
      <c r="U3548" s="13">
        <f t="shared" si="280"/>
        <v>2015</v>
      </c>
      <c r="V3548"/>
    </row>
    <row r="3549" spans="1:22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6"/>
        <v>114</v>
      </c>
      <c r="P3549">
        <f t="shared" si="277"/>
        <v>119.18</v>
      </c>
      <c r="Q3549" s="10" t="s">
        <v>8315</v>
      </c>
      <c r="R3549" t="s">
        <v>8316</v>
      </c>
      <c r="S3549" s="14">
        <f t="shared" si="278"/>
        <v>42480.078715277778</v>
      </c>
      <c r="T3549" s="14">
        <f t="shared" si="279"/>
        <v>42504.165972222225</v>
      </c>
      <c r="U3549" s="13">
        <f t="shared" si="280"/>
        <v>2016</v>
      </c>
      <c r="V3549"/>
    </row>
    <row r="3550" spans="1:22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6"/>
        <v>102</v>
      </c>
      <c r="P3550">
        <f t="shared" si="277"/>
        <v>164.62</v>
      </c>
      <c r="Q3550" s="10" t="s">
        <v>8315</v>
      </c>
      <c r="R3550" t="s">
        <v>8316</v>
      </c>
      <c r="S3550" s="14">
        <f t="shared" si="278"/>
        <v>42411.942291666666</v>
      </c>
      <c r="T3550" s="14">
        <f t="shared" si="279"/>
        <v>42434.041666666672</v>
      </c>
      <c r="U3550" s="13">
        <f t="shared" si="280"/>
        <v>2016</v>
      </c>
      <c r="V3550"/>
    </row>
    <row r="3551" spans="1:22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6"/>
        <v>102</v>
      </c>
      <c r="P3551">
        <f t="shared" si="277"/>
        <v>24.29</v>
      </c>
      <c r="Q3551" s="10" t="s">
        <v>8315</v>
      </c>
      <c r="R3551" t="s">
        <v>8316</v>
      </c>
      <c r="S3551" s="14">
        <f t="shared" si="278"/>
        <v>42223.394363425927</v>
      </c>
      <c r="T3551" s="14">
        <f t="shared" si="279"/>
        <v>42251.394363425927</v>
      </c>
      <c r="U3551" s="13">
        <f t="shared" si="280"/>
        <v>2015</v>
      </c>
      <c r="V3551"/>
    </row>
    <row r="3552" spans="1:22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6"/>
        <v>105</v>
      </c>
      <c r="P3552">
        <f t="shared" si="277"/>
        <v>40.94</v>
      </c>
      <c r="Q3552" s="10" t="s">
        <v>8315</v>
      </c>
      <c r="R3552" t="s">
        <v>8316</v>
      </c>
      <c r="S3552" s="14">
        <f t="shared" si="278"/>
        <v>42462.893495370372</v>
      </c>
      <c r="T3552" s="14">
        <f t="shared" si="279"/>
        <v>42492.893495370372</v>
      </c>
      <c r="U3552" s="13">
        <f t="shared" si="280"/>
        <v>2016</v>
      </c>
      <c r="V3552"/>
    </row>
    <row r="3553" spans="1:22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6"/>
        <v>102</v>
      </c>
      <c r="P3553">
        <f t="shared" si="277"/>
        <v>61.1</v>
      </c>
      <c r="Q3553" s="10" t="s">
        <v>8315</v>
      </c>
      <c r="R3553" t="s">
        <v>8316</v>
      </c>
      <c r="S3553" s="14">
        <f t="shared" si="278"/>
        <v>41753.515856481477</v>
      </c>
      <c r="T3553" s="14">
        <f t="shared" si="279"/>
        <v>41781.921527777777</v>
      </c>
      <c r="U3553" s="13">
        <f t="shared" si="280"/>
        <v>2014</v>
      </c>
      <c r="V3553"/>
    </row>
    <row r="3554" spans="1:22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6"/>
        <v>100</v>
      </c>
      <c r="P3554">
        <f t="shared" si="277"/>
        <v>38.65</v>
      </c>
      <c r="Q3554" s="10" t="s">
        <v>8315</v>
      </c>
      <c r="R3554" t="s">
        <v>8316</v>
      </c>
      <c r="S3554" s="14">
        <f t="shared" si="278"/>
        <v>41788.587083333332</v>
      </c>
      <c r="T3554" s="14">
        <f t="shared" si="279"/>
        <v>41818.587083333332</v>
      </c>
      <c r="U3554" s="13">
        <f t="shared" si="280"/>
        <v>2014</v>
      </c>
      <c r="V3554"/>
    </row>
    <row r="3555" spans="1:22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6"/>
        <v>106</v>
      </c>
      <c r="P3555">
        <f t="shared" si="277"/>
        <v>56.2</v>
      </c>
      <c r="Q3555" s="10" t="s">
        <v>8315</v>
      </c>
      <c r="R3555" t="s">
        <v>8316</v>
      </c>
      <c r="S3555" s="14">
        <f t="shared" si="278"/>
        <v>42196.028703703705</v>
      </c>
      <c r="T3555" s="14">
        <f t="shared" si="279"/>
        <v>42228</v>
      </c>
      <c r="U3555" s="13">
        <f t="shared" si="280"/>
        <v>2015</v>
      </c>
      <c r="V3555"/>
    </row>
    <row r="3556" spans="1:22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6"/>
        <v>113</v>
      </c>
      <c r="P3556">
        <f t="shared" si="277"/>
        <v>107</v>
      </c>
      <c r="Q3556" s="10" t="s">
        <v>8315</v>
      </c>
      <c r="R3556" t="s">
        <v>8316</v>
      </c>
      <c r="S3556" s="14">
        <f t="shared" si="278"/>
        <v>42016.050451388888</v>
      </c>
      <c r="T3556" s="14">
        <f t="shared" si="279"/>
        <v>42046.708333333328</v>
      </c>
      <c r="U3556" s="13">
        <f t="shared" si="280"/>
        <v>2015</v>
      </c>
      <c r="V3556"/>
    </row>
    <row r="3557" spans="1:22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6"/>
        <v>100</v>
      </c>
      <c r="P3557">
        <f t="shared" si="277"/>
        <v>171.43</v>
      </c>
      <c r="Q3557" s="10" t="s">
        <v>8315</v>
      </c>
      <c r="R3557" t="s">
        <v>8316</v>
      </c>
      <c r="S3557" s="14">
        <f t="shared" si="278"/>
        <v>42661.442060185189</v>
      </c>
      <c r="T3557" s="14">
        <f t="shared" si="279"/>
        <v>42691.483726851846</v>
      </c>
      <c r="U3557" s="13">
        <f t="shared" si="280"/>
        <v>2016</v>
      </c>
      <c r="V3557"/>
    </row>
    <row r="3558" spans="1:22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6"/>
        <v>100</v>
      </c>
      <c r="P3558">
        <f t="shared" si="277"/>
        <v>110.5</v>
      </c>
      <c r="Q3558" s="10" t="s">
        <v>8315</v>
      </c>
      <c r="R3558" t="s">
        <v>8316</v>
      </c>
      <c r="S3558" s="14">
        <f t="shared" si="278"/>
        <v>41808.649583333332</v>
      </c>
      <c r="T3558" s="14">
        <f t="shared" si="279"/>
        <v>41868.649583333332</v>
      </c>
      <c r="U3558" s="13">
        <f t="shared" si="280"/>
        <v>2014</v>
      </c>
      <c r="V3558"/>
    </row>
    <row r="3559" spans="1:22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6"/>
        <v>100</v>
      </c>
      <c r="P3559">
        <f t="shared" si="277"/>
        <v>179.28</v>
      </c>
      <c r="Q3559" s="10" t="s">
        <v>8315</v>
      </c>
      <c r="R3559" t="s">
        <v>8316</v>
      </c>
      <c r="S3559" s="14">
        <f t="shared" si="278"/>
        <v>41730.276747685188</v>
      </c>
      <c r="T3559" s="14">
        <f t="shared" si="279"/>
        <v>41764.276747685188</v>
      </c>
      <c r="U3559" s="13">
        <f t="shared" si="280"/>
        <v>2014</v>
      </c>
      <c r="V3559"/>
    </row>
    <row r="3560" spans="1:22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6"/>
        <v>144</v>
      </c>
      <c r="P3560">
        <f t="shared" si="277"/>
        <v>22.91</v>
      </c>
      <c r="Q3560" s="10" t="s">
        <v>8315</v>
      </c>
      <c r="R3560" t="s">
        <v>8316</v>
      </c>
      <c r="S3560" s="14">
        <f t="shared" si="278"/>
        <v>42139.816840277781</v>
      </c>
      <c r="T3560" s="14">
        <f t="shared" si="279"/>
        <v>42181.875</v>
      </c>
      <c r="U3560" s="13">
        <f t="shared" si="280"/>
        <v>2015</v>
      </c>
      <c r="V3560"/>
    </row>
    <row r="3561" spans="1:22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6"/>
        <v>104</v>
      </c>
      <c r="P3561">
        <f t="shared" si="277"/>
        <v>43.13</v>
      </c>
      <c r="Q3561" s="10" t="s">
        <v>8315</v>
      </c>
      <c r="R3561" t="s">
        <v>8316</v>
      </c>
      <c r="S3561" s="14">
        <f t="shared" si="278"/>
        <v>42194.096157407403</v>
      </c>
      <c r="T3561" s="14">
        <f t="shared" si="279"/>
        <v>42216.373611111107</v>
      </c>
      <c r="U3561" s="13">
        <f t="shared" si="280"/>
        <v>2015</v>
      </c>
      <c r="V3561"/>
    </row>
    <row r="3562" spans="1:22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6"/>
        <v>108</v>
      </c>
      <c r="P3562">
        <f t="shared" si="277"/>
        <v>46.89</v>
      </c>
      <c r="Q3562" s="10" t="s">
        <v>8315</v>
      </c>
      <c r="R3562" t="s">
        <v>8316</v>
      </c>
      <c r="S3562" s="14">
        <f t="shared" si="278"/>
        <v>42115.889652777783</v>
      </c>
      <c r="T3562" s="14">
        <f t="shared" si="279"/>
        <v>42151.114583333328</v>
      </c>
      <c r="U3562" s="13">
        <f t="shared" si="280"/>
        <v>2015</v>
      </c>
      <c r="V3562"/>
    </row>
    <row r="3563" spans="1:22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6"/>
        <v>102</v>
      </c>
      <c r="P3563">
        <f t="shared" si="277"/>
        <v>47.41</v>
      </c>
      <c r="Q3563" s="10" t="s">
        <v>8315</v>
      </c>
      <c r="R3563" t="s">
        <v>8316</v>
      </c>
      <c r="S3563" s="14">
        <f t="shared" si="278"/>
        <v>42203.680300925931</v>
      </c>
      <c r="T3563" s="14">
        <f t="shared" si="279"/>
        <v>42221.774999999994</v>
      </c>
      <c r="U3563" s="13">
        <f t="shared" si="280"/>
        <v>2015</v>
      </c>
      <c r="V3563"/>
    </row>
    <row r="3564" spans="1:22" ht="58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6"/>
        <v>149</v>
      </c>
      <c r="P3564">
        <f t="shared" si="277"/>
        <v>15.13</v>
      </c>
      <c r="Q3564" s="10" t="s">
        <v>8315</v>
      </c>
      <c r="R3564" t="s">
        <v>8316</v>
      </c>
      <c r="S3564" s="14">
        <f t="shared" si="278"/>
        <v>42433.761886574073</v>
      </c>
      <c r="T3564" s="14">
        <f t="shared" si="279"/>
        <v>42442.916666666672</v>
      </c>
      <c r="U3564" s="13">
        <f t="shared" si="280"/>
        <v>2016</v>
      </c>
      <c r="V3564"/>
    </row>
    <row r="3565" spans="1:22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6"/>
        <v>105</v>
      </c>
      <c r="P3565">
        <f t="shared" si="277"/>
        <v>21.1</v>
      </c>
      <c r="Q3565" s="10" t="s">
        <v>8315</v>
      </c>
      <c r="R3565" t="s">
        <v>8316</v>
      </c>
      <c r="S3565" s="14">
        <f t="shared" si="278"/>
        <v>42555.671944444446</v>
      </c>
      <c r="T3565" s="14">
        <f t="shared" si="279"/>
        <v>42583.791666666672</v>
      </c>
      <c r="U3565" s="13">
        <f t="shared" si="280"/>
        <v>2016</v>
      </c>
      <c r="V3565"/>
    </row>
    <row r="3566" spans="1:22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6"/>
        <v>101</v>
      </c>
      <c r="P3566">
        <f t="shared" si="277"/>
        <v>59.12</v>
      </c>
      <c r="Q3566" s="10" t="s">
        <v>8315</v>
      </c>
      <c r="R3566" t="s">
        <v>8316</v>
      </c>
      <c r="S3566" s="14">
        <f t="shared" si="278"/>
        <v>42236.623252314821</v>
      </c>
      <c r="T3566" s="14">
        <f t="shared" si="279"/>
        <v>42282.666666666672</v>
      </c>
      <c r="U3566" s="13">
        <f t="shared" si="280"/>
        <v>2015</v>
      </c>
      <c r="V3566"/>
    </row>
    <row r="3567" spans="1:22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6"/>
        <v>131</v>
      </c>
      <c r="P3567">
        <f t="shared" si="277"/>
        <v>97.92</v>
      </c>
      <c r="Q3567" s="10" t="s">
        <v>8315</v>
      </c>
      <c r="R3567" t="s">
        <v>8316</v>
      </c>
      <c r="S3567" s="14">
        <f t="shared" si="278"/>
        <v>41974.743148148147</v>
      </c>
      <c r="T3567" s="14">
        <f t="shared" si="279"/>
        <v>42004.743148148147</v>
      </c>
      <c r="U3567" s="13">
        <f t="shared" si="280"/>
        <v>2014</v>
      </c>
      <c r="V3567"/>
    </row>
    <row r="3568" spans="1:22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6"/>
        <v>105</v>
      </c>
      <c r="P3568">
        <f t="shared" si="277"/>
        <v>55.13</v>
      </c>
      <c r="Q3568" s="10" t="s">
        <v>8315</v>
      </c>
      <c r="R3568" t="s">
        <v>8316</v>
      </c>
      <c r="S3568" s="14">
        <f t="shared" si="278"/>
        <v>41997.507905092592</v>
      </c>
      <c r="T3568" s="14">
        <f t="shared" si="279"/>
        <v>42027.507905092592</v>
      </c>
      <c r="U3568" s="13">
        <f t="shared" si="280"/>
        <v>2014</v>
      </c>
      <c r="V3568"/>
    </row>
    <row r="3569" spans="1:22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6"/>
        <v>109</v>
      </c>
      <c r="P3569">
        <f t="shared" si="277"/>
        <v>26.54</v>
      </c>
      <c r="Q3569" s="10" t="s">
        <v>8315</v>
      </c>
      <c r="R3569" t="s">
        <v>8316</v>
      </c>
      <c r="S3569" s="14">
        <f t="shared" si="278"/>
        <v>42135.810694444444</v>
      </c>
      <c r="T3569" s="14">
        <f t="shared" si="279"/>
        <v>42165.810694444444</v>
      </c>
      <c r="U3569" s="13">
        <f t="shared" si="280"/>
        <v>2015</v>
      </c>
      <c r="V3569"/>
    </row>
    <row r="3570" spans="1:22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6"/>
        <v>111</v>
      </c>
      <c r="P3570">
        <f t="shared" si="277"/>
        <v>58.42</v>
      </c>
      <c r="Q3570" s="10" t="s">
        <v>8315</v>
      </c>
      <c r="R3570" t="s">
        <v>8316</v>
      </c>
      <c r="S3570" s="14">
        <f t="shared" si="278"/>
        <v>41869.740671296298</v>
      </c>
      <c r="T3570" s="14">
        <f t="shared" si="279"/>
        <v>41899.740671296298</v>
      </c>
      <c r="U3570" s="13">
        <f t="shared" si="280"/>
        <v>2014</v>
      </c>
      <c r="V3570"/>
    </row>
    <row r="3571" spans="1:22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6"/>
        <v>100</v>
      </c>
      <c r="P3571">
        <f t="shared" si="277"/>
        <v>122.54</v>
      </c>
      <c r="Q3571" s="10" t="s">
        <v>8315</v>
      </c>
      <c r="R3571" t="s">
        <v>8316</v>
      </c>
      <c r="S3571" s="14">
        <f t="shared" si="278"/>
        <v>41982.688611111109</v>
      </c>
      <c r="T3571" s="14">
        <f t="shared" si="279"/>
        <v>42012.688611111109</v>
      </c>
      <c r="U3571" s="13">
        <f t="shared" si="280"/>
        <v>2014</v>
      </c>
      <c r="V3571"/>
    </row>
    <row r="3572" spans="1:22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6"/>
        <v>114</v>
      </c>
      <c r="P3572">
        <f t="shared" si="277"/>
        <v>87.96</v>
      </c>
      <c r="Q3572" s="10" t="s">
        <v>8315</v>
      </c>
      <c r="R3572" t="s">
        <v>8316</v>
      </c>
      <c r="S3572" s="14">
        <f t="shared" si="278"/>
        <v>41976.331979166673</v>
      </c>
      <c r="T3572" s="14">
        <f t="shared" si="279"/>
        <v>42004.291666666672</v>
      </c>
      <c r="U3572" s="13">
        <f t="shared" si="280"/>
        <v>2014</v>
      </c>
      <c r="V3572"/>
    </row>
    <row r="3573" spans="1:22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6"/>
        <v>122</v>
      </c>
      <c r="P3573">
        <f t="shared" si="277"/>
        <v>73.239999999999995</v>
      </c>
      <c r="Q3573" s="10" t="s">
        <v>8315</v>
      </c>
      <c r="R3573" t="s">
        <v>8316</v>
      </c>
      <c r="S3573" s="14">
        <f t="shared" si="278"/>
        <v>41912.858946759261</v>
      </c>
      <c r="T3573" s="14">
        <f t="shared" si="279"/>
        <v>41942.858946759261</v>
      </c>
      <c r="U3573" s="13">
        <f t="shared" si="280"/>
        <v>2014</v>
      </c>
      <c r="V3573"/>
    </row>
    <row r="3574" spans="1:22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6"/>
        <v>100</v>
      </c>
      <c r="P3574">
        <f t="shared" si="277"/>
        <v>55.56</v>
      </c>
      <c r="Q3574" s="10" t="s">
        <v>8315</v>
      </c>
      <c r="R3574" t="s">
        <v>8316</v>
      </c>
      <c r="S3574" s="14">
        <f t="shared" si="278"/>
        <v>42146.570393518516</v>
      </c>
      <c r="T3574" s="14">
        <f t="shared" si="279"/>
        <v>42176.570393518516</v>
      </c>
      <c r="U3574" s="13">
        <f t="shared" si="280"/>
        <v>2015</v>
      </c>
      <c r="V3574"/>
    </row>
    <row r="3575" spans="1:22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6"/>
        <v>103</v>
      </c>
      <c r="P3575">
        <f t="shared" si="277"/>
        <v>39.54</v>
      </c>
      <c r="Q3575" s="10" t="s">
        <v>8315</v>
      </c>
      <c r="R3575" t="s">
        <v>8316</v>
      </c>
      <c r="S3575" s="14">
        <f t="shared" si="278"/>
        <v>41921.375532407408</v>
      </c>
      <c r="T3575" s="14">
        <f t="shared" si="279"/>
        <v>41951.417199074072</v>
      </c>
      <c r="U3575" s="13">
        <f t="shared" si="280"/>
        <v>2014</v>
      </c>
      <c r="V3575"/>
    </row>
    <row r="3576" spans="1:22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6"/>
        <v>106</v>
      </c>
      <c r="P3576">
        <f t="shared" si="277"/>
        <v>136.78</v>
      </c>
      <c r="Q3576" s="10" t="s">
        <v>8315</v>
      </c>
      <c r="R3576" t="s">
        <v>8316</v>
      </c>
      <c r="S3576" s="14">
        <f t="shared" si="278"/>
        <v>41926.942685185182</v>
      </c>
      <c r="T3576" s="14">
        <f t="shared" si="279"/>
        <v>41956.984351851846</v>
      </c>
      <c r="U3576" s="13">
        <f t="shared" si="280"/>
        <v>2014</v>
      </c>
      <c r="V3576"/>
    </row>
    <row r="3577" spans="1:22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6"/>
        <v>101</v>
      </c>
      <c r="P3577">
        <f t="shared" si="277"/>
        <v>99.34</v>
      </c>
      <c r="Q3577" s="10" t="s">
        <v>8315</v>
      </c>
      <c r="R3577" t="s">
        <v>8316</v>
      </c>
      <c r="S3577" s="14">
        <f t="shared" si="278"/>
        <v>42561.783877314811</v>
      </c>
      <c r="T3577" s="14">
        <f t="shared" si="279"/>
        <v>42593.165972222225</v>
      </c>
      <c r="U3577" s="13">
        <f t="shared" si="280"/>
        <v>2016</v>
      </c>
      <c r="V3577"/>
    </row>
    <row r="3578" spans="1:22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6"/>
        <v>100</v>
      </c>
      <c r="P3578">
        <f t="shared" si="277"/>
        <v>20</v>
      </c>
      <c r="Q3578" s="10" t="s">
        <v>8315</v>
      </c>
      <c r="R3578" t="s">
        <v>8316</v>
      </c>
      <c r="S3578" s="14">
        <f t="shared" si="278"/>
        <v>42649.54923611111</v>
      </c>
      <c r="T3578" s="14">
        <f t="shared" si="279"/>
        <v>42709.590902777782</v>
      </c>
      <c r="U3578" s="13">
        <f t="shared" si="280"/>
        <v>2016</v>
      </c>
      <c r="V3578"/>
    </row>
    <row r="3579" spans="1:22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6"/>
        <v>130</v>
      </c>
      <c r="P3579">
        <f t="shared" si="277"/>
        <v>28.89</v>
      </c>
      <c r="Q3579" s="10" t="s">
        <v>8315</v>
      </c>
      <c r="R3579" t="s">
        <v>8316</v>
      </c>
      <c r="S3579" s="14">
        <f t="shared" si="278"/>
        <v>42093.786840277782</v>
      </c>
      <c r="T3579" s="14">
        <f t="shared" si="279"/>
        <v>42120.26944444445</v>
      </c>
      <c r="U3579" s="13">
        <f t="shared" si="280"/>
        <v>2015</v>
      </c>
      <c r="V3579"/>
    </row>
    <row r="3580" spans="1:22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6"/>
        <v>100</v>
      </c>
      <c r="P3580">
        <f t="shared" si="277"/>
        <v>40.549999999999997</v>
      </c>
      <c r="Q3580" s="10" t="s">
        <v>8315</v>
      </c>
      <c r="R3580" t="s">
        <v>8316</v>
      </c>
      <c r="S3580" s="14">
        <f t="shared" si="278"/>
        <v>42460.733530092592</v>
      </c>
      <c r="T3580" s="14">
        <f t="shared" si="279"/>
        <v>42490.733530092592</v>
      </c>
      <c r="U3580" s="13">
        <f t="shared" si="280"/>
        <v>2016</v>
      </c>
      <c r="V3580"/>
    </row>
    <row r="3581" spans="1:22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6"/>
        <v>100</v>
      </c>
      <c r="P3581">
        <f t="shared" si="277"/>
        <v>35.71</v>
      </c>
      <c r="Q3581" s="10" t="s">
        <v>8315</v>
      </c>
      <c r="R3581" t="s">
        <v>8316</v>
      </c>
      <c r="S3581" s="14">
        <f t="shared" si="278"/>
        <v>42430.762222222227</v>
      </c>
      <c r="T3581" s="14">
        <f t="shared" si="279"/>
        <v>42460.720555555556</v>
      </c>
      <c r="U3581" s="13">
        <f t="shared" si="280"/>
        <v>2016</v>
      </c>
      <c r="V3581"/>
    </row>
    <row r="3582" spans="1:22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6"/>
        <v>114</v>
      </c>
      <c r="P3582">
        <f t="shared" si="277"/>
        <v>37.96</v>
      </c>
      <c r="Q3582" s="10" t="s">
        <v>8315</v>
      </c>
      <c r="R3582" t="s">
        <v>8316</v>
      </c>
      <c r="S3582" s="14">
        <f t="shared" si="278"/>
        <v>42026.176180555558</v>
      </c>
      <c r="T3582" s="14">
        <f t="shared" si="279"/>
        <v>42064.207638888889</v>
      </c>
      <c r="U3582" s="13">
        <f t="shared" si="280"/>
        <v>2015</v>
      </c>
      <c r="V3582"/>
    </row>
    <row r="3583" spans="1:22" ht="43.5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6"/>
        <v>100</v>
      </c>
      <c r="P3583">
        <f t="shared" si="277"/>
        <v>33.33</v>
      </c>
      <c r="Q3583" s="10" t="s">
        <v>8315</v>
      </c>
      <c r="R3583" t="s">
        <v>8316</v>
      </c>
      <c r="S3583" s="14">
        <f t="shared" si="278"/>
        <v>41836.471180555556</v>
      </c>
      <c r="T3583" s="14">
        <f t="shared" si="279"/>
        <v>41850.471180555556</v>
      </c>
      <c r="U3583" s="13">
        <f t="shared" si="280"/>
        <v>2014</v>
      </c>
      <c r="V3583"/>
    </row>
    <row r="3584" spans="1:22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6"/>
        <v>287</v>
      </c>
      <c r="P3584">
        <f t="shared" si="277"/>
        <v>58.57</v>
      </c>
      <c r="Q3584" s="10" t="s">
        <v>8315</v>
      </c>
      <c r="R3584" t="s">
        <v>8316</v>
      </c>
      <c r="S3584" s="14">
        <f t="shared" si="278"/>
        <v>42451.095856481479</v>
      </c>
      <c r="T3584" s="14">
        <f t="shared" si="279"/>
        <v>42465.095856481479</v>
      </c>
      <c r="U3584" s="13">
        <f t="shared" si="280"/>
        <v>2016</v>
      </c>
      <c r="V3584"/>
    </row>
    <row r="3585" spans="1:22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6"/>
        <v>109</v>
      </c>
      <c r="P3585">
        <f t="shared" si="277"/>
        <v>135.63</v>
      </c>
      <c r="Q3585" s="10" t="s">
        <v>8315</v>
      </c>
      <c r="R3585" t="s">
        <v>8316</v>
      </c>
      <c r="S3585" s="14">
        <f t="shared" si="278"/>
        <v>42418.425983796296</v>
      </c>
      <c r="T3585" s="14">
        <f t="shared" si="279"/>
        <v>42478.384317129632</v>
      </c>
      <c r="U3585" s="13">
        <f t="shared" si="280"/>
        <v>2016</v>
      </c>
      <c r="V3585"/>
    </row>
    <row r="3586" spans="1:22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6"/>
        <v>116</v>
      </c>
      <c r="P3586">
        <f t="shared" si="277"/>
        <v>30.94</v>
      </c>
      <c r="Q3586" s="10" t="s">
        <v>8315</v>
      </c>
      <c r="R3586" t="s">
        <v>8316</v>
      </c>
      <c r="S3586" s="14">
        <f t="shared" si="278"/>
        <v>42168.316481481481</v>
      </c>
      <c r="T3586" s="14">
        <f t="shared" si="279"/>
        <v>42198.316481481481</v>
      </c>
      <c r="U3586" s="13">
        <f t="shared" si="280"/>
        <v>2015</v>
      </c>
      <c r="V3586"/>
    </row>
    <row r="3587" spans="1:22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1">ROUND(E3587/D3587*100,0)</f>
        <v>119</v>
      </c>
      <c r="P3587">
        <f t="shared" ref="P3587:P3650" si="282">IFERROR(ROUND(E3587/L3587,2),0)</f>
        <v>176.09</v>
      </c>
      <c r="Q3587" s="10" t="s">
        <v>8315</v>
      </c>
      <c r="R3587" t="s">
        <v>8316</v>
      </c>
      <c r="S3587" s="14">
        <f t="shared" ref="S3587:S3650" si="283">(((J3587/60)/60)/24+DATE(1970,1,1))</f>
        <v>41964.716319444444</v>
      </c>
      <c r="T3587" s="14">
        <f t="shared" ref="T3587:T3650" si="284">(((I3587/60)/60)/24)+DATE(1970,1,1)</f>
        <v>41994.716319444444</v>
      </c>
      <c r="U3587" s="13">
        <f t="shared" ref="U3587:U3650" si="285">YEAR(S3587)</f>
        <v>2014</v>
      </c>
      <c r="V3587"/>
    </row>
    <row r="3588" spans="1:22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1"/>
        <v>109</v>
      </c>
      <c r="P3588">
        <f t="shared" si="282"/>
        <v>151.97999999999999</v>
      </c>
      <c r="Q3588" s="10" t="s">
        <v>8315</v>
      </c>
      <c r="R3588" t="s">
        <v>8316</v>
      </c>
      <c r="S3588" s="14">
        <f t="shared" si="283"/>
        <v>42576.697569444441</v>
      </c>
      <c r="T3588" s="14">
        <f t="shared" si="284"/>
        <v>42636.697569444441</v>
      </c>
      <c r="U3588" s="13">
        <f t="shared" si="285"/>
        <v>2016</v>
      </c>
      <c r="V3588"/>
    </row>
    <row r="3589" spans="1:22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1"/>
        <v>127</v>
      </c>
      <c r="P3589">
        <f t="shared" si="282"/>
        <v>22.61</v>
      </c>
      <c r="Q3589" s="10" t="s">
        <v>8315</v>
      </c>
      <c r="R3589" t="s">
        <v>8316</v>
      </c>
      <c r="S3589" s="14">
        <f t="shared" si="283"/>
        <v>42503.539976851855</v>
      </c>
      <c r="T3589" s="14">
        <f t="shared" si="284"/>
        <v>42548.791666666672</v>
      </c>
      <c r="U3589" s="13">
        <f t="shared" si="285"/>
        <v>2016</v>
      </c>
      <c r="V3589"/>
    </row>
    <row r="3590" spans="1:22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1"/>
        <v>101</v>
      </c>
      <c r="P3590">
        <f t="shared" si="282"/>
        <v>18.27</v>
      </c>
      <c r="Q3590" s="10" t="s">
        <v>8315</v>
      </c>
      <c r="R3590" t="s">
        <v>8316</v>
      </c>
      <c r="S3590" s="14">
        <f t="shared" si="283"/>
        <v>42101.828819444447</v>
      </c>
      <c r="T3590" s="14">
        <f t="shared" si="284"/>
        <v>42123.958333333328</v>
      </c>
      <c r="U3590" s="13">
        <f t="shared" si="285"/>
        <v>2015</v>
      </c>
      <c r="V3590"/>
    </row>
    <row r="3591" spans="1:22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1"/>
        <v>128</v>
      </c>
      <c r="P3591">
        <f t="shared" si="282"/>
        <v>82.26</v>
      </c>
      <c r="Q3591" s="10" t="s">
        <v>8315</v>
      </c>
      <c r="R3591" t="s">
        <v>8316</v>
      </c>
      <c r="S3591" s="14">
        <f t="shared" si="283"/>
        <v>42125.647534722222</v>
      </c>
      <c r="T3591" s="14">
        <f t="shared" si="284"/>
        <v>42150.647534722222</v>
      </c>
      <c r="U3591" s="13">
        <f t="shared" si="285"/>
        <v>2015</v>
      </c>
      <c r="V3591"/>
    </row>
    <row r="3592" spans="1:22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1"/>
        <v>100</v>
      </c>
      <c r="P3592">
        <f t="shared" si="282"/>
        <v>68.53</v>
      </c>
      <c r="Q3592" s="10" t="s">
        <v>8315</v>
      </c>
      <c r="R3592" t="s">
        <v>8316</v>
      </c>
      <c r="S3592" s="14">
        <f t="shared" si="283"/>
        <v>41902.333726851852</v>
      </c>
      <c r="T3592" s="14">
        <f t="shared" si="284"/>
        <v>41932.333726851852</v>
      </c>
      <c r="U3592" s="13">
        <f t="shared" si="285"/>
        <v>2014</v>
      </c>
      <c r="V3592"/>
    </row>
    <row r="3593" spans="1:22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1"/>
        <v>175</v>
      </c>
      <c r="P3593">
        <f t="shared" si="282"/>
        <v>68.06</v>
      </c>
      <c r="Q3593" s="10" t="s">
        <v>8315</v>
      </c>
      <c r="R3593" t="s">
        <v>8316</v>
      </c>
      <c r="S3593" s="14">
        <f t="shared" si="283"/>
        <v>42003.948425925926</v>
      </c>
      <c r="T3593" s="14">
        <f t="shared" si="284"/>
        <v>42028.207638888889</v>
      </c>
      <c r="U3593" s="13">
        <f t="shared" si="285"/>
        <v>2014</v>
      </c>
      <c r="V3593"/>
    </row>
    <row r="3594" spans="1:22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1"/>
        <v>127</v>
      </c>
      <c r="P3594">
        <f t="shared" si="282"/>
        <v>72.709999999999994</v>
      </c>
      <c r="Q3594" s="10" t="s">
        <v>8315</v>
      </c>
      <c r="R3594" t="s">
        <v>8316</v>
      </c>
      <c r="S3594" s="14">
        <f t="shared" si="283"/>
        <v>41988.829942129625</v>
      </c>
      <c r="T3594" s="14">
        <f t="shared" si="284"/>
        <v>42046.207638888889</v>
      </c>
      <c r="U3594" s="13">
        <f t="shared" si="285"/>
        <v>2014</v>
      </c>
      <c r="V3594"/>
    </row>
    <row r="3595" spans="1:22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1"/>
        <v>111</v>
      </c>
      <c r="P3595">
        <f t="shared" si="282"/>
        <v>77.19</v>
      </c>
      <c r="Q3595" s="10" t="s">
        <v>8315</v>
      </c>
      <c r="R3595" t="s">
        <v>8316</v>
      </c>
      <c r="S3595" s="14">
        <f t="shared" si="283"/>
        <v>41974.898599537039</v>
      </c>
      <c r="T3595" s="14">
        <f t="shared" si="284"/>
        <v>42009.851388888885</v>
      </c>
      <c r="U3595" s="13">
        <f t="shared" si="285"/>
        <v>2014</v>
      </c>
      <c r="V3595"/>
    </row>
    <row r="3596" spans="1:22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1"/>
        <v>126</v>
      </c>
      <c r="P3596">
        <f t="shared" si="282"/>
        <v>55.97</v>
      </c>
      <c r="Q3596" s="10" t="s">
        <v>8315</v>
      </c>
      <c r="R3596" t="s">
        <v>8316</v>
      </c>
      <c r="S3596" s="14">
        <f t="shared" si="283"/>
        <v>42592.066921296297</v>
      </c>
      <c r="T3596" s="14">
        <f t="shared" si="284"/>
        <v>42617.066921296297</v>
      </c>
      <c r="U3596" s="13">
        <f t="shared" si="285"/>
        <v>2016</v>
      </c>
      <c r="V3596"/>
    </row>
    <row r="3597" spans="1:22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1"/>
        <v>119</v>
      </c>
      <c r="P3597">
        <f t="shared" si="282"/>
        <v>49.69</v>
      </c>
      <c r="Q3597" s="10" t="s">
        <v>8315</v>
      </c>
      <c r="R3597" t="s">
        <v>8316</v>
      </c>
      <c r="S3597" s="14">
        <f t="shared" si="283"/>
        <v>42050.008368055554</v>
      </c>
      <c r="T3597" s="14">
        <f t="shared" si="284"/>
        <v>42076.290972222225</v>
      </c>
      <c r="U3597" s="13">
        <f t="shared" si="285"/>
        <v>2015</v>
      </c>
      <c r="V3597"/>
    </row>
    <row r="3598" spans="1:22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1"/>
        <v>108</v>
      </c>
      <c r="P3598">
        <f t="shared" si="282"/>
        <v>79</v>
      </c>
      <c r="Q3598" s="10" t="s">
        <v>8315</v>
      </c>
      <c r="R3598" t="s">
        <v>8316</v>
      </c>
      <c r="S3598" s="14">
        <f t="shared" si="283"/>
        <v>41856.715069444443</v>
      </c>
      <c r="T3598" s="14">
        <f t="shared" si="284"/>
        <v>41877.715069444443</v>
      </c>
      <c r="U3598" s="13">
        <f t="shared" si="285"/>
        <v>2014</v>
      </c>
      <c r="V3598"/>
    </row>
    <row r="3599" spans="1:22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1"/>
        <v>103</v>
      </c>
      <c r="P3599">
        <f t="shared" si="282"/>
        <v>77.73</v>
      </c>
      <c r="Q3599" s="10" t="s">
        <v>8315</v>
      </c>
      <c r="R3599" t="s">
        <v>8316</v>
      </c>
      <c r="S3599" s="14">
        <f t="shared" si="283"/>
        <v>42417.585532407407</v>
      </c>
      <c r="T3599" s="14">
        <f t="shared" si="284"/>
        <v>42432.249305555553</v>
      </c>
      <c r="U3599" s="13">
        <f t="shared" si="285"/>
        <v>2016</v>
      </c>
      <c r="V3599"/>
    </row>
    <row r="3600" spans="1:22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1"/>
        <v>110</v>
      </c>
      <c r="P3600">
        <f t="shared" si="282"/>
        <v>40.78</v>
      </c>
      <c r="Q3600" s="10" t="s">
        <v>8315</v>
      </c>
      <c r="R3600" t="s">
        <v>8316</v>
      </c>
      <c r="S3600" s="14">
        <f t="shared" si="283"/>
        <v>41866.79886574074</v>
      </c>
      <c r="T3600" s="14">
        <f t="shared" si="284"/>
        <v>41885.207638888889</v>
      </c>
      <c r="U3600" s="13">
        <f t="shared" si="285"/>
        <v>2014</v>
      </c>
      <c r="V3600"/>
    </row>
    <row r="3601" spans="1:22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1"/>
        <v>202</v>
      </c>
      <c r="P3601">
        <f t="shared" si="282"/>
        <v>59.41</v>
      </c>
      <c r="Q3601" s="10" t="s">
        <v>8315</v>
      </c>
      <c r="R3601" t="s">
        <v>8316</v>
      </c>
      <c r="S3601" s="14">
        <f t="shared" si="283"/>
        <v>42220.79487268519</v>
      </c>
      <c r="T3601" s="14">
        <f t="shared" si="284"/>
        <v>42246</v>
      </c>
      <c r="U3601" s="13">
        <f t="shared" si="285"/>
        <v>2015</v>
      </c>
      <c r="V3601"/>
    </row>
    <row r="3602" spans="1:22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1"/>
        <v>130</v>
      </c>
      <c r="P3602">
        <f t="shared" si="282"/>
        <v>3.25</v>
      </c>
      <c r="Q3602" s="10" t="s">
        <v>8315</v>
      </c>
      <c r="R3602" t="s">
        <v>8316</v>
      </c>
      <c r="S3602" s="14">
        <f t="shared" si="283"/>
        <v>42628.849120370374</v>
      </c>
      <c r="T3602" s="14">
        <f t="shared" si="284"/>
        <v>42656.849120370374</v>
      </c>
      <c r="U3602" s="13">
        <f t="shared" si="285"/>
        <v>2016</v>
      </c>
      <c r="V3602"/>
    </row>
    <row r="3603" spans="1:22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1"/>
        <v>104</v>
      </c>
      <c r="P3603">
        <f t="shared" si="282"/>
        <v>39.380000000000003</v>
      </c>
      <c r="Q3603" s="10" t="s">
        <v>8315</v>
      </c>
      <c r="R3603" t="s">
        <v>8316</v>
      </c>
      <c r="S3603" s="14">
        <f t="shared" si="283"/>
        <v>41990.99863425926</v>
      </c>
      <c r="T3603" s="14">
        <f t="shared" si="284"/>
        <v>42020.99863425926</v>
      </c>
      <c r="U3603" s="13">
        <f t="shared" si="285"/>
        <v>2014</v>
      </c>
      <c r="V3603"/>
    </row>
    <row r="3604" spans="1:22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1"/>
        <v>100</v>
      </c>
      <c r="P3604">
        <f t="shared" si="282"/>
        <v>81.67</v>
      </c>
      <c r="Q3604" s="10" t="s">
        <v>8315</v>
      </c>
      <c r="R3604" t="s">
        <v>8316</v>
      </c>
      <c r="S3604" s="14">
        <f t="shared" si="283"/>
        <v>42447.894432870366</v>
      </c>
      <c r="T3604" s="14">
        <f t="shared" si="284"/>
        <v>42507.894432870366</v>
      </c>
      <c r="U3604" s="13">
        <f t="shared" si="285"/>
        <v>2016</v>
      </c>
      <c r="V3604"/>
    </row>
    <row r="3605" spans="1:22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1"/>
        <v>171</v>
      </c>
      <c r="P3605">
        <f t="shared" si="282"/>
        <v>44.91</v>
      </c>
      <c r="Q3605" s="10" t="s">
        <v>8315</v>
      </c>
      <c r="R3605" t="s">
        <v>8316</v>
      </c>
      <c r="S3605" s="14">
        <f t="shared" si="283"/>
        <v>42283.864351851851</v>
      </c>
      <c r="T3605" s="14">
        <f t="shared" si="284"/>
        <v>42313.906018518523</v>
      </c>
      <c r="U3605" s="13">
        <f t="shared" si="285"/>
        <v>2015</v>
      </c>
      <c r="V3605"/>
    </row>
    <row r="3606" spans="1:22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1"/>
        <v>113</v>
      </c>
      <c r="P3606">
        <f t="shared" si="282"/>
        <v>49.06</v>
      </c>
      <c r="Q3606" s="10" t="s">
        <v>8315</v>
      </c>
      <c r="R3606" t="s">
        <v>8316</v>
      </c>
      <c r="S3606" s="14">
        <f t="shared" si="283"/>
        <v>42483.015694444446</v>
      </c>
      <c r="T3606" s="14">
        <f t="shared" si="284"/>
        <v>42489.290972222225</v>
      </c>
      <c r="U3606" s="13">
        <f t="shared" si="285"/>
        <v>2016</v>
      </c>
      <c r="V3606"/>
    </row>
    <row r="3607" spans="1:22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1"/>
        <v>184</v>
      </c>
      <c r="P3607">
        <f t="shared" si="282"/>
        <v>30.67</v>
      </c>
      <c r="Q3607" s="10" t="s">
        <v>8315</v>
      </c>
      <c r="R3607" t="s">
        <v>8316</v>
      </c>
      <c r="S3607" s="14">
        <f t="shared" si="283"/>
        <v>42383.793124999997</v>
      </c>
      <c r="T3607" s="14">
        <f t="shared" si="284"/>
        <v>42413.793124999997</v>
      </c>
      <c r="U3607" s="13">
        <f t="shared" si="285"/>
        <v>2016</v>
      </c>
      <c r="V3607"/>
    </row>
    <row r="3608" spans="1:22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1"/>
        <v>130</v>
      </c>
      <c r="P3608">
        <f t="shared" si="282"/>
        <v>61.06</v>
      </c>
      <c r="Q3608" s="10" t="s">
        <v>8315</v>
      </c>
      <c r="R3608" t="s">
        <v>8316</v>
      </c>
      <c r="S3608" s="14">
        <f t="shared" si="283"/>
        <v>42566.604826388888</v>
      </c>
      <c r="T3608" s="14">
        <f t="shared" si="284"/>
        <v>42596.604826388888</v>
      </c>
      <c r="U3608" s="13">
        <f t="shared" si="285"/>
        <v>2016</v>
      </c>
      <c r="V3608"/>
    </row>
    <row r="3609" spans="1:22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1"/>
        <v>105</v>
      </c>
      <c r="P3609">
        <f t="shared" si="282"/>
        <v>29</v>
      </c>
      <c r="Q3609" s="10" t="s">
        <v>8315</v>
      </c>
      <c r="R3609" t="s">
        <v>8316</v>
      </c>
      <c r="S3609" s="14">
        <f t="shared" si="283"/>
        <v>42338.963912037041</v>
      </c>
      <c r="T3609" s="14">
        <f t="shared" si="284"/>
        <v>42353</v>
      </c>
      <c r="U3609" s="13">
        <f t="shared" si="285"/>
        <v>2015</v>
      </c>
      <c r="V3609"/>
    </row>
    <row r="3610" spans="1:22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1"/>
        <v>100</v>
      </c>
      <c r="P3610">
        <f t="shared" si="282"/>
        <v>29.63</v>
      </c>
      <c r="Q3610" s="10" t="s">
        <v>8315</v>
      </c>
      <c r="R3610" t="s">
        <v>8316</v>
      </c>
      <c r="S3610" s="14">
        <f t="shared" si="283"/>
        <v>42506.709375000006</v>
      </c>
      <c r="T3610" s="14">
        <f t="shared" si="284"/>
        <v>42538.583333333328</v>
      </c>
      <c r="U3610" s="13">
        <f t="shared" si="285"/>
        <v>2016</v>
      </c>
      <c r="V3610"/>
    </row>
    <row r="3611" spans="1:22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1"/>
        <v>153</v>
      </c>
      <c r="P3611">
        <f t="shared" si="282"/>
        <v>143.1</v>
      </c>
      <c r="Q3611" s="10" t="s">
        <v>8315</v>
      </c>
      <c r="R3611" t="s">
        <v>8316</v>
      </c>
      <c r="S3611" s="14">
        <f t="shared" si="283"/>
        <v>42429.991724537031</v>
      </c>
      <c r="T3611" s="14">
        <f t="shared" si="284"/>
        <v>42459.950057870374</v>
      </c>
      <c r="U3611" s="13">
        <f t="shared" si="285"/>
        <v>2016</v>
      </c>
      <c r="V3611"/>
    </row>
    <row r="3612" spans="1:22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1"/>
        <v>162</v>
      </c>
      <c r="P3612">
        <f t="shared" si="282"/>
        <v>52.35</v>
      </c>
      <c r="Q3612" s="10" t="s">
        <v>8315</v>
      </c>
      <c r="R3612" t="s">
        <v>8316</v>
      </c>
      <c r="S3612" s="14">
        <f t="shared" si="283"/>
        <v>42203.432129629626</v>
      </c>
      <c r="T3612" s="14">
        <f t="shared" si="284"/>
        <v>42233.432129629626</v>
      </c>
      <c r="U3612" s="13">
        <f t="shared" si="285"/>
        <v>2015</v>
      </c>
      <c r="V3612"/>
    </row>
    <row r="3613" spans="1:22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1"/>
        <v>136</v>
      </c>
      <c r="P3613">
        <f t="shared" si="282"/>
        <v>66.67</v>
      </c>
      <c r="Q3613" s="10" t="s">
        <v>8315</v>
      </c>
      <c r="R3613" t="s">
        <v>8316</v>
      </c>
      <c r="S3613" s="14">
        <f t="shared" si="283"/>
        <v>42072.370381944449</v>
      </c>
      <c r="T3613" s="14">
        <f t="shared" si="284"/>
        <v>42102.370381944449</v>
      </c>
      <c r="U3613" s="13">
        <f t="shared" si="285"/>
        <v>2015</v>
      </c>
      <c r="V3613"/>
    </row>
    <row r="3614" spans="1:22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1"/>
        <v>144</v>
      </c>
      <c r="P3614">
        <f t="shared" si="282"/>
        <v>126.67</v>
      </c>
      <c r="Q3614" s="10" t="s">
        <v>8315</v>
      </c>
      <c r="R3614" t="s">
        <v>8316</v>
      </c>
      <c r="S3614" s="14">
        <f t="shared" si="283"/>
        <v>41789.726979166669</v>
      </c>
      <c r="T3614" s="14">
        <f t="shared" si="284"/>
        <v>41799.726979166669</v>
      </c>
      <c r="U3614" s="13">
        <f t="shared" si="285"/>
        <v>2014</v>
      </c>
      <c r="V3614"/>
    </row>
    <row r="3615" spans="1:22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1"/>
        <v>100</v>
      </c>
      <c r="P3615">
        <f t="shared" si="282"/>
        <v>62.5</v>
      </c>
      <c r="Q3615" s="10" t="s">
        <v>8315</v>
      </c>
      <c r="R3615" t="s">
        <v>8316</v>
      </c>
      <c r="S3615" s="14">
        <f t="shared" si="283"/>
        <v>41788.58997685185</v>
      </c>
      <c r="T3615" s="14">
        <f t="shared" si="284"/>
        <v>41818.58997685185</v>
      </c>
      <c r="U3615" s="13">
        <f t="shared" si="285"/>
        <v>2014</v>
      </c>
      <c r="V3615"/>
    </row>
    <row r="3616" spans="1:22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1"/>
        <v>101</v>
      </c>
      <c r="P3616">
        <f t="shared" si="282"/>
        <v>35.49</v>
      </c>
      <c r="Q3616" s="10" t="s">
        <v>8315</v>
      </c>
      <c r="R3616" t="s">
        <v>8316</v>
      </c>
      <c r="S3616" s="14">
        <f t="shared" si="283"/>
        <v>42144.041851851856</v>
      </c>
      <c r="T3616" s="14">
        <f t="shared" si="284"/>
        <v>42174.041851851856</v>
      </c>
      <c r="U3616" s="13">
        <f t="shared" si="285"/>
        <v>2015</v>
      </c>
      <c r="V3616"/>
    </row>
    <row r="3617" spans="1:22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1"/>
        <v>107</v>
      </c>
      <c r="P3617">
        <f t="shared" si="282"/>
        <v>37.08</v>
      </c>
      <c r="Q3617" s="10" t="s">
        <v>8315</v>
      </c>
      <c r="R3617" t="s">
        <v>8316</v>
      </c>
      <c r="S3617" s="14">
        <f t="shared" si="283"/>
        <v>42318.593703703707</v>
      </c>
      <c r="T3617" s="14">
        <f t="shared" si="284"/>
        <v>42348.593703703707</v>
      </c>
      <c r="U3617" s="13">
        <f t="shared" si="285"/>
        <v>2015</v>
      </c>
      <c r="V3617"/>
    </row>
    <row r="3618" spans="1:22" ht="5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1"/>
        <v>125</v>
      </c>
      <c r="P3618">
        <f t="shared" si="282"/>
        <v>69.33</v>
      </c>
      <c r="Q3618" s="10" t="s">
        <v>8315</v>
      </c>
      <c r="R3618" t="s">
        <v>8316</v>
      </c>
      <c r="S3618" s="14">
        <f t="shared" si="283"/>
        <v>42052.949814814812</v>
      </c>
      <c r="T3618" s="14">
        <f t="shared" si="284"/>
        <v>42082.908148148148</v>
      </c>
      <c r="U3618" s="13">
        <f t="shared" si="285"/>
        <v>2015</v>
      </c>
      <c r="V3618"/>
    </row>
    <row r="3619" spans="1:22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1"/>
        <v>119</v>
      </c>
      <c r="P3619">
        <f t="shared" si="282"/>
        <v>17.25</v>
      </c>
      <c r="Q3619" s="10" t="s">
        <v>8315</v>
      </c>
      <c r="R3619" t="s">
        <v>8316</v>
      </c>
      <c r="S3619" s="14">
        <f t="shared" si="283"/>
        <v>42779.610289351855</v>
      </c>
      <c r="T3619" s="14">
        <f t="shared" si="284"/>
        <v>42794</v>
      </c>
      <c r="U3619" s="13">
        <f t="shared" si="285"/>
        <v>2017</v>
      </c>
      <c r="V3619"/>
    </row>
    <row r="3620" spans="1:22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1"/>
        <v>101</v>
      </c>
      <c r="P3620">
        <f t="shared" si="282"/>
        <v>36.07</v>
      </c>
      <c r="Q3620" s="10" t="s">
        <v>8315</v>
      </c>
      <c r="R3620" t="s">
        <v>8316</v>
      </c>
      <c r="S3620" s="14">
        <f t="shared" si="283"/>
        <v>42128.627893518518</v>
      </c>
      <c r="T3620" s="14">
        <f t="shared" si="284"/>
        <v>42158.627893518518</v>
      </c>
      <c r="U3620" s="13">
        <f t="shared" si="285"/>
        <v>2015</v>
      </c>
      <c r="V3620"/>
    </row>
    <row r="3621" spans="1:22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1"/>
        <v>113</v>
      </c>
      <c r="P3621">
        <f t="shared" si="282"/>
        <v>66.47</v>
      </c>
      <c r="Q3621" s="10" t="s">
        <v>8315</v>
      </c>
      <c r="R3621" t="s">
        <v>8316</v>
      </c>
      <c r="S3621" s="14">
        <f t="shared" si="283"/>
        <v>42661.132245370376</v>
      </c>
      <c r="T3621" s="14">
        <f t="shared" si="284"/>
        <v>42693.916666666672</v>
      </c>
      <c r="U3621" s="13">
        <f t="shared" si="285"/>
        <v>2016</v>
      </c>
      <c r="V3621"/>
    </row>
    <row r="3622" spans="1:22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1"/>
        <v>105</v>
      </c>
      <c r="P3622">
        <f t="shared" si="282"/>
        <v>56.07</v>
      </c>
      <c r="Q3622" s="10" t="s">
        <v>8315</v>
      </c>
      <c r="R3622" t="s">
        <v>8316</v>
      </c>
      <c r="S3622" s="14">
        <f t="shared" si="283"/>
        <v>42037.938206018516</v>
      </c>
      <c r="T3622" s="14">
        <f t="shared" si="284"/>
        <v>42068.166666666672</v>
      </c>
      <c r="U3622" s="13">
        <f t="shared" si="285"/>
        <v>2015</v>
      </c>
      <c r="V3622"/>
    </row>
    <row r="3623" spans="1:22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1"/>
        <v>110</v>
      </c>
      <c r="P3623">
        <f t="shared" si="282"/>
        <v>47.03</v>
      </c>
      <c r="Q3623" s="10" t="s">
        <v>8315</v>
      </c>
      <c r="R3623" t="s">
        <v>8316</v>
      </c>
      <c r="S3623" s="14">
        <f t="shared" si="283"/>
        <v>42619.935694444444</v>
      </c>
      <c r="T3623" s="14">
        <f t="shared" si="284"/>
        <v>42643.875</v>
      </c>
      <c r="U3623" s="13">
        <f t="shared" si="285"/>
        <v>2016</v>
      </c>
      <c r="V3623"/>
    </row>
    <row r="3624" spans="1:22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1"/>
        <v>100</v>
      </c>
      <c r="P3624">
        <f t="shared" si="282"/>
        <v>47.67</v>
      </c>
      <c r="Q3624" s="10" t="s">
        <v>8315</v>
      </c>
      <c r="R3624" t="s">
        <v>8316</v>
      </c>
      <c r="S3624" s="14">
        <f t="shared" si="283"/>
        <v>41877.221886574072</v>
      </c>
      <c r="T3624" s="14">
        <f t="shared" si="284"/>
        <v>41910.140972222223</v>
      </c>
      <c r="U3624" s="13">
        <f t="shared" si="285"/>
        <v>2014</v>
      </c>
      <c r="V3624"/>
    </row>
    <row r="3625" spans="1:22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1"/>
        <v>120</v>
      </c>
      <c r="P3625">
        <f t="shared" si="282"/>
        <v>88.24</v>
      </c>
      <c r="Q3625" s="10" t="s">
        <v>8315</v>
      </c>
      <c r="R3625" t="s">
        <v>8316</v>
      </c>
      <c r="S3625" s="14">
        <f t="shared" si="283"/>
        <v>41828.736921296295</v>
      </c>
      <c r="T3625" s="14">
        <f t="shared" si="284"/>
        <v>41846.291666666664</v>
      </c>
      <c r="U3625" s="13">
        <f t="shared" si="285"/>
        <v>2014</v>
      </c>
      <c r="V3625"/>
    </row>
    <row r="3626" spans="1:22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1"/>
        <v>105</v>
      </c>
      <c r="P3626">
        <f t="shared" si="282"/>
        <v>80.72</v>
      </c>
      <c r="Q3626" s="10" t="s">
        <v>8315</v>
      </c>
      <c r="R3626" t="s">
        <v>8316</v>
      </c>
      <c r="S3626" s="14">
        <f t="shared" si="283"/>
        <v>42545.774189814809</v>
      </c>
      <c r="T3626" s="14">
        <f t="shared" si="284"/>
        <v>42605.774189814809</v>
      </c>
      <c r="U3626" s="13">
        <f t="shared" si="285"/>
        <v>2016</v>
      </c>
      <c r="V3626"/>
    </row>
    <row r="3627" spans="1:22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1"/>
        <v>103</v>
      </c>
      <c r="P3627">
        <f t="shared" si="282"/>
        <v>39.49</v>
      </c>
      <c r="Q3627" s="10" t="s">
        <v>8315</v>
      </c>
      <c r="R3627" t="s">
        <v>8316</v>
      </c>
      <c r="S3627" s="14">
        <f t="shared" si="283"/>
        <v>42157.652511574073</v>
      </c>
      <c r="T3627" s="14">
        <f t="shared" si="284"/>
        <v>42187.652511574073</v>
      </c>
      <c r="U3627" s="13">
        <f t="shared" si="285"/>
        <v>2015</v>
      </c>
      <c r="V3627"/>
    </row>
    <row r="3628" spans="1:22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1"/>
        <v>102</v>
      </c>
      <c r="P3628">
        <f t="shared" si="282"/>
        <v>84.85</v>
      </c>
      <c r="Q3628" s="10" t="s">
        <v>8315</v>
      </c>
      <c r="R3628" t="s">
        <v>8316</v>
      </c>
      <c r="S3628" s="14">
        <f t="shared" si="283"/>
        <v>41846.667326388888</v>
      </c>
      <c r="T3628" s="14">
        <f t="shared" si="284"/>
        <v>41867.667326388888</v>
      </c>
      <c r="U3628" s="13">
        <f t="shared" si="285"/>
        <v>2014</v>
      </c>
      <c r="V3628"/>
    </row>
    <row r="3629" spans="1:22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1"/>
        <v>100</v>
      </c>
      <c r="P3629">
        <f t="shared" si="282"/>
        <v>68.97</v>
      </c>
      <c r="Q3629" s="10" t="s">
        <v>8315</v>
      </c>
      <c r="R3629" t="s">
        <v>8316</v>
      </c>
      <c r="S3629" s="14">
        <f t="shared" si="283"/>
        <v>42460.741747685184</v>
      </c>
      <c r="T3629" s="14">
        <f t="shared" si="284"/>
        <v>42511.165972222225</v>
      </c>
      <c r="U3629" s="13">
        <f t="shared" si="285"/>
        <v>2016</v>
      </c>
      <c r="V3629"/>
    </row>
    <row r="3630" spans="1:22" ht="43.5" hidden="1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1"/>
        <v>0</v>
      </c>
      <c r="P3630">
        <f t="shared" si="282"/>
        <v>0</v>
      </c>
      <c r="Q3630" s="10" t="s">
        <v>8315</v>
      </c>
      <c r="R3630" t="s">
        <v>8357</v>
      </c>
      <c r="S3630" s="14">
        <f t="shared" si="283"/>
        <v>42291.833287037036</v>
      </c>
      <c r="T3630" s="14">
        <f t="shared" si="284"/>
        <v>42351.874953703707</v>
      </c>
      <c r="U3630" s="13">
        <f t="shared" si="285"/>
        <v>2015</v>
      </c>
      <c r="V3630"/>
    </row>
    <row r="3631" spans="1:22" ht="58" hidden="1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1"/>
        <v>0</v>
      </c>
      <c r="P3631">
        <f t="shared" si="282"/>
        <v>1</v>
      </c>
      <c r="Q3631" s="10" t="s">
        <v>8315</v>
      </c>
      <c r="R3631" t="s">
        <v>8357</v>
      </c>
      <c r="S3631" s="14">
        <f t="shared" si="283"/>
        <v>42437.094490740739</v>
      </c>
      <c r="T3631" s="14">
        <f t="shared" si="284"/>
        <v>42495.708333333328</v>
      </c>
      <c r="U3631" s="13">
        <f t="shared" si="285"/>
        <v>2016</v>
      </c>
      <c r="V3631"/>
    </row>
    <row r="3632" spans="1:22" ht="43.5" hidden="1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1"/>
        <v>0</v>
      </c>
      <c r="P3632">
        <f t="shared" si="282"/>
        <v>1</v>
      </c>
      <c r="Q3632" s="10" t="s">
        <v>8315</v>
      </c>
      <c r="R3632" t="s">
        <v>8357</v>
      </c>
      <c r="S3632" s="14">
        <f t="shared" si="283"/>
        <v>41942.84710648148</v>
      </c>
      <c r="T3632" s="14">
        <f t="shared" si="284"/>
        <v>41972.888773148152</v>
      </c>
      <c r="U3632" s="13">
        <f t="shared" si="285"/>
        <v>2014</v>
      </c>
      <c r="V3632" s="31">
        <f>T3632-S3632</f>
        <v>30.041666666671517</v>
      </c>
    </row>
    <row r="3633" spans="1:22" ht="58" hidden="1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1"/>
        <v>51</v>
      </c>
      <c r="P3633">
        <f t="shared" si="282"/>
        <v>147.88</v>
      </c>
      <c r="Q3633" s="10" t="s">
        <v>8315</v>
      </c>
      <c r="R3633" t="s">
        <v>8357</v>
      </c>
      <c r="S3633" s="14">
        <f t="shared" si="283"/>
        <v>41880.753437499996</v>
      </c>
      <c r="T3633" s="14">
        <f t="shared" si="284"/>
        <v>41905.165972222225</v>
      </c>
      <c r="U3633" s="13">
        <f t="shared" si="285"/>
        <v>2014</v>
      </c>
      <c r="V3633"/>
    </row>
    <row r="3634" spans="1:22" ht="43.5" hidden="1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1"/>
        <v>20</v>
      </c>
      <c r="P3634">
        <f t="shared" si="282"/>
        <v>100</v>
      </c>
      <c r="Q3634" s="10" t="s">
        <v>8315</v>
      </c>
      <c r="R3634" t="s">
        <v>8357</v>
      </c>
      <c r="S3634" s="14">
        <f t="shared" si="283"/>
        <v>41946.936909722222</v>
      </c>
      <c r="T3634" s="14">
        <f t="shared" si="284"/>
        <v>41966.936909722222</v>
      </c>
      <c r="U3634" s="13">
        <f t="shared" si="285"/>
        <v>2014</v>
      </c>
      <c r="V3634" s="31">
        <f>T3634-S3634</f>
        <v>20</v>
      </c>
    </row>
    <row r="3635" spans="1:22" ht="43.5" hidden="1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1"/>
        <v>35</v>
      </c>
      <c r="P3635">
        <f t="shared" si="282"/>
        <v>56.84</v>
      </c>
      <c r="Q3635" s="10" t="s">
        <v>8315</v>
      </c>
      <c r="R3635" t="s">
        <v>8357</v>
      </c>
      <c r="S3635" s="14">
        <f t="shared" si="283"/>
        <v>42649.623460648145</v>
      </c>
      <c r="T3635" s="14">
        <f t="shared" si="284"/>
        <v>42693.041666666672</v>
      </c>
      <c r="U3635" s="13">
        <f t="shared" si="285"/>
        <v>2016</v>
      </c>
      <c r="V3635"/>
    </row>
    <row r="3636" spans="1:22" ht="43.5" hidden="1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1"/>
        <v>4</v>
      </c>
      <c r="P3636">
        <f t="shared" si="282"/>
        <v>176.94</v>
      </c>
      <c r="Q3636" s="10" t="s">
        <v>8315</v>
      </c>
      <c r="R3636" t="s">
        <v>8357</v>
      </c>
      <c r="S3636" s="14">
        <f t="shared" si="283"/>
        <v>42701.166365740741</v>
      </c>
      <c r="T3636" s="14">
        <f t="shared" si="284"/>
        <v>42749.165972222225</v>
      </c>
      <c r="U3636" s="13">
        <f t="shared" si="285"/>
        <v>2016</v>
      </c>
      <c r="V3636"/>
    </row>
    <row r="3637" spans="1:22" ht="29" hidden="1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1"/>
        <v>36</v>
      </c>
      <c r="P3637">
        <f t="shared" si="282"/>
        <v>127.6</v>
      </c>
      <c r="Q3637" s="10" t="s">
        <v>8315</v>
      </c>
      <c r="R3637" t="s">
        <v>8357</v>
      </c>
      <c r="S3637" s="14">
        <f t="shared" si="283"/>
        <v>42450.88282407407</v>
      </c>
      <c r="T3637" s="14">
        <f t="shared" si="284"/>
        <v>42480.88282407407</v>
      </c>
      <c r="U3637" s="13">
        <f t="shared" si="285"/>
        <v>2016</v>
      </c>
      <c r="V3637"/>
    </row>
    <row r="3638" spans="1:22" ht="43.5" hidden="1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1"/>
        <v>0</v>
      </c>
      <c r="P3638">
        <f t="shared" si="282"/>
        <v>0</v>
      </c>
      <c r="Q3638" s="10" t="s">
        <v>8315</v>
      </c>
      <c r="R3638" t="s">
        <v>8357</v>
      </c>
      <c r="S3638" s="14">
        <f t="shared" si="283"/>
        <v>42226.694780092599</v>
      </c>
      <c r="T3638" s="14">
        <f t="shared" si="284"/>
        <v>42261.694780092599</v>
      </c>
      <c r="U3638" s="13">
        <f t="shared" si="285"/>
        <v>2015</v>
      </c>
      <c r="V3638"/>
    </row>
    <row r="3639" spans="1:22" ht="58" hidden="1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1"/>
        <v>31</v>
      </c>
      <c r="P3639">
        <f t="shared" si="282"/>
        <v>66.14</v>
      </c>
      <c r="Q3639" s="10" t="s">
        <v>8315</v>
      </c>
      <c r="R3639" t="s">
        <v>8357</v>
      </c>
      <c r="S3639" s="14">
        <f t="shared" si="283"/>
        <v>41975.700636574074</v>
      </c>
      <c r="T3639" s="14">
        <f t="shared" si="284"/>
        <v>42005.700636574074</v>
      </c>
      <c r="U3639" s="13">
        <f t="shared" si="285"/>
        <v>2014</v>
      </c>
      <c r="V3639"/>
    </row>
    <row r="3640" spans="1:22" ht="29" hidden="1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1"/>
        <v>7</v>
      </c>
      <c r="P3640">
        <f t="shared" si="282"/>
        <v>108</v>
      </c>
      <c r="Q3640" s="10" t="s">
        <v>8315</v>
      </c>
      <c r="R3640" t="s">
        <v>8357</v>
      </c>
      <c r="S3640" s="14">
        <f t="shared" si="283"/>
        <v>42053.672824074078</v>
      </c>
      <c r="T3640" s="14">
        <f t="shared" si="284"/>
        <v>42113.631157407406</v>
      </c>
      <c r="U3640" s="13">
        <f t="shared" si="285"/>
        <v>2015</v>
      </c>
      <c r="V3640"/>
    </row>
    <row r="3641" spans="1:22" ht="43.5" hidden="1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1"/>
        <v>0</v>
      </c>
      <c r="P3641">
        <f t="shared" si="282"/>
        <v>1</v>
      </c>
      <c r="Q3641" s="10" t="s">
        <v>8315</v>
      </c>
      <c r="R3641" t="s">
        <v>8357</v>
      </c>
      <c r="S3641" s="14">
        <f t="shared" si="283"/>
        <v>42590.677152777775</v>
      </c>
      <c r="T3641" s="14">
        <f t="shared" si="284"/>
        <v>42650.632638888885</v>
      </c>
      <c r="U3641" s="13">
        <f t="shared" si="285"/>
        <v>2016</v>
      </c>
      <c r="V3641"/>
    </row>
    <row r="3642" spans="1:22" ht="72.5" hidden="1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1"/>
        <v>6</v>
      </c>
      <c r="P3642">
        <f t="shared" si="282"/>
        <v>18.329999999999998</v>
      </c>
      <c r="Q3642" s="10" t="s">
        <v>8315</v>
      </c>
      <c r="R3642" t="s">
        <v>8357</v>
      </c>
      <c r="S3642" s="14">
        <f t="shared" si="283"/>
        <v>42104.781597222223</v>
      </c>
      <c r="T3642" s="14">
        <f t="shared" si="284"/>
        <v>42134.781597222223</v>
      </c>
      <c r="U3642" s="13">
        <f t="shared" si="285"/>
        <v>2015</v>
      </c>
      <c r="V3642"/>
    </row>
    <row r="3643" spans="1:22" ht="43.5" hidden="1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1"/>
        <v>0</v>
      </c>
      <c r="P3643">
        <f t="shared" si="282"/>
        <v>0</v>
      </c>
      <c r="Q3643" s="10" t="s">
        <v>8315</v>
      </c>
      <c r="R3643" t="s">
        <v>8357</v>
      </c>
      <c r="S3643" s="14">
        <f t="shared" si="283"/>
        <v>41899.627071759263</v>
      </c>
      <c r="T3643" s="14">
        <f t="shared" si="284"/>
        <v>41917.208333333336</v>
      </c>
      <c r="U3643" s="13">
        <f t="shared" si="285"/>
        <v>2014</v>
      </c>
      <c r="V3643"/>
    </row>
    <row r="3644" spans="1:22" ht="58" hidden="1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1"/>
        <v>2</v>
      </c>
      <c r="P3644">
        <f t="shared" si="282"/>
        <v>7.5</v>
      </c>
      <c r="Q3644" s="10" t="s">
        <v>8315</v>
      </c>
      <c r="R3644" t="s">
        <v>8357</v>
      </c>
      <c r="S3644" s="14">
        <f t="shared" si="283"/>
        <v>42297.816284722227</v>
      </c>
      <c r="T3644" s="14">
        <f t="shared" si="284"/>
        <v>42338.708333333328</v>
      </c>
      <c r="U3644" s="13">
        <f t="shared" si="285"/>
        <v>2015</v>
      </c>
      <c r="V3644"/>
    </row>
    <row r="3645" spans="1:22" ht="43.5" hidden="1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1"/>
        <v>0</v>
      </c>
      <c r="P3645">
        <f t="shared" si="282"/>
        <v>0</v>
      </c>
      <c r="Q3645" s="10" t="s">
        <v>8315</v>
      </c>
      <c r="R3645" t="s">
        <v>8357</v>
      </c>
      <c r="S3645" s="14">
        <f t="shared" si="283"/>
        <v>42285.143969907411</v>
      </c>
      <c r="T3645" s="14">
        <f t="shared" si="284"/>
        <v>42325.185636574075</v>
      </c>
      <c r="U3645" s="13">
        <f t="shared" si="285"/>
        <v>2015</v>
      </c>
      <c r="V3645"/>
    </row>
    <row r="3646" spans="1:22" ht="43.5" hidden="1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1"/>
        <v>16</v>
      </c>
      <c r="P3646">
        <f t="shared" si="282"/>
        <v>68.42</v>
      </c>
      <c r="Q3646" s="10" t="s">
        <v>8315</v>
      </c>
      <c r="R3646" t="s">
        <v>8357</v>
      </c>
      <c r="S3646" s="14">
        <f t="shared" si="283"/>
        <v>42409.241747685184</v>
      </c>
      <c r="T3646" s="14">
        <f t="shared" si="284"/>
        <v>42437.207638888889</v>
      </c>
      <c r="U3646" s="13">
        <f t="shared" si="285"/>
        <v>2016</v>
      </c>
      <c r="V3646"/>
    </row>
    <row r="3647" spans="1:22" ht="43.5" hidden="1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1"/>
        <v>0</v>
      </c>
      <c r="P3647">
        <f t="shared" si="282"/>
        <v>1</v>
      </c>
      <c r="Q3647" s="10" t="s">
        <v>8315</v>
      </c>
      <c r="R3647" t="s">
        <v>8357</v>
      </c>
      <c r="S3647" s="14">
        <f t="shared" si="283"/>
        <v>42665.970347222217</v>
      </c>
      <c r="T3647" s="14">
        <f t="shared" si="284"/>
        <v>42696.012013888889</v>
      </c>
      <c r="U3647" s="13">
        <f t="shared" si="285"/>
        <v>2016</v>
      </c>
      <c r="V3647"/>
    </row>
    <row r="3648" spans="1:22" ht="43.5" hidden="1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1"/>
        <v>5</v>
      </c>
      <c r="P3648">
        <f t="shared" si="282"/>
        <v>60.13</v>
      </c>
      <c r="Q3648" s="10" t="s">
        <v>8315</v>
      </c>
      <c r="R3648" t="s">
        <v>8357</v>
      </c>
      <c r="S3648" s="14">
        <f t="shared" si="283"/>
        <v>42140.421319444446</v>
      </c>
      <c r="T3648" s="14">
        <f t="shared" si="284"/>
        <v>42171.979166666672</v>
      </c>
      <c r="U3648" s="13">
        <f t="shared" si="285"/>
        <v>2015</v>
      </c>
      <c r="V3648"/>
    </row>
    <row r="3649" spans="1:22" ht="43.5" hidden="1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1"/>
        <v>6</v>
      </c>
      <c r="P3649">
        <f t="shared" si="282"/>
        <v>15</v>
      </c>
      <c r="Q3649" s="10" t="s">
        <v>8315</v>
      </c>
      <c r="R3649" t="s">
        <v>8357</v>
      </c>
      <c r="S3649" s="14">
        <f t="shared" si="283"/>
        <v>42598.749155092592</v>
      </c>
      <c r="T3649" s="14">
        <f t="shared" si="284"/>
        <v>42643.749155092592</v>
      </c>
      <c r="U3649" s="13">
        <f t="shared" si="285"/>
        <v>2016</v>
      </c>
      <c r="V3649" s="31">
        <f>T3649-S3649</f>
        <v>45</v>
      </c>
    </row>
    <row r="3650" spans="1:22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1"/>
        <v>100</v>
      </c>
      <c r="P3650">
        <f t="shared" si="282"/>
        <v>550.04</v>
      </c>
      <c r="Q3650" s="10" t="s">
        <v>8315</v>
      </c>
      <c r="R3650" t="s">
        <v>8316</v>
      </c>
      <c r="S3650" s="14">
        <f t="shared" si="283"/>
        <v>41887.292187500003</v>
      </c>
      <c r="T3650" s="14">
        <f t="shared" si="284"/>
        <v>41917.292187500003</v>
      </c>
      <c r="U3650" s="13">
        <f t="shared" si="285"/>
        <v>2014</v>
      </c>
      <c r="V3650"/>
    </row>
    <row r="3651" spans="1:22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6">ROUND(E3651/D3651*100,0)</f>
        <v>104</v>
      </c>
      <c r="P3651">
        <f t="shared" ref="P3651:P3714" si="287">IFERROR(ROUND(E3651/L3651,2),0)</f>
        <v>97.5</v>
      </c>
      <c r="Q3651" s="10" t="s">
        <v>8315</v>
      </c>
      <c r="R3651" t="s">
        <v>8316</v>
      </c>
      <c r="S3651" s="14">
        <f t="shared" ref="S3651:S3714" si="288">(((J3651/60)/60)/24+DATE(1970,1,1))</f>
        <v>41780.712893518517</v>
      </c>
      <c r="T3651" s="14">
        <f t="shared" ref="T3651:T3714" si="289">(((I3651/60)/60)/24)+DATE(1970,1,1)</f>
        <v>41806.712893518517</v>
      </c>
      <c r="U3651" s="13">
        <f t="shared" ref="U3651:U3714" si="290">YEAR(S3651)</f>
        <v>2014</v>
      </c>
      <c r="V3651"/>
    </row>
    <row r="3652" spans="1:22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6"/>
        <v>100</v>
      </c>
      <c r="P3652">
        <f t="shared" si="287"/>
        <v>29.41</v>
      </c>
      <c r="Q3652" s="10" t="s">
        <v>8315</v>
      </c>
      <c r="R3652" t="s">
        <v>8316</v>
      </c>
      <c r="S3652" s="14">
        <f t="shared" si="288"/>
        <v>42381.478981481487</v>
      </c>
      <c r="T3652" s="14">
        <f t="shared" si="289"/>
        <v>42402.478981481487</v>
      </c>
      <c r="U3652" s="13">
        <f t="shared" si="290"/>
        <v>2016</v>
      </c>
      <c r="V3652"/>
    </row>
    <row r="3653" spans="1:22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6"/>
        <v>104</v>
      </c>
      <c r="P3653">
        <f t="shared" si="287"/>
        <v>57.78</v>
      </c>
      <c r="Q3653" s="10" t="s">
        <v>8315</v>
      </c>
      <c r="R3653" t="s">
        <v>8316</v>
      </c>
      <c r="S3653" s="14">
        <f t="shared" si="288"/>
        <v>41828.646319444444</v>
      </c>
      <c r="T3653" s="14">
        <f t="shared" si="289"/>
        <v>41861.665972222225</v>
      </c>
      <c r="U3653" s="13">
        <f t="shared" si="290"/>
        <v>2014</v>
      </c>
      <c r="V3653"/>
    </row>
    <row r="3654" spans="1:22" ht="43.5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6"/>
        <v>251</v>
      </c>
      <c r="P3654">
        <f t="shared" si="287"/>
        <v>44.24</v>
      </c>
      <c r="Q3654" s="10" t="s">
        <v>8315</v>
      </c>
      <c r="R3654" t="s">
        <v>8316</v>
      </c>
      <c r="S3654" s="14">
        <f t="shared" si="288"/>
        <v>42596.644699074073</v>
      </c>
      <c r="T3654" s="14">
        <f t="shared" si="289"/>
        <v>42607.165972222225</v>
      </c>
      <c r="U3654" s="13">
        <f t="shared" si="290"/>
        <v>2016</v>
      </c>
      <c r="V3654"/>
    </row>
    <row r="3655" spans="1:22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6"/>
        <v>101</v>
      </c>
      <c r="P3655">
        <f t="shared" si="287"/>
        <v>60.91</v>
      </c>
      <c r="Q3655" s="10" t="s">
        <v>8315</v>
      </c>
      <c r="R3655" t="s">
        <v>8316</v>
      </c>
      <c r="S3655" s="14">
        <f t="shared" si="288"/>
        <v>42191.363506944443</v>
      </c>
      <c r="T3655" s="14">
        <f t="shared" si="289"/>
        <v>42221.363506944443</v>
      </c>
      <c r="U3655" s="13">
        <f t="shared" si="290"/>
        <v>2015</v>
      </c>
      <c r="V3655"/>
    </row>
    <row r="3656" spans="1:22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6"/>
        <v>174</v>
      </c>
      <c r="P3656">
        <f t="shared" si="287"/>
        <v>68.84</v>
      </c>
      <c r="Q3656" s="10" t="s">
        <v>8315</v>
      </c>
      <c r="R3656" t="s">
        <v>8316</v>
      </c>
      <c r="S3656" s="14">
        <f t="shared" si="288"/>
        <v>42440.416504629626</v>
      </c>
      <c r="T3656" s="14">
        <f t="shared" si="289"/>
        <v>42463.708333333328</v>
      </c>
      <c r="U3656" s="13">
        <f t="shared" si="290"/>
        <v>2016</v>
      </c>
      <c r="V3656"/>
    </row>
    <row r="3657" spans="1:22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6"/>
        <v>116</v>
      </c>
      <c r="P3657">
        <f t="shared" si="287"/>
        <v>73.58</v>
      </c>
      <c r="Q3657" s="10" t="s">
        <v>8315</v>
      </c>
      <c r="R3657" t="s">
        <v>8316</v>
      </c>
      <c r="S3657" s="14">
        <f t="shared" si="288"/>
        <v>42173.803217592591</v>
      </c>
      <c r="T3657" s="14">
        <f t="shared" si="289"/>
        <v>42203.290972222225</v>
      </c>
      <c r="U3657" s="13">
        <f t="shared" si="290"/>
        <v>2015</v>
      </c>
      <c r="V3657"/>
    </row>
    <row r="3658" spans="1:22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6"/>
        <v>106</v>
      </c>
      <c r="P3658">
        <f t="shared" si="287"/>
        <v>115.02</v>
      </c>
      <c r="Q3658" s="10" t="s">
        <v>8315</v>
      </c>
      <c r="R3658" t="s">
        <v>8316</v>
      </c>
      <c r="S3658" s="14">
        <f t="shared" si="288"/>
        <v>42737.910138888896</v>
      </c>
      <c r="T3658" s="14">
        <f t="shared" si="289"/>
        <v>42767.957638888889</v>
      </c>
      <c r="U3658" s="13">
        <f t="shared" si="290"/>
        <v>2017</v>
      </c>
      <c r="V3658"/>
    </row>
    <row r="3659" spans="1:22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6"/>
        <v>111</v>
      </c>
      <c r="P3659">
        <f t="shared" si="287"/>
        <v>110.75</v>
      </c>
      <c r="Q3659" s="10" t="s">
        <v>8315</v>
      </c>
      <c r="R3659" t="s">
        <v>8316</v>
      </c>
      <c r="S3659" s="14">
        <f t="shared" si="288"/>
        <v>42499.629849537043</v>
      </c>
      <c r="T3659" s="14">
        <f t="shared" si="289"/>
        <v>42522.904166666667</v>
      </c>
      <c r="U3659" s="13">
        <f t="shared" si="290"/>
        <v>2016</v>
      </c>
      <c r="V3659"/>
    </row>
    <row r="3660" spans="1:22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6"/>
        <v>101</v>
      </c>
      <c r="P3660">
        <f t="shared" si="287"/>
        <v>75.5</v>
      </c>
      <c r="Q3660" s="10" t="s">
        <v>8315</v>
      </c>
      <c r="R3660" t="s">
        <v>8316</v>
      </c>
      <c r="S3660" s="14">
        <f t="shared" si="288"/>
        <v>41775.858564814815</v>
      </c>
      <c r="T3660" s="14">
        <f t="shared" si="289"/>
        <v>41822.165972222225</v>
      </c>
      <c r="U3660" s="13">
        <f t="shared" si="290"/>
        <v>2014</v>
      </c>
      <c r="V3660"/>
    </row>
    <row r="3661" spans="1:22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6"/>
        <v>102</v>
      </c>
      <c r="P3661">
        <f t="shared" si="287"/>
        <v>235.46</v>
      </c>
      <c r="Q3661" s="10" t="s">
        <v>8315</v>
      </c>
      <c r="R3661" t="s">
        <v>8316</v>
      </c>
      <c r="S3661" s="14">
        <f t="shared" si="288"/>
        <v>42055.277199074073</v>
      </c>
      <c r="T3661" s="14">
        <f t="shared" si="289"/>
        <v>42082.610416666663</v>
      </c>
      <c r="U3661" s="13">
        <f t="shared" si="290"/>
        <v>2015</v>
      </c>
      <c r="V3661"/>
    </row>
    <row r="3662" spans="1:22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6"/>
        <v>100</v>
      </c>
      <c r="P3662">
        <f t="shared" si="287"/>
        <v>11.36</v>
      </c>
      <c r="Q3662" s="10" t="s">
        <v>8315</v>
      </c>
      <c r="R3662" t="s">
        <v>8316</v>
      </c>
      <c r="S3662" s="14">
        <f t="shared" si="288"/>
        <v>41971.881076388891</v>
      </c>
      <c r="T3662" s="14">
        <f t="shared" si="289"/>
        <v>41996.881076388891</v>
      </c>
      <c r="U3662" s="13">
        <f t="shared" si="290"/>
        <v>2014</v>
      </c>
      <c r="V3662"/>
    </row>
    <row r="3663" spans="1:22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6"/>
        <v>111</v>
      </c>
      <c r="P3663">
        <f t="shared" si="287"/>
        <v>92.5</v>
      </c>
      <c r="Q3663" s="10" t="s">
        <v>8315</v>
      </c>
      <c r="R3663" t="s">
        <v>8316</v>
      </c>
      <c r="S3663" s="14">
        <f t="shared" si="288"/>
        <v>42447.896666666667</v>
      </c>
      <c r="T3663" s="14">
        <f t="shared" si="289"/>
        <v>42470.166666666672</v>
      </c>
      <c r="U3663" s="13">
        <f t="shared" si="290"/>
        <v>2016</v>
      </c>
      <c r="V3663"/>
    </row>
    <row r="3664" spans="1:22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6"/>
        <v>101</v>
      </c>
      <c r="P3664">
        <f t="shared" si="287"/>
        <v>202.85</v>
      </c>
      <c r="Q3664" s="10" t="s">
        <v>8315</v>
      </c>
      <c r="R3664" t="s">
        <v>8316</v>
      </c>
      <c r="S3664" s="14">
        <f t="shared" si="288"/>
        <v>42064.220069444447</v>
      </c>
      <c r="T3664" s="14">
        <f t="shared" si="289"/>
        <v>42094.178402777776</v>
      </c>
      <c r="U3664" s="13">
        <f t="shared" si="290"/>
        <v>2015</v>
      </c>
      <c r="V3664"/>
    </row>
    <row r="3665" spans="1:22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6"/>
        <v>104</v>
      </c>
      <c r="P3665">
        <f t="shared" si="287"/>
        <v>26</v>
      </c>
      <c r="Q3665" s="10" t="s">
        <v>8315</v>
      </c>
      <c r="R3665" t="s">
        <v>8316</v>
      </c>
      <c r="S3665" s="14">
        <f t="shared" si="288"/>
        <v>42665.451736111107</v>
      </c>
      <c r="T3665" s="14">
        <f t="shared" si="289"/>
        <v>42725.493402777778</v>
      </c>
      <c r="U3665" s="13">
        <f t="shared" si="290"/>
        <v>2016</v>
      </c>
      <c r="V3665"/>
    </row>
    <row r="3666" spans="1:22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6"/>
        <v>109</v>
      </c>
      <c r="P3666">
        <f t="shared" si="287"/>
        <v>46.05</v>
      </c>
      <c r="Q3666" s="10" t="s">
        <v>8315</v>
      </c>
      <c r="R3666" t="s">
        <v>8316</v>
      </c>
      <c r="S3666" s="14">
        <f t="shared" si="288"/>
        <v>42523.248715277776</v>
      </c>
      <c r="T3666" s="14">
        <f t="shared" si="289"/>
        <v>42537.248715277776</v>
      </c>
      <c r="U3666" s="13">
        <f t="shared" si="290"/>
        <v>2016</v>
      </c>
      <c r="V3666"/>
    </row>
    <row r="3667" spans="1:22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6"/>
        <v>115</v>
      </c>
      <c r="P3667">
        <f t="shared" si="287"/>
        <v>51</v>
      </c>
      <c r="Q3667" s="10" t="s">
        <v>8315</v>
      </c>
      <c r="R3667" t="s">
        <v>8316</v>
      </c>
      <c r="S3667" s="14">
        <f t="shared" si="288"/>
        <v>42294.808124999996</v>
      </c>
      <c r="T3667" s="14">
        <f t="shared" si="289"/>
        <v>42305.829166666663</v>
      </c>
      <c r="U3667" s="13">
        <f t="shared" si="290"/>
        <v>2015</v>
      </c>
      <c r="V3667"/>
    </row>
    <row r="3668" spans="1:22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6"/>
        <v>100</v>
      </c>
      <c r="P3668">
        <f t="shared" si="287"/>
        <v>31.58</v>
      </c>
      <c r="Q3668" s="10" t="s">
        <v>8315</v>
      </c>
      <c r="R3668" t="s">
        <v>8316</v>
      </c>
      <c r="S3668" s="14">
        <f t="shared" si="288"/>
        <v>41822.90488425926</v>
      </c>
      <c r="T3668" s="14">
        <f t="shared" si="289"/>
        <v>41844.291666666664</v>
      </c>
      <c r="U3668" s="13">
        <f t="shared" si="290"/>
        <v>2014</v>
      </c>
      <c r="V3668"/>
    </row>
    <row r="3669" spans="1:22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6"/>
        <v>103</v>
      </c>
      <c r="P3669">
        <f t="shared" si="287"/>
        <v>53.36</v>
      </c>
      <c r="Q3669" s="10" t="s">
        <v>8315</v>
      </c>
      <c r="R3669" t="s">
        <v>8316</v>
      </c>
      <c r="S3669" s="14">
        <f t="shared" si="288"/>
        <v>42173.970127314817</v>
      </c>
      <c r="T3669" s="14">
        <f t="shared" si="289"/>
        <v>42203.970127314817</v>
      </c>
      <c r="U3669" s="13">
        <f t="shared" si="290"/>
        <v>2015</v>
      </c>
      <c r="V3669"/>
    </row>
    <row r="3670" spans="1:22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6"/>
        <v>104</v>
      </c>
      <c r="P3670">
        <f t="shared" si="287"/>
        <v>36.96</v>
      </c>
      <c r="Q3670" s="10" t="s">
        <v>8315</v>
      </c>
      <c r="R3670" t="s">
        <v>8316</v>
      </c>
      <c r="S3670" s="14">
        <f t="shared" si="288"/>
        <v>42185.556157407409</v>
      </c>
      <c r="T3670" s="14">
        <f t="shared" si="289"/>
        <v>42208.772916666669</v>
      </c>
      <c r="U3670" s="13">
        <f t="shared" si="290"/>
        <v>2015</v>
      </c>
      <c r="V3670"/>
    </row>
    <row r="3671" spans="1:22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6"/>
        <v>138</v>
      </c>
      <c r="P3671">
        <f t="shared" si="287"/>
        <v>81.290000000000006</v>
      </c>
      <c r="Q3671" s="10" t="s">
        <v>8315</v>
      </c>
      <c r="R3671" t="s">
        <v>8316</v>
      </c>
      <c r="S3671" s="14">
        <f t="shared" si="288"/>
        <v>42136.675196759257</v>
      </c>
      <c r="T3671" s="14">
        <f t="shared" si="289"/>
        <v>42166.675196759257</v>
      </c>
      <c r="U3671" s="13">
        <f t="shared" si="290"/>
        <v>2015</v>
      </c>
      <c r="V3671"/>
    </row>
    <row r="3672" spans="1:22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6"/>
        <v>110</v>
      </c>
      <c r="P3672">
        <f t="shared" si="287"/>
        <v>20.079999999999998</v>
      </c>
      <c r="Q3672" s="10" t="s">
        <v>8315</v>
      </c>
      <c r="R3672" t="s">
        <v>8316</v>
      </c>
      <c r="S3672" s="14">
        <f t="shared" si="288"/>
        <v>42142.514016203699</v>
      </c>
      <c r="T3672" s="14">
        <f t="shared" si="289"/>
        <v>42155.958333333328</v>
      </c>
      <c r="U3672" s="13">
        <f t="shared" si="290"/>
        <v>2015</v>
      </c>
      <c r="V3672"/>
    </row>
    <row r="3673" spans="1:22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6"/>
        <v>101</v>
      </c>
      <c r="P3673">
        <f t="shared" si="287"/>
        <v>88.25</v>
      </c>
      <c r="Q3673" s="10" t="s">
        <v>8315</v>
      </c>
      <c r="R3673" t="s">
        <v>8316</v>
      </c>
      <c r="S3673" s="14">
        <f t="shared" si="288"/>
        <v>41820.62809027778</v>
      </c>
      <c r="T3673" s="14">
        <f t="shared" si="289"/>
        <v>41841.165972222225</v>
      </c>
      <c r="U3673" s="13">
        <f t="shared" si="290"/>
        <v>2014</v>
      </c>
      <c r="V3673"/>
    </row>
    <row r="3674" spans="1:22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6"/>
        <v>102</v>
      </c>
      <c r="P3674">
        <f t="shared" si="287"/>
        <v>53.44</v>
      </c>
      <c r="Q3674" s="10" t="s">
        <v>8315</v>
      </c>
      <c r="R3674" t="s">
        <v>8316</v>
      </c>
      <c r="S3674" s="14">
        <f t="shared" si="288"/>
        <v>41878.946574074071</v>
      </c>
      <c r="T3674" s="14">
        <f t="shared" si="289"/>
        <v>41908.946574074071</v>
      </c>
      <c r="U3674" s="13">
        <f t="shared" si="290"/>
        <v>2014</v>
      </c>
      <c r="V3674"/>
    </row>
    <row r="3675" spans="1:22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6"/>
        <v>114</v>
      </c>
      <c r="P3675">
        <f t="shared" si="287"/>
        <v>39.869999999999997</v>
      </c>
      <c r="Q3675" s="10" t="s">
        <v>8315</v>
      </c>
      <c r="R3675" t="s">
        <v>8316</v>
      </c>
      <c r="S3675" s="14">
        <f t="shared" si="288"/>
        <v>41914.295104166667</v>
      </c>
      <c r="T3675" s="14">
        <f t="shared" si="289"/>
        <v>41948.536111111112</v>
      </c>
      <c r="U3675" s="13">
        <f t="shared" si="290"/>
        <v>2014</v>
      </c>
      <c r="V3675"/>
    </row>
    <row r="3676" spans="1:22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6"/>
        <v>100</v>
      </c>
      <c r="P3676">
        <f t="shared" si="287"/>
        <v>145.16</v>
      </c>
      <c r="Q3676" s="10" t="s">
        <v>8315</v>
      </c>
      <c r="R3676" t="s">
        <v>8316</v>
      </c>
      <c r="S3676" s="14">
        <f t="shared" si="288"/>
        <v>42556.873020833329</v>
      </c>
      <c r="T3676" s="14">
        <f t="shared" si="289"/>
        <v>42616.873020833329</v>
      </c>
      <c r="U3676" s="13">
        <f t="shared" si="290"/>
        <v>2016</v>
      </c>
      <c r="V3676"/>
    </row>
    <row r="3677" spans="1:22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6"/>
        <v>140</v>
      </c>
      <c r="P3677">
        <f t="shared" si="287"/>
        <v>23.33</v>
      </c>
      <c r="Q3677" s="10" t="s">
        <v>8315</v>
      </c>
      <c r="R3677" t="s">
        <v>8316</v>
      </c>
      <c r="S3677" s="14">
        <f t="shared" si="288"/>
        <v>42493.597013888888</v>
      </c>
      <c r="T3677" s="14">
        <f t="shared" si="289"/>
        <v>42505.958333333328</v>
      </c>
      <c r="U3677" s="13">
        <f t="shared" si="290"/>
        <v>2016</v>
      </c>
      <c r="V3677"/>
    </row>
    <row r="3678" spans="1:22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6"/>
        <v>129</v>
      </c>
      <c r="P3678">
        <f t="shared" si="287"/>
        <v>64.38</v>
      </c>
      <c r="Q3678" s="10" t="s">
        <v>8315</v>
      </c>
      <c r="R3678" t="s">
        <v>8316</v>
      </c>
      <c r="S3678" s="14">
        <f t="shared" si="288"/>
        <v>41876.815787037034</v>
      </c>
      <c r="T3678" s="14">
        <f t="shared" si="289"/>
        <v>41894.815787037034</v>
      </c>
      <c r="U3678" s="13">
        <f t="shared" si="290"/>
        <v>2014</v>
      </c>
      <c r="V3678"/>
    </row>
    <row r="3679" spans="1:22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6"/>
        <v>103</v>
      </c>
      <c r="P3679">
        <f t="shared" si="287"/>
        <v>62.05</v>
      </c>
      <c r="Q3679" s="10" t="s">
        <v>8315</v>
      </c>
      <c r="R3679" t="s">
        <v>8316</v>
      </c>
      <c r="S3679" s="14">
        <f t="shared" si="288"/>
        <v>41802.574282407404</v>
      </c>
      <c r="T3679" s="14">
        <f t="shared" si="289"/>
        <v>41823.165972222225</v>
      </c>
      <c r="U3679" s="13">
        <f t="shared" si="290"/>
        <v>2014</v>
      </c>
      <c r="V3679"/>
    </row>
    <row r="3680" spans="1:22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6"/>
        <v>103</v>
      </c>
      <c r="P3680">
        <f t="shared" si="287"/>
        <v>66.13</v>
      </c>
      <c r="Q3680" s="10" t="s">
        <v>8315</v>
      </c>
      <c r="R3680" t="s">
        <v>8316</v>
      </c>
      <c r="S3680" s="14">
        <f t="shared" si="288"/>
        <v>42120.531226851846</v>
      </c>
      <c r="T3680" s="14">
        <f t="shared" si="289"/>
        <v>42155.531226851846</v>
      </c>
      <c r="U3680" s="13">
        <f t="shared" si="290"/>
        <v>2015</v>
      </c>
      <c r="V3680"/>
    </row>
    <row r="3681" spans="1:22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6"/>
        <v>110</v>
      </c>
      <c r="P3681">
        <f t="shared" si="287"/>
        <v>73.400000000000006</v>
      </c>
      <c r="Q3681" s="10" t="s">
        <v>8315</v>
      </c>
      <c r="R3681" t="s">
        <v>8316</v>
      </c>
      <c r="S3681" s="14">
        <f t="shared" si="288"/>
        <v>41786.761354166665</v>
      </c>
      <c r="T3681" s="14">
        <f t="shared" si="289"/>
        <v>41821.207638888889</v>
      </c>
      <c r="U3681" s="13">
        <f t="shared" si="290"/>
        <v>2014</v>
      </c>
      <c r="V3681"/>
    </row>
    <row r="3682" spans="1:22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6"/>
        <v>113</v>
      </c>
      <c r="P3682">
        <f t="shared" si="287"/>
        <v>99.5</v>
      </c>
      <c r="Q3682" s="10" t="s">
        <v>8315</v>
      </c>
      <c r="R3682" t="s">
        <v>8316</v>
      </c>
      <c r="S3682" s="14">
        <f t="shared" si="288"/>
        <v>42627.454097222217</v>
      </c>
      <c r="T3682" s="14">
        <f t="shared" si="289"/>
        <v>42648.454097222217</v>
      </c>
      <c r="U3682" s="13">
        <f t="shared" si="290"/>
        <v>2016</v>
      </c>
      <c r="V3682"/>
    </row>
    <row r="3683" spans="1:22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6"/>
        <v>112</v>
      </c>
      <c r="P3683">
        <f t="shared" si="287"/>
        <v>62.17</v>
      </c>
      <c r="Q3683" s="10" t="s">
        <v>8315</v>
      </c>
      <c r="R3683" t="s">
        <v>8316</v>
      </c>
      <c r="S3683" s="14">
        <f t="shared" si="288"/>
        <v>42374.651504629626</v>
      </c>
      <c r="T3683" s="14">
        <f t="shared" si="289"/>
        <v>42384.651504629626</v>
      </c>
      <c r="U3683" s="13">
        <f t="shared" si="290"/>
        <v>2016</v>
      </c>
      <c r="V3683"/>
    </row>
    <row r="3684" spans="1:22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6"/>
        <v>139</v>
      </c>
      <c r="P3684">
        <f t="shared" si="287"/>
        <v>62.33</v>
      </c>
      <c r="Q3684" s="10" t="s">
        <v>8315</v>
      </c>
      <c r="R3684" t="s">
        <v>8316</v>
      </c>
      <c r="S3684" s="14">
        <f t="shared" si="288"/>
        <v>41772.685393518521</v>
      </c>
      <c r="T3684" s="14">
        <f t="shared" si="289"/>
        <v>41806.290972222225</v>
      </c>
      <c r="U3684" s="13">
        <f t="shared" si="290"/>
        <v>2014</v>
      </c>
      <c r="V3684"/>
    </row>
    <row r="3685" spans="1:22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6"/>
        <v>111</v>
      </c>
      <c r="P3685">
        <f t="shared" si="287"/>
        <v>58.79</v>
      </c>
      <c r="Q3685" s="10" t="s">
        <v>8315</v>
      </c>
      <c r="R3685" t="s">
        <v>8316</v>
      </c>
      <c r="S3685" s="14">
        <f t="shared" si="288"/>
        <v>42633.116851851853</v>
      </c>
      <c r="T3685" s="14">
        <f t="shared" si="289"/>
        <v>42663.116851851853</v>
      </c>
      <c r="U3685" s="13">
        <f t="shared" si="290"/>
        <v>2016</v>
      </c>
      <c r="V3685"/>
    </row>
    <row r="3686" spans="1:22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6"/>
        <v>139</v>
      </c>
      <c r="P3686">
        <f t="shared" si="287"/>
        <v>45.35</v>
      </c>
      <c r="Q3686" s="10" t="s">
        <v>8315</v>
      </c>
      <c r="R3686" t="s">
        <v>8316</v>
      </c>
      <c r="S3686" s="14">
        <f t="shared" si="288"/>
        <v>42219.180393518516</v>
      </c>
      <c r="T3686" s="14">
        <f t="shared" si="289"/>
        <v>42249.180393518516</v>
      </c>
      <c r="U3686" s="13">
        <f t="shared" si="290"/>
        <v>2015</v>
      </c>
      <c r="V3686"/>
    </row>
    <row r="3687" spans="1:22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6"/>
        <v>106</v>
      </c>
      <c r="P3687">
        <f t="shared" si="287"/>
        <v>41.94</v>
      </c>
      <c r="Q3687" s="10" t="s">
        <v>8315</v>
      </c>
      <c r="R3687" t="s">
        <v>8316</v>
      </c>
      <c r="S3687" s="14">
        <f t="shared" si="288"/>
        <v>41753.593275462961</v>
      </c>
      <c r="T3687" s="14">
        <f t="shared" si="289"/>
        <v>41778.875</v>
      </c>
      <c r="U3687" s="13">
        <f t="shared" si="290"/>
        <v>2014</v>
      </c>
      <c r="V3687"/>
    </row>
    <row r="3688" spans="1:22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6"/>
        <v>101</v>
      </c>
      <c r="P3688">
        <f t="shared" si="287"/>
        <v>59.17</v>
      </c>
      <c r="Q3688" s="10" t="s">
        <v>8315</v>
      </c>
      <c r="R3688" t="s">
        <v>8316</v>
      </c>
      <c r="S3688" s="14">
        <f t="shared" si="288"/>
        <v>42230.662731481483</v>
      </c>
      <c r="T3688" s="14">
        <f t="shared" si="289"/>
        <v>42245.165972222225</v>
      </c>
      <c r="U3688" s="13">
        <f t="shared" si="290"/>
        <v>2015</v>
      </c>
      <c r="V3688"/>
    </row>
    <row r="3689" spans="1:22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6"/>
        <v>100</v>
      </c>
      <c r="P3689">
        <f t="shared" si="287"/>
        <v>200.49</v>
      </c>
      <c r="Q3689" s="10" t="s">
        <v>8315</v>
      </c>
      <c r="R3689" t="s">
        <v>8316</v>
      </c>
      <c r="S3689" s="14">
        <f t="shared" si="288"/>
        <v>41787.218229166669</v>
      </c>
      <c r="T3689" s="14">
        <f t="shared" si="289"/>
        <v>41817.218229166669</v>
      </c>
      <c r="U3689" s="13">
        <f t="shared" si="290"/>
        <v>2014</v>
      </c>
      <c r="V3689"/>
    </row>
    <row r="3690" spans="1:22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6"/>
        <v>109</v>
      </c>
      <c r="P3690">
        <f t="shared" si="287"/>
        <v>83.97</v>
      </c>
      <c r="Q3690" s="10" t="s">
        <v>8315</v>
      </c>
      <c r="R3690" t="s">
        <v>8316</v>
      </c>
      <c r="S3690" s="14">
        <f t="shared" si="288"/>
        <v>41829.787083333329</v>
      </c>
      <c r="T3690" s="14">
        <f t="shared" si="289"/>
        <v>41859.787083333329</v>
      </c>
      <c r="U3690" s="13">
        <f t="shared" si="290"/>
        <v>2014</v>
      </c>
      <c r="V3690"/>
    </row>
    <row r="3691" spans="1:22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6"/>
        <v>118</v>
      </c>
      <c r="P3691">
        <f t="shared" si="287"/>
        <v>57.26</v>
      </c>
      <c r="Q3691" s="10" t="s">
        <v>8315</v>
      </c>
      <c r="R3691" t="s">
        <v>8316</v>
      </c>
      <c r="S3691" s="14">
        <f t="shared" si="288"/>
        <v>42147.826840277776</v>
      </c>
      <c r="T3691" s="14">
        <f t="shared" si="289"/>
        <v>42176.934027777781</v>
      </c>
      <c r="U3691" s="13">
        <f t="shared" si="290"/>
        <v>2015</v>
      </c>
      <c r="V3691"/>
    </row>
    <row r="3692" spans="1:22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6"/>
        <v>120</v>
      </c>
      <c r="P3692">
        <f t="shared" si="287"/>
        <v>58.06</v>
      </c>
      <c r="Q3692" s="10" t="s">
        <v>8315</v>
      </c>
      <c r="R3692" t="s">
        <v>8316</v>
      </c>
      <c r="S3692" s="14">
        <f t="shared" si="288"/>
        <v>41940.598182870373</v>
      </c>
      <c r="T3692" s="14">
        <f t="shared" si="289"/>
        <v>41970.639849537038</v>
      </c>
      <c r="U3692" s="13">
        <f t="shared" si="290"/>
        <v>2014</v>
      </c>
      <c r="V3692"/>
    </row>
    <row r="3693" spans="1:22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6"/>
        <v>128</v>
      </c>
      <c r="P3693">
        <f t="shared" si="287"/>
        <v>186.8</v>
      </c>
      <c r="Q3693" s="10" t="s">
        <v>8315</v>
      </c>
      <c r="R3693" t="s">
        <v>8316</v>
      </c>
      <c r="S3693" s="14">
        <f t="shared" si="288"/>
        <v>42020.700567129628</v>
      </c>
      <c r="T3693" s="14">
        <f t="shared" si="289"/>
        <v>42065.207638888889</v>
      </c>
      <c r="U3693" s="13">
        <f t="shared" si="290"/>
        <v>2015</v>
      </c>
      <c r="V3693"/>
    </row>
    <row r="3694" spans="1:22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6"/>
        <v>126</v>
      </c>
      <c r="P3694">
        <f t="shared" si="287"/>
        <v>74.12</v>
      </c>
      <c r="Q3694" s="10" t="s">
        <v>8315</v>
      </c>
      <c r="R3694" t="s">
        <v>8316</v>
      </c>
      <c r="S3694" s="14">
        <f t="shared" si="288"/>
        <v>41891.96503472222</v>
      </c>
      <c r="T3694" s="14">
        <f t="shared" si="289"/>
        <v>41901</v>
      </c>
      <c r="U3694" s="13">
        <f t="shared" si="290"/>
        <v>2014</v>
      </c>
      <c r="V3694"/>
    </row>
    <row r="3695" spans="1:22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6"/>
        <v>129</v>
      </c>
      <c r="P3695">
        <f t="shared" si="287"/>
        <v>30.71</v>
      </c>
      <c r="Q3695" s="10" t="s">
        <v>8315</v>
      </c>
      <c r="R3695" t="s">
        <v>8316</v>
      </c>
      <c r="S3695" s="14">
        <f t="shared" si="288"/>
        <v>42309.191307870366</v>
      </c>
      <c r="T3695" s="14">
        <f t="shared" si="289"/>
        <v>42338.9375</v>
      </c>
      <c r="U3695" s="13">
        <f t="shared" si="290"/>
        <v>2015</v>
      </c>
      <c r="V3695"/>
    </row>
    <row r="3696" spans="1:22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6"/>
        <v>107</v>
      </c>
      <c r="P3696">
        <f t="shared" si="287"/>
        <v>62.67</v>
      </c>
      <c r="Q3696" s="10" t="s">
        <v>8315</v>
      </c>
      <c r="R3696" t="s">
        <v>8316</v>
      </c>
      <c r="S3696" s="14">
        <f t="shared" si="288"/>
        <v>42490.133877314816</v>
      </c>
      <c r="T3696" s="14">
        <f t="shared" si="289"/>
        <v>42527.083333333328</v>
      </c>
      <c r="U3696" s="13">
        <f t="shared" si="290"/>
        <v>2016</v>
      </c>
      <c r="V3696"/>
    </row>
    <row r="3697" spans="1:22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6"/>
        <v>100</v>
      </c>
      <c r="P3697">
        <f t="shared" si="287"/>
        <v>121.36</v>
      </c>
      <c r="Q3697" s="10" t="s">
        <v>8315</v>
      </c>
      <c r="R3697" t="s">
        <v>8316</v>
      </c>
      <c r="S3697" s="14">
        <f t="shared" si="288"/>
        <v>41995.870486111111</v>
      </c>
      <c r="T3697" s="14">
        <f t="shared" si="289"/>
        <v>42015.870486111111</v>
      </c>
      <c r="U3697" s="13">
        <f t="shared" si="290"/>
        <v>2014</v>
      </c>
      <c r="V3697"/>
    </row>
    <row r="3698" spans="1:22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6"/>
        <v>155</v>
      </c>
      <c r="P3698">
        <f t="shared" si="287"/>
        <v>39.74</v>
      </c>
      <c r="Q3698" s="10" t="s">
        <v>8315</v>
      </c>
      <c r="R3698" t="s">
        <v>8316</v>
      </c>
      <c r="S3698" s="14">
        <f t="shared" si="288"/>
        <v>41988.617083333331</v>
      </c>
      <c r="T3698" s="14">
        <f t="shared" si="289"/>
        <v>42048.617083333331</v>
      </c>
      <c r="U3698" s="13">
        <f t="shared" si="290"/>
        <v>2014</v>
      </c>
      <c r="V3698"/>
    </row>
    <row r="3699" spans="1:22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6"/>
        <v>108</v>
      </c>
      <c r="P3699">
        <f t="shared" si="287"/>
        <v>72</v>
      </c>
      <c r="Q3699" s="10" t="s">
        <v>8315</v>
      </c>
      <c r="R3699" t="s">
        <v>8316</v>
      </c>
      <c r="S3699" s="14">
        <f t="shared" si="288"/>
        <v>42479.465833333335</v>
      </c>
      <c r="T3699" s="14">
        <f t="shared" si="289"/>
        <v>42500.465833333335</v>
      </c>
      <c r="U3699" s="13">
        <f t="shared" si="290"/>
        <v>2016</v>
      </c>
      <c r="V3699"/>
    </row>
    <row r="3700" spans="1:22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6"/>
        <v>111</v>
      </c>
      <c r="P3700">
        <f t="shared" si="287"/>
        <v>40.630000000000003</v>
      </c>
      <c r="Q3700" s="10" t="s">
        <v>8315</v>
      </c>
      <c r="R3700" t="s">
        <v>8316</v>
      </c>
      <c r="S3700" s="14">
        <f t="shared" si="288"/>
        <v>42401.806562500002</v>
      </c>
      <c r="T3700" s="14">
        <f t="shared" si="289"/>
        <v>42431.806562500002</v>
      </c>
      <c r="U3700" s="13">
        <f t="shared" si="290"/>
        <v>2016</v>
      </c>
      <c r="V3700"/>
    </row>
    <row r="3701" spans="1:22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6"/>
        <v>101</v>
      </c>
      <c r="P3701">
        <f t="shared" si="287"/>
        <v>63</v>
      </c>
      <c r="Q3701" s="10" t="s">
        <v>8315</v>
      </c>
      <c r="R3701" t="s">
        <v>8316</v>
      </c>
      <c r="S3701" s="14">
        <f t="shared" si="288"/>
        <v>41897.602037037039</v>
      </c>
      <c r="T3701" s="14">
        <f t="shared" si="289"/>
        <v>41927.602037037039</v>
      </c>
      <c r="U3701" s="13">
        <f t="shared" si="290"/>
        <v>2014</v>
      </c>
      <c r="V3701"/>
    </row>
    <row r="3702" spans="1:22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6"/>
        <v>121</v>
      </c>
      <c r="P3702">
        <f t="shared" si="287"/>
        <v>33.67</v>
      </c>
      <c r="Q3702" s="10" t="s">
        <v>8315</v>
      </c>
      <c r="R3702" t="s">
        <v>8316</v>
      </c>
      <c r="S3702" s="14">
        <f t="shared" si="288"/>
        <v>41882.585648148146</v>
      </c>
      <c r="T3702" s="14">
        <f t="shared" si="289"/>
        <v>41912.666666666664</v>
      </c>
      <c r="U3702" s="13">
        <f t="shared" si="290"/>
        <v>2014</v>
      </c>
      <c r="V3702"/>
    </row>
    <row r="3703" spans="1:22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6"/>
        <v>100</v>
      </c>
      <c r="P3703">
        <f t="shared" si="287"/>
        <v>38.590000000000003</v>
      </c>
      <c r="Q3703" s="10" t="s">
        <v>8315</v>
      </c>
      <c r="R3703" t="s">
        <v>8316</v>
      </c>
      <c r="S3703" s="14">
        <f t="shared" si="288"/>
        <v>42129.541585648149</v>
      </c>
      <c r="T3703" s="14">
        <f t="shared" si="289"/>
        <v>42159.541585648149</v>
      </c>
      <c r="U3703" s="13">
        <f t="shared" si="290"/>
        <v>2015</v>
      </c>
      <c r="V3703"/>
    </row>
    <row r="3704" spans="1:22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6"/>
        <v>109</v>
      </c>
      <c r="P3704">
        <f t="shared" si="287"/>
        <v>155.94999999999999</v>
      </c>
      <c r="Q3704" s="10" t="s">
        <v>8315</v>
      </c>
      <c r="R3704" t="s">
        <v>8316</v>
      </c>
      <c r="S3704" s="14">
        <f t="shared" si="288"/>
        <v>42524.53800925926</v>
      </c>
      <c r="T3704" s="14">
        <f t="shared" si="289"/>
        <v>42561.957638888889</v>
      </c>
      <c r="U3704" s="13">
        <f t="shared" si="290"/>
        <v>2016</v>
      </c>
      <c r="V3704"/>
    </row>
    <row r="3705" spans="1:22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6"/>
        <v>123</v>
      </c>
      <c r="P3705">
        <f t="shared" si="287"/>
        <v>43.2</v>
      </c>
      <c r="Q3705" s="10" t="s">
        <v>8315</v>
      </c>
      <c r="R3705" t="s">
        <v>8316</v>
      </c>
      <c r="S3705" s="14">
        <f t="shared" si="288"/>
        <v>42556.504490740743</v>
      </c>
      <c r="T3705" s="14">
        <f t="shared" si="289"/>
        <v>42595.290972222225</v>
      </c>
      <c r="U3705" s="13">
        <f t="shared" si="290"/>
        <v>2016</v>
      </c>
      <c r="V3705"/>
    </row>
    <row r="3706" spans="1:22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6"/>
        <v>136</v>
      </c>
      <c r="P3706">
        <f t="shared" si="287"/>
        <v>15.15</v>
      </c>
      <c r="Q3706" s="10" t="s">
        <v>8315</v>
      </c>
      <c r="R3706" t="s">
        <v>8316</v>
      </c>
      <c r="S3706" s="14">
        <f t="shared" si="288"/>
        <v>42461.689745370371</v>
      </c>
      <c r="T3706" s="14">
        <f t="shared" si="289"/>
        <v>42521.689745370371</v>
      </c>
      <c r="U3706" s="13">
        <f t="shared" si="290"/>
        <v>2016</v>
      </c>
      <c r="V3706"/>
    </row>
    <row r="3707" spans="1:22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6"/>
        <v>103</v>
      </c>
      <c r="P3707">
        <f t="shared" si="287"/>
        <v>83.57</v>
      </c>
      <c r="Q3707" s="10" t="s">
        <v>8315</v>
      </c>
      <c r="R3707" t="s">
        <v>8316</v>
      </c>
      <c r="S3707" s="14">
        <f t="shared" si="288"/>
        <v>41792.542986111112</v>
      </c>
      <c r="T3707" s="14">
        <f t="shared" si="289"/>
        <v>41813.75</v>
      </c>
      <c r="U3707" s="13">
        <f t="shared" si="290"/>
        <v>2014</v>
      </c>
      <c r="V3707"/>
    </row>
    <row r="3708" spans="1:22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6"/>
        <v>121</v>
      </c>
      <c r="P3708">
        <f t="shared" si="287"/>
        <v>140</v>
      </c>
      <c r="Q3708" s="10" t="s">
        <v>8315</v>
      </c>
      <c r="R3708" t="s">
        <v>8316</v>
      </c>
      <c r="S3708" s="14">
        <f t="shared" si="288"/>
        <v>41879.913761574076</v>
      </c>
      <c r="T3708" s="14">
        <f t="shared" si="289"/>
        <v>41894.913761574076</v>
      </c>
      <c r="U3708" s="13">
        <f t="shared" si="290"/>
        <v>2014</v>
      </c>
      <c r="V3708"/>
    </row>
    <row r="3709" spans="1:22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6"/>
        <v>186</v>
      </c>
      <c r="P3709">
        <f t="shared" si="287"/>
        <v>80.87</v>
      </c>
      <c r="Q3709" s="10" t="s">
        <v>8315</v>
      </c>
      <c r="R3709" t="s">
        <v>8316</v>
      </c>
      <c r="S3709" s="14">
        <f t="shared" si="288"/>
        <v>42552.048356481479</v>
      </c>
      <c r="T3709" s="14">
        <f t="shared" si="289"/>
        <v>42573.226388888885</v>
      </c>
      <c r="U3709" s="13">
        <f t="shared" si="290"/>
        <v>2016</v>
      </c>
      <c r="V3709"/>
    </row>
    <row r="3710" spans="1:22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6"/>
        <v>300</v>
      </c>
      <c r="P3710">
        <f t="shared" si="287"/>
        <v>53.85</v>
      </c>
      <c r="Q3710" s="10" t="s">
        <v>8315</v>
      </c>
      <c r="R3710" t="s">
        <v>8316</v>
      </c>
      <c r="S3710" s="14">
        <f t="shared" si="288"/>
        <v>41810.142199074071</v>
      </c>
      <c r="T3710" s="14">
        <f t="shared" si="289"/>
        <v>41824.142199074071</v>
      </c>
      <c r="U3710" s="13">
        <f t="shared" si="290"/>
        <v>2014</v>
      </c>
      <c r="V3710"/>
    </row>
    <row r="3711" spans="1:22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6"/>
        <v>108</v>
      </c>
      <c r="P3711">
        <f t="shared" si="287"/>
        <v>30.93</v>
      </c>
      <c r="Q3711" s="10" t="s">
        <v>8315</v>
      </c>
      <c r="R3711" t="s">
        <v>8316</v>
      </c>
      <c r="S3711" s="14">
        <f t="shared" si="288"/>
        <v>41785.707708333335</v>
      </c>
      <c r="T3711" s="14">
        <f t="shared" si="289"/>
        <v>41815.707708333335</v>
      </c>
      <c r="U3711" s="13">
        <f t="shared" si="290"/>
        <v>2014</v>
      </c>
      <c r="V3711"/>
    </row>
    <row r="3712" spans="1:22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6"/>
        <v>141</v>
      </c>
      <c r="P3712">
        <f t="shared" si="287"/>
        <v>67.959999999999994</v>
      </c>
      <c r="Q3712" s="10" t="s">
        <v>8315</v>
      </c>
      <c r="R3712" t="s">
        <v>8316</v>
      </c>
      <c r="S3712" s="14">
        <f t="shared" si="288"/>
        <v>42072.576249999998</v>
      </c>
      <c r="T3712" s="14">
        <f t="shared" si="289"/>
        <v>42097.576249999998</v>
      </c>
      <c r="U3712" s="13">
        <f t="shared" si="290"/>
        <v>2015</v>
      </c>
      <c r="V3712"/>
    </row>
    <row r="3713" spans="1:22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6"/>
        <v>114</v>
      </c>
      <c r="P3713">
        <f t="shared" si="287"/>
        <v>27.14</v>
      </c>
      <c r="Q3713" s="10" t="s">
        <v>8315</v>
      </c>
      <c r="R3713" t="s">
        <v>8316</v>
      </c>
      <c r="S3713" s="14">
        <f t="shared" si="288"/>
        <v>41779.724224537036</v>
      </c>
      <c r="T3713" s="14">
        <f t="shared" si="289"/>
        <v>41805.666666666664</v>
      </c>
      <c r="U3713" s="13">
        <f t="shared" si="290"/>
        <v>2014</v>
      </c>
      <c r="V3713"/>
    </row>
    <row r="3714" spans="1:22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6"/>
        <v>154</v>
      </c>
      <c r="P3714">
        <f t="shared" si="287"/>
        <v>110.87</v>
      </c>
      <c r="Q3714" s="10" t="s">
        <v>8315</v>
      </c>
      <c r="R3714" t="s">
        <v>8316</v>
      </c>
      <c r="S3714" s="14">
        <f t="shared" si="288"/>
        <v>42134.172071759262</v>
      </c>
      <c r="T3714" s="14">
        <f t="shared" si="289"/>
        <v>42155.290972222225</v>
      </c>
      <c r="U3714" s="13">
        <f t="shared" si="290"/>
        <v>2015</v>
      </c>
      <c r="V3714"/>
    </row>
    <row r="3715" spans="1:22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1">ROUND(E3715/D3715*100,0)</f>
        <v>102</v>
      </c>
      <c r="P3715">
        <f t="shared" ref="P3715:P3778" si="292">IFERROR(ROUND(E3715/L3715,2),0)</f>
        <v>106.84</v>
      </c>
      <c r="Q3715" s="10" t="s">
        <v>8315</v>
      </c>
      <c r="R3715" t="s">
        <v>8316</v>
      </c>
      <c r="S3715" s="14">
        <f t="shared" ref="S3715:S3778" si="293">(((J3715/60)/60)/24+DATE(1970,1,1))</f>
        <v>42505.738032407404</v>
      </c>
      <c r="T3715" s="14">
        <f t="shared" ref="T3715:T3778" si="294">(((I3715/60)/60)/24)+DATE(1970,1,1)</f>
        <v>42525.738032407404</v>
      </c>
      <c r="U3715" s="13">
        <f t="shared" ref="U3715:U3778" si="295">YEAR(S3715)</f>
        <v>2016</v>
      </c>
      <c r="V3715"/>
    </row>
    <row r="3716" spans="1:22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1"/>
        <v>102</v>
      </c>
      <c r="P3716">
        <f t="shared" si="292"/>
        <v>105.52</v>
      </c>
      <c r="Q3716" s="10" t="s">
        <v>8315</v>
      </c>
      <c r="R3716" t="s">
        <v>8316</v>
      </c>
      <c r="S3716" s="14">
        <f t="shared" si="293"/>
        <v>42118.556331018524</v>
      </c>
      <c r="T3716" s="14">
        <f t="shared" si="294"/>
        <v>42150.165972222225</v>
      </c>
      <c r="U3716" s="13">
        <f t="shared" si="295"/>
        <v>2015</v>
      </c>
      <c r="V3716"/>
    </row>
    <row r="3717" spans="1:22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1"/>
        <v>103</v>
      </c>
      <c r="P3717">
        <f t="shared" si="292"/>
        <v>132.96</v>
      </c>
      <c r="Q3717" s="10" t="s">
        <v>8315</v>
      </c>
      <c r="R3717" t="s">
        <v>8316</v>
      </c>
      <c r="S3717" s="14">
        <f t="shared" si="293"/>
        <v>42036.995590277773</v>
      </c>
      <c r="T3717" s="14">
        <f t="shared" si="294"/>
        <v>42094.536111111112</v>
      </c>
      <c r="U3717" s="13">
        <f t="shared" si="295"/>
        <v>2015</v>
      </c>
      <c r="V3717"/>
    </row>
    <row r="3718" spans="1:22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1"/>
        <v>156</v>
      </c>
      <c r="P3718">
        <f t="shared" si="292"/>
        <v>51.92</v>
      </c>
      <c r="Q3718" s="10" t="s">
        <v>8315</v>
      </c>
      <c r="R3718" t="s">
        <v>8316</v>
      </c>
      <c r="S3718" s="14">
        <f t="shared" si="293"/>
        <v>42360.887835648144</v>
      </c>
      <c r="T3718" s="14">
        <f t="shared" si="294"/>
        <v>42390.887835648144</v>
      </c>
      <c r="U3718" s="13">
        <f t="shared" si="295"/>
        <v>2015</v>
      </c>
      <c r="V3718"/>
    </row>
    <row r="3719" spans="1:22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1"/>
        <v>101</v>
      </c>
      <c r="P3719">
        <f t="shared" si="292"/>
        <v>310</v>
      </c>
      <c r="Q3719" s="10" t="s">
        <v>8315</v>
      </c>
      <c r="R3719" t="s">
        <v>8316</v>
      </c>
      <c r="S3719" s="14">
        <f t="shared" si="293"/>
        <v>42102.866307870368</v>
      </c>
      <c r="T3719" s="14">
        <f t="shared" si="294"/>
        <v>42133.866307870368</v>
      </c>
      <c r="U3719" s="13">
        <f t="shared" si="295"/>
        <v>2015</v>
      </c>
      <c r="V3719"/>
    </row>
    <row r="3720" spans="1:22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1"/>
        <v>239</v>
      </c>
      <c r="P3720">
        <f t="shared" si="292"/>
        <v>26.02</v>
      </c>
      <c r="Q3720" s="10" t="s">
        <v>8315</v>
      </c>
      <c r="R3720" t="s">
        <v>8316</v>
      </c>
      <c r="S3720" s="14">
        <f t="shared" si="293"/>
        <v>42032.716145833328</v>
      </c>
      <c r="T3720" s="14">
        <f t="shared" si="294"/>
        <v>42062.716145833328</v>
      </c>
      <c r="U3720" s="13">
        <f t="shared" si="295"/>
        <v>2015</v>
      </c>
      <c r="V3720"/>
    </row>
    <row r="3721" spans="1:22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1"/>
        <v>210</v>
      </c>
      <c r="P3721">
        <f t="shared" si="292"/>
        <v>105</v>
      </c>
      <c r="Q3721" s="10" t="s">
        <v>8315</v>
      </c>
      <c r="R3721" t="s">
        <v>8316</v>
      </c>
      <c r="S3721" s="14">
        <f t="shared" si="293"/>
        <v>42147.729930555557</v>
      </c>
      <c r="T3721" s="14">
        <f t="shared" si="294"/>
        <v>42177.729930555557</v>
      </c>
      <c r="U3721" s="13">
        <f t="shared" si="295"/>
        <v>2015</v>
      </c>
      <c r="V3721"/>
    </row>
    <row r="3722" spans="1:22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1"/>
        <v>105</v>
      </c>
      <c r="P3722">
        <f t="shared" si="292"/>
        <v>86.23</v>
      </c>
      <c r="Q3722" s="10" t="s">
        <v>8315</v>
      </c>
      <c r="R3722" t="s">
        <v>8316</v>
      </c>
      <c r="S3722" s="14">
        <f t="shared" si="293"/>
        <v>42165.993125000001</v>
      </c>
      <c r="T3722" s="14">
        <f t="shared" si="294"/>
        <v>42187.993125000001</v>
      </c>
      <c r="U3722" s="13">
        <f t="shared" si="295"/>
        <v>2015</v>
      </c>
      <c r="V3722"/>
    </row>
    <row r="3723" spans="1:22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1"/>
        <v>101</v>
      </c>
      <c r="P3723">
        <f t="shared" si="292"/>
        <v>114.55</v>
      </c>
      <c r="Q3723" s="10" t="s">
        <v>8315</v>
      </c>
      <c r="R3723" t="s">
        <v>8316</v>
      </c>
      <c r="S3723" s="14">
        <f t="shared" si="293"/>
        <v>41927.936157407406</v>
      </c>
      <c r="T3723" s="14">
        <f t="shared" si="294"/>
        <v>41948.977824074071</v>
      </c>
      <c r="U3723" s="13">
        <f t="shared" si="295"/>
        <v>2014</v>
      </c>
      <c r="V3723"/>
    </row>
    <row r="3724" spans="1:22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1"/>
        <v>111</v>
      </c>
      <c r="P3724">
        <f t="shared" si="292"/>
        <v>47.66</v>
      </c>
      <c r="Q3724" s="10" t="s">
        <v>8315</v>
      </c>
      <c r="R3724" t="s">
        <v>8316</v>
      </c>
      <c r="S3724" s="14">
        <f t="shared" si="293"/>
        <v>42381.671840277777</v>
      </c>
      <c r="T3724" s="14">
        <f t="shared" si="294"/>
        <v>42411.957638888889</v>
      </c>
      <c r="U3724" s="13">
        <f t="shared" si="295"/>
        <v>2016</v>
      </c>
      <c r="V3724"/>
    </row>
    <row r="3725" spans="1:22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1"/>
        <v>102</v>
      </c>
      <c r="P3725">
        <f t="shared" si="292"/>
        <v>72.89</v>
      </c>
      <c r="Q3725" s="10" t="s">
        <v>8315</v>
      </c>
      <c r="R3725" t="s">
        <v>8316</v>
      </c>
      <c r="S3725" s="14">
        <f t="shared" si="293"/>
        <v>41943.753032407411</v>
      </c>
      <c r="T3725" s="14">
        <f t="shared" si="294"/>
        <v>41973.794699074075</v>
      </c>
      <c r="U3725" s="13">
        <f t="shared" si="295"/>
        <v>2014</v>
      </c>
      <c r="V3725"/>
    </row>
    <row r="3726" spans="1:22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1"/>
        <v>103</v>
      </c>
      <c r="P3726">
        <f t="shared" si="292"/>
        <v>49.55</v>
      </c>
      <c r="Q3726" s="10" t="s">
        <v>8315</v>
      </c>
      <c r="R3726" t="s">
        <v>8316</v>
      </c>
      <c r="S3726" s="14">
        <f t="shared" si="293"/>
        <v>42465.491435185191</v>
      </c>
      <c r="T3726" s="14">
        <f t="shared" si="294"/>
        <v>42494.958333333328</v>
      </c>
      <c r="U3726" s="13">
        <f t="shared" si="295"/>
        <v>2016</v>
      </c>
      <c r="V3726"/>
    </row>
    <row r="3727" spans="1:22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1"/>
        <v>127</v>
      </c>
      <c r="P3727">
        <f t="shared" si="292"/>
        <v>25.4</v>
      </c>
      <c r="Q3727" s="10" t="s">
        <v>8315</v>
      </c>
      <c r="R3727" t="s">
        <v>8316</v>
      </c>
      <c r="S3727" s="14">
        <f t="shared" si="293"/>
        <v>42401.945219907408</v>
      </c>
      <c r="T3727" s="14">
        <f t="shared" si="294"/>
        <v>42418.895833333328</v>
      </c>
      <c r="U3727" s="13">
        <f t="shared" si="295"/>
        <v>2016</v>
      </c>
      <c r="V3727"/>
    </row>
    <row r="3728" spans="1:22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1"/>
        <v>339</v>
      </c>
      <c r="P3728">
        <f t="shared" si="292"/>
        <v>62.59</v>
      </c>
      <c r="Q3728" s="10" t="s">
        <v>8315</v>
      </c>
      <c r="R3728" t="s">
        <v>8316</v>
      </c>
      <c r="S3728" s="14">
        <f t="shared" si="293"/>
        <v>42462.140868055561</v>
      </c>
      <c r="T3728" s="14">
        <f t="shared" si="294"/>
        <v>42489.875</v>
      </c>
      <c r="U3728" s="13">
        <f t="shared" si="295"/>
        <v>2016</v>
      </c>
      <c r="V3728"/>
    </row>
    <row r="3729" spans="1:22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1"/>
        <v>101</v>
      </c>
      <c r="P3729">
        <f t="shared" si="292"/>
        <v>61.06</v>
      </c>
      <c r="Q3729" s="10" t="s">
        <v>8315</v>
      </c>
      <c r="R3729" t="s">
        <v>8316</v>
      </c>
      <c r="S3729" s="14">
        <f t="shared" si="293"/>
        <v>42632.348310185189</v>
      </c>
      <c r="T3729" s="14">
        <f t="shared" si="294"/>
        <v>42663.204861111109</v>
      </c>
      <c r="U3729" s="13">
        <f t="shared" si="295"/>
        <v>2016</v>
      </c>
      <c r="V3729"/>
    </row>
    <row r="3730" spans="1:22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1"/>
        <v>9</v>
      </c>
      <c r="P3730">
        <f t="shared" si="292"/>
        <v>60.06</v>
      </c>
      <c r="Q3730" s="10" t="s">
        <v>8315</v>
      </c>
      <c r="R3730" t="s">
        <v>8316</v>
      </c>
      <c r="S3730" s="14">
        <f t="shared" si="293"/>
        <v>42205.171018518522</v>
      </c>
      <c r="T3730" s="14">
        <f t="shared" si="294"/>
        <v>42235.171018518522</v>
      </c>
      <c r="U3730" s="13">
        <f t="shared" si="295"/>
        <v>2015</v>
      </c>
      <c r="V3730"/>
    </row>
    <row r="3731" spans="1:22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1"/>
        <v>7</v>
      </c>
      <c r="P3731">
        <f t="shared" si="292"/>
        <v>72.400000000000006</v>
      </c>
      <c r="Q3731" s="10" t="s">
        <v>8315</v>
      </c>
      <c r="R3731" t="s">
        <v>8316</v>
      </c>
      <c r="S3731" s="14">
        <f t="shared" si="293"/>
        <v>42041.205000000002</v>
      </c>
      <c r="T3731" s="14">
        <f t="shared" si="294"/>
        <v>42086.16333333333</v>
      </c>
      <c r="U3731" s="13">
        <f t="shared" si="295"/>
        <v>2015</v>
      </c>
      <c r="V3731"/>
    </row>
    <row r="3732" spans="1:22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1"/>
        <v>10</v>
      </c>
      <c r="P3732">
        <f t="shared" si="292"/>
        <v>100</v>
      </c>
      <c r="Q3732" s="10" t="s">
        <v>8315</v>
      </c>
      <c r="R3732" t="s">
        <v>8316</v>
      </c>
      <c r="S3732" s="14">
        <f t="shared" si="293"/>
        <v>42203.677766203706</v>
      </c>
      <c r="T3732" s="14">
        <f t="shared" si="294"/>
        <v>42233.677766203706</v>
      </c>
      <c r="U3732" s="13">
        <f t="shared" si="295"/>
        <v>2015</v>
      </c>
      <c r="V3732"/>
    </row>
    <row r="3733" spans="1:22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1"/>
        <v>11</v>
      </c>
      <c r="P3733">
        <f t="shared" si="292"/>
        <v>51.67</v>
      </c>
      <c r="Q3733" s="10" t="s">
        <v>8315</v>
      </c>
      <c r="R3733" t="s">
        <v>8316</v>
      </c>
      <c r="S3733" s="14">
        <f t="shared" si="293"/>
        <v>41983.752847222218</v>
      </c>
      <c r="T3733" s="14">
        <f t="shared" si="294"/>
        <v>42014.140972222223</v>
      </c>
      <c r="U3733" s="13">
        <f t="shared" si="295"/>
        <v>2014</v>
      </c>
      <c r="V3733"/>
    </row>
    <row r="3734" spans="1:22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1"/>
        <v>15</v>
      </c>
      <c r="P3734">
        <f t="shared" si="292"/>
        <v>32.75</v>
      </c>
      <c r="Q3734" s="10" t="s">
        <v>8315</v>
      </c>
      <c r="R3734" t="s">
        <v>8316</v>
      </c>
      <c r="S3734" s="14">
        <f t="shared" si="293"/>
        <v>41968.677465277782</v>
      </c>
      <c r="T3734" s="14">
        <f t="shared" si="294"/>
        <v>42028.5</v>
      </c>
      <c r="U3734" s="13">
        <f t="shared" si="295"/>
        <v>2014</v>
      </c>
      <c r="V3734"/>
    </row>
    <row r="3735" spans="1:22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1"/>
        <v>0</v>
      </c>
      <c r="P3735">
        <f t="shared" si="292"/>
        <v>0</v>
      </c>
      <c r="Q3735" s="10" t="s">
        <v>8315</v>
      </c>
      <c r="R3735" t="s">
        <v>8316</v>
      </c>
      <c r="S3735" s="14">
        <f t="shared" si="293"/>
        <v>42103.024398148147</v>
      </c>
      <c r="T3735" s="14">
        <f t="shared" si="294"/>
        <v>42112.9375</v>
      </c>
      <c r="U3735" s="13">
        <f t="shared" si="295"/>
        <v>2015</v>
      </c>
      <c r="V3735"/>
    </row>
    <row r="3736" spans="1:22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1"/>
        <v>28</v>
      </c>
      <c r="P3736">
        <f t="shared" si="292"/>
        <v>61</v>
      </c>
      <c r="Q3736" s="10" t="s">
        <v>8315</v>
      </c>
      <c r="R3736" t="s">
        <v>8316</v>
      </c>
      <c r="S3736" s="14">
        <f t="shared" si="293"/>
        <v>42089.901574074072</v>
      </c>
      <c r="T3736" s="14">
        <f t="shared" si="294"/>
        <v>42149.901574074072</v>
      </c>
      <c r="U3736" s="13">
        <f t="shared" si="295"/>
        <v>2015</v>
      </c>
      <c r="V3736"/>
    </row>
    <row r="3737" spans="1:22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1"/>
        <v>13</v>
      </c>
      <c r="P3737">
        <f t="shared" si="292"/>
        <v>10</v>
      </c>
      <c r="Q3737" s="10" t="s">
        <v>8315</v>
      </c>
      <c r="R3737" t="s">
        <v>8316</v>
      </c>
      <c r="S3737" s="14">
        <f t="shared" si="293"/>
        <v>42122.693159722221</v>
      </c>
      <c r="T3737" s="14">
        <f t="shared" si="294"/>
        <v>42152.693159722221</v>
      </c>
      <c r="U3737" s="13">
        <f t="shared" si="295"/>
        <v>2015</v>
      </c>
      <c r="V3737"/>
    </row>
    <row r="3738" spans="1:22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1"/>
        <v>1</v>
      </c>
      <c r="P3738">
        <f t="shared" si="292"/>
        <v>10</v>
      </c>
      <c r="Q3738" s="10" t="s">
        <v>8315</v>
      </c>
      <c r="R3738" t="s">
        <v>8316</v>
      </c>
      <c r="S3738" s="14">
        <f t="shared" si="293"/>
        <v>42048.711724537032</v>
      </c>
      <c r="T3738" s="14">
        <f t="shared" si="294"/>
        <v>42086.75</v>
      </c>
      <c r="U3738" s="13">
        <f t="shared" si="295"/>
        <v>2015</v>
      </c>
      <c r="V3738"/>
    </row>
    <row r="3739" spans="1:22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1"/>
        <v>21</v>
      </c>
      <c r="P3739">
        <f t="shared" si="292"/>
        <v>37.5</v>
      </c>
      <c r="Q3739" s="10" t="s">
        <v>8315</v>
      </c>
      <c r="R3739" t="s">
        <v>8316</v>
      </c>
      <c r="S3739" s="14">
        <f t="shared" si="293"/>
        <v>42297.691006944442</v>
      </c>
      <c r="T3739" s="14">
        <f t="shared" si="294"/>
        <v>42320.290972222225</v>
      </c>
      <c r="U3739" s="13">
        <f t="shared" si="295"/>
        <v>2015</v>
      </c>
      <c r="V3739"/>
    </row>
    <row r="3740" spans="1:22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1"/>
        <v>18</v>
      </c>
      <c r="P3740">
        <f t="shared" si="292"/>
        <v>45</v>
      </c>
      <c r="Q3740" s="10" t="s">
        <v>8315</v>
      </c>
      <c r="R3740" t="s">
        <v>8316</v>
      </c>
      <c r="S3740" s="14">
        <f t="shared" si="293"/>
        <v>41813.938715277778</v>
      </c>
      <c r="T3740" s="14">
        <f t="shared" si="294"/>
        <v>41835.916666666664</v>
      </c>
      <c r="U3740" s="13">
        <f t="shared" si="295"/>
        <v>2014</v>
      </c>
      <c r="V3740"/>
    </row>
    <row r="3741" spans="1:22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1"/>
        <v>20</v>
      </c>
      <c r="P3741">
        <f t="shared" si="292"/>
        <v>100.63</v>
      </c>
      <c r="Q3741" s="10" t="s">
        <v>8315</v>
      </c>
      <c r="R3741" t="s">
        <v>8316</v>
      </c>
      <c r="S3741" s="14">
        <f t="shared" si="293"/>
        <v>42548.449861111112</v>
      </c>
      <c r="T3741" s="14">
        <f t="shared" si="294"/>
        <v>42568.449861111112</v>
      </c>
      <c r="U3741" s="13">
        <f t="shared" si="295"/>
        <v>2016</v>
      </c>
      <c r="V3741"/>
    </row>
    <row r="3742" spans="1:22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1"/>
        <v>18</v>
      </c>
      <c r="P3742">
        <f t="shared" si="292"/>
        <v>25.57</v>
      </c>
      <c r="Q3742" s="10" t="s">
        <v>8315</v>
      </c>
      <c r="R3742" t="s">
        <v>8316</v>
      </c>
      <c r="S3742" s="14">
        <f t="shared" si="293"/>
        <v>41833.089756944442</v>
      </c>
      <c r="T3742" s="14">
        <f t="shared" si="294"/>
        <v>41863.079143518517</v>
      </c>
      <c r="U3742" s="13">
        <f t="shared" si="295"/>
        <v>2014</v>
      </c>
      <c r="V3742"/>
    </row>
    <row r="3743" spans="1:22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1"/>
        <v>0</v>
      </c>
      <c r="P3743">
        <f t="shared" si="292"/>
        <v>0</v>
      </c>
      <c r="Q3743" s="10" t="s">
        <v>8315</v>
      </c>
      <c r="R3743" t="s">
        <v>8316</v>
      </c>
      <c r="S3743" s="14">
        <f t="shared" si="293"/>
        <v>42325.920717592591</v>
      </c>
      <c r="T3743" s="14">
        <f t="shared" si="294"/>
        <v>42355.920717592591</v>
      </c>
      <c r="U3743" s="13">
        <f t="shared" si="295"/>
        <v>2015</v>
      </c>
      <c r="V3743"/>
    </row>
    <row r="3744" spans="1:22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1"/>
        <v>2</v>
      </c>
      <c r="P3744">
        <f t="shared" si="292"/>
        <v>25</v>
      </c>
      <c r="Q3744" s="10" t="s">
        <v>8315</v>
      </c>
      <c r="R3744" t="s">
        <v>8316</v>
      </c>
      <c r="S3744" s="14">
        <f t="shared" si="293"/>
        <v>41858.214629629627</v>
      </c>
      <c r="T3744" s="14">
        <f t="shared" si="294"/>
        <v>41888.214629629627</v>
      </c>
      <c r="U3744" s="13">
        <f t="shared" si="295"/>
        <v>2014</v>
      </c>
      <c r="V3744"/>
    </row>
    <row r="3745" spans="1:22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1"/>
        <v>0</v>
      </c>
      <c r="P3745">
        <f t="shared" si="292"/>
        <v>0</v>
      </c>
      <c r="Q3745" s="10" t="s">
        <v>8315</v>
      </c>
      <c r="R3745" t="s">
        <v>8316</v>
      </c>
      <c r="S3745" s="14">
        <f t="shared" si="293"/>
        <v>41793.710231481484</v>
      </c>
      <c r="T3745" s="14">
        <f t="shared" si="294"/>
        <v>41823.710231481484</v>
      </c>
      <c r="U3745" s="13">
        <f t="shared" si="295"/>
        <v>2014</v>
      </c>
      <c r="V3745"/>
    </row>
    <row r="3746" spans="1:22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1"/>
        <v>0</v>
      </c>
      <c r="P3746">
        <f t="shared" si="292"/>
        <v>0</v>
      </c>
      <c r="Q3746" s="10" t="s">
        <v>8315</v>
      </c>
      <c r="R3746" t="s">
        <v>8316</v>
      </c>
      <c r="S3746" s="14">
        <f t="shared" si="293"/>
        <v>41793.814259259263</v>
      </c>
      <c r="T3746" s="14">
        <f t="shared" si="294"/>
        <v>41825.165972222225</v>
      </c>
      <c r="U3746" s="13">
        <f t="shared" si="295"/>
        <v>2014</v>
      </c>
      <c r="V3746"/>
    </row>
    <row r="3747" spans="1:22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1"/>
        <v>10</v>
      </c>
      <c r="P3747">
        <f t="shared" si="292"/>
        <v>10</v>
      </c>
      <c r="Q3747" s="10" t="s">
        <v>8315</v>
      </c>
      <c r="R3747" t="s">
        <v>8316</v>
      </c>
      <c r="S3747" s="14">
        <f t="shared" si="293"/>
        <v>41831.697939814818</v>
      </c>
      <c r="T3747" s="14">
        <f t="shared" si="294"/>
        <v>41861.697939814818</v>
      </c>
      <c r="U3747" s="13">
        <f t="shared" si="295"/>
        <v>2014</v>
      </c>
      <c r="V3747"/>
    </row>
    <row r="3748" spans="1:22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1"/>
        <v>2</v>
      </c>
      <c r="P3748">
        <f t="shared" si="292"/>
        <v>202</v>
      </c>
      <c r="Q3748" s="10" t="s">
        <v>8315</v>
      </c>
      <c r="R3748" t="s">
        <v>8316</v>
      </c>
      <c r="S3748" s="14">
        <f t="shared" si="293"/>
        <v>42621.389340277776</v>
      </c>
      <c r="T3748" s="14">
        <f t="shared" si="294"/>
        <v>42651.389340277776</v>
      </c>
      <c r="U3748" s="13">
        <f t="shared" si="295"/>
        <v>2016</v>
      </c>
      <c r="V3748"/>
    </row>
    <row r="3749" spans="1:22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1"/>
        <v>1</v>
      </c>
      <c r="P3749">
        <f t="shared" si="292"/>
        <v>25</v>
      </c>
      <c r="Q3749" s="10" t="s">
        <v>8315</v>
      </c>
      <c r="R3749" t="s">
        <v>8316</v>
      </c>
      <c r="S3749" s="14">
        <f t="shared" si="293"/>
        <v>42164.299722222218</v>
      </c>
      <c r="T3749" s="14">
        <f t="shared" si="294"/>
        <v>42190.957638888889</v>
      </c>
      <c r="U3749" s="13">
        <f t="shared" si="295"/>
        <v>2015</v>
      </c>
      <c r="V3749"/>
    </row>
    <row r="3750" spans="1:22" ht="43.5" hidden="1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1"/>
        <v>104</v>
      </c>
      <c r="P3750">
        <f t="shared" si="292"/>
        <v>99.54</v>
      </c>
      <c r="Q3750" s="10" t="s">
        <v>8315</v>
      </c>
      <c r="R3750" t="s">
        <v>8357</v>
      </c>
      <c r="S3750" s="14">
        <f t="shared" si="293"/>
        <v>42395.706435185188</v>
      </c>
      <c r="T3750" s="14">
        <f t="shared" si="294"/>
        <v>42416.249305555553</v>
      </c>
      <c r="U3750" s="13">
        <f t="shared" si="295"/>
        <v>2016</v>
      </c>
      <c r="V3750"/>
    </row>
    <row r="3751" spans="1:22" ht="43.5" hidden="1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1"/>
        <v>105</v>
      </c>
      <c r="P3751">
        <f t="shared" si="292"/>
        <v>75</v>
      </c>
      <c r="Q3751" s="10" t="s">
        <v>8315</v>
      </c>
      <c r="R3751" t="s">
        <v>8357</v>
      </c>
      <c r="S3751" s="14">
        <f t="shared" si="293"/>
        <v>42458.127175925925</v>
      </c>
      <c r="T3751" s="14">
        <f t="shared" si="294"/>
        <v>42489.165972222225</v>
      </c>
      <c r="U3751" s="13">
        <f t="shared" si="295"/>
        <v>2016</v>
      </c>
      <c r="V3751"/>
    </row>
    <row r="3752" spans="1:22" ht="87" hidden="1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1"/>
        <v>100</v>
      </c>
      <c r="P3752">
        <f t="shared" si="292"/>
        <v>215.25</v>
      </c>
      <c r="Q3752" s="10" t="s">
        <v>8315</v>
      </c>
      <c r="R3752" t="s">
        <v>8357</v>
      </c>
      <c r="S3752" s="14">
        <f t="shared" si="293"/>
        <v>42016.981574074074</v>
      </c>
      <c r="T3752" s="14">
        <f t="shared" si="294"/>
        <v>42045.332638888889</v>
      </c>
      <c r="U3752" s="13">
        <f t="shared" si="295"/>
        <v>2015</v>
      </c>
      <c r="V3752"/>
    </row>
    <row r="3753" spans="1:22" ht="43.5" hidden="1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1"/>
        <v>133</v>
      </c>
      <c r="P3753">
        <f t="shared" si="292"/>
        <v>120.55</v>
      </c>
      <c r="Q3753" s="10" t="s">
        <v>8315</v>
      </c>
      <c r="R3753" t="s">
        <v>8357</v>
      </c>
      <c r="S3753" s="14">
        <f t="shared" si="293"/>
        <v>42403.035567129627</v>
      </c>
      <c r="T3753" s="14">
        <f t="shared" si="294"/>
        <v>42462.993900462956</v>
      </c>
      <c r="U3753" s="13">
        <f t="shared" si="295"/>
        <v>2016</v>
      </c>
      <c r="V3753"/>
    </row>
    <row r="3754" spans="1:22" ht="58" hidden="1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1"/>
        <v>113</v>
      </c>
      <c r="P3754">
        <f t="shared" si="292"/>
        <v>37.67</v>
      </c>
      <c r="Q3754" s="10" t="s">
        <v>8315</v>
      </c>
      <c r="R3754" t="s">
        <v>8357</v>
      </c>
      <c r="S3754" s="14">
        <f t="shared" si="293"/>
        <v>42619.802488425921</v>
      </c>
      <c r="T3754" s="14">
        <f t="shared" si="294"/>
        <v>42659.875</v>
      </c>
      <c r="U3754" s="13">
        <f t="shared" si="295"/>
        <v>2016</v>
      </c>
      <c r="V3754" s="31">
        <f>T3754-S3754</f>
        <v>40.072511574078817</v>
      </c>
    </row>
    <row r="3755" spans="1:22" ht="43.5" hidden="1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1"/>
        <v>103</v>
      </c>
      <c r="P3755">
        <f t="shared" si="292"/>
        <v>172.23</v>
      </c>
      <c r="Q3755" s="10" t="s">
        <v>8315</v>
      </c>
      <c r="R3755" t="s">
        <v>8357</v>
      </c>
      <c r="S3755" s="14">
        <f t="shared" si="293"/>
        <v>42128.824074074073</v>
      </c>
      <c r="T3755" s="14">
        <f t="shared" si="294"/>
        <v>42158</v>
      </c>
      <c r="U3755" s="13">
        <f t="shared" si="295"/>
        <v>2015</v>
      </c>
      <c r="V3755"/>
    </row>
    <row r="3756" spans="1:22" ht="43.5" hidden="1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1"/>
        <v>120</v>
      </c>
      <c r="P3756">
        <f t="shared" si="292"/>
        <v>111.11</v>
      </c>
      <c r="Q3756" s="10" t="s">
        <v>8315</v>
      </c>
      <c r="R3756" t="s">
        <v>8357</v>
      </c>
      <c r="S3756" s="14">
        <f t="shared" si="293"/>
        <v>41808.881215277775</v>
      </c>
      <c r="T3756" s="14">
        <f t="shared" si="294"/>
        <v>41846.207638888889</v>
      </c>
      <c r="U3756" s="13">
        <f t="shared" si="295"/>
        <v>2014</v>
      </c>
      <c r="V3756"/>
    </row>
    <row r="3757" spans="1:22" ht="43.5" hidden="1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1"/>
        <v>130</v>
      </c>
      <c r="P3757">
        <f t="shared" si="292"/>
        <v>25.46</v>
      </c>
      <c r="Q3757" s="10" t="s">
        <v>8315</v>
      </c>
      <c r="R3757" t="s">
        <v>8357</v>
      </c>
      <c r="S3757" s="14">
        <f t="shared" si="293"/>
        <v>42445.866979166662</v>
      </c>
      <c r="T3757" s="14">
        <f t="shared" si="294"/>
        <v>42475.866979166662</v>
      </c>
      <c r="U3757" s="13">
        <f t="shared" si="295"/>
        <v>2016</v>
      </c>
      <c r="V3757" s="31">
        <f>T3757-S3757</f>
        <v>30</v>
      </c>
    </row>
    <row r="3758" spans="1:22" ht="43.5" hidden="1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1"/>
        <v>101</v>
      </c>
      <c r="P3758">
        <f t="shared" si="292"/>
        <v>267.64999999999998</v>
      </c>
      <c r="Q3758" s="10" t="s">
        <v>8315</v>
      </c>
      <c r="R3758" t="s">
        <v>8357</v>
      </c>
      <c r="S3758" s="14">
        <f t="shared" si="293"/>
        <v>41771.814791666664</v>
      </c>
      <c r="T3758" s="14">
        <f t="shared" si="294"/>
        <v>41801.814791666664</v>
      </c>
      <c r="U3758" s="13">
        <f t="shared" si="295"/>
        <v>2014</v>
      </c>
      <c r="V3758"/>
    </row>
    <row r="3759" spans="1:22" ht="43.5" hidden="1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1"/>
        <v>109</v>
      </c>
      <c r="P3759">
        <f t="shared" si="292"/>
        <v>75.959999999999994</v>
      </c>
      <c r="Q3759" s="10" t="s">
        <v>8315</v>
      </c>
      <c r="R3759" t="s">
        <v>8357</v>
      </c>
      <c r="S3759" s="14">
        <f t="shared" si="293"/>
        <v>41954.850868055553</v>
      </c>
      <c r="T3759" s="14">
        <f t="shared" si="294"/>
        <v>41974.850868055553</v>
      </c>
      <c r="U3759" s="13">
        <f t="shared" si="295"/>
        <v>2014</v>
      </c>
      <c r="V3759"/>
    </row>
    <row r="3760" spans="1:22" ht="29" hidden="1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1"/>
        <v>102</v>
      </c>
      <c r="P3760">
        <f t="shared" si="292"/>
        <v>59.04</v>
      </c>
      <c r="Q3760" s="10" t="s">
        <v>8315</v>
      </c>
      <c r="R3760" t="s">
        <v>8357</v>
      </c>
      <c r="S3760" s="14">
        <f t="shared" si="293"/>
        <v>41747.471504629626</v>
      </c>
      <c r="T3760" s="14">
        <f t="shared" si="294"/>
        <v>41778.208333333336</v>
      </c>
      <c r="U3760" s="13">
        <f t="shared" si="295"/>
        <v>2014</v>
      </c>
      <c r="V3760"/>
    </row>
    <row r="3761" spans="1:22" ht="29" hidden="1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1"/>
        <v>110</v>
      </c>
      <c r="P3761">
        <f t="shared" si="292"/>
        <v>50.11</v>
      </c>
      <c r="Q3761" s="10" t="s">
        <v>8315</v>
      </c>
      <c r="R3761" t="s">
        <v>8357</v>
      </c>
      <c r="S3761" s="14">
        <f t="shared" si="293"/>
        <v>42182.108252314814</v>
      </c>
      <c r="T3761" s="14">
        <f t="shared" si="294"/>
        <v>42242.108252314814</v>
      </c>
      <c r="U3761" s="13">
        <f t="shared" si="295"/>
        <v>2015</v>
      </c>
      <c r="V3761"/>
    </row>
    <row r="3762" spans="1:22" ht="43.5" hidden="1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1"/>
        <v>101</v>
      </c>
      <c r="P3762">
        <f t="shared" si="292"/>
        <v>55.5</v>
      </c>
      <c r="Q3762" s="10" t="s">
        <v>8315</v>
      </c>
      <c r="R3762" t="s">
        <v>8357</v>
      </c>
      <c r="S3762" s="14">
        <f t="shared" si="293"/>
        <v>41739.525300925925</v>
      </c>
      <c r="T3762" s="14">
        <f t="shared" si="294"/>
        <v>41764.525300925925</v>
      </c>
      <c r="U3762" s="13">
        <f t="shared" si="295"/>
        <v>2014</v>
      </c>
      <c r="V3762"/>
    </row>
    <row r="3763" spans="1:22" ht="58" hidden="1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1"/>
        <v>100</v>
      </c>
      <c r="P3763">
        <f t="shared" si="292"/>
        <v>166.67</v>
      </c>
      <c r="Q3763" s="10" t="s">
        <v>8315</v>
      </c>
      <c r="R3763" t="s">
        <v>8357</v>
      </c>
      <c r="S3763" s="14">
        <f t="shared" si="293"/>
        <v>42173.466863425929</v>
      </c>
      <c r="T3763" s="14">
        <f t="shared" si="294"/>
        <v>42226.958333333328</v>
      </c>
      <c r="U3763" s="13">
        <f t="shared" si="295"/>
        <v>2015</v>
      </c>
      <c r="V3763" s="31">
        <f t="shared" ref="V3763:V3764" si="296">T3763-S3763</f>
        <v>53.491469907399733</v>
      </c>
    </row>
    <row r="3764" spans="1:22" ht="43.5" hidden="1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1"/>
        <v>106</v>
      </c>
      <c r="P3764">
        <f t="shared" si="292"/>
        <v>47.43</v>
      </c>
      <c r="Q3764" s="10" t="s">
        <v>8315</v>
      </c>
      <c r="R3764" t="s">
        <v>8357</v>
      </c>
      <c r="S3764" s="14">
        <f t="shared" si="293"/>
        <v>42193.813530092593</v>
      </c>
      <c r="T3764" s="14">
        <f t="shared" si="294"/>
        <v>42218.813530092593</v>
      </c>
      <c r="U3764" s="13">
        <f t="shared" si="295"/>
        <v>2015</v>
      </c>
      <c r="V3764" s="31">
        <f t="shared" si="296"/>
        <v>25</v>
      </c>
    </row>
    <row r="3765" spans="1:22" ht="29" hidden="1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1"/>
        <v>100</v>
      </c>
      <c r="P3765">
        <f t="shared" si="292"/>
        <v>64.94</v>
      </c>
      <c r="Q3765" s="10" t="s">
        <v>8315</v>
      </c>
      <c r="R3765" t="s">
        <v>8357</v>
      </c>
      <c r="S3765" s="14">
        <f t="shared" si="293"/>
        <v>42065.750300925924</v>
      </c>
      <c r="T3765" s="14">
        <f t="shared" si="294"/>
        <v>42095.708634259259</v>
      </c>
      <c r="U3765" s="13">
        <f t="shared" si="295"/>
        <v>2015</v>
      </c>
      <c r="V3765"/>
    </row>
    <row r="3766" spans="1:22" ht="43.5" hidden="1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1"/>
        <v>100</v>
      </c>
      <c r="P3766">
        <f t="shared" si="292"/>
        <v>55.56</v>
      </c>
      <c r="Q3766" s="10" t="s">
        <v>8315</v>
      </c>
      <c r="R3766" t="s">
        <v>8357</v>
      </c>
      <c r="S3766" s="14">
        <f t="shared" si="293"/>
        <v>42499.842962962968</v>
      </c>
      <c r="T3766" s="14">
        <f t="shared" si="294"/>
        <v>42519.024999999994</v>
      </c>
      <c r="U3766" s="13">
        <f t="shared" si="295"/>
        <v>2016</v>
      </c>
      <c r="V3766"/>
    </row>
    <row r="3767" spans="1:22" ht="43.5" hidden="1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1"/>
        <v>113</v>
      </c>
      <c r="P3767">
        <f t="shared" si="292"/>
        <v>74.22</v>
      </c>
      <c r="Q3767" s="10" t="s">
        <v>8315</v>
      </c>
      <c r="R3767" t="s">
        <v>8357</v>
      </c>
      <c r="S3767" s="14">
        <f t="shared" si="293"/>
        <v>41820.776412037041</v>
      </c>
      <c r="T3767" s="14">
        <f t="shared" si="294"/>
        <v>41850.776412037041</v>
      </c>
      <c r="U3767" s="13">
        <f t="shared" si="295"/>
        <v>2014</v>
      </c>
      <c r="V3767"/>
    </row>
    <row r="3768" spans="1:22" ht="43.5" hidden="1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1"/>
        <v>103</v>
      </c>
      <c r="P3768">
        <f t="shared" si="292"/>
        <v>106.93</v>
      </c>
      <c r="Q3768" s="10" t="s">
        <v>8315</v>
      </c>
      <c r="R3768" t="s">
        <v>8357</v>
      </c>
      <c r="S3768" s="14">
        <f t="shared" si="293"/>
        <v>41788.167187500003</v>
      </c>
      <c r="T3768" s="14">
        <f t="shared" si="294"/>
        <v>41823.167187500003</v>
      </c>
      <c r="U3768" s="13">
        <f t="shared" si="295"/>
        <v>2014</v>
      </c>
      <c r="V3768"/>
    </row>
    <row r="3769" spans="1:22" ht="43.5" hidden="1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1"/>
        <v>117</v>
      </c>
      <c r="P3769">
        <f t="shared" si="292"/>
        <v>41.7</v>
      </c>
      <c r="Q3769" s="10" t="s">
        <v>8315</v>
      </c>
      <c r="R3769" t="s">
        <v>8357</v>
      </c>
      <c r="S3769" s="14">
        <f t="shared" si="293"/>
        <v>42050.019641203704</v>
      </c>
      <c r="T3769" s="14">
        <f t="shared" si="294"/>
        <v>42064.207638888889</v>
      </c>
      <c r="U3769" s="13">
        <f t="shared" si="295"/>
        <v>2015</v>
      </c>
      <c r="V3769"/>
    </row>
    <row r="3770" spans="1:22" ht="43.5" hidden="1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1"/>
        <v>108</v>
      </c>
      <c r="P3770">
        <f t="shared" si="292"/>
        <v>74.239999999999995</v>
      </c>
      <c r="Q3770" s="10" t="s">
        <v>8315</v>
      </c>
      <c r="R3770" t="s">
        <v>8357</v>
      </c>
      <c r="S3770" s="14">
        <f t="shared" si="293"/>
        <v>41772.727893518517</v>
      </c>
      <c r="T3770" s="14">
        <f t="shared" si="294"/>
        <v>41802.727893518517</v>
      </c>
      <c r="U3770" s="13">
        <f t="shared" si="295"/>
        <v>2014</v>
      </c>
      <c r="V3770"/>
    </row>
    <row r="3771" spans="1:22" ht="43.5" hidden="1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1"/>
        <v>100</v>
      </c>
      <c r="P3771">
        <f t="shared" si="292"/>
        <v>73.33</v>
      </c>
      <c r="Q3771" s="10" t="s">
        <v>8315</v>
      </c>
      <c r="R3771" t="s">
        <v>8357</v>
      </c>
      <c r="S3771" s="14">
        <f t="shared" si="293"/>
        <v>42445.598136574074</v>
      </c>
      <c r="T3771" s="14">
        <f t="shared" si="294"/>
        <v>42475.598136574074</v>
      </c>
      <c r="U3771" s="13">
        <f t="shared" si="295"/>
        <v>2016</v>
      </c>
      <c r="V3771"/>
    </row>
    <row r="3772" spans="1:22" ht="43.5" hidden="1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1"/>
        <v>100</v>
      </c>
      <c r="P3772">
        <f t="shared" si="292"/>
        <v>100</v>
      </c>
      <c r="Q3772" s="10" t="s">
        <v>8315</v>
      </c>
      <c r="R3772" t="s">
        <v>8357</v>
      </c>
      <c r="S3772" s="14">
        <f t="shared" si="293"/>
        <v>42138.930671296301</v>
      </c>
      <c r="T3772" s="14">
        <f t="shared" si="294"/>
        <v>42168.930671296301</v>
      </c>
      <c r="U3772" s="13">
        <f t="shared" si="295"/>
        <v>2015</v>
      </c>
      <c r="V3772" s="31">
        <f>T3772-S3772</f>
        <v>30</v>
      </c>
    </row>
    <row r="3773" spans="1:22" ht="29" hidden="1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1"/>
        <v>146</v>
      </c>
      <c r="P3773">
        <f t="shared" si="292"/>
        <v>38.42</v>
      </c>
      <c r="Q3773" s="10" t="s">
        <v>8315</v>
      </c>
      <c r="R3773" t="s">
        <v>8357</v>
      </c>
      <c r="S3773" s="14">
        <f t="shared" si="293"/>
        <v>42493.857083333336</v>
      </c>
      <c r="T3773" s="14">
        <f t="shared" si="294"/>
        <v>42508</v>
      </c>
      <c r="U3773" s="13">
        <f t="shared" si="295"/>
        <v>2016</v>
      </c>
      <c r="V3773"/>
    </row>
    <row r="3774" spans="1:22" ht="43.5" hidden="1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1"/>
        <v>110</v>
      </c>
      <c r="P3774">
        <f t="shared" si="292"/>
        <v>166.97</v>
      </c>
      <c r="Q3774" s="10" t="s">
        <v>8315</v>
      </c>
      <c r="R3774" t="s">
        <v>8357</v>
      </c>
      <c r="S3774" s="14">
        <f t="shared" si="293"/>
        <v>42682.616967592592</v>
      </c>
      <c r="T3774" s="14">
        <f t="shared" si="294"/>
        <v>42703.25</v>
      </c>
      <c r="U3774" s="13">
        <f t="shared" si="295"/>
        <v>2016</v>
      </c>
      <c r="V3774"/>
    </row>
    <row r="3775" spans="1:22" ht="29" hidden="1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1"/>
        <v>108</v>
      </c>
      <c r="P3775">
        <f t="shared" si="292"/>
        <v>94.91</v>
      </c>
      <c r="Q3775" s="10" t="s">
        <v>8315</v>
      </c>
      <c r="R3775" t="s">
        <v>8357</v>
      </c>
      <c r="S3775" s="14">
        <f t="shared" si="293"/>
        <v>42656.005173611105</v>
      </c>
      <c r="T3775" s="14">
        <f t="shared" si="294"/>
        <v>42689.088888888888</v>
      </c>
      <c r="U3775" s="13">
        <f t="shared" si="295"/>
        <v>2016</v>
      </c>
      <c r="V3775"/>
    </row>
    <row r="3776" spans="1:22" ht="58" hidden="1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1"/>
        <v>100</v>
      </c>
      <c r="P3776">
        <f t="shared" si="292"/>
        <v>100</v>
      </c>
      <c r="Q3776" s="10" t="s">
        <v>8315</v>
      </c>
      <c r="R3776" t="s">
        <v>8357</v>
      </c>
      <c r="S3776" s="14">
        <f t="shared" si="293"/>
        <v>42087.792303240742</v>
      </c>
      <c r="T3776" s="14">
        <f t="shared" si="294"/>
        <v>42103.792303240742</v>
      </c>
      <c r="U3776" s="13">
        <f t="shared" si="295"/>
        <v>2015</v>
      </c>
      <c r="V3776"/>
    </row>
    <row r="3777" spans="1:22" ht="43.5" hidden="1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1"/>
        <v>100</v>
      </c>
      <c r="P3777">
        <f t="shared" si="292"/>
        <v>143.21</v>
      </c>
      <c r="Q3777" s="10" t="s">
        <v>8315</v>
      </c>
      <c r="R3777" t="s">
        <v>8357</v>
      </c>
      <c r="S3777" s="14">
        <f t="shared" si="293"/>
        <v>42075.942627314813</v>
      </c>
      <c r="T3777" s="14">
        <f t="shared" si="294"/>
        <v>42103.166666666672</v>
      </c>
      <c r="U3777" s="13">
        <f t="shared" si="295"/>
        <v>2015</v>
      </c>
      <c r="V3777"/>
    </row>
    <row r="3778" spans="1:22" ht="58" hidden="1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1"/>
        <v>107</v>
      </c>
      <c r="P3778">
        <f t="shared" si="292"/>
        <v>90.82</v>
      </c>
      <c r="Q3778" s="10" t="s">
        <v>8315</v>
      </c>
      <c r="R3778" t="s">
        <v>8357</v>
      </c>
      <c r="S3778" s="14">
        <f t="shared" si="293"/>
        <v>41814.367800925924</v>
      </c>
      <c r="T3778" s="14">
        <f t="shared" si="294"/>
        <v>41852.041666666664</v>
      </c>
      <c r="U3778" s="13">
        <f t="shared" si="295"/>
        <v>2014</v>
      </c>
      <c r="V3778"/>
    </row>
    <row r="3779" spans="1:22" ht="43.5" hidden="1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7">ROUND(E3779/D3779*100,0)</f>
        <v>143</v>
      </c>
      <c r="P3779">
        <f t="shared" ref="P3779:P3842" si="298">IFERROR(ROUND(E3779/L3779,2),0)</f>
        <v>48.54</v>
      </c>
      <c r="Q3779" s="10" t="s">
        <v>8315</v>
      </c>
      <c r="R3779" t="s">
        <v>8357</v>
      </c>
      <c r="S3779" s="14">
        <f t="shared" ref="S3779:S3842" si="299">(((J3779/60)/60)/24+DATE(1970,1,1))</f>
        <v>41887.111354166671</v>
      </c>
      <c r="T3779" s="14">
        <f t="shared" ref="T3779:T3842" si="300">(((I3779/60)/60)/24)+DATE(1970,1,1)</f>
        <v>41909.166666666664</v>
      </c>
      <c r="U3779" s="13">
        <f t="shared" ref="U3779:U3842" si="301">YEAR(S3779)</f>
        <v>2014</v>
      </c>
      <c r="V3779"/>
    </row>
    <row r="3780" spans="1:22" ht="29" hidden="1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7"/>
        <v>105</v>
      </c>
      <c r="P3780">
        <f t="shared" si="298"/>
        <v>70.03</v>
      </c>
      <c r="Q3780" s="10" t="s">
        <v>8315</v>
      </c>
      <c r="R3780" t="s">
        <v>8357</v>
      </c>
      <c r="S3780" s="14">
        <f t="shared" si="299"/>
        <v>41989.819212962961</v>
      </c>
      <c r="T3780" s="14">
        <f t="shared" si="300"/>
        <v>42049.819212962961</v>
      </c>
      <c r="U3780" s="13">
        <f t="shared" si="301"/>
        <v>2014</v>
      </c>
      <c r="V3780"/>
    </row>
    <row r="3781" spans="1:22" ht="29" hidden="1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7"/>
        <v>104</v>
      </c>
      <c r="P3781">
        <f t="shared" si="298"/>
        <v>135.63</v>
      </c>
      <c r="Q3781" s="10" t="s">
        <v>8315</v>
      </c>
      <c r="R3781" t="s">
        <v>8357</v>
      </c>
      <c r="S3781" s="14">
        <f t="shared" si="299"/>
        <v>42425.735416666663</v>
      </c>
      <c r="T3781" s="14">
        <f t="shared" si="300"/>
        <v>42455.693750000006</v>
      </c>
      <c r="U3781" s="13">
        <f t="shared" si="301"/>
        <v>2016</v>
      </c>
      <c r="V3781"/>
    </row>
    <row r="3782" spans="1:22" ht="43.5" hidden="1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7"/>
        <v>120</v>
      </c>
      <c r="P3782">
        <f t="shared" si="298"/>
        <v>100</v>
      </c>
      <c r="Q3782" s="10" t="s">
        <v>8315</v>
      </c>
      <c r="R3782" t="s">
        <v>8357</v>
      </c>
      <c r="S3782" s="14">
        <f t="shared" si="299"/>
        <v>42166.219733796301</v>
      </c>
      <c r="T3782" s="14">
        <f t="shared" si="300"/>
        <v>42198.837499999994</v>
      </c>
      <c r="U3782" s="13">
        <f t="shared" si="301"/>
        <v>2015</v>
      </c>
      <c r="V3782"/>
    </row>
    <row r="3783" spans="1:22" ht="58" hidden="1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7"/>
        <v>110</v>
      </c>
      <c r="P3783">
        <f t="shared" si="298"/>
        <v>94.9</v>
      </c>
      <c r="Q3783" s="10" t="s">
        <v>8315</v>
      </c>
      <c r="R3783" t="s">
        <v>8357</v>
      </c>
      <c r="S3783" s="14">
        <f t="shared" si="299"/>
        <v>41865.882928240739</v>
      </c>
      <c r="T3783" s="14">
        <f t="shared" si="300"/>
        <v>41890.882928240739</v>
      </c>
      <c r="U3783" s="13">
        <f t="shared" si="301"/>
        <v>2014</v>
      </c>
      <c r="V3783"/>
    </row>
    <row r="3784" spans="1:22" ht="43.5" hidden="1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7"/>
        <v>102</v>
      </c>
      <c r="P3784">
        <f t="shared" si="298"/>
        <v>75.37</v>
      </c>
      <c r="Q3784" s="10" t="s">
        <v>8315</v>
      </c>
      <c r="R3784" t="s">
        <v>8357</v>
      </c>
      <c r="S3784" s="14">
        <f t="shared" si="299"/>
        <v>42546.862233796302</v>
      </c>
      <c r="T3784" s="14">
        <f t="shared" si="300"/>
        <v>42575.958333333328</v>
      </c>
      <c r="U3784" s="13">
        <f t="shared" si="301"/>
        <v>2016</v>
      </c>
      <c r="V3784" s="31">
        <f>T3784-S3784</f>
        <v>29.096099537026021</v>
      </c>
    </row>
    <row r="3785" spans="1:22" ht="43.5" hidden="1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7"/>
        <v>129</v>
      </c>
      <c r="P3785">
        <f t="shared" si="298"/>
        <v>64.459999999999994</v>
      </c>
      <c r="Q3785" s="10" t="s">
        <v>8315</v>
      </c>
      <c r="R3785" t="s">
        <v>8357</v>
      </c>
      <c r="S3785" s="14">
        <f t="shared" si="299"/>
        <v>42420.140277777777</v>
      </c>
      <c r="T3785" s="14">
        <f t="shared" si="300"/>
        <v>42444.666666666672</v>
      </c>
      <c r="U3785" s="13">
        <f t="shared" si="301"/>
        <v>2016</v>
      </c>
      <c r="V3785"/>
    </row>
    <row r="3786" spans="1:22" ht="43.5" hidden="1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7"/>
        <v>115</v>
      </c>
      <c r="P3786">
        <f t="shared" si="298"/>
        <v>115</v>
      </c>
      <c r="Q3786" s="10" t="s">
        <v>8315</v>
      </c>
      <c r="R3786" t="s">
        <v>8357</v>
      </c>
      <c r="S3786" s="14">
        <f t="shared" si="299"/>
        <v>42531.980694444443</v>
      </c>
      <c r="T3786" s="14">
        <f t="shared" si="300"/>
        <v>42561.980694444443</v>
      </c>
      <c r="U3786" s="13">
        <f t="shared" si="301"/>
        <v>2016</v>
      </c>
      <c r="V3786"/>
    </row>
    <row r="3787" spans="1:22" ht="43.5" hidden="1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7"/>
        <v>151</v>
      </c>
      <c r="P3787">
        <f t="shared" si="298"/>
        <v>100.5</v>
      </c>
      <c r="Q3787" s="10" t="s">
        <v>8315</v>
      </c>
      <c r="R3787" t="s">
        <v>8357</v>
      </c>
      <c r="S3787" s="14">
        <f t="shared" si="299"/>
        <v>42548.63853009259</v>
      </c>
      <c r="T3787" s="14">
        <f t="shared" si="300"/>
        <v>42584.418749999997</v>
      </c>
      <c r="U3787" s="13">
        <f t="shared" si="301"/>
        <v>2016</v>
      </c>
      <c r="V3787" s="31">
        <f>T3787-S3787</f>
        <v>35.780219907406718</v>
      </c>
    </row>
    <row r="3788" spans="1:22" ht="43.5" hidden="1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7"/>
        <v>111</v>
      </c>
      <c r="P3788">
        <f t="shared" si="298"/>
        <v>93.77</v>
      </c>
      <c r="Q3788" s="10" t="s">
        <v>8315</v>
      </c>
      <c r="R3788" t="s">
        <v>8357</v>
      </c>
      <c r="S3788" s="14">
        <f t="shared" si="299"/>
        <v>42487.037905092591</v>
      </c>
      <c r="T3788" s="14">
        <f t="shared" si="300"/>
        <v>42517.037905092591</v>
      </c>
      <c r="U3788" s="13">
        <f t="shared" si="301"/>
        <v>2016</v>
      </c>
      <c r="V3788"/>
    </row>
    <row r="3789" spans="1:22" ht="43.5" hidden="1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7"/>
        <v>100</v>
      </c>
      <c r="P3789">
        <f t="shared" si="298"/>
        <v>35.1</v>
      </c>
      <c r="Q3789" s="10" t="s">
        <v>8315</v>
      </c>
      <c r="R3789" t="s">
        <v>8357</v>
      </c>
      <c r="S3789" s="14">
        <f t="shared" si="299"/>
        <v>42167.534791666665</v>
      </c>
      <c r="T3789" s="14">
        <f t="shared" si="300"/>
        <v>42196.165972222225</v>
      </c>
      <c r="U3789" s="13">
        <f t="shared" si="301"/>
        <v>2015</v>
      </c>
      <c r="V3789"/>
    </row>
    <row r="3790" spans="1:22" ht="72.5" hidden="1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7"/>
        <v>1</v>
      </c>
      <c r="P3790">
        <f t="shared" si="298"/>
        <v>500</v>
      </c>
      <c r="Q3790" s="10" t="s">
        <v>8315</v>
      </c>
      <c r="R3790" t="s">
        <v>8357</v>
      </c>
      <c r="S3790" s="14">
        <f t="shared" si="299"/>
        <v>42333.695821759262</v>
      </c>
      <c r="T3790" s="14">
        <f t="shared" si="300"/>
        <v>42361.679166666669</v>
      </c>
      <c r="U3790" s="13">
        <f t="shared" si="301"/>
        <v>2015</v>
      </c>
      <c r="V3790"/>
    </row>
    <row r="3791" spans="1:22" ht="43.5" hidden="1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7"/>
        <v>3</v>
      </c>
      <c r="P3791">
        <f t="shared" si="298"/>
        <v>29</v>
      </c>
      <c r="Q3791" s="10" t="s">
        <v>8315</v>
      </c>
      <c r="R3791" t="s">
        <v>8357</v>
      </c>
      <c r="S3791" s="14">
        <f t="shared" si="299"/>
        <v>42138.798819444448</v>
      </c>
      <c r="T3791" s="14">
        <f t="shared" si="300"/>
        <v>42170.798819444448</v>
      </c>
      <c r="U3791" s="13">
        <f t="shared" si="301"/>
        <v>2015</v>
      </c>
      <c r="V3791" s="31">
        <f>T3791-S3791</f>
        <v>32</v>
      </c>
    </row>
    <row r="3792" spans="1:22" ht="43.5" hidden="1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7"/>
        <v>0</v>
      </c>
      <c r="P3792">
        <f t="shared" si="298"/>
        <v>0</v>
      </c>
      <c r="Q3792" s="10" t="s">
        <v>8315</v>
      </c>
      <c r="R3792" t="s">
        <v>8357</v>
      </c>
      <c r="S3792" s="14">
        <f t="shared" si="299"/>
        <v>42666.666932870372</v>
      </c>
      <c r="T3792" s="14">
        <f t="shared" si="300"/>
        <v>42696.708599537036</v>
      </c>
      <c r="U3792" s="13">
        <f t="shared" si="301"/>
        <v>2016</v>
      </c>
      <c r="V3792"/>
    </row>
    <row r="3793" spans="1:22" ht="29" hidden="1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7"/>
        <v>0</v>
      </c>
      <c r="P3793">
        <f t="shared" si="298"/>
        <v>0</v>
      </c>
      <c r="Q3793" s="10" t="s">
        <v>8315</v>
      </c>
      <c r="R3793" t="s">
        <v>8357</v>
      </c>
      <c r="S3793" s="14">
        <f t="shared" si="299"/>
        <v>41766.692037037035</v>
      </c>
      <c r="T3793" s="14">
        <f t="shared" si="300"/>
        <v>41826.692037037035</v>
      </c>
      <c r="U3793" s="13">
        <f t="shared" si="301"/>
        <v>2014</v>
      </c>
      <c r="V3793"/>
    </row>
    <row r="3794" spans="1:22" ht="29" hidden="1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7"/>
        <v>0</v>
      </c>
      <c r="P3794">
        <f t="shared" si="298"/>
        <v>17.5</v>
      </c>
      <c r="Q3794" s="10" t="s">
        <v>8315</v>
      </c>
      <c r="R3794" t="s">
        <v>8357</v>
      </c>
      <c r="S3794" s="14">
        <f t="shared" si="299"/>
        <v>42170.447013888886</v>
      </c>
      <c r="T3794" s="14">
        <f t="shared" si="300"/>
        <v>42200.447013888886</v>
      </c>
      <c r="U3794" s="13">
        <f t="shared" si="301"/>
        <v>2015</v>
      </c>
      <c r="V3794"/>
    </row>
    <row r="3795" spans="1:22" ht="43.5" hidden="1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7"/>
        <v>60</v>
      </c>
      <c r="P3795">
        <f t="shared" si="298"/>
        <v>174</v>
      </c>
      <c r="Q3795" s="10" t="s">
        <v>8315</v>
      </c>
      <c r="R3795" t="s">
        <v>8357</v>
      </c>
      <c r="S3795" s="14">
        <f t="shared" si="299"/>
        <v>41968.938993055555</v>
      </c>
      <c r="T3795" s="14">
        <f t="shared" si="300"/>
        <v>41989.938993055555</v>
      </c>
      <c r="U3795" s="13">
        <f t="shared" si="301"/>
        <v>2014</v>
      </c>
      <c r="V3795"/>
    </row>
    <row r="3796" spans="1:22" ht="58" hidden="1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7"/>
        <v>1</v>
      </c>
      <c r="P3796">
        <f t="shared" si="298"/>
        <v>50</v>
      </c>
      <c r="Q3796" s="10" t="s">
        <v>8315</v>
      </c>
      <c r="R3796" t="s">
        <v>8357</v>
      </c>
      <c r="S3796" s="14">
        <f t="shared" si="299"/>
        <v>42132.58048611111</v>
      </c>
      <c r="T3796" s="14">
        <f t="shared" si="300"/>
        <v>42162.58048611111</v>
      </c>
      <c r="U3796" s="13">
        <f t="shared" si="301"/>
        <v>2015</v>
      </c>
      <c r="V3796" s="31">
        <f t="shared" ref="V3796:V3797" si="302">T3796-S3796</f>
        <v>30</v>
      </c>
    </row>
    <row r="3797" spans="1:22" ht="43.5" hidden="1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7"/>
        <v>2</v>
      </c>
      <c r="P3797">
        <f t="shared" si="298"/>
        <v>5</v>
      </c>
      <c r="Q3797" s="10" t="s">
        <v>8315</v>
      </c>
      <c r="R3797" t="s">
        <v>8357</v>
      </c>
      <c r="S3797" s="14">
        <f t="shared" si="299"/>
        <v>42201.436226851853</v>
      </c>
      <c r="T3797" s="14">
        <f t="shared" si="300"/>
        <v>42244.9375</v>
      </c>
      <c r="U3797" s="13">
        <f t="shared" si="301"/>
        <v>2015</v>
      </c>
      <c r="V3797" s="31">
        <f t="shared" si="302"/>
        <v>43.501273148147448</v>
      </c>
    </row>
    <row r="3798" spans="1:22" ht="43.5" hidden="1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7"/>
        <v>0</v>
      </c>
      <c r="P3798">
        <f t="shared" si="298"/>
        <v>1</v>
      </c>
      <c r="Q3798" s="10" t="s">
        <v>8315</v>
      </c>
      <c r="R3798" t="s">
        <v>8357</v>
      </c>
      <c r="S3798" s="14">
        <f t="shared" si="299"/>
        <v>42689.029583333337</v>
      </c>
      <c r="T3798" s="14">
        <f t="shared" si="300"/>
        <v>42749.029583333337</v>
      </c>
      <c r="U3798" s="13">
        <f t="shared" si="301"/>
        <v>2016</v>
      </c>
      <c r="V3798"/>
    </row>
    <row r="3799" spans="1:22" ht="58" hidden="1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7"/>
        <v>90</v>
      </c>
      <c r="P3799">
        <f t="shared" si="298"/>
        <v>145.41</v>
      </c>
      <c r="Q3799" s="10" t="s">
        <v>8315</v>
      </c>
      <c r="R3799" t="s">
        <v>8357</v>
      </c>
      <c r="S3799" s="14">
        <f t="shared" si="299"/>
        <v>42084.881539351853</v>
      </c>
      <c r="T3799" s="14">
        <f t="shared" si="300"/>
        <v>42114.881539351853</v>
      </c>
      <c r="U3799" s="13">
        <f t="shared" si="301"/>
        <v>2015</v>
      </c>
      <c r="V3799"/>
    </row>
    <row r="3800" spans="1:22" ht="43.5" hidden="1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7"/>
        <v>1</v>
      </c>
      <c r="P3800">
        <f t="shared" si="298"/>
        <v>205</v>
      </c>
      <c r="Q3800" s="10" t="s">
        <v>8315</v>
      </c>
      <c r="R3800" t="s">
        <v>8357</v>
      </c>
      <c r="S3800" s="14">
        <f t="shared" si="299"/>
        <v>41831.722777777781</v>
      </c>
      <c r="T3800" s="14">
        <f t="shared" si="300"/>
        <v>41861.722777777781</v>
      </c>
      <c r="U3800" s="13">
        <f t="shared" si="301"/>
        <v>2014</v>
      </c>
      <c r="V3800"/>
    </row>
    <row r="3801" spans="1:22" ht="43.5" hidden="1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7"/>
        <v>4</v>
      </c>
      <c r="P3801">
        <f t="shared" si="298"/>
        <v>100.5</v>
      </c>
      <c r="Q3801" s="10" t="s">
        <v>8315</v>
      </c>
      <c r="R3801" t="s">
        <v>8357</v>
      </c>
      <c r="S3801" s="14">
        <f t="shared" si="299"/>
        <v>42410.93105324074</v>
      </c>
      <c r="T3801" s="14">
        <f t="shared" si="300"/>
        <v>42440.93105324074</v>
      </c>
      <c r="U3801" s="13">
        <f t="shared" si="301"/>
        <v>2016</v>
      </c>
      <c r="V3801"/>
    </row>
    <row r="3802" spans="1:22" ht="43.5" hidden="1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7"/>
        <v>4</v>
      </c>
      <c r="P3802">
        <f t="shared" si="298"/>
        <v>55.06</v>
      </c>
      <c r="Q3802" s="10" t="s">
        <v>8315</v>
      </c>
      <c r="R3802" t="s">
        <v>8357</v>
      </c>
      <c r="S3802" s="14">
        <f t="shared" si="299"/>
        <v>41982.737071759257</v>
      </c>
      <c r="T3802" s="14">
        <f t="shared" si="300"/>
        <v>42015.207638888889</v>
      </c>
      <c r="U3802" s="13">
        <f t="shared" si="301"/>
        <v>2014</v>
      </c>
      <c r="V3802"/>
    </row>
    <row r="3803" spans="1:22" ht="43.5" hidden="1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7"/>
        <v>9</v>
      </c>
      <c r="P3803">
        <f t="shared" si="298"/>
        <v>47.33</v>
      </c>
      <c r="Q3803" s="10" t="s">
        <v>8315</v>
      </c>
      <c r="R3803" t="s">
        <v>8357</v>
      </c>
      <c r="S3803" s="14">
        <f t="shared" si="299"/>
        <v>41975.676111111112</v>
      </c>
      <c r="T3803" s="14">
        <f t="shared" si="300"/>
        <v>42006.676111111112</v>
      </c>
      <c r="U3803" s="13">
        <f t="shared" si="301"/>
        <v>2014</v>
      </c>
      <c r="V3803"/>
    </row>
    <row r="3804" spans="1:22" ht="43.5" hidden="1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7"/>
        <v>0</v>
      </c>
      <c r="P3804">
        <f t="shared" si="298"/>
        <v>0</v>
      </c>
      <c r="Q3804" s="10" t="s">
        <v>8315</v>
      </c>
      <c r="R3804" t="s">
        <v>8357</v>
      </c>
      <c r="S3804" s="14">
        <f t="shared" si="299"/>
        <v>42269.126226851848</v>
      </c>
      <c r="T3804" s="14">
        <f t="shared" si="300"/>
        <v>42299.126226851848</v>
      </c>
      <c r="U3804" s="13">
        <f t="shared" si="301"/>
        <v>2015</v>
      </c>
      <c r="V3804"/>
    </row>
    <row r="3805" spans="1:22" ht="29" hidden="1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7"/>
        <v>20</v>
      </c>
      <c r="P3805">
        <f t="shared" si="298"/>
        <v>58.95</v>
      </c>
      <c r="Q3805" s="10" t="s">
        <v>8315</v>
      </c>
      <c r="R3805" t="s">
        <v>8357</v>
      </c>
      <c r="S3805" s="14">
        <f t="shared" si="299"/>
        <v>42403.971851851849</v>
      </c>
      <c r="T3805" s="14">
        <f t="shared" si="300"/>
        <v>42433.971851851849</v>
      </c>
      <c r="U3805" s="13">
        <f t="shared" si="301"/>
        <v>2016</v>
      </c>
      <c r="V3805"/>
    </row>
    <row r="3806" spans="1:22" ht="43.5" hidden="1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7"/>
        <v>0</v>
      </c>
      <c r="P3806">
        <f t="shared" si="298"/>
        <v>0</v>
      </c>
      <c r="Q3806" s="10" t="s">
        <v>8315</v>
      </c>
      <c r="R3806" t="s">
        <v>8357</v>
      </c>
      <c r="S3806" s="14">
        <f t="shared" si="299"/>
        <v>42527.00953703704</v>
      </c>
      <c r="T3806" s="14">
        <f t="shared" si="300"/>
        <v>42582.291666666672</v>
      </c>
      <c r="U3806" s="13">
        <f t="shared" si="301"/>
        <v>2016</v>
      </c>
      <c r="V3806"/>
    </row>
    <row r="3807" spans="1:22" ht="43.5" hidden="1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7"/>
        <v>0</v>
      </c>
      <c r="P3807">
        <f t="shared" si="298"/>
        <v>1.5</v>
      </c>
      <c r="Q3807" s="10" t="s">
        <v>8315</v>
      </c>
      <c r="R3807" t="s">
        <v>8357</v>
      </c>
      <c r="S3807" s="14">
        <f t="shared" si="299"/>
        <v>41849.887037037035</v>
      </c>
      <c r="T3807" s="14">
        <f t="shared" si="300"/>
        <v>41909.887037037035</v>
      </c>
      <c r="U3807" s="13">
        <f t="shared" si="301"/>
        <v>2014</v>
      </c>
      <c r="V3807"/>
    </row>
    <row r="3808" spans="1:22" ht="58" hidden="1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7"/>
        <v>0</v>
      </c>
      <c r="P3808">
        <f t="shared" si="298"/>
        <v>5</v>
      </c>
      <c r="Q3808" s="10" t="s">
        <v>8315</v>
      </c>
      <c r="R3808" t="s">
        <v>8357</v>
      </c>
      <c r="S3808" s="14">
        <f t="shared" si="299"/>
        <v>41799.259039351848</v>
      </c>
      <c r="T3808" s="14">
        <f t="shared" si="300"/>
        <v>41819.259039351848</v>
      </c>
      <c r="U3808" s="13">
        <f t="shared" si="301"/>
        <v>2014</v>
      </c>
      <c r="V3808"/>
    </row>
    <row r="3809" spans="1:22" ht="43.5" hidden="1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7"/>
        <v>30</v>
      </c>
      <c r="P3809">
        <f t="shared" si="298"/>
        <v>50.56</v>
      </c>
      <c r="Q3809" s="10" t="s">
        <v>8315</v>
      </c>
      <c r="R3809" t="s">
        <v>8357</v>
      </c>
      <c r="S3809" s="14">
        <f t="shared" si="299"/>
        <v>42090.909016203703</v>
      </c>
      <c r="T3809" s="14">
        <f t="shared" si="300"/>
        <v>42097.909016203703</v>
      </c>
      <c r="U3809" s="13">
        <f t="shared" si="301"/>
        <v>2015</v>
      </c>
      <c r="V3809"/>
    </row>
    <row r="3810" spans="1:22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7"/>
        <v>100</v>
      </c>
      <c r="P3810">
        <f t="shared" si="298"/>
        <v>41.67</v>
      </c>
      <c r="Q3810" s="10" t="s">
        <v>8315</v>
      </c>
      <c r="R3810" t="s">
        <v>8316</v>
      </c>
      <c r="S3810" s="14">
        <f t="shared" si="299"/>
        <v>42059.453923611116</v>
      </c>
      <c r="T3810" s="14">
        <f t="shared" si="300"/>
        <v>42119.412256944444</v>
      </c>
      <c r="U3810" s="13">
        <f t="shared" si="301"/>
        <v>2015</v>
      </c>
      <c r="V3810"/>
    </row>
    <row r="3811" spans="1:22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7"/>
        <v>101</v>
      </c>
      <c r="P3811">
        <f t="shared" si="298"/>
        <v>53.29</v>
      </c>
      <c r="Q3811" s="10" t="s">
        <v>8315</v>
      </c>
      <c r="R3811" t="s">
        <v>8316</v>
      </c>
      <c r="S3811" s="14">
        <f t="shared" si="299"/>
        <v>41800.526701388888</v>
      </c>
      <c r="T3811" s="14">
        <f t="shared" si="300"/>
        <v>41850.958333333336</v>
      </c>
      <c r="U3811" s="13">
        <f t="shared" si="301"/>
        <v>2014</v>
      </c>
      <c r="V3811"/>
    </row>
    <row r="3812" spans="1:22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7"/>
        <v>122</v>
      </c>
      <c r="P3812">
        <f t="shared" si="298"/>
        <v>70.23</v>
      </c>
      <c r="Q3812" s="10" t="s">
        <v>8315</v>
      </c>
      <c r="R3812" t="s">
        <v>8316</v>
      </c>
      <c r="S3812" s="14">
        <f t="shared" si="299"/>
        <v>42054.849050925928</v>
      </c>
      <c r="T3812" s="14">
        <f t="shared" si="300"/>
        <v>42084.807384259257</v>
      </c>
      <c r="U3812" s="13">
        <f t="shared" si="301"/>
        <v>2015</v>
      </c>
      <c r="V3812"/>
    </row>
    <row r="3813" spans="1:22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7"/>
        <v>330</v>
      </c>
      <c r="P3813">
        <f t="shared" si="298"/>
        <v>43.42</v>
      </c>
      <c r="Q3813" s="10" t="s">
        <v>8315</v>
      </c>
      <c r="R3813" t="s">
        <v>8316</v>
      </c>
      <c r="S3813" s="14">
        <f t="shared" si="299"/>
        <v>42487.62700231481</v>
      </c>
      <c r="T3813" s="14">
        <f t="shared" si="300"/>
        <v>42521.458333333328</v>
      </c>
      <c r="U3813" s="13">
        <f t="shared" si="301"/>
        <v>2016</v>
      </c>
      <c r="V3813"/>
    </row>
    <row r="3814" spans="1:22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7"/>
        <v>110</v>
      </c>
      <c r="P3814">
        <f t="shared" si="298"/>
        <v>199.18</v>
      </c>
      <c r="Q3814" s="10" t="s">
        <v>8315</v>
      </c>
      <c r="R3814" t="s">
        <v>8316</v>
      </c>
      <c r="S3814" s="14">
        <f t="shared" si="299"/>
        <v>42109.751250000001</v>
      </c>
      <c r="T3814" s="14">
        <f t="shared" si="300"/>
        <v>42156.165972222225</v>
      </c>
      <c r="U3814" s="13">
        <f t="shared" si="301"/>
        <v>2015</v>
      </c>
      <c r="V3814"/>
    </row>
    <row r="3815" spans="1:22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7"/>
        <v>101</v>
      </c>
      <c r="P3815">
        <f t="shared" si="298"/>
        <v>78.52</v>
      </c>
      <c r="Q3815" s="10" t="s">
        <v>8315</v>
      </c>
      <c r="R3815" t="s">
        <v>8316</v>
      </c>
      <c r="S3815" s="14">
        <f t="shared" si="299"/>
        <v>42497.275706018518</v>
      </c>
      <c r="T3815" s="14">
        <f t="shared" si="300"/>
        <v>42535.904861111107</v>
      </c>
      <c r="U3815" s="13">
        <f t="shared" si="301"/>
        <v>2016</v>
      </c>
      <c r="V3815"/>
    </row>
    <row r="3816" spans="1:22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7"/>
        <v>140</v>
      </c>
      <c r="P3816">
        <f t="shared" si="298"/>
        <v>61.82</v>
      </c>
      <c r="Q3816" s="10" t="s">
        <v>8315</v>
      </c>
      <c r="R3816" t="s">
        <v>8316</v>
      </c>
      <c r="S3816" s="14">
        <f t="shared" si="299"/>
        <v>42058.904074074075</v>
      </c>
      <c r="T3816" s="14">
        <f t="shared" si="300"/>
        <v>42095.165972222225</v>
      </c>
      <c r="U3816" s="13">
        <f t="shared" si="301"/>
        <v>2015</v>
      </c>
      <c r="V3816"/>
    </row>
    <row r="3817" spans="1:22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7"/>
        <v>100</v>
      </c>
      <c r="P3817">
        <f t="shared" si="298"/>
        <v>50</v>
      </c>
      <c r="Q3817" s="10" t="s">
        <v>8315</v>
      </c>
      <c r="R3817" t="s">
        <v>8316</v>
      </c>
      <c r="S3817" s="14">
        <f t="shared" si="299"/>
        <v>42207.259918981479</v>
      </c>
      <c r="T3817" s="14">
        <f t="shared" si="300"/>
        <v>42236.958333333328</v>
      </c>
      <c r="U3817" s="13">
        <f t="shared" si="301"/>
        <v>2015</v>
      </c>
      <c r="V3817"/>
    </row>
    <row r="3818" spans="1:22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7"/>
        <v>119</v>
      </c>
      <c r="P3818">
        <f t="shared" si="298"/>
        <v>48.34</v>
      </c>
      <c r="Q3818" s="10" t="s">
        <v>8315</v>
      </c>
      <c r="R3818" t="s">
        <v>8316</v>
      </c>
      <c r="S3818" s="14">
        <f t="shared" si="299"/>
        <v>41807.690081018518</v>
      </c>
      <c r="T3818" s="14">
        <f t="shared" si="300"/>
        <v>41837.690081018518</v>
      </c>
      <c r="U3818" s="13">
        <f t="shared" si="301"/>
        <v>2014</v>
      </c>
      <c r="V3818"/>
    </row>
    <row r="3819" spans="1:22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7"/>
        <v>107</v>
      </c>
      <c r="P3819">
        <f t="shared" si="298"/>
        <v>107.25</v>
      </c>
      <c r="Q3819" s="10" t="s">
        <v>8315</v>
      </c>
      <c r="R3819" t="s">
        <v>8316</v>
      </c>
      <c r="S3819" s="14">
        <f t="shared" si="299"/>
        <v>42284.69694444444</v>
      </c>
      <c r="T3819" s="14">
        <f t="shared" si="300"/>
        <v>42301.165972222225</v>
      </c>
      <c r="U3819" s="13">
        <f t="shared" si="301"/>
        <v>2015</v>
      </c>
      <c r="V3819"/>
    </row>
    <row r="3820" spans="1:22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7"/>
        <v>228</v>
      </c>
      <c r="P3820">
        <f t="shared" si="298"/>
        <v>57</v>
      </c>
      <c r="Q3820" s="10" t="s">
        <v>8315</v>
      </c>
      <c r="R3820" t="s">
        <v>8316</v>
      </c>
      <c r="S3820" s="14">
        <f t="shared" si="299"/>
        <v>42045.84238425926</v>
      </c>
      <c r="T3820" s="14">
        <f t="shared" si="300"/>
        <v>42075.800717592589</v>
      </c>
      <c r="U3820" s="13">
        <f t="shared" si="301"/>
        <v>2015</v>
      </c>
      <c r="V3820"/>
    </row>
    <row r="3821" spans="1:22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7"/>
        <v>106</v>
      </c>
      <c r="P3821">
        <f t="shared" si="298"/>
        <v>40.92</v>
      </c>
      <c r="Q3821" s="10" t="s">
        <v>8315</v>
      </c>
      <c r="R3821" t="s">
        <v>8316</v>
      </c>
      <c r="S3821" s="14">
        <f t="shared" si="299"/>
        <v>42184.209537037037</v>
      </c>
      <c r="T3821" s="14">
        <f t="shared" si="300"/>
        <v>42202.876388888893</v>
      </c>
      <c r="U3821" s="13">
        <f t="shared" si="301"/>
        <v>2015</v>
      </c>
      <c r="V3821"/>
    </row>
    <row r="3822" spans="1:22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7"/>
        <v>143</v>
      </c>
      <c r="P3822">
        <f t="shared" si="298"/>
        <v>21.5</v>
      </c>
      <c r="Q3822" s="10" t="s">
        <v>8315</v>
      </c>
      <c r="R3822" t="s">
        <v>8316</v>
      </c>
      <c r="S3822" s="14">
        <f t="shared" si="299"/>
        <v>42160.651817129634</v>
      </c>
      <c r="T3822" s="14">
        <f t="shared" si="300"/>
        <v>42190.651817129634</v>
      </c>
      <c r="U3822" s="13">
        <f t="shared" si="301"/>
        <v>2015</v>
      </c>
      <c r="V3822"/>
    </row>
    <row r="3823" spans="1:22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7"/>
        <v>105</v>
      </c>
      <c r="P3823">
        <f t="shared" si="298"/>
        <v>79.540000000000006</v>
      </c>
      <c r="Q3823" s="10" t="s">
        <v>8315</v>
      </c>
      <c r="R3823" t="s">
        <v>8316</v>
      </c>
      <c r="S3823" s="14">
        <f t="shared" si="299"/>
        <v>42341.180636574078</v>
      </c>
      <c r="T3823" s="14">
        <f t="shared" si="300"/>
        <v>42373.180636574078</v>
      </c>
      <c r="U3823" s="13">
        <f t="shared" si="301"/>
        <v>2015</v>
      </c>
      <c r="V3823"/>
    </row>
    <row r="3824" spans="1:22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7"/>
        <v>110</v>
      </c>
      <c r="P3824">
        <f t="shared" si="298"/>
        <v>72.38</v>
      </c>
      <c r="Q3824" s="10" t="s">
        <v>8315</v>
      </c>
      <c r="R3824" t="s">
        <v>8316</v>
      </c>
      <c r="S3824" s="14">
        <f t="shared" si="299"/>
        <v>42329.838159722218</v>
      </c>
      <c r="T3824" s="14">
        <f t="shared" si="300"/>
        <v>42388.957638888889</v>
      </c>
      <c r="U3824" s="13">
        <f t="shared" si="301"/>
        <v>2015</v>
      </c>
      <c r="V3824"/>
    </row>
    <row r="3825" spans="1:22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7"/>
        <v>106</v>
      </c>
      <c r="P3825">
        <f t="shared" si="298"/>
        <v>64.63</v>
      </c>
      <c r="Q3825" s="10" t="s">
        <v>8315</v>
      </c>
      <c r="R3825" t="s">
        <v>8316</v>
      </c>
      <c r="S3825" s="14">
        <f t="shared" si="299"/>
        <v>42170.910231481481</v>
      </c>
      <c r="T3825" s="14">
        <f t="shared" si="300"/>
        <v>42205.165972222225</v>
      </c>
      <c r="U3825" s="13">
        <f t="shared" si="301"/>
        <v>2015</v>
      </c>
      <c r="V3825"/>
    </row>
    <row r="3826" spans="1:22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7"/>
        <v>108</v>
      </c>
      <c r="P3826">
        <f t="shared" si="298"/>
        <v>38.57</v>
      </c>
      <c r="Q3826" s="10" t="s">
        <v>8315</v>
      </c>
      <c r="R3826" t="s">
        <v>8316</v>
      </c>
      <c r="S3826" s="14">
        <f t="shared" si="299"/>
        <v>42571.626192129625</v>
      </c>
      <c r="T3826" s="14">
        <f t="shared" si="300"/>
        <v>42583.570138888885</v>
      </c>
      <c r="U3826" s="13">
        <f t="shared" si="301"/>
        <v>2016</v>
      </c>
      <c r="V3826"/>
    </row>
    <row r="3827" spans="1:22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7"/>
        <v>105</v>
      </c>
      <c r="P3827">
        <f t="shared" si="298"/>
        <v>107.57</v>
      </c>
      <c r="Q3827" s="10" t="s">
        <v>8315</v>
      </c>
      <c r="R3827" t="s">
        <v>8316</v>
      </c>
      <c r="S3827" s="14">
        <f t="shared" si="299"/>
        <v>42151.069606481484</v>
      </c>
      <c r="T3827" s="14">
        <f t="shared" si="300"/>
        <v>42172.069606481484</v>
      </c>
      <c r="U3827" s="13">
        <f t="shared" si="301"/>
        <v>2015</v>
      </c>
      <c r="V3827"/>
    </row>
    <row r="3828" spans="1:22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7"/>
        <v>119</v>
      </c>
      <c r="P3828">
        <f t="shared" si="298"/>
        <v>27.5</v>
      </c>
      <c r="Q3828" s="10" t="s">
        <v>8315</v>
      </c>
      <c r="R3828" t="s">
        <v>8316</v>
      </c>
      <c r="S3828" s="14">
        <f t="shared" si="299"/>
        <v>42101.423541666663</v>
      </c>
      <c r="T3828" s="14">
        <f t="shared" si="300"/>
        <v>42131.423541666663</v>
      </c>
      <c r="U3828" s="13">
        <f t="shared" si="301"/>
        <v>2015</v>
      </c>
      <c r="V3828"/>
    </row>
    <row r="3829" spans="1:22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7"/>
        <v>153</v>
      </c>
      <c r="P3829">
        <f t="shared" si="298"/>
        <v>70.459999999999994</v>
      </c>
      <c r="Q3829" s="10" t="s">
        <v>8315</v>
      </c>
      <c r="R3829" t="s">
        <v>8316</v>
      </c>
      <c r="S3829" s="14">
        <f t="shared" si="299"/>
        <v>42034.928252314814</v>
      </c>
      <c r="T3829" s="14">
        <f t="shared" si="300"/>
        <v>42090</v>
      </c>
      <c r="U3829" s="13">
        <f t="shared" si="301"/>
        <v>2015</v>
      </c>
      <c r="V3829"/>
    </row>
    <row r="3830" spans="1:22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7"/>
        <v>100</v>
      </c>
      <c r="P3830">
        <f t="shared" si="298"/>
        <v>178.57</v>
      </c>
      <c r="Q3830" s="10" t="s">
        <v>8315</v>
      </c>
      <c r="R3830" t="s">
        <v>8316</v>
      </c>
      <c r="S3830" s="14">
        <f t="shared" si="299"/>
        <v>41944.527627314819</v>
      </c>
      <c r="T3830" s="14">
        <f t="shared" si="300"/>
        <v>42004.569293981483</v>
      </c>
      <c r="U3830" s="13">
        <f t="shared" si="301"/>
        <v>2014</v>
      </c>
      <c r="V3830"/>
    </row>
    <row r="3831" spans="1:22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7"/>
        <v>100</v>
      </c>
      <c r="P3831">
        <f t="shared" si="298"/>
        <v>62.63</v>
      </c>
      <c r="Q3831" s="10" t="s">
        <v>8315</v>
      </c>
      <c r="R3831" t="s">
        <v>8316</v>
      </c>
      <c r="S3831" s="14">
        <f t="shared" si="299"/>
        <v>42593.865405092598</v>
      </c>
      <c r="T3831" s="14">
        <f t="shared" si="300"/>
        <v>42613.865405092598</v>
      </c>
      <c r="U3831" s="13">
        <f t="shared" si="301"/>
        <v>2016</v>
      </c>
      <c r="V3831"/>
    </row>
    <row r="3832" spans="1:22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7"/>
        <v>225</v>
      </c>
      <c r="P3832">
        <f t="shared" si="298"/>
        <v>75</v>
      </c>
      <c r="Q3832" s="10" t="s">
        <v>8315</v>
      </c>
      <c r="R3832" t="s">
        <v>8316</v>
      </c>
      <c r="S3832" s="14">
        <f t="shared" si="299"/>
        <v>42503.740868055553</v>
      </c>
      <c r="T3832" s="14">
        <f t="shared" si="300"/>
        <v>42517.740868055553</v>
      </c>
      <c r="U3832" s="13">
        <f t="shared" si="301"/>
        <v>2016</v>
      </c>
      <c r="V3832"/>
    </row>
    <row r="3833" spans="1:22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7"/>
        <v>106</v>
      </c>
      <c r="P3833">
        <f t="shared" si="298"/>
        <v>58.9</v>
      </c>
      <c r="Q3833" s="10" t="s">
        <v>8315</v>
      </c>
      <c r="R3833" t="s">
        <v>8316</v>
      </c>
      <c r="S3833" s="14">
        <f t="shared" si="299"/>
        <v>41927.848900462966</v>
      </c>
      <c r="T3833" s="14">
        <f t="shared" si="300"/>
        <v>41948.890567129631</v>
      </c>
      <c r="U3833" s="13">
        <f t="shared" si="301"/>
        <v>2014</v>
      </c>
      <c r="V3833"/>
    </row>
    <row r="3834" spans="1:22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7"/>
        <v>105</v>
      </c>
      <c r="P3834">
        <f t="shared" si="298"/>
        <v>139.56</v>
      </c>
      <c r="Q3834" s="10" t="s">
        <v>8315</v>
      </c>
      <c r="R3834" t="s">
        <v>8316</v>
      </c>
      <c r="S3834" s="14">
        <f t="shared" si="299"/>
        <v>42375.114988425921</v>
      </c>
      <c r="T3834" s="14">
        <f t="shared" si="300"/>
        <v>42420.114988425921</v>
      </c>
      <c r="U3834" s="13">
        <f t="shared" si="301"/>
        <v>2016</v>
      </c>
      <c r="V3834"/>
    </row>
    <row r="3835" spans="1:22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7"/>
        <v>117</v>
      </c>
      <c r="P3835">
        <f t="shared" si="298"/>
        <v>70</v>
      </c>
      <c r="Q3835" s="10" t="s">
        <v>8315</v>
      </c>
      <c r="R3835" t="s">
        <v>8316</v>
      </c>
      <c r="S3835" s="14">
        <f t="shared" si="299"/>
        <v>41963.872361111105</v>
      </c>
      <c r="T3835" s="14">
        <f t="shared" si="300"/>
        <v>41974.797916666663</v>
      </c>
      <c r="U3835" s="13">
        <f t="shared" si="301"/>
        <v>2014</v>
      </c>
      <c r="V3835"/>
    </row>
    <row r="3836" spans="1:22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7"/>
        <v>109</v>
      </c>
      <c r="P3836">
        <f t="shared" si="298"/>
        <v>57.39</v>
      </c>
      <c r="Q3836" s="10" t="s">
        <v>8315</v>
      </c>
      <c r="R3836" t="s">
        <v>8316</v>
      </c>
      <c r="S3836" s="14">
        <f t="shared" si="299"/>
        <v>42143.445219907408</v>
      </c>
      <c r="T3836" s="14">
        <f t="shared" si="300"/>
        <v>42173.445219907408</v>
      </c>
      <c r="U3836" s="13">
        <f t="shared" si="301"/>
        <v>2015</v>
      </c>
      <c r="V3836"/>
    </row>
    <row r="3837" spans="1:22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7"/>
        <v>160</v>
      </c>
      <c r="P3837">
        <f t="shared" si="298"/>
        <v>40</v>
      </c>
      <c r="Q3837" s="10" t="s">
        <v>8315</v>
      </c>
      <c r="R3837" t="s">
        <v>8316</v>
      </c>
      <c r="S3837" s="14">
        <f t="shared" si="299"/>
        <v>42460.94222222222</v>
      </c>
      <c r="T3837" s="14">
        <f t="shared" si="300"/>
        <v>42481.94222222222</v>
      </c>
      <c r="U3837" s="13">
        <f t="shared" si="301"/>
        <v>2016</v>
      </c>
      <c r="V3837"/>
    </row>
    <row r="3838" spans="1:22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7"/>
        <v>113</v>
      </c>
      <c r="P3838">
        <f t="shared" si="298"/>
        <v>64.290000000000006</v>
      </c>
      <c r="Q3838" s="10" t="s">
        <v>8315</v>
      </c>
      <c r="R3838" t="s">
        <v>8316</v>
      </c>
      <c r="S3838" s="14">
        <f t="shared" si="299"/>
        <v>42553.926527777774</v>
      </c>
      <c r="T3838" s="14">
        <f t="shared" si="300"/>
        <v>42585.172916666663</v>
      </c>
      <c r="U3838" s="13">
        <f t="shared" si="301"/>
        <v>2016</v>
      </c>
      <c r="V3838"/>
    </row>
    <row r="3839" spans="1:22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7"/>
        <v>102</v>
      </c>
      <c r="P3839">
        <f t="shared" si="298"/>
        <v>120.12</v>
      </c>
      <c r="Q3839" s="10" t="s">
        <v>8315</v>
      </c>
      <c r="R3839" t="s">
        <v>8316</v>
      </c>
      <c r="S3839" s="14">
        <f t="shared" si="299"/>
        <v>42152.765717592592</v>
      </c>
      <c r="T3839" s="14">
        <f t="shared" si="300"/>
        <v>42188.765717592592</v>
      </c>
      <c r="U3839" s="13">
        <f t="shared" si="301"/>
        <v>2015</v>
      </c>
      <c r="V3839"/>
    </row>
    <row r="3840" spans="1:22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7"/>
        <v>101</v>
      </c>
      <c r="P3840">
        <f t="shared" si="298"/>
        <v>1008.24</v>
      </c>
      <c r="Q3840" s="10" t="s">
        <v>8315</v>
      </c>
      <c r="R3840" t="s">
        <v>8316</v>
      </c>
      <c r="S3840" s="14">
        <f t="shared" si="299"/>
        <v>42116.710752314815</v>
      </c>
      <c r="T3840" s="14">
        <f t="shared" si="300"/>
        <v>42146.710752314815</v>
      </c>
      <c r="U3840" s="13">
        <f t="shared" si="301"/>
        <v>2015</v>
      </c>
      <c r="V3840"/>
    </row>
    <row r="3841" spans="1:22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7"/>
        <v>101</v>
      </c>
      <c r="P3841">
        <f t="shared" si="298"/>
        <v>63.28</v>
      </c>
      <c r="Q3841" s="10" t="s">
        <v>8315</v>
      </c>
      <c r="R3841" t="s">
        <v>8316</v>
      </c>
      <c r="S3841" s="14">
        <f t="shared" si="299"/>
        <v>42155.142638888887</v>
      </c>
      <c r="T3841" s="14">
        <f t="shared" si="300"/>
        <v>42215.142638888887</v>
      </c>
      <c r="U3841" s="13">
        <f t="shared" si="301"/>
        <v>2015</v>
      </c>
      <c r="V3841"/>
    </row>
    <row r="3842" spans="1:22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7"/>
        <v>6500</v>
      </c>
      <c r="P3842">
        <f t="shared" si="298"/>
        <v>21.67</v>
      </c>
      <c r="Q3842" s="10" t="s">
        <v>8315</v>
      </c>
      <c r="R3842" t="s">
        <v>8316</v>
      </c>
      <c r="S3842" s="14">
        <f t="shared" si="299"/>
        <v>42432.701724537037</v>
      </c>
      <c r="T3842" s="14">
        <f t="shared" si="300"/>
        <v>42457.660057870366</v>
      </c>
      <c r="U3842" s="13">
        <f t="shared" si="301"/>
        <v>2016</v>
      </c>
      <c r="V3842"/>
    </row>
    <row r="3843" spans="1:22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3">ROUND(E3843/D3843*100,0)</f>
        <v>9</v>
      </c>
      <c r="P3843">
        <f t="shared" ref="P3843:P3906" si="304">IFERROR(ROUND(E3843/L3843,2),0)</f>
        <v>25.65</v>
      </c>
      <c r="Q3843" s="10" t="s">
        <v>8315</v>
      </c>
      <c r="R3843" t="s">
        <v>8316</v>
      </c>
      <c r="S3843" s="14">
        <f t="shared" ref="S3843:S3906" si="305">(((J3843/60)/60)/24+DATE(1970,1,1))</f>
        <v>41780.785729166666</v>
      </c>
      <c r="T3843" s="14">
        <f t="shared" ref="T3843:T3906" si="306">(((I3843/60)/60)/24)+DATE(1970,1,1)</f>
        <v>41840.785729166666</v>
      </c>
      <c r="U3843" s="13">
        <f t="shared" ref="U3843:U3906" si="307">YEAR(S3843)</f>
        <v>2014</v>
      </c>
      <c r="V3843"/>
    </row>
    <row r="3844" spans="1:22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3"/>
        <v>22</v>
      </c>
      <c r="P3844">
        <f t="shared" si="304"/>
        <v>47.7</v>
      </c>
      <c r="Q3844" s="10" t="s">
        <v>8315</v>
      </c>
      <c r="R3844" t="s">
        <v>8316</v>
      </c>
      <c r="S3844" s="14">
        <f t="shared" si="305"/>
        <v>41740.493657407409</v>
      </c>
      <c r="T3844" s="14">
        <f t="shared" si="306"/>
        <v>41770.493657407409</v>
      </c>
      <c r="U3844" s="13">
        <f t="shared" si="307"/>
        <v>2014</v>
      </c>
      <c r="V3844"/>
    </row>
    <row r="3845" spans="1:22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3"/>
        <v>21</v>
      </c>
      <c r="P3845">
        <f t="shared" si="304"/>
        <v>56.05</v>
      </c>
      <c r="Q3845" s="10" t="s">
        <v>8315</v>
      </c>
      <c r="R3845" t="s">
        <v>8316</v>
      </c>
      <c r="S3845" s="14">
        <f t="shared" si="305"/>
        <v>41766.072500000002</v>
      </c>
      <c r="T3845" s="14">
        <f t="shared" si="306"/>
        <v>41791.072500000002</v>
      </c>
      <c r="U3845" s="13">
        <f t="shared" si="307"/>
        <v>2014</v>
      </c>
      <c r="V3845"/>
    </row>
    <row r="3846" spans="1:22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3"/>
        <v>41</v>
      </c>
      <c r="P3846">
        <f t="shared" si="304"/>
        <v>81.319999999999993</v>
      </c>
      <c r="Q3846" s="10" t="s">
        <v>8315</v>
      </c>
      <c r="R3846" t="s">
        <v>8316</v>
      </c>
      <c r="S3846" s="14">
        <f t="shared" si="305"/>
        <v>41766.617291666669</v>
      </c>
      <c r="T3846" s="14">
        <f t="shared" si="306"/>
        <v>41793.290972222225</v>
      </c>
      <c r="U3846" s="13">
        <f t="shared" si="307"/>
        <v>2014</v>
      </c>
      <c r="V3846"/>
    </row>
    <row r="3847" spans="1:22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3"/>
        <v>2</v>
      </c>
      <c r="P3847">
        <f t="shared" si="304"/>
        <v>70.17</v>
      </c>
      <c r="Q3847" s="10" t="s">
        <v>8315</v>
      </c>
      <c r="R3847" t="s">
        <v>8316</v>
      </c>
      <c r="S3847" s="14">
        <f t="shared" si="305"/>
        <v>42248.627013888887</v>
      </c>
      <c r="T3847" s="14">
        <f t="shared" si="306"/>
        <v>42278.627013888887</v>
      </c>
      <c r="U3847" s="13">
        <f t="shared" si="307"/>
        <v>2015</v>
      </c>
      <c r="V3847"/>
    </row>
    <row r="3848" spans="1:22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3"/>
        <v>3</v>
      </c>
      <c r="P3848">
        <f t="shared" si="304"/>
        <v>23.63</v>
      </c>
      <c r="Q3848" s="10" t="s">
        <v>8315</v>
      </c>
      <c r="R3848" t="s">
        <v>8316</v>
      </c>
      <c r="S3848" s="14">
        <f t="shared" si="305"/>
        <v>41885.221550925926</v>
      </c>
      <c r="T3848" s="14">
        <f t="shared" si="306"/>
        <v>41916.290972222225</v>
      </c>
      <c r="U3848" s="13">
        <f t="shared" si="307"/>
        <v>2014</v>
      </c>
      <c r="V3848"/>
    </row>
    <row r="3849" spans="1:22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3"/>
        <v>16</v>
      </c>
      <c r="P3849">
        <f t="shared" si="304"/>
        <v>188.56</v>
      </c>
      <c r="Q3849" s="10" t="s">
        <v>8315</v>
      </c>
      <c r="R3849" t="s">
        <v>8316</v>
      </c>
      <c r="S3849" s="14">
        <f t="shared" si="305"/>
        <v>42159.224432870367</v>
      </c>
      <c r="T3849" s="14">
        <f t="shared" si="306"/>
        <v>42204.224432870367</v>
      </c>
      <c r="U3849" s="13">
        <f t="shared" si="307"/>
        <v>2015</v>
      </c>
      <c r="V3849"/>
    </row>
    <row r="3850" spans="1:22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3"/>
        <v>16</v>
      </c>
      <c r="P3850">
        <f t="shared" si="304"/>
        <v>49.51</v>
      </c>
      <c r="Q3850" s="10" t="s">
        <v>8315</v>
      </c>
      <c r="R3850" t="s">
        <v>8316</v>
      </c>
      <c r="S3850" s="14">
        <f t="shared" si="305"/>
        <v>42265.817002314812</v>
      </c>
      <c r="T3850" s="14">
        <f t="shared" si="306"/>
        <v>42295.817002314812</v>
      </c>
      <c r="U3850" s="13">
        <f t="shared" si="307"/>
        <v>2015</v>
      </c>
      <c r="V3850"/>
    </row>
    <row r="3851" spans="1:22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3"/>
        <v>7</v>
      </c>
      <c r="P3851">
        <f t="shared" si="304"/>
        <v>75.459999999999994</v>
      </c>
      <c r="Q3851" s="10" t="s">
        <v>8315</v>
      </c>
      <c r="R3851" t="s">
        <v>8316</v>
      </c>
      <c r="S3851" s="14">
        <f t="shared" si="305"/>
        <v>42136.767175925925</v>
      </c>
      <c r="T3851" s="14">
        <f t="shared" si="306"/>
        <v>42166.767175925925</v>
      </c>
      <c r="U3851" s="13">
        <f t="shared" si="307"/>
        <v>2015</v>
      </c>
      <c r="V3851"/>
    </row>
    <row r="3852" spans="1:22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3"/>
        <v>4</v>
      </c>
      <c r="P3852">
        <f t="shared" si="304"/>
        <v>9.5</v>
      </c>
      <c r="Q3852" s="10" t="s">
        <v>8315</v>
      </c>
      <c r="R3852" t="s">
        <v>8316</v>
      </c>
      <c r="S3852" s="14">
        <f t="shared" si="305"/>
        <v>41975.124340277776</v>
      </c>
      <c r="T3852" s="14">
        <f t="shared" si="306"/>
        <v>42005.124340277776</v>
      </c>
      <c r="U3852" s="13">
        <f t="shared" si="307"/>
        <v>2014</v>
      </c>
      <c r="V3852"/>
    </row>
    <row r="3853" spans="1:22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3"/>
        <v>34</v>
      </c>
      <c r="P3853">
        <f t="shared" si="304"/>
        <v>35.5</v>
      </c>
      <c r="Q3853" s="10" t="s">
        <v>8315</v>
      </c>
      <c r="R3853" t="s">
        <v>8316</v>
      </c>
      <c r="S3853" s="14">
        <f t="shared" si="305"/>
        <v>42172.439571759256</v>
      </c>
      <c r="T3853" s="14">
        <f t="shared" si="306"/>
        <v>42202.439571759256</v>
      </c>
      <c r="U3853" s="13">
        <f t="shared" si="307"/>
        <v>2015</v>
      </c>
      <c r="V3853"/>
    </row>
    <row r="3854" spans="1:22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3"/>
        <v>0</v>
      </c>
      <c r="P3854">
        <f t="shared" si="304"/>
        <v>10</v>
      </c>
      <c r="Q3854" s="10" t="s">
        <v>8315</v>
      </c>
      <c r="R3854" t="s">
        <v>8316</v>
      </c>
      <c r="S3854" s="14">
        <f t="shared" si="305"/>
        <v>42065.190694444449</v>
      </c>
      <c r="T3854" s="14">
        <f t="shared" si="306"/>
        <v>42090.149027777778</v>
      </c>
      <c r="U3854" s="13">
        <f t="shared" si="307"/>
        <v>2015</v>
      </c>
      <c r="V3854"/>
    </row>
    <row r="3855" spans="1:22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3"/>
        <v>0</v>
      </c>
      <c r="P3855">
        <f t="shared" si="304"/>
        <v>13</v>
      </c>
      <c r="Q3855" s="10" t="s">
        <v>8315</v>
      </c>
      <c r="R3855" t="s">
        <v>8316</v>
      </c>
      <c r="S3855" s="14">
        <f t="shared" si="305"/>
        <v>41848.84002314815</v>
      </c>
      <c r="T3855" s="14">
        <f t="shared" si="306"/>
        <v>41883.84002314815</v>
      </c>
      <c r="U3855" s="13">
        <f t="shared" si="307"/>
        <v>2014</v>
      </c>
      <c r="V3855"/>
    </row>
    <row r="3856" spans="1:22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3"/>
        <v>16</v>
      </c>
      <c r="P3856">
        <f t="shared" si="304"/>
        <v>89.4</v>
      </c>
      <c r="Q3856" s="10" t="s">
        <v>8315</v>
      </c>
      <c r="R3856" t="s">
        <v>8316</v>
      </c>
      <c r="S3856" s="14">
        <f t="shared" si="305"/>
        <v>42103.884930555556</v>
      </c>
      <c r="T3856" s="14">
        <f t="shared" si="306"/>
        <v>42133.884930555556</v>
      </c>
      <c r="U3856" s="13">
        <f t="shared" si="307"/>
        <v>2015</v>
      </c>
      <c r="V3856"/>
    </row>
    <row r="3857" spans="1:22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3"/>
        <v>3</v>
      </c>
      <c r="P3857">
        <f t="shared" si="304"/>
        <v>25</v>
      </c>
      <c r="Q3857" s="10" t="s">
        <v>8315</v>
      </c>
      <c r="R3857" t="s">
        <v>8316</v>
      </c>
      <c r="S3857" s="14">
        <f t="shared" si="305"/>
        <v>42059.970729166671</v>
      </c>
      <c r="T3857" s="14">
        <f t="shared" si="306"/>
        <v>42089.929062499999</v>
      </c>
      <c r="U3857" s="13">
        <f t="shared" si="307"/>
        <v>2015</v>
      </c>
      <c r="V3857"/>
    </row>
    <row r="3858" spans="1:22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3"/>
        <v>0</v>
      </c>
      <c r="P3858">
        <f t="shared" si="304"/>
        <v>1</v>
      </c>
      <c r="Q3858" s="10" t="s">
        <v>8315</v>
      </c>
      <c r="R3858" t="s">
        <v>8316</v>
      </c>
      <c r="S3858" s="14">
        <f t="shared" si="305"/>
        <v>42041.743090277778</v>
      </c>
      <c r="T3858" s="14">
        <f t="shared" si="306"/>
        <v>42071.701423611114</v>
      </c>
      <c r="U3858" s="13">
        <f t="shared" si="307"/>
        <v>2015</v>
      </c>
      <c r="V3858"/>
    </row>
    <row r="3859" spans="1:22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3"/>
        <v>5</v>
      </c>
      <c r="P3859">
        <f t="shared" si="304"/>
        <v>65</v>
      </c>
      <c r="Q3859" s="10" t="s">
        <v>8315</v>
      </c>
      <c r="R3859" t="s">
        <v>8316</v>
      </c>
      <c r="S3859" s="14">
        <f t="shared" si="305"/>
        <v>41829.73715277778</v>
      </c>
      <c r="T3859" s="14">
        <f t="shared" si="306"/>
        <v>41852.716666666667</v>
      </c>
      <c r="U3859" s="13">
        <f t="shared" si="307"/>
        <v>2014</v>
      </c>
      <c r="V3859"/>
    </row>
    <row r="3860" spans="1:22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3"/>
        <v>2</v>
      </c>
      <c r="P3860">
        <f t="shared" si="304"/>
        <v>10</v>
      </c>
      <c r="Q3860" s="10" t="s">
        <v>8315</v>
      </c>
      <c r="R3860" t="s">
        <v>8316</v>
      </c>
      <c r="S3860" s="14">
        <f t="shared" si="305"/>
        <v>42128.431064814817</v>
      </c>
      <c r="T3860" s="14">
        <f t="shared" si="306"/>
        <v>42146.875</v>
      </c>
      <c r="U3860" s="13">
        <f t="shared" si="307"/>
        <v>2015</v>
      </c>
      <c r="V3860"/>
    </row>
    <row r="3861" spans="1:22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3"/>
        <v>0</v>
      </c>
      <c r="P3861">
        <f t="shared" si="304"/>
        <v>1</v>
      </c>
      <c r="Q3861" s="10" t="s">
        <v>8315</v>
      </c>
      <c r="R3861" t="s">
        <v>8316</v>
      </c>
      <c r="S3861" s="14">
        <f t="shared" si="305"/>
        <v>41789.893599537041</v>
      </c>
      <c r="T3861" s="14">
        <f t="shared" si="306"/>
        <v>41815.875</v>
      </c>
      <c r="U3861" s="13">
        <f t="shared" si="307"/>
        <v>2014</v>
      </c>
      <c r="V3861"/>
    </row>
    <row r="3862" spans="1:22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3"/>
        <v>18</v>
      </c>
      <c r="P3862">
        <f t="shared" si="304"/>
        <v>81.540000000000006</v>
      </c>
      <c r="Q3862" s="10" t="s">
        <v>8315</v>
      </c>
      <c r="R3862" t="s">
        <v>8316</v>
      </c>
      <c r="S3862" s="14">
        <f t="shared" si="305"/>
        <v>41833.660995370366</v>
      </c>
      <c r="T3862" s="14">
        <f t="shared" si="306"/>
        <v>41863.660995370366</v>
      </c>
      <c r="U3862" s="13">
        <f t="shared" si="307"/>
        <v>2014</v>
      </c>
      <c r="V3862"/>
    </row>
    <row r="3863" spans="1:22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3"/>
        <v>5</v>
      </c>
      <c r="P3863">
        <f t="shared" si="304"/>
        <v>100</v>
      </c>
      <c r="Q3863" s="10" t="s">
        <v>8315</v>
      </c>
      <c r="R3863" t="s">
        <v>8316</v>
      </c>
      <c r="S3863" s="14">
        <f t="shared" si="305"/>
        <v>41914.590011574073</v>
      </c>
      <c r="T3863" s="14">
        <f t="shared" si="306"/>
        <v>41955.907638888893</v>
      </c>
      <c r="U3863" s="13">
        <f t="shared" si="307"/>
        <v>2014</v>
      </c>
      <c r="V3863"/>
    </row>
    <row r="3864" spans="1:22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3"/>
        <v>0</v>
      </c>
      <c r="P3864">
        <f t="shared" si="304"/>
        <v>1</v>
      </c>
      <c r="Q3864" s="10" t="s">
        <v>8315</v>
      </c>
      <c r="R3864" t="s">
        <v>8316</v>
      </c>
      <c r="S3864" s="14">
        <f t="shared" si="305"/>
        <v>42611.261064814811</v>
      </c>
      <c r="T3864" s="14">
        <f t="shared" si="306"/>
        <v>42625.707638888889</v>
      </c>
      <c r="U3864" s="13">
        <f t="shared" si="307"/>
        <v>2016</v>
      </c>
      <c r="V3864"/>
    </row>
    <row r="3865" spans="1:22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3"/>
        <v>0</v>
      </c>
      <c r="P3865">
        <f t="shared" si="304"/>
        <v>0</v>
      </c>
      <c r="Q3865" s="10" t="s">
        <v>8315</v>
      </c>
      <c r="R3865" t="s">
        <v>8316</v>
      </c>
      <c r="S3865" s="14">
        <f t="shared" si="305"/>
        <v>42253.633159722223</v>
      </c>
      <c r="T3865" s="14">
        <f t="shared" si="306"/>
        <v>42313.674826388888</v>
      </c>
      <c r="U3865" s="13">
        <f t="shared" si="307"/>
        <v>2015</v>
      </c>
      <c r="V3865"/>
    </row>
    <row r="3866" spans="1:22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3"/>
        <v>1</v>
      </c>
      <c r="P3866">
        <f t="shared" si="304"/>
        <v>20</v>
      </c>
      <c r="Q3866" s="10" t="s">
        <v>8315</v>
      </c>
      <c r="R3866" t="s">
        <v>8316</v>
      </c>
      <c r="S3866" s="14">
        <f t="shared" si="305"/>
        <v>42295.891828703709</v>
      </c>
      <c r="T3866" s="14">
        <f t="shared" si="306"/>
        <v>42325.933495370366</v>
      </c>
      <c r="U3866" s="13">
        <f t="shared" si="307"/>
        <v>2015</v>
      </c>
      <c r="V3866"/>
    </row>
    <row r="3867" spans="1:22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3"/>
        <v>27</v>
      </c>
      <c r="P3867">
        <f t="shared" si="304"/>
        <v>46.43</v>
      </c>
      <c r="Q3867" s="10" t="s">
        <v>8315</v>
      </c>
      <c r="R3867" t="s">
        <v>8316</v>
      </c>
      <c r="S3867" s="14">
        <f t="shared" si="305"/>
        <v>41841.651597222226</v>
      </c>
      <c r="T3867" s="14">
        <f t="shared" si="306"/>
        <v>41881.229166666664</v>
      </c>
      <c r="U3867" s="13">
        <f t="shared" si="307"/>
        <v>2014</v>
      </c>
      <c r="V3867"/>
    </row>
    <row r="3868" spans="1:22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3"/>
        <v>1</v>
      </c>
      <c r="P3868">
        <f t="shared" si="304"/>
        <v>5.5</v>
      </c>
      <c r="Q3868" s="10" t="s">
        <v>8315</v>
      </c>
      <c r="R3868" t="s">
        <v>8316</v>
      </c>
      <c r="S3868" s="14">
        <f t="shared" si="305"/>
        <v>42402.947002314817</v>
      </c>
      <c r="T3868" s="14">
        <f t="shared" si="306"/>
        <v>42452.145138888889</v>
      </c>
      <c r="U3868" s="13">
        <f t="shared" si="307"/>
        <v>2016</v>
      </c>
      <c r="V3868"/>
    </row>
    <row r="3869" spans="1:22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3"/>
        <v>13</v>
      </c>
      <c r="P3869">
        <f t="shared" si="304"/>
        <v>50.2</v>
      </c>
      <c r="Q3869" s="10" t="s">
        <v>8315</v>
      </c>
      <c r="R3869" t="s">
        <v>8316</v>
      </c>
      <c r="S3869" s="14">
        <f t="shared" si="305"/>
        <v>42509.814108796301</v>
      </c>
      <c r="T3869" s="14">
        <f t="shared" si="306"/>
        <v>42539.814108796301</v>
      </c>
      <c r="U3869" s="13">
        <f t="shared" si="307"/>
        <v>2016</v>
      </c>
      <c r="V3869"/>
    </row>
    <row r="3870" spans="1:22" hidden="1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3"/>
        <v>0</v>
      </c>
      <c r="P3870">
        <f t="shared" si="304"/>
        <v>10</v>
      </c>
      <c r="Q3870" s="10" t="s">
        <v>8315</v>
      </c>
      <c r="R3870" t="s">
        <v>8357</v>
      </c>
      <c r="S3870" s="14">
        <f t="shared" si="305"/>
        <v>41865.659780092588</v>
      </c>
      <c r="T3870" s="14">
        <f t="shared" si="306"/>
        <v>41890.659780092588</v>
      </c>
      <c r="U3870" s="13">
        <f t="shared" si="307"/>
        <v>2014</v>
      </c>
      <c r="V3870" s="31">
        <f>T3870-S3870</f>
        <v>25</v>
      </c>
    </row>
    <row r="3871" spans="1:22" ht="29" hidden="1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3"/>
        <v>3</v>
      </c>
      <c r="P3871">
        <f t="shared" si="304"/>
        <v>30.13</v>
      </c>
      <c r="Q3871" s="10" t="s">
        <v>8315</v>
      </c>
      <c r="R3871" t="s">
        <v>8357</v>
      </c>
      <c r="S3871" s="14">
        <f t="shared" si="305"/>
        <v>42047.724444444444</v>
      </c>
      <c r="T3871" s="14">
        <f t="shared" si="306"/>
        <v>42077.132638888885</v>
      </c>
      <c r="U3871" s="13">
        <f t="shared" si="307"/>
        <v>2015</v>
      </c>
      <c r="V3871"/>
    </row>
    <row r="3872" spans="1:22" ht="58" hidden="1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3"/>
        <v>15</v>
      </c>
      <c r="P3872">
        <f t="shared" si="304"/>
        <v>150</v>
      </c>
      <c r="Q3872" s="10" t="s">
        <v>8315</v>
      </c>
      <c r="R3872" t="s">
        <v>8357</v>
      </c>
      <c r="S3872" s="14">
        <f t="shared" si="305"/>
        <v>41793.17219907407</v>
      </c>
      <c r="T3872" s="14">
        <f t="shared" si="306"/>
        <v>41823.17219907407</v>
      </c>
      <c r="U3872" s="13">
        <f t="shared" si="307"/>
        <v>2014</v>
      </c>
      <c r="V3872"/>
    </row>
    <row r="3873" spans="1:22" ht="29" hidden="1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3"/>
        <v>3</v>
      </c>
      <c r="P3873">
        <f t="shared" si="304"/>
        <v>13.33</v>
      </c>
      <c r="Q3873" s="10" t="s">
        <v>8315</v>
      </c>
      <c r="R3873" t="s">
        <v>8357</v>
      </c>
      <c r="S3873" s="14">
        <f t="shared" si="305"/>
        <v>42763.780671296292</v>
      </c>
      <c r="T3873" s="14">
        <f t="shared" si="306"/>
        <v>42823.739004629635</v>
      </c>
      <c r="U3873" s="13">
        <f t="shared" si="307"/>
        <v>2017</v>
      </c>
      <c r="V3873"/>
    </row>
    <row r="3874" spans="1:22" ht="43.5" hidden="1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3"/>
        <v>0</v>
      </c>
      <c r="P3874">
        <f t="shared" si="304"/>
        <v>0</v>
      </c>
      <c r="Q3874" s="10" t="s">
        <v>8315</v>
      </c>
      <c r="R3874" t="s">
        <v>8357</v>
      </c>
      <c r="S3874" s="14">
        <f t="shared" si="305"/>
        <v>42180.145787037036</v>
      </c>
      <c r="T3874" s="14">
        <f t="shared" si="306"/>
        <v>42230.145787037036</v>
      </c>
      <c r="U3874" s="13">
        <f t="shared" si="307"/>
        <v>2015</v>
      </c>
      <c r="V3874"/>
    </row>
    <row r="3875" spans="1:22" ht="43.5" hidden="1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3"/>
        <v>0</v>
      </c>
      <c r="P3875">
        <f t="shared" si="304"/>
        <v>0</v>
      </c>
      <c r="Q3875" s="10" t="s">
        <v>8315</v>
      </c>
      <c r="R3875" t="s">
        <v>8357</v>
      </c>
      <c r="S3875" s="14">
        <f t="shared" si="305"/>
        <v>42255.696006944447</v>
      </c>
      <c r="T3875" s="14">
        <f t="shared" si="306"/>
        <v>42285.696006944447</v>
      </c>
      <c r="U3875" s="13">
        <f t="shared" si="307"/>
        <v>2015</v>
      </c>
      <c r="V3875"/>
    </row>
    <row r="3876" spans="1:22" ht="58" hidden="1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3"/>
        <v>0</v>
      </c>
      <c r="P3876">
        <f t="shared" si="304"/>
        <v>0</v>
      </c>
      <c r="Q3876" s="10" t="s">
        <v>8315</v>
      </c>
      <c r="R3876" t="s">
        <v>8357</v>
      </c>
      <c r="S3876" s="14">
        <f t="shared" si="305"/>
        <v>42007.016458333332</v>
      </c>
      <c r="T3876" s="14">
        <f t="shared" si="306"/>
        <v>42028.041666666672</v>
      </c>
      <c r="U3876" s="13">
        <f t="shared" si="307"/>
        <v>2015</v>
      </c>
      <c r="V3876"/>
    </row>
    <row r="3877" spans="1:22" ht="43.5" hidden="1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3"/>
        <v>0</v>
      </c>
      <c r="P3877">
        <f t="shared" si="304"/>
        <v>0</v>
      </c>
      <c r="Q3877" s="10" t="s">
        <v>8315</v>
      </c>
      <c r="R3877" t="s">
        <v>8357</v>
      </c>
      <c r="S3877" s="14">
        <f t="shared" si="305"/>
        <v>42615.346817129626</v>
      </c>
      <c r="T3877" s="14">
        <f t="shared" si="306"/>
        <v>42616.416666666672</v>
      </c>
      <c r="U3877" s="13">
        <f t="shared" si="307"/>
        <v>2016</v>
      </c>
      <c r="V3877"/>
    </row>
    <row r="3878" spans="1:22" ht="58" hidden="1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3"/>
        <v>53</v>
      </c>
      <c r="P3878">
        <f t="shared" si="304"/>
        <v>44.76</v>
      </c>
      <c r="Q3878" s="10" t="s">
        <v>8315</v>
      </c>
      <c r="R3878" t="s">
        <v>8357</v>
      </c>
      <c r="S3878" s="14">
        <f t="shared" si="305"/>
        <v>42372.624166666668</v>
      </c>
      <c r="T3878" s="14">
        <f t="shared" si="306"/>
        <v>42402.624166666668</v>
      </c>
      <c r="U3878" s="13">
        <f t="shared" si="307"/>
        <v>2016</v>
      </c>
      <c r="V3878" s="31">
        <f>T3878-S3878</f>
        <v>30</v>
      </c>
    </row>
    <row r="3879" spans="1:22" ht="43.5" hidden="1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3"/>
        <v>5</v>
      </c>
      <c r="P3879">
        <f t="shared" si="304"/>
        <v>88.64</v>
      </c>
      <c r="Q3879" s="10" t="s">
        <v>8315</v>
      </c>
      <c r="R3879" t="s">
        <v>8357</v>
      </c>
      <c r="S3879" s="14">
        <f t="shared" si="305"/>
        <v>42682.67768518519</v>
      </c>
      <c r="T3879" s="14">
        <f t="shared" si="306"/>
        <v>42712.67768518519</v>
      </c>
      <c r="U3879" s="13">
        <f t="shared" si="307"/>
        <v>2016</v>
      </c>
      <c r="V3879"/>
    </row>
    <row r="3880" spans="1:22" ht="43.5" hidden="1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3"/>
        <v>0</v>
      </c>
      <c r="P3880">
        <f t="shared" si="304"/>
        <v>10</v>
      </c>
      <c r="Q3880" s="10" t="s">
        <v>8315</v>
      </c>
      <c r="R3880" t="s">
        <v>8357</v>
      </c>
      <c r="S3880" s="14">
        <f t="shared" si="305"/>
        <v>42154.818819444445</v>
      </c>
      <c r="T3880" s="14">
        <f t="shared" si="306"/>
        <v>42185.165972222225</v>
      </c>
      <c r="U3880" s="13">
        <f t="shared" si="307"/>
        <v>2015</v>
      </c>
      <c r="V3880"/>
    </row>
    <row r="3881" spans="1:22" ht="43.5" hidden="1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3"/>
        <v>0</v>
      </c>
      <c r="P3881">
        <f t="shared" si="304"/>
        <v>0</v>
      </c>
      <c r="Q3881" s="10" t="s">
        <v>8315</v>
      </c>
      <c r="R3881" t="s">
        <v>8357</v>
      </c>
      <c r="S3881" s="14">
        <f t="shared" si="305"/>
        <v>41999.861064814817</v>
      </c>
      <c r="T3881" s="14">
        <f t="shared" si="306"/>
        <v>42029.861064814817</v>
      </c>
      <c r="U3881" s="13">
        <f t="shared" si="307"/>
        <v>2014</v>
      </c>
      <c r="V3881" s="31">
        <f t="shared" ref="V3881:V3882" si="308">T3881-S3881</f>
        <v>30</v>
      </c>
    </row>
    <row r="3882" spans="1:22" ht="43.5" hidden="1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3"/>
        <v>13</v>
      </c>
      <c r="P3882">
        <f t="shared" si="304"/>
        <v>57.65</v>
      </c>
      <c r="Q3882" s="10" t="s">
        <v>8315</v>
      </c>
      <c r="R3882" t="s">
        <v>8357</v>
      </c>
      <c r="S3882" s="14">
        <f t="shared" si="305"/>
        <v>41815.815046296295</v>
      </c>
      <c r="T3882" s="14">
        <f t="shared" si="306"/>
        <v>41850.958333333336</v>
      </c>
      <c r="U3882" s="13">
        <f t="shared" si="307"/>
        <v>2014</v>
      </c>
      <c r="V3882" s="31">
        <f t="shared" si="308"/>
        <v>35.143287037040864</v>
      </c>
    </row>
    <row r="3883" spans="1:22" ht="29" hidden="1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3"/>
        <v>5</v>
      </c>
      <c r="P3883">
        <f t="shared" si="304"/>
        <v>25</v>
      </c>
      <c r="Q3883" s="10" t="s">
        <v>8315</v>
      </c>
      <c r="R3883" t="s">
        <v>8357</v>
      </c>
      <c r="S3883" s="14">
        <f t="shared" si="305"/>
        <v>42756.018506944441</v>
      </c>
      <c r="T3883" s="14">
        <f t="shared" si="306"/>
        <v>42786.018506944441</v>
      </c>
      <c r="U3883" s="13">
        <f t="shared" si="307"/>
        <v>2017</v>
      </c>
      <c r="V3883"/>
    </row>
    <row r="3884" spans="1:22" ht="43.5" hidden="1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3"/>
        <v>0</v>
      </c>
      <c r="P3884">
        <f t="shared" si="304"/>
        <v>0</v>
      </c>
      <c r="Q3884" s="10" t="s">
        <v>8315</v>
      </c>
      <c r="R3884" t="s">
        <v>8357</v>
      </c>
      <c r="S3884" s="14">
        <f t="shared" si="305"/>
        <v>42373.983449074076</v>
      </c>
      <c r="T3884" s="14">
        <f t="shared" si="306"/>
        <v>42400.960416666669</v>
      </c>
      <c r="U3884" s="13">
        <f t="shared" si="307"/>
        <v>2016</v>
      </c>
      <c r="V3884"/>
    </row>
    <row r="3885" spans="1:22" ht="58" hidden="1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3"/>
        <v>0</v>
      </c>
      <c r="P3885">
        <f t="shared" si="304"/>
        <v>0</v>
      </c>
      <c r="Q3885" s="10" t="s">
        <v>8315</v>
      </c>
      <c r="R3885" t="s">
        <v>8357</v>
      </c>
      <c r="S3885" s="14">
        <f t="shared" si="305"/>
        <v>41854.602650462963</v>
      </c>
      <c r="T3885" s="14">
        <f t="shared" si="306"/>
        <v>41884.602650462963</v>
      </c>
      <c r="U3885" s="13">
        <f t="shared" si="307"/>
        <v>2014</v>
      </c>
      <c r="V3885" s="31">
        <f>T3885-S3885</f>
        <v>30</v>
      </c>
    </row>
    <row r="3886" spans="1:22" ht="43.5" hidden="1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3"/>
        <v>0</v>
      </c>
      <c r="P3886">
        <f t="shared" si="304"/>
        <v>0</v>
      </c>
      <c r="Q3886" s="10" t="s">
        <v>8315</v>
      </c>
      <c r="R3886" t="s">
        <v>8357</v>
      </c>
      <c r="S3886" s="14">
        <f t="shared" si="305"/>
        <v>42065.791574074072</v>
      </c>
      <c r="T3886" s="14">
        <f t="shared" si="306"/>
        <v>42090.749907407408</v>
      </c>
      <c r="U3886" s="13">
        <f t="shared" si="307"/>
        <v>2015</v>
      </c>
      <c r="V3886"/>
    </row>
    <row r="3887" spans="1:22" ht="43.5" hidden="1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3"/>
        <v>0</v>
      </c>
      <c r="P3887">
        <f t="shared" si="304"/>
        <v>0</v>
      </c>
      <c r="Q3887" s="10" t="s">
        <v>8315</v>
      </c>
      <c r="R3887" t="s">
        <v>8357</v>
      </c>
      <c r="S3887" s="14">
        <f t="shared" si="305"/>
        <v>42469.951284722221</v>
      </c>
      <c r="T3887" s="14">
        <f t="shared" si="306"/>
        <v>42499.951284722221</v>
      </c>
      <c r="U3887" s="13">
        <f t="shared" si="307"/>
        <v>2016</v>
      </c>
      <c r="V3887"/>
    </row>
    <row r="3888" spans="1:22" hidden="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3"/>
        <v>0</v>
      </c>
      <c r="P3888">
        <f t="shared" si="304"/>
        <v>0</v>
      </c>
      <c r="Q3888" s="10" t="s">
        <v>8315</v>
      </c>
      <c r="R3888" t="s">
        <v>8357</v>
      </c>
      <c r="S3888" s="14">
        <f t="shared" si="305"/>
        <v>41954.228032407409</v>
      </c>
      <c r="T3888" s="14">
        <f t="shared" si="306"/>
        <v>41984.228032407409</v>
      </c>
      <c r="U3888" s="13">
        <f t="shared" si="307"/>
        <v>2014</v>
      </c>
      <c r="V3888"/>
    </row>
    <row r="3889" spans="1:22" ht="43.5" hidden="1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3"/>
        <v>2</v>
      </c>
      <c r="P3889">
        <f t="shared" si="304"/>
        <v>17.5</v>
      </c>
      <c r="Q3889" s="10" t="s">
        <v>8315</v>
      </c>
      <c r="R3889" t="s">
        <v>8357</v>
      </c>
      <c r="S3889" s="14">
        <f t="shared" si="305"/>
        <v>42079.857974537037</v>
      </c>
      <c r="T3889" s="14">
        <f t="shared" si="306"/>
        <v>42125.916666666672</v>
      </c>
      <c r="U3889" s="13">
        <f t="shared" si="307"/>
        <v>2015</v>
      </c>
      <c r="V3889"/>
    </row>
    <row r="3890" spans="1:22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3"/>
        <v>27</v>
      </c>
      <c r="P3890">
        <f t="shared" si="304"/>
        <v>38.71</v>
      </c>
      <c r="Q3890" s="10" t="s">
        <v>8315</v>
      </c>
      <c r="R3890" t="s">
        <v>8316</v>
      </c>
      <c r="S3890" s="14">
        <f t="shared" si="305"/>
        <v>42762.545810185184</v>
      </c>
      <c r="T3890" s="14">
        <f t="shared" si="306"/>
        <v>42792.545810185184</v>
      </c>
      <c r="U3890" s="13">
        <f t="shared" si="307"/>
        <v>2017</v>
      </c>
      <c r="V3890"/>
    </row>
    <row r="3891" spans="1:22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3"/>
        <v>1</v>
      </c>
      <c r="P3891">
        <f t="shared" si="304"/>
        <v>13.11</v>
      </c>
      <c r="Q3891" s="10" t="s">
        <v>8315</v>
      </c>
      <c r="R3891" t="s">
        <v>8316</v>
      </c>
      <c r="S3891" s="14">
        <f t="shared" si="305"/>
        <v>41977.004976851851</v>
      </c>
      <c r="T3891" s="14">
        <f t="shared" si="306"/>
        <v>42008.976388888885</v>
      </c>
      <c r="U3891" s="13">
        <f t="shared" si="307"/>
        <v>2014</v>
      </c>
      <c r="V3891"/>
    </row>
    <row r="3892" spans="1:22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3"/>
        <v>17</v>
      </c>
      <c r="P3892">
        <f t="shared" si="304"/>
        <v>315.5</v>
      </c>
      <c r="Q3892" s="10" t="s">
        <v>8315</v>
      </c>
      <c r="R3892" t="s">
        <v>8316</v>
      </c>
      <c r="S3892" s="14">
        <f t="shared" si="305"/>
        <v>42171.758611111116</v>
      </c>
      <c r="T3892" s="14">
        <f t="shared" si="306"/>
        <v>42231.758611111116</v>
      </c>
      <c r="U3892" s="13">
        <f t="shared" si="307"/>
        <v>2015</v>
      </c>
      <c r="V3892"/>
    </row>
    <row r="3893" spans="1:22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3"/>
        <v>33</v>
      </c>
      <c r="P3893">
        <f t="shared" si="304"/>
        <v>37.14</v>
      </c>
      <c r="Q3893" s="10" t="s">
        <v>8315</v>
      </c>
      <c r="R3893" t="s">
        <v>8316</v>
      </c>
      <c r="S3893" s="14">
        <f t="shared" si="305"/>
        <v>42056.1324537037</v>
      </c>
      <c r="T3893" s="14">
        <f t="shared" si="306"/>
        <v>42086.207638888889</v>
      </c>
      <c r="U3893" s="13">
        <f t="shared" si="307"/>
        <v>2015</v>
      </c>
      <c r="V3893"/>
    </row>
    <row r="3894" spans="1:22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3"/>
        <v>0</v>
      </c>
      <c r="P3894">
        <f t="shared" si="304"/>
        <v>0</v>
      </c>
      <c r="Q3894" s="10" t="s">
        <v>8315</v>
      </c>
      <c r="R3894" t="s">
        <v>8316</v>
      </c>
      <c r="S3894" s="14">
        <f t="shared" si="305"/>
        <v>41867.652280092596</v>
      </c>
      <c r="T3894" s="14">
        <f t="shared" si="306"/>
        <v>41875.291666666664</v>
      </c>
      <c r="U3894" s="13">
        <f t="shared" si="307"/>
        <v>2014</v>
      </c>
      <c r="V3894"/>
    </row>
    <row r="3895" spans="1:22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3"/>
        <v>22</v>
      </c>
      <c r="P3895">
        <f t="shared" si="304"/>
        <v>128.27000000000001</v>
      </c>
      <c r="Q3895" s="10" t="s">
        <v>8315</v>
      </c>
      <c r="R3895" t="s">
        <v>8316</v>
      </c>
      <c r="S3895" s="14">
        <f t="shared" si="305"/>
        <v>41779.657870370371</v>
      </c>
      <c r="T3895" s="14">
        <f t="shared" si="306"/>
        <v>41821.25</v>
      </c>
      <c r="U3895" s="13">
        <f t="shared" si="307"/>
        <v>2014</v>
      </c>
      <c r="V3895"/>
    </row>
    <row r="3896" spans="1:22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3"/>
        <v>3</v>
      </c>
      <c r="P3896">
        <f t="shared" si="304"/>
        <v>47.27</v>
      </c>
      <c r="Q3896" s="10" t="s">
        <v>8315</v>
      </c>
      <c r="R3896" t="s">
        <v>8316</v>
      </c>
      <c r="S3896" s="14">
        <f t="shared" si="305"/>
        <v>42679.958472222221</v>
      </c>
      <c r="T3896" s="14">
        <f t="shared" si="306"/>
        <v>42710.207638888889</v>
      </c>
      <c r="U3896" s="13">
        <f t="shared" si="307"/>
        <v>2016</v>
      </c>
      <c r="V3896"/>
    </row>
    <row r="3897" spans="1:22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3"/>
        <v>5</v>
      </c>
      <c r="P3897">
        <f t="shared" si="304"/>
        <v>50</v>
      </c>
      <c r="Q3897" s="10" t="s">
        <v>8315</v>
      </c>
      <c r="R3897" t="s">
        <v>8316</v>
      </c>
      <c r="S3897" s="14">
        <f t="shared" si="305"/>
        <v>42032.250208333338</v>
      </c>
      <c r="T3897" s="14">
        <f t="shared" si="306"/>
        <v>42063.250208333338</v>
      </c>
      <c r="U3897" s="13">
        <f t="shared" si="307"/>
        <v>2015</v>
      </c>
      <c r="V3897"/>
    </row>
    <row r="3898" spans="1:22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3"/>
        <v>11</v>
      </c>
      <c r="P3898">
        <f t="shared" si="304"/>
        <v>42.5</v>
      </c>
      <c r="Q3898" s="10" t="s">
        <v>8315</v>
      </c>
      <c r="R3898" t="s">
        <v>8316</v>
      </c>
      <c r="S3898" s="14">
        <f t="shared" si="305"/>
        <v>41793.191875000004</v>
      </c>
      <c r="T3898" s="14">
        <f t="shared" si="306"/>
        <v>41807.191875000004</v>
      </c>
      <c r="U3898" s="13">
        <f t="shared" si="307"/>
        <v>2014</v>
      </c>
      <c r="V3898"/>
    </row>
    <row r="3899" spans="1:22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3"/>
        <v>18</v>
      </c>
      <c r="P3899">
        <f t="shared" si="304"/>
        <v>44</v>
      </c>
      <c r="Q3899" s="10" t="s">
        <v>8315</v>
      </c>
      <c r="R3899" t="s">
        <v>8316</v>
      </c>
      <c r="S3899" s="14">
        <f t="shared" si="305"/>
        <v>41982.87364583333</v>
      </c>
      <c r="T3899" s="14">
        <f t="shared" si="306"/>
        <v>42012.87364583333</v>
      </c>
      <c r="U3899" s="13">
        <f t="shared" si="307"/>
        <v>2014</v>
      </c>
      <c r="V3899"/>
    </row>
    <row r="3900" spans="1:22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3"/>
        <v>33</v>
      </c>
      <c r="P3900">
        <f t="shared" si="304"/>
        <v>50.88</v>
      </c>
      <c r="Q3900" s="10" t="s">
        <v>8315</v>
      </c>
      <c r="R3900" t="s">
        <v>8316</v>
      </c>
      <c r="S3900" s="14">
        <f t="shared" si="305"/>
        <v>42193.482291666667</v>
      </c>
      <c r="T3900" s="14">
        <f t="shared" si="306"/>
        <v>42233.666666666672</v>
      </c>
      <c r="U3900" s="13">
        <f t="shared" si="307"/>
        <v>2015</v>
      </c>
      <c r="V3900"/>
    </row>
    <row r="3901" spans="1:22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3"/>
        <v>1</v>
      </c>
      <c r="P3901">
        <f t="shared" si="304"/>
        <v>62.5</v>
      </c>
      <c r="Q3901" s="10" t="s">
        <v>8315</v>
      </c>
      <c r="R3901" t="s">
        <v>8316</v>
      </c>
      <c r="S3901" s="14">
        <f t="shared" si="305"/>
        <v>41843.775011574071</v>
      </c>
      <c r="T3901" s="14">
        <f t="shared" si="306"/>
        <v>41863.775011574071</v>
      </c>
      <c r="U3901" s="13">
        <f t="shared" si="307"/>
        <v>2014</v>
      </c>
      <c r="V3901"/>
    </row>
    <row r="3902" spans="1:22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3"/>
        <v>5</v>
      </c>
      <c r="P3902">
        <f t="shared" si="304"/>
        <v>27</v>
      </c>
      <c r="Q3902" s="10" t="s">
        <v>8315</v>
      </c>
      <c r="R3902" t="s">
        <v>8316</v>
      </c>
      <c r="S3902" s="14">
        <f t="shared" si="305"/>
        <v>42136.092488425929</v>
      </c>
      <c r="T3902" s="14">
        <f t="shared" si="306"/>
        <v>42166.092488425929</v>
      </c>
      <c r="U3902" s="13">
        <f t="shared" si="307"/>
        <v>2015</v>
      </c>
      <c r="V3902"/>
    </row>
    <row r="3903" spans="1:22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3"/>
        <v>1</v>
      </c>
      <c r="P3903">
        <f t="shared" si="304"/>
        <v>25</v>
      </c>
      <c r="Q3903" s="10" t="s">
        <v>8315</v>
      </c>
      <c r="R3903" t="s">
        <v>8316</v>
      </c>
      <c r="S3903" s="14">
        <f t="shared" si="305"/>
        <v>42317.826377314821</v>
      </c>
      <c r="T3903" s="14">
        <f t="shared" si="306"/>
        <v>42357.826377314821</v>
      </c>
      <c r="U3903" s="13">
        <f t="shared" si="307"/>
        <v>2015</v>
      </c>
      <c r="V3903"/>
    </row>
    <row r="3904" spans="1:22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3"/>
        <v>49</v>
      </c>
      <c r="P3904">
        <f t="shared" si="304"/>
        <v>47.26</v>
      </c>
      <c r="Q3904" s="10" t="s">
        <v>8315</v>
      </c>
      <c r="R3904" t="s">
        <v>8316</v>
      </c>
      <c r="S3904" s="14">
        <f t="shared" si="305"/>
        <v>42663.468078703707</v>
      </c>
      <c r="T3904" s="14">
        <f t="shared" si="306"/>
        <v>42688.509745370371</v>
      </c>
      <c r="U3904" s="13">
        <f t="shared" si="307"/>
        <v>2016</v>
      </c>
      <c r="V3904"/>
    </row>
    <row r="3905" spans="1:22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3"/>
        <v>0</v>
      </c>
      <c r="P3905">
        <f t="shared" si="304"/>
        <v>0</v>
      </c>
      <c r="Q3905" s="10" t="s">
        <v>8315</v>
      </c>
      <c r="R3905" t="s">
        <v>8316</v>
      </c>
      <c r="S3905" s="14">
        <f t="shared" si="305"/>
        <v>42186.01116898148</v>
      </c>
      <c r="T3905" s="14">
        <f t="shared" si="306"/>
        <v>42230.818055555559</v>
      </c>
      <c r="U3905" s="13">
        <f t="shared" si="307"/>
        <v>2015</v>
      </c>
      <c r="V3905"/>
    </row>
    <row r="3906" spans="1:22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3"/>
        <v>0</v>
      </c>
      <c r="P3906">
        <f t="shared" si="304"/>
        <v>1.5</v>
      </c>
      <c r="Q3906" s="10" t="s">
        <v>8315</v>
      </c>
      <c r="R3906" t="s">
        <v>8316</v>
      </c>
      <c r="S3906" s="14">
        <f t="shared" si="305"/>
        <v>42095.229166666672</v>
      </c>
      <c r="T3906" s="14">
        <f t="shared" si="306"/>
        <v>42109.211111111115</v>
      </c>
      <c r="U3906" s="13">
        <f t="shared" si="307"/>
        <v>2015</v>
      </c>
      <c r="V3906"/>
    </row>
    <row r="3907" spans="1:22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9">ROUND(E3907/D3907*100,0)</f>
        <v>12</v>
      </c>
      <c r="P3907">
        <f t="shared" ref="P3907:P3970" si="310">IFERROR(ROUND(E3907/L3907,2),0)</f>
        <v>24.71</v>
      </c>
      <c r="Q3907" s="10" t="s">
        <v>8315</v>
      </c>
      <c r="R3907" t="s">
        <v>8316</v>
      </c>
      <c r="S3907" s="14">
        <f t="shared" ref="S3907:S3970" si="311">(((J3907/60)/60)/24+DATE(1970,1,1))</f>
        <v>42124.623877314814</v>
      </c>
      <c r="T3907" s="14">
        <f t="shared" ref="T3907:T3970" si="312">(((I3907/60)/60)/24)+DATE(1970,1,1)</f>
        <v>42166.958333333328</v>
      </c>
      <c r="U3907" s="13">
        <f t="shared" ref="U3907:U3970" si="313">YEAR(S3907)</f>
        <v>2015</v>
      </c>
      <c r="V3907"/>
    </row>
    <row r="3908" spans="1:22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9"/>
        <v>67</v>
      </c>
      <c r="P3908">
        <f t="shared" si="310"/>
        <v>63.13</v>
      </c>
      <c r="Q3908" s="10" t="s">
        <v>8315</v>
      </c>
      <c r="R3908" t="s">
        <v>8316</v>
      </c>
      <c r="S3908" s="14">
        <f t="shared" si="311"/>
        <v>42143.917743055557</v>
      </c>
      <c r="T3908" s="14">
        <f t="shared" si="312"/>
        <v>42181.559027777781</v>
      </c>
      <c r="U3908" s="13">
        <f t="shared" si="313"/>
        <v>2015</v>
      </c>
      <c r="V3908"/>
    </row>
    <row r="3909" spans="1:22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9"/>
        <v>15</v>
      </c>
      <c r="P3909">
        <f t="shared" si="310"/>
        <v>38.25</v>
      </c>
      <c r="Q3909" s="10" t="s">
        <v>8315</v>
      </c>
      <c r="R3909" t="s">
        <v>8316</v>
      </c>
      <c r="S3909" s="14">
        <f t="shared" si="311"/>
        <v>41906.819513888891</v>
      </c>
      <c r="T3909" s="14">
        <f t="shared" si="312"/>
        <v>41938.838888888888</v>
      </c>
      <c r="U3909" s="13">
        <f t="shared" si="313"/>
        <v>2014</v>
      </c>
      <c r="V3909"/>
    </row>
    <row r="3910" spans="1:22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9"/>
        <v>9</v>
      </c>
      <c r="P3910">
        <f t="shared" si="310"/>
        <v>16.25</v>
      </c>
      <c r="Q3910" s="10" t="s">
        <v>8315</v>
      </c>
      <c r="R3910" t="s">
        <v>8316</v>
      </c>
      <c r="S3910" s="14">
        <f t="shared" si="311"/>
        <v>41834.135370370372</v>
      </c>
      <c r="T3910" s="14">
        <f t="shared" si="312"/>
        <v>41849.135370370372</v>
      </c>
      <c r="U3910" s="13">
        <f t="shared" si="313"/>
        <v>2014</v>
      </c>
      <c r="V3910"/>
    </row>
    <row r="3911" spans="1:22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9"/>
        <v>0</v>
      </c>
      <c r="P3911">
        <f t="shared" si="310"/>
        <v>33.75</v>
      </c>
      <c r="Q3911" s="10" t="s">
        <v>8315</v>
      </c>
      <c r="R3911" t="s">
        <v>8316</v>
      </c>
      <c r="S3911" s="14">
        <f t="shared" si="311"/>
        <v>41863.359282407408</v>
      </c>
      <c r="T3911" s="14">
        <f t="shared" si="312"/>
        <v>41893.359282407408</v>
      </c>
      <c r="U3911" s="13">
        <f t="shared" si="313"/>
        <v>2014</v>
      </c>
      <c r="V3911"/>
    </row>
    <row r="3912" spans="1:22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9"/>
        <v>3</v>
      </c>
      <c r="P3912">
        <f t="shared" si="310"/>
        <v>61.67</v>
      </c>
      <c r="Q3912" s="10" t="s">
        <v>8315</v>
      </c>
      <c r="R3912" t="s">
        <v>8316</v>
      </c>
      <c r="S3912" s="14">
        <f t="shared" si="311"/>
        <v>42224.756909722222</v>
      </c>
      <c r="T3912" s="14">
        <f t="shared" si="312"/>
        <v>42254.756909722222</v>
      </c>
      <c r="U3912" s="13">
        <f t="shared" si="313"/>
        <v>2015</v>
      </c>
      <c r="V3912"/>
    </row>
    <row r="3913" spans="1:22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9"/>
        <v>37</v>
      </c>
      <c r="P3913">
        <f t="shared" si="310"/>
        <v>83.14</v>
      </c>
      <c r="Q3913" s="10" t="s">
        <v>8315</v>
      </c>
      <c r="R3913" t="s">
        <v>8316</v>
      </c>
      <c r="S3913" s="14">
        <f t="shared" si="311"/>
        <v>41939.8122337963</v>
      </c>
      <c r="T3913" s="14">
        <f t="shared" si="312"/>
        <v>41969.853900462964</v>
      </c>
      <c r="U3913" s="13">
        <f t="shared" si="313"/>
        <v>2014</v>
      </c>
      <c r="V3913"/>
    </row>
    <row r="3914" spans="1:22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9"/>
        <v>0</v>
      </c>
      <c r="P3914">
        <f t="shared" si="310"/>
        <v>1</v>
      </c>
      <c r="Q3914" s="10" t="s">
        <v>8315</v>
      </c>
      <c r="R3914" t="s">
        <v>8316</v>
      </c>
      <c r="S3914" s="14">
        <f t="shared" si="311"/>
        <v>42059.270023148143</v>
      </c>
      <c r="T3914" s="14">
        <f t="shared" si="312"/>
        <v>42119.190972222219</v>
      </c>
      <c r="U3914" s="13">
        <f t="shared" si="313"/>
        <v>2015</v>
      </c>
      <c r="V3914"/>
    </row>
    <row r="3915" spans="1:22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9"/>
        <v>10</v>
      </c>
      <c r="P3915">
        <f t="shared" si="310"/>
        <v>142.86000000000001</v>
      </c>
      <c r="Q3915" s="10" t="s">
        <v>8315</v>
      </c>
      <c r="R3915" t="s">
        <v>8316</v>
      </c>
      <c r="S3915" s="14">
        <f t="shared" si="311"/>
        <v>42308.211215277777</v>
      </c>
      <c r="T3915" s="14">
        <f t="shared" si="312"/>
        <v>42338.252881944441</v>
      </c>
      <c r="U3915" s="13">
        <f t="shared" si="313"/>
        <v>2015</v>
      </c>
      <c r="V3915"/>
    </row>
    <row r="3916" spans="1:22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9"/>
        <v>36</v>
      </c>
      <c r="P3916">
        <f t="shared" si="310"/>
        <v>33.67</v>
      </c>
      <c r="Q3916" s="10" t="s">
        <v>8315</v>
      </c>
      <c r="R3916" t="s">
        <v>8316</v>
      </c>
      <c r="S3916" s="14">
        <f t="shared" si="311"/>
        <v>42114.818935185183</v>
      </c>
      <c r="T3916" s="14">
        <f t="shared" si="312"/>
        <v>42134.957638888889</v>
      </c>
      <c r="U3916" s="13">
        <f t="shared" si="313"/>
        <v>2015</v>
      </c>
      <c r="V3916"/>
    </row>
    <row r="3917" spans="1:22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9"/>
        <v>0</v>
      </c>
      <c r="P3917">
        <f t="shared" si="310"/>
        <v>5</v>
      </c>
      <c r="Q3917" s="10" t="s">
        <v>8315</v>
      </c>
      <c r="R3917" t="s">
        <v>8316</v>
      </c>
      <c r="S3917" s="14">
        <f t="shared" si="311"/>
        <v>42492.98505787037</v>
      </c>
      <c r="T3917" s="14">
        <f t="shared" si="312"/>
        <v>42522.98505787037</v>
      </c>
      <c r="U3917" s="13">
        <f t="shared" si="313"/>
        <v>2016</v>
      </c>
      <c r="V3917"/>
    </row>
    <row r="3918" spans="1:22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9"/>
        <v>0</v>
      </c>
      <c r="P3918">
        <f t="shared" si="310"/>
        <v>0</v>
      </c>
      <c r="Q3918" s="10" t="s">
        <v>8315</v>
      </c>
      <c r="R3918" t="s">
        <v>8316</v>
      </c>
      <c r="S3918" s="14">
        <f t="shared" si="311"/>
        <v>42494.471666666665</v>
      </c>
      <c r="T3918" s="14">
        <f t="shared" si="312"/>
        <v>42524.471666666665</v>
      </c>
      <c r="U3918" s="13">
        <f t="shared" si="313"/>
        <v>2016</v>
      </c>
      <c r="V3918"/>
    </row>
    <row r="3919" spans="1:22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9"/>
        <v>0</v>
      </c>
      <c r="P3919">
        <f t="shared" si="310"/>
        <v>10</v>
      </c>
      <c r="Q3919" s="10" t="s">
        <v>8315</v>
      </c>
      <c r="R3919" t="s">
        <v>8316</v>
      </c>
      <c r="S3919" s="14">
        <f t="shared" si="311"/>
        <v>41863.527326388888</v>
      </c>
      <c r="T3919" s="14">
        <f t="shared" si="312"/>
        <v>41893.527326388888</v>
      </c>
      <c r="U3919" s="13">
        <f t="shared" si="313"/>
        <v>2014</v>
      </c>
      <c r="V3919"/>
    </row>
    <row r="3920" spans="1:22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9"/>
        <v>0</v>
      </c>
      <c r="P3920">
        <f t="shared" si="310"/>
        <v>40</v>
      </c>
      <c r="Q3920" s="10" t="s">
        <v>8315</v>
      </c>
      <c r="R3920" t="s">
        <v>8316</v>
      </c>
      <c r="S3920" s="14">
        <f t="shared" si="311"/>
        <v>41843.664618055554</v>
      </c>
      <c r="T3920" s="14">
        <f t="shared" si="312"/>
        <v>41855.666666666664</v>
      </c>
      <c r="U3920" s="13">
        <f t="shared" si="313"/>
        <v>2014</v>
      </c>
      <c r="V3920"/>
    </row>
    <row r="3921" spans="1:22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9"/>
        <v>2</v>
      </c>
      <c r="P3921">
        <f t="shared" si="310"/>
        <v>30</v>
      </c>
      <c r="Q3921" s="10" t="s">
        <v>8315</v>
      </c>
      <c r="R3921" t="s">
        <v>8316</v>
      </c>
      <c r="S3921" s="14">
        <f t="shared" si="311"/>
        <v>42358.684872685189</v>
      </c>
      <c r="T3921" s="14">
        <f t="shared" si="312"/>
        <v>42387</v>
      </c>
      <c r="U3921" s="13">
        <f t="shared" si="313"/>
        <v>2015</v>
      </c>
      <c r="V3921"/>
    </row>
    <row r="3922" spans="1:22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9"/>
        <v>5</v>
      </c>
      <c r="P3922">
        <f t="shared" si="310"/>
        <v>45</v>
      </c>
      <c r="Q3922" s="10" t="s">
        <v>8315</v>
      </c>
      <c r="R3922" t="s">
        <v>8316</v>
      </c>
      <c r="S3922" s="14">
        <f t="shared" si="311"/>
        <v>42657.38726851852</v>
      </c>
      <c r="T3922" s="14">
        <f t="shared" si="312"/>
        <v>42687.428935185191</v>
      </c>
      <c r="U3922" s="13">
        <f t="shared" si="313"/>
        <v>2016</v>
      </c>
      <c r="V3922"/>
    </row>
    <row r="3923" spans="1:22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9"/>
        <v>0</v>
      </c>
      <c r="P3923">
        <f t="shared" si="310"/>
        <v>0</v>
      </c>
      <c r="Q3923" s="10" t="s">
        <v>8315</v>
      </c>
      <c r="R3923" t="s">
        <v>8316</v>
      </c>
      <c r="S3923" s="14">
        <f t="shared" si="311"/>
        <v>41926.542303240742</v>
      </c>
      <c r="T3923" s="14">
        <f t="shared" si="312"/>
        <v>41938.75</v>
      </c>
      <c r="U3923" s="13">
        <f t="shared" si="313"/>
        <v>2014</v>
      </c>
      <c r="V3923"/>
    </row>
    <row r="3924" spans="1:22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9"/>
        <v>8</v>
      </c>
      <c r="P3924">
        <f t="shared" si="310"/>
        <v>10.17</v>
      </c>
      <c r="Q3924" s="10" t="s">
        <v>8315</v>
      </c>
      <c r="R3924" t="s">
        <v>8316</v>
      </c>
      <c r="S3924" s="14">
        <f t="shared" si="311"/>
        <v>42020.768634259264</v>
      </c>
      <c r="T3924" s="14">
        <f t="shared" si="312"/>
        <v>42065.958333333328</v>
      </c>
      <c r="U3924" s="13">
        <f t="shared" si="313"/>
        <v>2015</v>
      </c>
      <c r="V3924"/>
    </row>
    <row r="3925" spans="1:22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9"/>
        <v>12</v>
      </c>
      <c r="P3925">
        <f t="shared" si="310"/>
        <v>81.41</v>
      </c>
      <c r="Q3925" s="10" t="s">
        <v>8315</v>
      </c>
      <c r="R3925" t="s">
        <v>8316</v>
      </c>
      <c r="S3925" s="14">
        <f t="shared" si="311"/>
        <v>42075.979988425926</v>
      </c>
      <c r="T3925" s="14">
        <f t="shared" si="312"/>
        <v>42103.979988425926</v>
      </c>
      <c r="U3925" s="13">
        <f t="shared" si="313"/>
        <v>2015</v>
      </c>
      <c r="V3925"/>
    </row>
    <row r="3926" spans="1:22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9"/>
        <v>15</v>
      </c>
      <c r="P3926">
        <f t="shared" si="310"/>
        <v>57.25</v>
      </c>
      <c r="Q3926" s="10" t="s">
        <v>8315</v>
      </c>
      <c r="R3926" t="s">
        <v>8316</v>
      </c>
      <c r="S3926" s="14">
        <f t="shared" si="311"/>
        <v>41786.959745370368</v>
      </c>
      <c r="T3926" s="14">
        <f t="shared" si="312"/>
        <v>41816.959745370368</v>
      </c>
      <c r="U3926" s="13">
        <f t="shared" si="313"/>
        <v>2014</v>
      </c>
      <c r="V3926"/>
    </row>
    <row r="3927" spans="1:22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9"/>
        <v>10</v>
      </c>
      <c r="P3927">
        <f t="shared" si="310"/>
        <v>5</v>
      </c>
      <c r="Q3927" s="10" t="s">
        <v>8315</v>
      </c>
      <c r="R3927" t="s">
        <v>8316</v>
      </c>
      <c r="S3927" s="14">
        <f t="shared" si="311"/>
        <v>41820.870821759258</v>
      </c>
      <c r="T3927" s="14">
        <f t="shared" si="312"/>
        <v>41850.870821759258</v>
      </c>
      <c r="U3927" s="13">
        <f t="shared" si="313"/>
        <v>2014</v>
      </c>
      <c r="V3927"/>
    </row>
    <row r="3928" spans="1:22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9"/>
        <v>0</v>
      </c>
      <c r="P3928">
        <f t="shared" si="310"/>
        <v>15</v>
      </c>
      <c r="Q3928" s="10" t="s">
        <v>8315</v>
      </c>
      <c r="R3928" t="s">
        <v>8316</v>
      </c>
      <c r="S3928" s="14">
        <f t="shared" si="311"/>
        <v>41970.085046296299</v>
      </c>
      <c r="T3928" s="14">
        <f t="shared" si="312"/>
        <v>42000.085046296299</v>
      </c>
      <c r="U3928" s="13">
        <f t="shared" si="313"/>
        <v>2014</v>
      </c>
      <c r="V3928"/>
    </row>
    <row r="3929" spans="1:22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9"/>
        <v>1</v>
      </c>
      <c r="P3929">
        <f t="shared" si="310"/>
        <v>12.5</v>
      </c>
      <c r="Q3929" s="10" t="s">
        <v>8315</v>
      </c>
      <c r="R3929" t="s">
        <v>8316</v>
      </c>
      <c r="S3929" s="14">
        <f t="shared" si="311"/>
        <v>41830.267407407409</v>
      </c>
      <c r="T3929" s="14">
        <f t="shared" si="312"/>
        <v>41860.267407407409</v>
      </c>
      <c r="U3929" s="13">
        <f t="shared" si="313"/>
        <v>2014</v>
      </c>
      <c r="V3929"/>
    </row>
    <row r="3930" spans="1:22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9"/>
        <v>13</v>
      </c>
      <c r="P3930">
        <f t="shared" si="310"/>
        <v>93</v>
      </c>
      <c r="Q3930" s="10" t="s">
        <v>8315</v>
      </c>
      <c r="R3930" t="s">
        <v>8316</v>
      </c>
      <c r="S3930" s="14">
        <f t="shared" si="311"/>
        <v>42265.683182870373</v>
      </c>
      <c r="T3930" s="14">
        <f t="shared" si="312"/>
        <v>42293.207638888889</v>
      </c>
      <c r="U3930" s="13">
        <f t="shared" si="313"/>
        <v>2015</v>
      </c>
      <c r="V3930"/>
    </row>
    <row r="3931" spans="1:22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9"/>
        <v>2</v>
      </c>
      <c r="P3931">
        <f t="shared" si="310"/>
        <v>32.36</v>
      </c>
      <c r="Q3931" s="10" t="s">
        <v>8315</v>
      </c>
      <c r="R3931" t="s">
        <v>8316</v>
      </c>
      <c r="S3931" s="14">
        <f t="shared" si="311"/>
        <v>42601.827141203699</v>
      </c>
      <c r="T3931" s="14">
        <f t="shared" si="312"/>
        <v>42631.827141203699</v>
      </c>
      <c r="U3931" s="13">
        <f t="shared" si="313"/>
        <v>2016</v>
      </c>
      <c r="V3931"/>
    </row>
    <row r="3932" spans="1:22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9"/>
        <v>0</v>
      </c>
      <c r="P3932">
        <f t="shared" si="310"/>
        <v>0</v>
      </c>
      <c r="Q3932" s="10" t="s">
        <v>8315</v>
      </c>
      <c r="R3932" t="s">
        <v>8316</v>
      </c>
      <c r="S3932" s="14">
        <f t="shared" si="311"/>
        <v>42433.338749999995</v>
      </c>
      <c r="T3932" s="14">
        <f t="shared" si="312"/>
        <v>42461.25</v>
      </c>
      <c r="U3932" s="13">
        <f t="shared" si="313"/>
        <v>2016</v>
      </c>
      <c r="V3932"/>
    </row>
    <row r="3933" spans="1:22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9"/>
        <v>0</v>
      </c>
      <c r="P3933">
        <f t="shared" si="310"/>
        <v>0</v>
      </c>
      <c r="Q3933" s="10" t="s">
        <v>8315</v>
      </c>
      <c r="R3933" t="s">
        <v>8316</v>
      </c>
      <c r="S3933" s="14">
        <f t="shared" si="311"/>
        <v>42228.151701388888</v>
      </c>
      <c r="T3933" s="14">
        <f t="shared" si="312"/>
        <v>42253.151701388888</v>
      </c>
      <c r="U3933" s="13">
        <f t="shared" si="313"/>
        <v>2015</v>
      </c>
      <c r="V3933"/>
    </row>
    <row r="3934" spans="1:22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9"/>
        <v>0</v>
      </c>
      <c r="P3934">
        <f t="shared" si="310"/>
        <v>1</v>
      </c>
      <c r="Q3934" s="10" t="s">
        <v>8315</v>
      </c>
      <c r="R3934" t="s">
        <v>8316</v>
      </c>
      <c r="S3934" s="14">
        <f t="shared" si="311"/>
        <v>42415.168564814812</v>
      </c>
      <c r="T3934" s="14">
        <f t="shared" si="312"/>
        <v>42445.126898148148</v>
      </c>
      <c r="U3934" s="13">
        <f t="shared" si="313"/>
        <v>2016</v>
      </c>
      <c r="V3934"/>
    </row>
    <row r="3935" spans="1:22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9"/>
        <v>16</v>
      </c>
      <c r="P3935">
        <f t="shared" si="310"/>
        <v>91.83</v>
      </c>
      <c r="Q3935" s="10" t="s">
        <v>8315</v>
      </c>
      <c r="R3935" t="s">
        <v>8316</v>
      </c>
      <c r="S3935" s="14">
        <f t="shared" si="311"/>
        <v>42538.968310185184</v>
      </c>
      <c r="T3935" s="14">
        <f t="shared" si="312"/>
        <v>42568.029861111107</v>
      </c>
      <c r="U3935" s="13">
        <f t="shared" si="313"/>
        <v>2016</v>
      </c>
      <c r="V3935"/>
    </row>
    <row r="3936" spans="1:22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9"/>
        <v>11</v>
      </c>
      <c r="P3936">
        <f t="shared" si="310"/>
        <v>45.83</v>
      </c>
      <c r="Q3936" s="10" t="s">
        <v>8315</v>
      </c>
      <c r="R3936" t="s">
        <v>8316</v>
      </c>
      <c r="S3936" s="14">
        <f t="shared" si="311"/>
        <v>42233.671747685185</v>
      </c>
      <c r="T3936" s="14">
        <f t="shared" si="312"/>
        <v>42278.541666666672</v>
      </c>
      <c r="U3936" s="13">
        <f t="shared" si="313"/>
        <v>2015</v>
      </c>
      <c r="V3936"/>
    </row>
    <row r="3937" spans="1:22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9"/>
        <v>44</v>
      </c>
      <c r="P3937">
        <f t="shared" si="310"/>
        <v>57.17</v>
      </c>
      <c r="Q3937" s="10" t="s">
        <v>8315</v>
      </c>
      <c r="R3937" t="s">
        <v>8316</v>
      </c>
      <c r="S3937" s="14">
        <f t="shared" si="311"/>
        <v>42221.656782407401</v>
      </c>
      <c r="T3937" s="14">
        <f t="shared" si="312"/>
        <v>42281.656782407401</v>
      </c>
      <c r="U3937" s="13">
        <f t="shared" si="313"/>
        <v>2015</v>
      </c>
      <c r="V3937"/>
    </row>
    <row r="3938" spans="1:22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9"/>
        <v>0</v>
      </c>
      <c r="P3938">
        <f t="shared" si="310"/>
        <v>0</v>
      </c>
      <c r="Q3938" s="10" t="s">
        <v>8315</v>
      </c>
      <c r="R3938" t="s">
        <v>8316</v>
      </c>
      <c r="S3938" s="14">
        <f t="shared" si="311"/>
        <v>42675.262962962966</v>
      </c>
      <c r="T3938" s="14">
        <f t="shared" si="312"/>
        <v>42705.304629629631</v>
      </c>
      <c r="U3938" s="13">
        <f t="shared" si="313"/>
        <v>2016</v>
      </c>
      <c r="V3938"/>
    </row>
    <row r="3939" spans="1:22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9"/>
        <v>86</v>
      </c>
      <c r="P3939">
        <f t="shared" si="310"/>
        <v>248.5</v>
      </c>
      <c r="Q3939" s="10" t="s">
        <v>8315</v>
      </c>
      <c r="R3939" t="s">
        <v>8316</v>
      </c>
      <c r="S3939" s="14">
        <f t="shared" si="311"/>
        <v>42534.631481481483</v>
      </c>
      <c r="T3939" s="14">
        <f t="shared" si="312"/>
        <v>42562.631481481483</v>
      </c>
      <c r="U3939" s="13">
        <f t="shared" si="313"/>
        <v>2016</v>
      </c>
      <c r="V3939"/>
    </row>
    <row r="3940" spans="1:22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9"/>
        <v>12</v>
      </c>
      <c r="P3940">
        <f t="shared" si="310"/>
        <v>79.400000000000006</v>
      </c>
      <c r="Q3940" s="10" t="s">
        <v>8315</v>
      </c>
      <c r="R3940" t="s">
        <v>8316</v>
      </c>
      <c r="S3940" s="14">
        <f t="shared" si="311"/>
        <v>42151.905717592599</v>
      </c>
      <c r="T3940" s="14">
        <f t="shared" si="312"/>
        <v>42182.905717592599</v>
      </c>
      <c r="U3940" s="13">
        <f t="shared" si="313"/>
        <v>2015</v>
      </c>
      <c r="V3940"/>
    </row>
    <row r="3941" spans="1:22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9"/>
        <v>0</v>
      </c>
      <c r="P3941">
        <f t="shared" si="310"/>
        <v>5</v>
      </c>
      <c r="Q3941" s="10" t="s">
        <v>8315</v>
      </c>
      <c r="R3941" t="s">
        <v>8316</v>
      </c>
      <c r="S3941" s="14">
        <f t="shared" si="311"/>
        <v>41915.400219907409</v>
      </c>
      <c r="T3941" s="14">
        <f t="shared" si="312"/>
        <v>41919.1875</v>
      </c>
      <c r="U3941" s="13">
        <f t="shared" si="313"/>
        <v>2014</v>
      </c>
      <c r="V3941"/>
    </row>
    <row r="3942" spans="1:22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9"/>
        <v>0</v>
      </c>
      <c r="P3942">
        <f t="shared" si="310"/>
        <v>5.5</v>
      </c>
      <c r="Q3942" s="10" t="s">
        <v>8315</v>
      </c>
      <c r="R3942" t="s">
        <v>8316</v>
      </c>
      <c r="S3942" s="14">
        <f t="shared" si="311"/>
        <v>41961.492488425924</v>
      </c>
      <c r="T3942" s="14">
        <f t="shared" si="312"/>
        <v>42006.492488425924</v>
      </c>
      <c r="U3942" s="13">
        <f t="shared" si="313"/>
        <v>2014</v>
      </c>
      <c r="V3942"/>
    </row>
    <row r="3943" spans="1:22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9"/>
        <v>1</v>
      </c>
      <c r="P3943">
        <f t="shared" si="310"/>
        <v>25</v>
      </c>
      <c r="Q3943" s="10" t="s">
        <v>8315</v>
      </c>
      <c r="R3943" t="s">
        <v>8316</v>
      </c>
      <c r="S3943" s="14">
        <f t="shared" si="311"/>
        <v>41940.587233796294</v>
      </c>
      <c r="T3943" s="14">
        <f t="shared" si="312"/>
        <v>41968.041666666672</v>
      </c>
      <c r="U3943" s="13">
        <f t="shared" si="313"/>
        <v>2014</v>
      </c>
      <c r="V3943"/>
    </row>
    <row r="3944" spans="1:22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9"/>
        <v>0</v>
      </c>
      <c r="P3944">
        <f t="shared" si="310"/>
        <v>0</v>
      </c>
      <c r="Q3944" s="10" t="s">
        <v>8315</v>
      </c>
      <c r="R3944" t="s">
        <v>8316</v>
      </c>
      <c r="S3944" s="14">
        <f t="shared" si="311"/>
        <v>42111.904097222221</v>
      </c>
      <c r="T3944" s="14">
        <f t="shared" si="312"/>
        <v>42171.904097222221</v>
      </c>
      <c r="U3944" s="13">
        <f t="shared" si="313"/>
        <v>2015</v>
      </c>
      <c r="V3944"/>
    </row>
    <row r="3945" spans="1:22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9"/>
        <v>36</v>
      </c>
      <c r="P3945">
        <f t="shared" si="310"/>
        <v>137.08000000000001</v>
      </c>
      <c r="Q3945" s="10" t="s">
        <v>8315</v>
      </c>
      <c r="R3945" t="s">
        <v>8316</v>
      </c>
      <c r="S3945" s="14">
        <f t="shared" si="311"/>
        <v>42279.778564814813</v>
      </c>
      <c r="T3945" s="14">
        <f t="shared" si="312"/>
        <v>42310.701388888891</v>
      </c>
      <c r="U3945" s="13">
        <f t="shared" si="313"/>
        <v>2015</v>
      </c>
      <c r="V3945"/>
    </row>
    <row r="3946" spans="1:22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9"/>
        <v>0</v>
      </c>
      <c r="P3946">
        <f t="shared" si="310"/>
        <v>0</v>
      </c>
      <c r="Q3946" s="10" t="s">
        <v>8315</v>
      </c>
      <c r="R3946" t="s">
        <v>8316</v>
      </c>
      <c r="S3946" s="14">
        <f t="shared" si="311"/>
        <v>42213.662905092591</v>
      </c>
      <c r="T3946" s="14">
        <f t="shared" si="312"/>
        <v>42243.662905092591</v>
      </c>
      <c r="U3946" s="13">
        <f t="shared" si="313"/>
        <v>2015</v>
      </c>
      <c r="V3946"/>
    </row>
    <row r="3947" spans="1:22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9"/>
        <v>0</v>
      </c>
      <c r="P3947">
        <f t="shared" si="310"/>
        <v>5</v>
      </c>
      <c r="Q3947" s="10" t="s">
        <v>8315</v>
      </c>
      <c r="R3947" t="s">
        <v>8316</v>
      </c>
      <c r="S3947" s="14">
        <f t="shared" si="311"/>
        <v>42109.801712962959</v>
      </c>
      <c r="T3947" s="14">
        <f t="shared" si="312"/>
        <v>42139.801712962959</v>
      </c>
      <c r="U3947" s="13">
        <f t="shared" si="313"/>
        <v>2015</v>
      </c>
      <c r="V3947"/>
    </row>
    <row r="3948" spans="1:22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9"/>
        <v>3</v>
      </c>
      <c r="P3948">
        <f t="shared" si="310"/>
        <v>39</v>
      </c>
      <c r="Q3948" s="10" t="s">
        <v>8315</v>
      </c>
      <c r="R3948" t="s">
        <v>8316</v>
      </c>
      <c r="S3948" s="14">
        <f t="shared" si="311"/>
        <v>42031.833587962959</v>
      </c>
      <c r="T3948" s="14">
        <f t="shared" si="312"/>
        <v>42063.333333333328</v>
      </c>
      <c r="U3948" s="13">
        <f t="shared" si="313"/>
        <v>2015</v>
      </c>
      <c r="V3948"/>
    </row>
    <row r="3949" spans="1:22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9"/>
        <v>3</v>
      </c>
      <c r="P3949">
        <f t="shared" si="310"/>
        <v>50.5</v>
      </c>
      <c r="Q3949" s="10" t="s">
        <v>8315</v>
      </c>
      <c r="R3949" t="s">
        <v>8316</v>
      </c>
      <c r="S3949" s="14">
        <f t="shared" si="311"/>
        <v>42615.142870370371</v>
      </c>
      <c r="T3949" s="14">
        <f t="shared" si="312"/>
        <v>42645.142870370371</v>
      </c>
      <c r="U3949" s="13">
        <f t="shared" si="313"/>
        <v>2016</v>
      </c>
      <c r="V3949"/>
    </row>
    <row r="3950" spans="1:22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9"/>
        <v>0</v>
      </c>
      <c r="P3950">
        <f t="shared" si="310"/>
        <v>0</v>
      </c>
      <c r="Q3950" s="10" t="s">
        <v>8315</v>
      </c>
      <c r="R3950" t="s">
        <v>8316</v>
      </c>
      <c r="S3950" s="14">
        <f t="shared" si="311"/>
        <v>41829.325497685182</v>
      </c>
      <c r="T3950" s="14">
        <f t="shared" si="312"/>
        <v>41889.325497685182</v>
      </c>
      <c r="U3950" s="13">
        <f t="shared" si="313"/>
        <v>2014</v>
      </c>
      <c r="V3950"/>
    </row>
    <row r="3951" spans="1:22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9"/>
        <v>16</v>
      </c>
      <c r="P3951">
        <f t="shared" si="310"/>
        <v>49.28</v>
      </c>
      <c r="Q3951" s="10" t="s">
        <v>8315</v>
      </c>
      <c r="R3951" t="s">
        <v>8316</v>
      </c>
      <c r="S3951" s="14">
        <f t="shared" si="311"/>
        <v>42016.120613425926</v>
      </c>
      <c r="T3951" s="14">
        <f t="shared" si="312"/>
        <v>42046.120613425926</v>
      </c>
      <c r="U3951" s="13">
        <f t="shared" si="313"/>
        <v>2015</v>
      </c>
      <c r="V3951"/>
    </row>
    <row r="3952" spans="1:22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9"/>
        <v>1</v>
      </c>
      <c r="P3952">
        <f t="shared" si="310"/>
        <v>25</v>
      </c>
      <c r="Q3952" s="10" t="s">
        <v>8315</v>
      </c>
      <c r="R3952" t="s">
        <v>8316</v>
      </c>
      <c r="S3952" s="14">
        <f t="shared" si="311"/>
        <v>42439.702314814815</v>
      </c>
      <c r="T3952" s="14">
        <f t="shared" si="312"/>
        <v>42468.774305555555</v>
      </c>
      <c r="U3952" s="13">
        <f t="shared" si="313"/>
        <v>2016</v>
      </c>
      <c r="V3952"/>
    </row>
    <row r="3953" spans="1:22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9"/>
        <v>0</v>
      </c>
      <c r="P3953">
        <f t="shared" si="310"/>
        <v>1</v>
      </c>
      <c r="Q3953" s="10" t="s">
        <v>8315</v>
      </c>
      <c r="R3953" t="s">
        <v>8316</v>
      </c>
      <c r="S3953" s="14">
        <f t="shared" si="311"/>
        <v>42433.825717592597</v>
      </c>
      <c r="T3953" s="14">
        <f t="shared" si="312"/>
        <v>42493.784050925926</v>
      </c>
      <c r="U3953" s="13">
        <f t="shared" si="313"/>
        <v>2016</v>
      </c>
      <c r="V3953"/>
    </row>
    <row r="3954" spans="1:22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9"/>
        <v>0</v>
      </c>
      <c r="P3954">
        <f t="shared" si="310"/>
        <v>25</v>
      </c>
      <c r="Q3954" s="10" t="s">
        <v>8315</v>
      </c>
      <c r="R3954" t="s">
        <v>8316</v>
      </c>
      <c r="S3954" s="14">
        <f t="shared" si="311"/>
        <v>42243.790393518517</v>
      </c>
      <c r="T3954" s="14">
        <f t="shared" si="312"/>
        <v>42303.790393518517</v>
      </c>
      <c r="U3954" s="13">
        <f t="shared" si="313"/>
        <v>2015</v>
      </c>
      <c r="V3954"/>
    </row>
    <row r="3955" spans="1:22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9"/>
        <v>0</v>
      </c>
      <c r="P3955">
        <f t="shared" si="310"/>
        <v>0</v>
      </c>
      <c r="Q3955" s="10" t="s">
        <v>8315</v>
      </c>
      <c r="R3955" t="s">
        <v>8316</v>
      </c>
      <c r="S3955" s="14">
        <f t="shared" si="311"/>
        <v>42550.048449074078</v>
      </c>
      <c r="T3955" s="14">
        <f t="shared" si="312"/>
        <v>42580.978472222225</v>
      </c>
      <c r="U3955" s="13">
        <f t="shared" si="313"/>
        <v>2016</v>
      </c>
      <c r="V3955"/>
    </row>
    <row r="3956" spans="1:22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9"/>
        <v>0</v>
      </c>
      <c r="P3956">
        <f t="shared" si="310"/>
        <v>0</v>
      </c>
      <c r="Q3956" s="10" t="s">
        <v>8315</v>
      </c>
      <c r="R3956" t="s">
        <v>8316</v>
      </c>
      <c r="S3956" s="14">
        <f t="shared" si="311"/>
        <v>41774.651203703703</v>
      </c>
      <c r="T3956" s="14">
        <f t="shared" si="312"/>
        <v>41834.651203703703</v>
      </c>
      <c r="U3956" s="13">
        <f t="shared" si="313"/>
        <v>2014</v>
      </c>
      <c r="V3956"/>
    </row>
    <row r="3957" spans="1:22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9"/>
        <v>24</v>
      </c>
      <c r="P3957">
        <f t="shared" si="310"/>
        <v>53.13</v>
      </c>
      <c r="Q3957" s="10" t="s">
        <v>8315</v>
      </c>
      <c r="R3957" t="s">
        <v>8316</v>
      </c>
      <c r="S3957" s="14">
        <f t="shared" si="311"/>
        <v>42306.848854166667</v>
      </c>
      <c r="T3957" s="14">
        <f t="shared" si="312"/>
        <v>42336.890520833331</v>
      </c>
      <c r="U3957" s="13">
        <f t="shared" si="313"/>
        <v>2015</v>
      </c>
      <c r="V3957"/>
    </row>
    <row r="3958" spans="1:22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9"/>
        <v>0</v>
      </c>
      <c r="P3958">
        <f t="shared" si="310"/>
        <v>0</v>
      </c>
      <c r="Q3958" s="10" t="s">
        <v>8315</v>
      </c>
      <c r="R3958" t="s">
        <v>8316</v>
      </c>
      <c r="S3958" s="14">
        <f t="shared" si="311"/>
        <v>42457.932025462964</v>
      </c>
      <c r="T3958" s="14">
        <f t="shared" si="312"/>
        <v>42485.013888888891</v>
      </c>
      <c r="U3958" s="13">
        <f t="shared" si="313"/>
        <v>2016</v>
      </c>
      <c r="V3958"/>
    </row>
    <row r="3959" spans="1:22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9"/>
        <v>0</v>
      </c>
      <c r="P3959">
        <f t="shared" si="310"/>
        <v>7</v>
      </c>
      <c r="Q3959" s="10" t="s">
        <v>8315</v>
      </c>
      <c r="R3959" t="s">
        <v>8316</v>
      </c>
      <c r="S3959" s="14">
        <f t="shared" si="311"/>
        <v>42513.976319444439</v>
      </c>
      <c r="T3959" s="14">
        <f t="shared" si="312"/>
        <v>42559.976319444439</v>
      </c>
      <c r="U3959" s="13">
        <f t="shared" si="313"/>
        <v>2016</v>
      </c>
      <c r="V3959"/>
    </row>
    <row r="3960" spans="1:22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9"/>
        <v>32</v>
      </c>
      <c r="P3960">
        <f t="shared" si="310"/>
        <v>40.06</v>
      </c>
      <c r="Q3960" s="10" t="s">
        <v>8315</v>
      </c>
      <c r="R3960" t="s">
        <v>8316</v>
      </c>
      <c r="S3960" s="14">
        <f t="shared" si="311"/>
        <v>41816.950370370374</v>
      </c>
      <c r="T3960" s="14">
        <f t="shared" si="312"/>
        <v>41853.583333333336</v>
      </c>
      <c r="U3960" s="13">
        <f t="shared" si="313"/>
        <v>2014</v>
      </c>
      <c r="V3960"/>
    </row>
    <row r="3961" spans="1:22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9"/>
        <v>24</v>
      </c>
      <c r="P3961">
        <f t="shared" si="310"/>
        <v>24.33</v>
      </c>
      <c r="Q3961" s="10" t="s">
        <v>8315</v>
      </c>
      <c r="R3961" t="s">
        <v>8316</v>
      </c>
      <c r="S3961" s="14">
        <f t="shared" si="311"/>
        <v>41880.788842592592</v>
      </c>
      <c r="T3961" s="14">
        <f t="shared" si="312"/>
        <v>41910.788842592592</v>
      </c>
      <c r="U3961" s="13">
        <f t="shared" si="313"/>
        <v>2014</v>
      </c>
      <c r="V3961"/>
    </row>
    <row r="3962" spans="1:22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9"/>
        <v>2</v>
      </c>
      <c r="P3962">
        <f t="shared" si="310"/>
        <v>11.25</v>
      </c>
      <c r="Q3962" s="10" t="s">
        <v>8315</v>
      </c>
      <c r="R3962" t="s">
        <v>8316</v>
      </c>
      <c r="S3962" s="14">
        <f t="shared" si="311"/>
        <v>42342.845555555556</v>
      </c>
      <c r="T3962" s="14">
        <f t="shared" si="312"/>
        <v>42372.845555555556</v>
      </c>
      <c r="U3962" s="13">
        <f t="shared" si="313"/>
        <v>2015</v>
      </c>
      <c r="V3962"/>
    </row>
    <row r="3963" spans="1:22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9"/>
        <v>0</v>
      </c>
      <c r="P3963">
        <f t="shared" si="310"/>
        <v>10.5</v>
      </c>
      <c r="Q3963" s="10" t="s">
        <v>8315</v>
      </c>
      <c r="R3963" t="s">
        <v>8316</v>
      </c>
      <c r="S3963" s="14">
        <f t="shared" si="311"/>
        <v>41745.891319444447</v>
      </c>
      <c r="T3963" s="14">
        <f t="shared" si="312"/>
        <v>41767.891319444447</v>
      </c>
      <c r="U3963" s="13">
        <f t="shared" si="313"/>
        <v>2014</v>
      </c>
      <c r="V3963"/>
    </row>
    <row r="3964" spans="1:22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9"/>
        <v>3</v>
      </c>
      <c r="P3964">
        <f t="shared" si="310"/>
        <v>15</v>
      </c>
      <c r="Q3964" s="10" t="s">
        <v>8315</v>
      </c>
      <c r="R3964" t="s">
        <v>8316</v>
      </c>
      <c r="S3964" s="14">
        <f t="shared" si="311"/>
        <v>42311.621458333335</v>
      </c>
      <c r="T3964" s="14">
        <f t="shared" si="312"/>
        <v>42336.621458333335</v>
      </c>
      <c r="U3964" s="13">
        <f t="shared" si="313"/>
        <v>2015</v>
      </c>
      <c r="V3964"/>
    </row>
    <row r="3965" spans="1:22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9"/>
        <v>0</v>
      </c>
      <c r="P3965">
        <f t="shared" si="310"/>
        <v>0</v>
      </c>
      <c r="Q3965" s="10" t="s">
        <v>8315</v>
      </c>
      <c r="R3965" t="s">
        <v>8316</v>
      </c>
      <c r="S3965" s="14">
        <f t="shared" si="311"/>
        <v>42296.154131944444</v>
      </c>
      <c r="T3965" s="14">
        <f t="shared" si="312"/>
        <v>42326.195798611108</v>
      </c>
      <c r="U3965" s="13">
        <f t="shared" si="313"/>
        <v>2015</v>
      </c>
      <c r="V3965"/>
    </row>
    <row r="3966" spans="1:22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9"/>
        <v>6</v>
      </c>
      <c r="P3966">
        <f t="shared" si="310"/>
        <v>42</v>
      </c>
      <c r="Q3966" s="10" t="s">
        <v>8315</v>
      </c>
      <c r="R3966" t="s">
        <v>8316</v>
      </c>
      <c r="S3966" s="14">
        <f t="shared" si="311"/>
        <v>42053.722060185188</v>
      </c>
      <c r="T3966" s="14">
        <f t="shared" si="312"/>
        <v>42113.680393518516</v>
      </c>
      <c r="U3966" s="13">
        <f t="shared" si="313"/>
        <v>2015</v>
      </c>
      <c r="V3966"/>
    </row>
    <row r="3967" spans="1:22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9"/>
        <v>14</v>
      </c>
      <c r="P3967">
        <f t="shared" si="310"/>
        <v>71.25</v>
      </c>
      <c r="Q3967" s="10" t="s">
        <v>8315</v>
      </c>
      <c r="R3967" t="s">
        <v>8316</v>
      </c>
      <c r="S3967" s="14">
        <f t="shared" si="311"/>
        <v>42414.235879629632</v>
      </c>
      <c r="T3967" s="14">
        <f t="shared" si="312"/>
        <v>42474.194212962961</v>
      </c>
      <c r="U3967" s="13">
        <f t="shared" si="313"/>
        <v>2016</v>
      </c>
      <c r="V3967"/>
    </row>
    <row r="3968" spans="1:22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9"/>
        <v>1</v>
      </c>
      <c r="P3968">
        <f t="shared" si="310"/>
        <v>22.5</v>
      </c>
      <c r="Q3968" s="10" t="s">
        <v>8315</v>
      </c>
      <c r="R3968" t="s">
        <v>8316</v>
      </c>
      <c r="S3968" s="14">
        <f t="shared" si="311"/>
        <v>41801.711550925924</v>
      </c>
      <c r="T3968" s="14">
        <f t="shared" si="312"/>
        <v>41844.124305555553</v>
      </c>
      <c r="U3968" s="13">
        <f t="shared" si="313"/>
        <v>2014</v>
      </c>
      <c r="V3968"/>
    </row>
    <row r="3969" spans="1:22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9"/>
        <v>24</v>
      </c>
      <c r="P3969">
        <f t="shared" si="310"/>
        <v>41</v>
      </c>
      <c r="Q3969" s="10" t="s">
        <v>8315</v>
      </c>
      <c r="R3969" t="s">
        <v>8316</v>
      </c>
      <c r="S3969" s="14">
        <f t="shared" si="311"/>
        <v>42770.290590277778</v>
      </c>
      <c r="T3969" s="14">
        <f t="shared" si="312"/>
        <v>42800.290590277778</v>
      </c>
      <c r="U3969" s="13">
        <f t="shared" si="313"/>
        <v>2017</v>
      </c>
      <c r="V3969"/>
    </row>
    <row r="3970" spans="1:22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9"/>
        <v>11</v>
      </c>
      <c r="P3970">
        <f t="shared" si="310"/>
        <v>47.91</v>
      </c>
      <c r="Q3970" s="10" t="s">
        <v>8315</v>
      </c>
      <c r="R3970" t="s">
        <v>8316</v>
      </c>
      <c r="S3970" s="14">
        <f t="shared" si="311"/>
        <v>42452.815659722226</v>
      </c>
      <c r="T3970" s="14">
        <f t="shared" si="312"/>
        <v>42512.815659722226</v>
      </c>
      <c r="U3970" s="13">
        <f t="shared" si="313"/>
        <v>2016</v>
      </c>
      <c r="V3970"/>
    </row>
    <row r="3971" spans="1:22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4">ROUND(E3971/D3971*100,0)</f>
        <v>7</v>
      </c>
      <c r="P3971">
        <f t="shared" ref="P3971:P4034" si="315">IFERROR(ROUND(E3971/L3971,2),0)</f>
        <v>35.17</v>
      </c>
      <c r="Q3971" s="10" t="s">
        <v>8315</v>
      </c>
      <c r="R3971" t="s">
        <v>8316</v>
      </c>
      <c r="S3971" s="14">
        <f t="shared" ref="S3971:S4034" si="316">(((J3971/60)/60)/24+DATE(1970,1,1))</f>
        <v>42601.854699074072</v>
      </c>
      <c r="T3971" s="14">
        <f t="shared" ref="T3971:T4034" si="317">(((I3971/60)/60)/24)+DATE(1970,1,1)</f>
        <v>42611.163194444445</v>
      </c>
      <c r="U3971" s="13">
        <f t="shared" ref="U3971:U4034" si="318">YEAR(S3971)</f>
        <v>2016</v>
      </c>
      <c r="V3971"/>
    </row>
    <row r="3972" spans="1:22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4"/>
        <v>0</v>
      </c>
      <c r="P3972">
        <f t="shared" si="315"/>
        <v>5.5</v>
      </c>
      <c r="Q3972" s="10" t="s">
        <v>8315</v>
      </c>
      <c r="R3972" t="s">
        <v>8316</v>
      </c>
      <c r="S3972" s="14">
        <f t="shared" si="316"/>
        <v>42447.863553240735</v>
      </c>
      <c r="T3972" s="14">
        <f t="shared" si="317"/>
        <v>42477.863553240735</v>
      </c>
      <c r="U3972" s="13">
        <f t="shared" si="318"/>
        <v>2016</v>
      </c>
      <c r="V3972"/>
    </row>
    <row r="3973" spans="1:22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4"/>
        <v>1</v>
      </c>
      <c r="P3973">
        <f t="shared" si="315"/>
        <v>22.67</v>
      </c>
      <c r="Q3973" s="10" t="s">
        <v>8315</v>
      </c>
      <c r="R3973" t="s">
        <v>8316</v>
      </c>
      <c r="S3973" s="14">
        <f t="shared" si="316"/>
        <v>41811.536180555559</v>
      </c>
      <c r="T3973" s="14">
        <f t="shared" si="317"/>
        <v>41841.536180555559</v>
      </c>
      <c r="U3973" s="13">
        <f t="shared" si="318"/>
        <v>2014</v>
      </c>
      <c r="V3973"/>
    </row>
    <row r="3974" spans="1:22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4"/>
        <v>21</v>
      </c>
      <c r="P3974">
        <f t="shared" si="315"/>
        <v>26.38</v>
      </c>
      <c r="Q3974" s="10" t="s">
        <v>8315</v>
      </c>
      <c r="R3974" t="s">
        <v>8316</v>
      </c>
      <c r="S3974" s="14">
        <f t="shared" si="316"/>
        <v>41981.067523148144</v>
      </c>
      <c r="T3974" s="14">
        <f t="shared" si="317"/>
        <v>42041.067523148144</v>
      </c>
      <c r="U3974" s="13">
        <f t="shared" si="318"/>
        <v>2014</v>
      </c>
      <c r="V3974"/>
    </row>
    <row r="3975" spans="1:22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4"/>
        <v>78</v>
      </c>
      <c r="P3975">
        <f t="shared" si="315"/>
        <v>105.54</v>
      </c>
      <c r="Q3975" s="10" t="s">
        <v>8315</v>
      </c>
      <c r="R3975" t="s">
        <v>8316</v>
      </c>
      <c r="S3975" s="14">
        <f t="shared" si="316"/>
        <v>42469.68414351852</v>
      </c>
      <c r="T3975" s="14">
        <f t="shared" si="317"/>
        <v>42499.166666666672</v>
      </c>
      <c r="U3975" s="13">
        <f t="shared" si="318"/>
        <v>2016</v>
      </c>
      <c r="V3975"/>
    </row>
    <row r="3976" spans="1:22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4"/>
        <v>32</v>
      </c>
      <c r="P3976">
        <f t="shared" si="315"/>
        <v>29.09</v>
      </c>
      <c r="Q3976" s="10" t="s">
        <v>8315</v>
      </c>
      <c r="R3976" t="s">
        <v>8316</v>
      </c>
      <c r="S3976" s="14">
        <f t="shared" si="316"/>
        <v>42493.546851851846</v>
      </c>
      <c r="T3976" s="14">
        <f t="shared" si="317"/>
        <v>42523.546851851846</v>
      </c>
      <c r="U3976" s="13">
        <f t="shared" si="318"/>
        <v>2016</v>
      </c>
      <c r="V3976"/>
    </row>
    <row r="3977" spans="1:22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4"/>
        <v>0</v>
      </c>
      <c r="P3977">
        <f t="shared" si="315"/>
        <v>0</v>
      </c>
      <c r="Q3977" s="10" t="s">
        <v>8315</v>
      </c>
      <c r="R3977" t="s">
        <v>8316</v>
      </c>
      <c r="S3977" s="14">
        <f t="shared" si="316"/>
        <v>42534.866875</v>
      </c>
      <c r="T3977" s="14">
        <f t="shared" si="317"/>
        <v>42564.866875</v>
      </c>
      <c r="U3977" s="13">
        <f t="shared" si="318"/>
        <v>2016</v>
      </c>
      <c r="V3977"/>
    </row>
    <row r="3978" spans="1:22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4"/>
        <v>48</v>
      </c>
      <c r="P3978">
        <f t="shared" si="315"/>
        <v>62</v>
      </c>
      <c r="Q3978" s="10" t="s">
        <v>8315</v>
      </c>
      <c r="R3978" t="s">
        <v>8316</v>
      </c>
      <c r="S3978" s="14">
        <f t="shared" si="316"/>
        <v>41830.858344907407</v>
      </c>
      <c r="T3978" s="14">
        <f t="shared" si="317"/>
        <v>41852.291666666664</v>
      </c>
      <c r="U3978" s="13">
        <f t="shared" si="318"/>
        <v>2014</v>
      </c>
      <c r="V3978"/>
    </row>
    <row r="3979" spans="1:22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4"/>
        <v>1</v>
      </c>
      <c r="P3979">
        <f t="shared" si="315"/>
        <v>217.5</v>
      </c>
      <c r="Q3979" s="10" t="s">
        <v>8315</v>
      </c>
      <c r="R3979" t="s">
        <v>8316</v>
      </c>
      <c r="S3979" s="14">
        <f t="shared" si="316"/>
        <v>42543.788564814815</v>
      </c>
      <c r="T3979" s="14">
        <f t="shared" si="317"/>
        <v>42573.788564814815</v>
      </c>
      <c r="U3979" s="13">
        <f t="shared" si="318"/>
        <v>2016</v>
      </c>
      <c r="V3979"/>
    </row>
    <row r="3980" spans="1:22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4"/>
        <v>11</v>
      </c>
      <c r="P3980">
        <f t="shared" si="315"/>
        <v>26.75</v>
      </c>
      <c r="Q3980" s="10" t="s">
        <v>8315</v>
      </c>
      <c r="R3980" t="s">
        <v>8316</v>
      </c>
      <c r="S3980" s="14">
        <f t="shared" si="316"/>
        <v>41975.642974537041</v>
      </c>
      <c r="T3980" s="14">
        <f t="shared" si="317"/>
        <v>42035.642974537041</v>
      </c>
      <c r="U3980" s="13">
        <f t="shared" si="318"/>
        <v>2014</v>
      </c>
      <c r="V3980"/>
    </row>
    <row r="3981" spans="1:22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4"/>
        <v>2</v>
      </c>
      <c r="P3981">
        <f t="shared" si="315"/>
        <v>18.329999999999998</v>
      </c>
      <c r="Q3981" s="10" t="s">
        <v>8315</v>
      </c>
      <c r="R3981" t="s">
        <v>8316</v>
      </c>
      <c r="S3981" s="14">
        <f t="shared" si="316"/>
        <v>42069.903437500005</v>
      </c>
      <c r="T3981" s="14">
        <f t="shared" si="317"/>
        <v>42092.833333333328</v>
      </c>
      <c r="U3981" s="13">
        <f t="shared" si="318"/>
        <v>2015</v>
      </c>
      <c r="V3981"/>
    </row>
    <row r="3982" spans="1:22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4"/>
        <v>18</v>
      </c>
      <c r="P3982">
        <f t="shared" si="315"/>
        <v>64.290000000000006</v>
      </c>
      <c r="Q3982" s="10" t="s">
        <v>8315</v>
      </c>
      <c r="R3982" t="s">
        <v>8316</v>
      </c>
      <c r="S3982" s="14">
        <f t="shared" si="316"/>
        <v>41795.598923611113</v>
      </c>
      <c r="T3982" s="14">
        <f t="shared" si="317"/>
        <v>41825.598923611113</v>
      </c>
      <c r="U3982" s="13">
        <f t="shared" si="318"/>
        <v>2014</v>
      </c>
      <c r="V3982"/>
    </row>
    <row r="3983" spans="1:22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4"/>
        <v>4</v>
      </c>
      <c r="P3983">
        <f t="shared" si="315"/>
        <v>175</v>
      </c>
      <c r="Q3983" s="10" t="s">
        <v>8315</v>
      </c>
      <c r="R3983" t="s">
        <v>8316</v>
      </c>
      <c r="S3983" s="14">
        <f t="shared" si="316"/>
        <v>42508.179965277777</v>
      </c>
      <c r="T3983" s="14">
        <f t="shared" si="317"/>
        <v>42568.179965277777</v>
      </c>
      <c r="U3983" s="13">
        <f t="shared" si="318"/>
        <v>2016</v>
      </c>
      <c r="V3983"/>
    </row>
    <row r="3984" spans="1:22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4"/>
        <v>20</v>
      </c>
      <c r="P3984">
        <f t="shared" si="315"/>
        <v>34</v>
      </c>
      <c r="Q3984" s="10" t="s">
        <v>8315</v>
      </c>
      <c r="R3984" t="s">
        <v>8316</v>
      </c>
      <c r="S3984" s="14">
        <f t="shared" si="316"/>
        <v>42132.809953703705</v>
      </c>
      <c r="T3984" s="14">
        <f t="shared" si="317"/>
        <v>42192.809953703705</v>
      </c>
      <c r="U3984" s="13">
        <f t="shared" si="318"/>
        <v>2015</v>
      </c>
      <c r="V3984"/>
    </row>
    <row r="3985" spans="1:22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4"/>
        <v>35</v>
      </c>
      <c r="P3985">
        <f t="shared" si="315"/>
        <v>84.28</v>
      </c>
      <c r="Q3985" s="10" t="s">
        <v>8315</v>
      </c>
      <c r="R3985" t="s">
        <v>8316</v>
      </c>
      <c r="S3985" s="14">
        <f t="shared" si="316"/>
        <v>41747.86986111111</v>
      </c>
      <c r="T3985" s="14">
        <f t="shared" si="317"/>
        <v>41779.290972222225</v>
      </c>
      <c r="U3985" s="13">
        <f t="shared" si="318"/>
        <v>2014</v>
      </c>
      <c r="V3985"/>
    </row>
    <row r="3986" spans="1:22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4"/>
        <v>6</v>
      </c>
      <c r="P3986">
        <f t="shared" si="315"/>
        <v>9.5</v>
      </c>
      <c r="Q3986" s="10" t="s">
        <v>8315</v>
      </c>
      <c r="R3986" t="s">
        <v>8316</v>
      </c>
      <c r="S3986" s="14">
        <f t="shared" si="316"/>
        <v>41920.963472222218</v>
      </c>
      <c r="T3986" s="14">
        <f t="shared" si="317"/>
        <v>41951</v>
      </c>
      <c r="U3986" s="13">
        <f t="shared" si="318"/>
        <v>2014</v>
      </c>
      <c r="V3986"/>
    </row>
    <row r="3987" spans="1:22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4"/>
        <v>32</v>
      </c>
      <c r="P3987">
        <f t="shared" si="315"/>
        <v>33.74</v>
      </c>
      <c r="Q3987" s="10" t="s">
        <v>8315</v>
      </c>
      <c r="R3987" t="s">
        <v>8316</v>
      </c>
      <c r="S3987" s="14">
        <f t="shared" si="316"/>
        <v>42399.707407407404</v>
      </c>
      <c r="T3987" s="14">
        <f t="shared" si="317"/>
        <v>42420.878472222219</v>
      </c>
      <c r="U3987" s="13">
        <f t="shared" si="318"/>
        <v>2016</v>
      </c>
      <c r="V3987"/>
    </row>
    <row r="3988" spans="1:22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4"/>
        <v>10</v>
      </c>
      <c r="P3988">
        <f t="shared" si="315"/>
        <v>37.54</v>
      </c>
      <c r="Q3988" s="10" t="s">
        <v>8315</v>
      </c>
      <c r="R3988" t="s">
        <v>8316</v>
      </c>
      <c r="S3988" s="14">
        <f t="shared" si="316"/>
        <v>42467.548541666663</v>
      </c>
      <c r="T3988" s="14">
        <f t="shared" si="317"/>
        <v>42496.544444444444</v>
      </c>
      <c r="U3988" s="13">
        <f t="shared" si="318"/>
        <v>2016</v>
      </c>
      <c r="V3988"/>
    </row>
    <row r="3989" spans="1:22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4"/>
        <v>38</v>
      </c>
      <c r="P3989">
        <f t="shared" si="315"/>
        <v>11.62</v>
      </c>
      <c r="Q3989" s="10" t="s">
        <v>8315</v>
      </c>
      <c r="R3989" t="s">
        <v>8316</v>
      </c>
      <c r="S3989" s="14">
        <f t="shared" si="316"/>
        <v>41765.92465277778</v>
      </c>
      <c r="T3989" s="14">
        <f t="shared" si="317"/>
        <v>41775.92465277778</v>
      </c>
      <c r="U3989" s="13">
        <f t="shared" si="318"/>
        <v>2014</v>
      </c>
      <c r="V3989"/>
    </row>
    <row r="3990" spans="1:22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4"/>
        <v>2</v>
      </c>
      <c r="P3990">
        <f t="shared" si="315"/>
        <v>8</v>
      </c>
      <c r="Q3990" s="10" t="s">
        <v>8315</v>
      </c>
      <c r="R3990" t="s">
        <v>8316</v>
      </c>
      <c r="S3990" s="14">
        <f t="shared" si="316"/>
        <v>42230.08116898148</v>
      </c>
      <c r="T3990" s="14">
        <f t="shared" si="317"/>
        <v>42245.08116898148</v>
      </c>
      <c r="U3990" s="13">
        <f t="shared" si="318"/>
        <v>2015</v>
      </c>
      <c r="V3990"/>
    </row>
    <row r="3991" spans="1:22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4"/>
        <v>0</v>
      </c>
      <c r="P3991">
        <f t="shared" si="315"/>
        <v>0</v>
      </c>
      <c r="Q3991" s="10" t="s">
        <v>8315</v>
      </c>
      <c r="R3991" t="s">
        <v>8316</v>
      </c>
      <c r="S3991" s="14">
        <f t="shared" si="316"/>
        <v>42286.749780092592</v>
      </c>
      <c r="T3991" s="14">
        <f t="shared" si="317"/>
        <v>42316.791446759264</v>
      </c>
      <c r="U3991" s="13">
        <f t="shared" si="318"/>
        <v>2015</v>
      </c>
      <c r="V3991"/>
    </row>
    <row r="3992" spans="1:22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4"/>
        <v>4</v>
      </c>
      <c r="P3992">
        <f t="shared" si="315"/>
        <v>23</v>
      </c>
      <c r="Q3992" s="10" t="s">
        <v>8315</v>
      </c>
      <c r="R3992" t="s">
        <v>8316</v>
      </c>
      <c r="S3992" s="14">
        <f t="shared" si="316"/>
        <v>42401.672372685185</v>
      </c>
      <c r="T3992" s="14">
        <f t="shared" si="317"/>
        <v>42431.672372685185</v>
      </c>
      <c r="U3992" s="13">
        <f t="shared" si="318"/>
        <v>2016</v>
      </c>
      <c r="V3992"/>
    </row>
    <row r="3993" spans="1:22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4"/>
        <v>20</v>
      </c>
      <c r="P3993">
        <f t="shared" si="315"/>
        <v>100</v>
      </c>
      <c r="Q3993" s="10" t="s">
        <v>8315</v>
      </c>
      <c r="R3993" t="s">
        <v>8316</v>
      </c>
      <c r="S3993" s="14">
        <f t="shared" si="316"/>
        <v>42125.644467592589</v>
      </c>
      <c r="T3993" s="14">
        <f t="shared" si="317"/>
        <v>42155.644467592589</v>
      </c>
      <c r="U3993" s="13">
        <f t="shared" si="318"/>
        <v>2015</v>
      </c>
      <c r="V3993"/>
    </row>
    <row r="3994" spans="1:22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4"/>
        <v>5</v>
      </c>
      <c r="P3994">
        <f t="shared" si="315"/>
        <v>60.11</v>
      </c>
      <c r="Q3994" s="10" t="s">
        <v>8315</v>
      </c>
      <c r="R3994" t="s">
        <v>8316</v>
      </c>
      <c r="S3994" s="14">
        <f t="shared" si="316"/>
        <v>42289.94049768518</v>
      </c>
      <c r="T3994" s="14">
        <f t="shared" si="317"/>
        <v>42349.982164351852</v>
      </c>
      <c r="U3994" s="13">
        <f t="shared" si="318"/>
        <v>2015</v>
      </c>
      <c r="V3994"/>
    </row>
    <row r="3995" spans="1:22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4"/>
        <v>0</v>
      </c>
      <c r="P3995">
        <f t="shared" si="315"/>
        <v>3</v>
      </c>
      <c r="Q3995" s="10" t="s">
        <v>8315</v>
      </c>
      <c r="R3995" t="s">
        <v>8316</v>
      </c>
      <c r="S3995" s="14">
        <f t="shared" si="316"/>
        <v>42107.864722222221</v>
      </c>
      <c r="T3995" s="14">
        <f t="shared" si="317"/>
        <v>42137.864722222221</v>
      </c>
      <c r="U3995" s="13">
        <f t="shared" si="318"/>
        <v>2015</v>
      </c>
      <c r="V3995"/>
    </row>
    <row r="3996" spans="1:22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4"/>
        <v>0</v>
      </c>
      <c r="P3996">
        <f t="shared" si="315"/>
        <v>5</v>
      </c>
      <c r="Q3996" s="10" t="s">
        <v>8315</v>
      </c>
      <c r="R3996" t="s">
        <v>8316</v>
      </c>
      <c r="S3996" s="14">
        <f t="shared" si="316"/>
        <v>41809.389930555553</v>
      </c>
      <c r="T3996" s="14">
        <f t="shared" si="317"/>
        <v>41839.389930555553</v>
      </c>
      <c r="U3996" s="13">
        <f t="shared" si="318"/>
        <v>2014</v>
      </c>
      <c r="V3996"/>
    </row>
    <row r="3997" spans="1:22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4"/>
        <v>35</v>
      </c>
      <c r="P3997">
        <f t="shared" si="315"/>
        <v>17.5</v>
      </c>
      <c r="Q3997" s="10" t="s">
        <v>8315</v>
      </c>
      <c r="R3997" t="s">
        <v>8316</v>
      </c>
      <c r="S3997" s="14">
        <f t="shared" si="316"/>
        <v>42019.683761574073</v>
      </c>
      <c r="T3997" s="14">
        <f t="shared" si="317"/>
        <v>42049.477083333331</v>
      </c>
      <c r="U3997" s="13">
        <f t="shared" si="318"/>
        <v>2015</v>
      </c>
      <c r="V3997"/>
    </row>
    <row r="3998" spans="1:22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4"/>
        <v>17</v>
      </c>
      <c r="P3998">
        <f t="shared" si="315"/>
        <v>29.24</v>
      </c>
      <c r="Q3998" s="10" t="s">
        <v>8315</v>
      </c>
      <c r="R3998" t="s">
        <v>8316</v>
      </c>
      <c r="S3998" s="14">
        <f t="shared" si="316"/>
        <v>41950.26694444444</v>
      </c>
      <c r="T3998" s="14">
        <f t="shared" si="317"/>
        <v>41963.669444444444</v>
      </c>
      <c r="U3998" s="13">
        <f t="shared" si="318"/>
        <v>2014</v>
      </c>
      <c r="V3998"/>
    </row>
    <row r="3999" spans="1:22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4"/>
        <v>0</v>
      </c>
      <c r="P3999">
        <f t="shared" si="315"/>
        <v>0</v>
      </c>
      <c r="Q3999" s="10" t="s">
        <v>8315</v>
      </c>
      <c r="R3999" t="s">
        <v>8316</v>
      </c>
      <c r="S3999" s="14">
        <f t="shared" si="316"/>
        <v>42069.391446759255</v>
      </c>
      <c r="T3999" s="14">
        <f t="shared" si="317"/>
        <v>42099.349780092598</v>
      </c>
      <c r="U3999" s="13">
        <f t="shared" si="318"/>
        <v>2015</v>
      </c>
      <c r="V3999"/>
    </row>
    <row r="4000" spans="1:22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4"/>
        <v>57</v>
      </c>
      <c r="P4000">
        <f t="shared" si="315"/>
        <v>59.58</v>
      </c>
      <c r="Q4000" s="10" t="s">
        <v>8315</v>
      </c>
      <c r="R4000" t="s">
        <v>8316</v>
      </c>
      <c r="S4000" s="14">
        <f t="shared" si="316"/>
        <v>42061.963263888887</v>
      </c>
      <c r="T4000" s="14">
        <f t="shared" si="317"/>
        <v>42091.921597222223</v>
      </c>
      <c r="U4000" s="13">
        <f t="shared" si="318"/>
        <v>2015</v>
      </c>
      <c r="V4000"/>
    </row>
    <row r="4001" spans="1:22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4"/>
        <v>17</v>
      </c>
      <c r="P4001">
        <f t="shared" si="315"/>
        <v>82.57</v>
      </c>
      <c r="Q4001" s="10" t="s">
        <v>8315</v>
      </c>
      <c r="R4001" t="s">
        <v>8316</v>
      </c>
      <c r="S4001" s="14">
        <f t="shared" si="316"/>
        <v>41842.828680555554</v>
      </c>
      <c r="T4001" s="14">
        <f t="shared" si="317"/>
        <v>41882.827650462961</v>
      </c>
      <c r="U4001" s="13">
        <f t="shared" si="318"/>
        <v>2014</v>
      </c>
      <c r="V4001"/>
    </row>
    <row r="4002" spans="1:22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4"/>
        <v>0</v>
      </c>
      <c r="P4002">
        <f t="shared" si="315"/>
        <v>10</v>
      </c>
      <c r="Q4002" s="10" t="s">
        <v>8315</v>
      </c>
      <c r="R4002" t="s">
        <v>8316</v>
      </c>
      <c r="S4002" s="14">
        <f t="shared" si="316"/>
        <v>42437.64534722222</v>
      </c>
      <c r="T4002" s="14">
        <f t="shared" si="317"/>
        <v>42497.603680555556</v>
      </c>
      <c r="U4002" s="13">
        <f t="shared" si="318"/>
        <v>2016</v>
      </c>
      <c r="V4002"/>
    </row>
    <row r="4003" spans="1:22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4"/>
        <v>38</v>
      </c>
      <c r="P4003">
        <f t="shared" si="315"/>
        <v>32.36</v>
      </c>
      <c r="Q4003" s="10" t="s">
        <v>8315</v>
      </c>
      <c r="R4003" t="s">
        <v>8316</v>
      </c>
      <c r="S4003" s="14">
        <f t="shared" si="316"/>
        <v>42775.964212962965</v>
      </c>
      <c r="T4003" s="14">
        <f t="shared" si="317"/>
        <v>42795.791666666672</v>
      </c>
      <c r="U4003" s="13">
        <f t="shared" si="318"/>
        <v>2017</v>
      </c>
      <c r="V4003"/>
    </row>
    <row r="4004" spans="1:22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4"/>
        <v>2</v>
      </c>
      <c r="P4004">
        <f t="shared" si="315"/>
        <v>5.75</v>
      </c>
      <c r="Q4004" s="10" t="s">
        <v>8315</v>
      </c>
      <c r="R4004" t="s">
        <v>8316</v>
      </c>
      <c r="S4004" s="14">
        <f t="shared" si="316"/>
        <v>41879.043530092589</v>
      </c>
      <c r="T4004" s="14">
        <f t="shared" si="317"/>
        <v>41909.043530092589</v>
      </c>
      <c r="U4004" s="13">
        <f t="shared" si="318"/>
        <v>2014</v>
      </c>
      <c r="V4004"/>
    </row>
    <row r="4005" spans="1:22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4"/>
        <v>10</v>
      </c>
      <c r="P4005">
        <f t="shared" si="315"/>
        <v>100.5</v>
      </c>
      <c r="Q4005" s="10" t="s">
        <v>8315</v>
      </c>
      <c r="R4005" t="s">
        <v>8316</v>
      </c>
      <c r="S4005" s="14">
        <f t="shared" si="316"/>
        <v>42020.587349537032</v>
      </c>
      <c r="T4005" s="14">
        <f t="shared" si="317"/>
        <v>42050.587349537032</v>
      </c>
      <c r="U4005" s="13">
        <f t="shared" si="318"/>
        <v>2015</v>
      </c>
      <c r="V4005"/>
    </row>
    <row r="4006" spans="1:22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4"/>
        <v>0</v>
      </c>
      <c r="P4006">
        <f t="shared" si="315"/>
        <v>1</v>
      </c>
      <c r="Q4006" s="10" t="s">
        <v>8315</v>
      </c>
      <c r="R4006" t="s">
        <v>8316</v>
      </c>
      <c r="S4006" s="14">
        <f t="shared" si="316"/>
        <v>41890.16269675926</v>
      </c>
      <c r="T4006" s="14">
        <f t="shared" si="317"/>
        <v>41920.16269675926</v>
      </c>
      <c r="U4006" s="13">
        <f t="shared" si="318"/>
        <v>2014</v>
      </c>
      <c r="V4006"/>
    </row>
    <row r="4007" spans="1:22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4"/>
        <v>1</v>
      </c>
      <c r="P4007">
        <f t="shared" si="315"/>
        <v>20</v>
      </c>
      <c r="Q4007" s="10" t="s">
        <v>8315</v>
      </c>
      <c r="R4007" t="s">
        <v>8316</v>
      </c>
      <c r="S4007" s="14">
        <f t="shared" si="316"/>
        <v>41872.807696759257</v>
      </c>
      <c r="T4007" s="14">
        <f t="shared" si="317"/>
        <v>41932.807696759257</v>
      </c>
      <c r="U4007" s="13">
        <f t="shared" si="318"/>
        <v>2014</v>
      </c>
      <c r="V4007"/>
    </row>
    <row r="4008" spans="1:22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4"/>
        <v>0</v>
      </c>
      <c r="P4008">
        <f t="shared" si="315"/>
        <v>2</v>
      </c>
      <c r="Q4008" s="10" t="s">
        <v>8315</v>
      </c>
      <c r="R4008" t="s">
        <v>8316</v>
      </c>
      <c r="S4008" s="14">
        <f t="shared" si="316"/>
        <v>42391.772997685184</v>
      </c>
      <c r="T4008" s="14">
        <f t="shared" si="317"/>
        <v>42416.772997685184</v>
      </c>
      <c r="U4008" s="13">
        <f t="shared" si="318"/>
        <v>2016</v>
      </c>
      <c r="V4008"/>
    </row>
    <row r="4009" spans="1:22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4"/>
        <v>0</v>
      </c>
      <c r="P4009">
        <f t="shared" si="315"/>
        <v>5</v>
      </c>
      <c r="Q4009" s="10" t="s">
        <v>8315</v>
      </c>
      <c r="R4009" t="s">
        <v>8316</v>
      </c>
      <c r="S4009" s="14">
        <f t="shared" si="316"/>
        <v>41848.772928240738</v>
      </c>
      <c r="T4009" s="14">
        <f t="shared" si="317"/>
        <v>41877.686111111114</v>
      </c>
      <c r="U4009" s="13">
        <f t="shared" si="318"/>
        <v>2014</v>
      </c>
      <c r="V4009"/>
    </row>
    <row r="4010" spans="1:22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4"/>
        <v>6</v>
      </c>
      <c r="P4010">
        <f t="shared" si="315"/>
        <v>15</v>
      </c>
      <c r="Q4010" s="10" t="s">
        <v>8315</v>
      </c>
      <c r="R4010" t="s">
        <v>8316</v>
      </c>
      <c r="S4010" s="14">
        <f t="shared" si="316"/>
        <v>42177.964201388888</v>
      </c>
      <c r="T4010" s="14">
        <f t="shared" si="317"/>
        <v>42207.964201388888</v>
      </c>
      <c r="U4010" s="13">
        <f t="shared" si="318"/>
        <v>2015</v>
      </c>
      <c r="V4010"/>
    </row>
    <row r="4011" spans="1:22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4"/>
        <v>4</v>
      </c>
      <c r="P4011">
        <f t="shared" si="315"/>
        <v>25</v>
      </c>
      <c r="Q4011" s="10" t="s">
        <v>8315</v>
      </c>
      <c r="R4011" t="s">
        <v>8316</v>
      </c>
      <c r="S4011" s="14">
        <f t="shared" si="316"/>
        <v>41851.700925925928</v>
      </c>
      <c r="T4011" s="14">
        <f t="shared" si="317"/>
        <v>41891.700925925928</v>
      </c>
      <c r="U4011" s="13">
        <f t="shared" si="318"/>
        <v>2014</v>
      </c>
      <c r="V4011"/>
    </row>
    <row r="4012" spans="1:22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4"/>
        <v>24</v>
      </c>
      <c r="P4012">
        <f t="shared" si="315"/>
        <v>45.84</v>
      </c>
      <c r="Q4012" s="10" t="s">
        <v>8315</v>
      </c>
      <c r="R4012" t="s">
        <v>8316</v>
      </c>
      <c r="S4012" s="14">
        <f t="shared" si="316"/>
        <v>41921.770439814813</v>
      </c>
      <c r="T4012" s="14">
        <f t="shared" si="317"/>
        <v>41938.770439814813</v>
      </c>
      <c r="U4012" s="13">
        <f t="shared" si="318"/>
        <v>2014</v>
      </c>
      <c r="V4012"/>
    </row>
    <row r="4013" spans="1:22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4"/>
        <v>8</v>
      </c>
      <c r="P4013">
        <f t="shared" si="315"/>
        <v>4.75</v>
      </c>
      <c r="Q4013" s="10" t="s">
        <v>8315</v>
      </c>
      <c r="R4013" t="s">
        <v>8316</v>
      </c>
      <c r="S4013" s="14">
        <f t="shared" si="316"/>
        <v>42002.54488425926</v>
      </c>
      <c r="T4013" s="14">
        <f t="shared" si="317"/>
        <v>42032.54488425926</v>
      </c>
      <c r="U4013" s="13">
        <f t="shared" si="318"/>
        <v>2014</v>
      </c>
      <c r="V4013"/>
    </row>
    <row r="4014" spans="1:22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4"/>
        <v>0</v>
      </c>
      <c r="P4014">
        <f t="shared" si="315"/>
        <v>0</v>
      </c>
      <c r="Q4014" s="10" t="s">
        <v>8315</v>
      </c>
      <c r="R4014" t="s">
        <v>8316</v>
      </c>
      <c r="S4014" s="14">
        <f t="shared" si="316"/>
        <v>42096.544548611113</v>
      </c>
      <c r="T4014" s="14">
        <f t="shared" si="317"/>
        <v>42126.544548611113</v>
      </c>
      <c r="U4014" s="13">
        <f t="shared" si="318"/>
        <v>2015</v>
      </c>
      <c r="V4014"/>
    </row>
    <row r="4015" spans="1:22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4"/>
        <v>1</v>
      </c>
      <c r="P4015">
        <f t="shared" si="315"/>
        <v>13</v>
      </c>
      <c r="Q4015" s="10" t="s">
        <v>8315</v>
      </c>
      <c r="R4015" t="s">
        <v>8316</v>
      </c>
      <c r="S4015" s="14">
        <f t="shared" si="316"/>
        <v>42021.301192129627</v>
      </c>
      <c r="T4015" s="14">
        <f t="shared" si="317"/>
        <v>42051.301192129627</v>
      </c>
      <c r="U4015" s="13">
        <f t="shared" si="318"/>
        <v>2015</v>
      </c>
      <c r="V4015"/>
    </row>
    <row r="4016" spans="1:22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4"/>
        <v>0</v>
      </c>
      <c r="P4016">
        <f t="shared" si="315"/>
        <v>0</v>
      </c>
      <c r="Q4016" s="10" t="s">
        <v>8315</v>
      </c>
      <c r="R4016" t="s">
        <v>8316</v>
      </c>
      <c r="S4016" s="14">
        <f t="shared" si="316"/>
        <v>42419.246168981481</v>
      </c>
      <c r="T4016" s="14">
        <f t="shared" si="317"/>
        <v>42434.246168981481</v>
      </c>
      <c r="U4016" s="13">
        <f t="shared" si="318"/>
        <v>2016</v>
      </c>
      <c r="V4016"/>
    </row>
    <row r="4017" spans="1:22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4"/>
        <v>0</v>
      </c>
      <c r="P4017">
        <f t="shared" si="315"/>
        <v>1</v>
      </c>
      <c r="Q4017" s="10" t="s">
        <v>8315</v>
      </c>
      <c r="R4017" t="s">
        <v>8316</v>
      </c>
      <c r="S4017" s="14">
        <f t="shared" si="316"/>
        <v>42174.780821759254</v>
      </c>
      <c r="T4017" s="14">
        <f t="shared" si="317"/>
        <v>42204.780821759254</v>
      </c>
      <c r="U4017" s="13">
        <f t="shared" si="318"/>
        <v>2015</v>
      </c>
      <c r="V4017"/>
    </row>
    <row r="4018" spans="1:22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4"/>
        <v>14</v>
      </c>
      <c r="P4018">
        <f t="shared" si="315"/>
        <v>10</v>
      </c>
      <c r="Q4018" s="10" t="s">
        <v>8315</v>
      </c>
      <c r="R4018" t="s">
        <v>8316</v>
      </c>
      <c r="S4018" s="14">
        <f t="shared" si="316"/>
        <v>41869.872685185182</v>
      </c>
      <c r="T4018" s="14">
        <f t="shared" si="317"/>
        <v>41899.872685185182</v>
      </c>
      <c r="U4018" s="13">
        <f t="shared" si="318"/>
        <v>2014</v>
      </c>
      <c r="V4018"/>
    </row>
    <row r="4019" spans="1:22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4"/>
        <v>1</v>
      </c>
      <c r="P4019">
        <f t="shared" si="315"/>
        <v>52.5</v>
      </c>
      <c r="Q4019" s="10" t="s">
        <v>8315</v>
      </c>
      <c r="R4019" t="s">
        <v>8316</v>
      </c>
      <c r="S4019" s="14">
        <f t="shared" si="316"/>
        <v>41856.672152777777</v>
      </c>
      <c r="T4019" s="14">
        <f t="shared" si="317"/>
        <v>41886.672152777777</v>
      </c>
      <c r="U4019" s="13">
        <f t="shared" si="318"/>
        <v>2014</v>
      </c>
      <c r="V4019"/>
    </row>
    <row r="4020" spans="1:22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4"/>
        <v>9</v>
      </c>
      <c r="P4020">
        <f t="shared" si="315"/>
        <v>32.5</v>
      </c>
      <c r="Q4020" s="10" t="s">
        <v>8315</v>
      </c>
      <c r="R4020" t="s">
        <v>8316</v>
      </c>
      <c r="S4020" s="14">
        <f t="shared" si="316"/>
        <v>42620.91097222222</v>
      </c>
      <c r="T4020" s="14">
        <f t="shared" si="317"/>
        <v>42650.91097222222</v>
      </c>
      <c r="U4020" s="13">
        <f t="shared" si="318"/>
        <v>2016</v>
      </c>
      <c r="V4020"/>
    </row>
    <row r="4021" spans="1:22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4"/>
        <v>1</v>
      </c>
      <c r="P4021">
        <f t="shared" si="315"/>
        <v>7.25</v>
      </c>
      <c r="Q4021" s="10" t="s">
        <v>8315</v>
      </c>
      <c r="R4021" t="s">
        <v>8316</v>
      </c>
      <c r="S4021" s="14">
        <f t="shared" si="316"/>
        <v>42417.675879629634</v>
      </c>
      <c r="T4021" s="14">
        <f t="shared" si="317"/>
        <v>42475.686111111107</v>
      </c>
      <c r="U4021" s="13">
        <f t="shared" si="318"/>
        <v>2016</v>
      </c>
      <c r="V4021"/>
    </row>
    <row r="4022" spans="1:22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4"/>
        <v>17</v>
      </c>
      <c r="P4022">
        <f t="shared" si="315"/>
        <v>33.33</v>
      </c>
      <c r="Q4022" s="10" t="s">
        <v>8315</v>
      </c>
      <c r="R4022" t="s">
        <v>8316</v>
      </c>
      <c r="S4022" s="14">
        <f t="shared" si="316"/>
        <v>42057.190960648149</v>
      </c>
      <c r="T4022" s="14">
        <f t="shared" si="317"/>
        <v>42087.149293981478</v>
      </c>
      <c r="U4022" s="13">
        <f t="shared" si="318"/>
        <v>2015</v>
      </c>
      <c r="V4022"/>
    </row>
    <row r="4023" spans="1:22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4"/>
        <v>1</v>
      </c>
      <c r="P4023">
        <f t="shared" si="315"/>
        <v>62.5</v>
      </c>
      <c r="Q4023" s="10" t="s">
        <v>8315</v>
      </c>
      <c r="R4023" t="s">
        <v>8316</v>
      </c>
      <c r="S4023" s="14">
        <f t="shared" si="316"/>
        <v>41878.911550925928</v>
      </c>
      <c r="T4023" s="14">
        <f t="shared" si="317"/>
        <v>41938.911550925928</v>
      </c>
      <c r="U4023" s="13">
        <f t="shared" si="318"/>
        <v>2014</v>
      </c>
      <c r="V4023"/>
    </row>
    <row r="4024" spans="1:22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4"/>
        <v>70</v>
      </c>
      <c r="P4024">
        <f t="shared" si="315"/>
        <v>63.56</v>
      </c>
      <c r="Q4024" s="10" t="s">
        <v>8315</v>
      </c>
      <c r="R4024" t="s">
        <v>8316</v>
      </c>
      <c r="S4024" s="14">
        <f t="shared" si="316"/>
        <v>41990.584108796291</v>
      </c>
      <c r="T4024" s="14">
        <f t="shared" si="317"/>
        <v>42036.120833333334</v>
      </c>
      <c r="U4024" s="13">
        <f t="shared" si="318"/>
        <v>2014</v>
      </c>
      <c r="V4024"/>
    </row>
    <row r="4025" spans="1:22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4"/>
        <v>0</v>
      </c>
      <c r="P4025">
        <f t="shared" si="315"/>
        <v>0</v>
      </c>
      <c r="Q4025" s="10" t="s">
        <v>8315</v>
      </c>
      <c r="R4025" t="s">
        <v>8316</v>
      </c>
      <c r="S4025" s="14">
        <f t="shared" si="316"/>
        <v>42408.999571759254</v>
      </c>
      <c r="T4025" s="14">
        <f t="shared" si="317"/>
        <v>42453.957905092597</v>
      </c>
      <c r="U4025" s="13">
        <f t="shared" si="318"/>
        <v>2016</v>
      </c>
      <c r="V4025"/>
    </row>
    <row r="4026" spans="1:22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4"/>
        <v>1</v>
      </c>
      <c r="P4026">
        <f t="shared" si="315"/>
        <v>10</v>
      </c>
      <c r="Q4026" s="10" t="s">
        <v>8315</v>
      </c>
      <c r="R4026" t="s">
        <v>8316</v>
      </c>
      <c r="S4026" s="14">
        <f t="shared" si="316"/>
        <v>42217.670104166667</v>
      </c>
      <c r="T4026" s="14">
        <f t="shared" si="317"/>
        <v>42247.670104166667</v>
      </c>
      <c r="U4026" s="13">
        <f t="shared" si="318"/>
        <v>2015</v>
      </c>
      <c r="V4026"/>
    </row>
    <row r="4027" spans="1:22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4"/>
        <v>5</v>
      </c>
      <c r="P4027">
        <f t="shared" si="315"/>
        <v>62.5</v>
      </c>
      <c r="Q4027" s="10" t="s">
        <v>8315</v>
      </c>
      <c r="R4027" t="s">
        <v>8316</v>
      </c>
      <c r="S4027" s="14">
        <f t="shared" si="316"/>
        <v>42151.237685185188</v>
      </c>
      <c r="T4027" s="14">
        <f t="shared" si="317"/>
        <v>42211.237685185188</v>
      </c>
      <c r="U4027" s="13">
        <f t="shared" si="318"/>
        <v>2015</v>
      </c>
      <c r="V4027"/>
    </row>
    <row r="4028" spans="1:22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4"/>
        <v>0</v>
      </c>
      <c r="P4028">
        <f t="shared" si="315"/>
        <v>0</v>
      </c>
      <c r="Q4028" s="10" t="s">
        <v>8315</v>
      </c>
      <c r="R4028" t="s">
        <v>8316</v>
      </c>
      <c r="S4028" s="14">
        <f t="shared" si="316"/>
        <v>42282.655543981484</v>
      </c>
      <c r="T4028" s="14">
        <f t="shared" si="317"/>
        <v>42342.697210648148</v>
      </c>
      <c r="U4028" s="13">
        <f t="shared" si="318"/>
        <v>2015</v>
      </c>
      <c r="V4028"/>
    </row>
    <row r="4029" spans="1:22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4"/>
        <v>7</v>
      </c>
      <c r="P4029">
        <f t="shared" si="315"/>
        <v>30.71</v>
      </c>
      <c r="Q4029" s="10" t="s">
        <v>8315</v>
      </c>
      <c r="R4029" t="s">
        <v>8316</v>
      </c>
      <c r="S4029" s="14">
        <f t="shared" si="316"/>
        <v>42768.97084490741</v>
      </c>
      <c r="T4029" s="14">
        <f t="shared" si="317"/>
        <v>42789.041666666672</v>
      </c>
      <c r="U4029" s="13">
        <f t="shared" si="318"/>
        <v>2017</v>
      </c>
      <c r="V4029"/>
    </row>
    <row r="4030" spans="1:22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4"/>
        <v>28</v>
      </c>
      <c r="P4030">
        <f t="shared" si="315"/>
        <v>51</v>
      </c>
      <c r="Q4030" s="10" t="s">
        <v>8315</v>
      </c>
      <c r="R4030" t="s">
        <v>8316</v>
      </c>
      <c r="S4030" s="14">
        <f t="shared" si="316"/>
        <v>41765.938657407409</v>
      </c>
      <c r="T4030" s="14">
        <f t="shared" si="317"/>
        <v>41795.938657407409</v>
      </c>
      <c r="U4030" s="13">
        <f t="shared" si="318"/>
        <v>2014</v>
      </c>
      <c r="V4030"/>
    </row>
    <row r="4031" spans="1:22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4"/>
        <v>0</v>
      </c>
      <c r="P4031">
        <f t="shared" si="315"/>
        <v>0</v>
      </c>
      <c r="Q4031" s="10" t="s">
        <v>8315</v>
      </c>
      <c r="R4031" t="s">
        <v>8316</v>
      </c>
      <c r="S4031" s="14">
        <f t="shared" si="316"/>
        <v>42322.025115740747</v>
      </c>
      <c r="T4031" s="14">
        <f t="shared" si="317"/>
        <v>42352.025115740747</v>
      </c>
      <c r="U4031" s="13">
        <f t="shared" si="318"/>
        <v>2015</v>
      </c>
      <c r="V4031"/>
    </row>
    <row r="4032" spans="1:22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4"/>
        <v>16</v>
      </c>
      <c r="P4032">
        <f t="shared" si="315"/>
        <v>66.67</v>
      </c>
      <c r="Q4032" s="10" t="s">
        <v>8315</v>
      </c>
      <c r="R4032" t="s">
        <v>8316</v>
      </c>
      <c r="S4032" s="14">
        <f t="shared" si="316"/>
        <v>42374.655081018514</v>
      </c>
      <c r="T4032" s="14">
        <f t="shared" si="317"/>
        <v>42403.784027777772</v>
      </c>
      <c r="U4032" s="13">
        <f t="shared" si="318"/>
        <v>2016</v>
      </c>
      <c r="V4032"/>
    </row>
    <row r="4033" spans="1:22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4"/>
        <v>0</v>
      </c>
      <c r="P4033">
        <f t="shared" si="315"/>
        <v>0</v>
      </c>
      <c r="Q4033" s="10" t="s">
        <v>8315</v>
      </c>
      <c r="R4033" t="s">
        <v>8316</v>
      </c>
      <c r="S4033" s="14">
        <f t="shared" si="316"/>
        <v>41941.585231481484</v>
      </c>
      <c r="T4033" s="14">
        <f t="shared" si="317"/>
        <v>41991.626898148148</v>
      </c>
      <c r="U4033" s="13">
        <f t="shared" si="318"/>
        <v>2014</v>
      </c>
      <c r="V4033"/>
    </row>
    <row r="4034" spans="1:22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4"/>
        <v>7</v>
      </c>
      <c r="P4034">
        <f t="shared" si="315"/>
        <v>59</v>
      </c>
      <c r="Q4034" s="10" t="s">
        <v>8315</v>
      </c>
      <c r="R4034" t="s">
        <v>8316</v>
      </c>
      <c r="S4034" s="14">
        <f t="shared" si="316"/>
        <v>42293.809212962966</v>
      </c>
      <c r="T4034" s="14">
        <f t="shared" si="317"/>
        <v>42353.85087962963</v>
      </c>
      <c r="U4034" s="13">
        <f t="shared" si="318"/>
        <v>2015</v>
      </c>
      <c r="V4034"/>
    </row>
    <row r="4035" spans="1:22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9">ROUND(E4035/D4035*100,0)</f>
        <v>26</v>
      </c>
      <c r="P4035">
        <f t="shared" ref="P4035:P4098" si="320">IFERROR(ROUND(E4035/L4035,2),0)</f>
        <v>65.34</v>
      </c>
      <c r="Q4035" s="10" t="s">
        <v>8315</v>
      </c>
      <c r="R4035" t="s">
        <v>8316</v>
      </c>
      <c r="S4035" s="14">
        <f t="shared" ref="S4035:S4098" si="321">(((J4035/60)/60)/24+DATE(1970,1,1))</f>
        <v>42614.268796296295</v>
      </c>
      <c r="T4035" s="14">
        <f t="shared" ref="T4035:T4098" si="322">(((I4035/60)/60)/24)+DATE(1970,1,1)</f>
        <v>42645.375</v>
      </c>
      <c r="U4035" s="13">
        <f t="shared" ref="U4035:U4098" si="323">YEAR(S4035)</f>
        <v>2016</v>
      </c>
      <c r="V4035"/>
    </row>
    <row r="4036" spans="1:22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9"/>
        <v>1</v>
      </c>
      <c r="P4036">
        <f t="shared" si="320"/>
        <v>100</v>
      </c>
      <c r="Q4036" s="10" t="s">
        <v>8315</v>
      </c>
      <c r="R4036" t="s">
        <v>8316</v>
      </c>
      <c r="S4036" s="14">
        <f t="shared" si="321"/>
        <v>42067.947337962964</v>
      </c>
      <c r="T4036" s="14">
        <f t="shared" si="322"/>
        <v>42097.905671296292</v>
      </c>
      <c r="U4036" s="13">
        <f t="shared" si="323"/>
        <v>2015</v>
      </c>
      <c r="V4036"/>
    </row>
    <row r="4037" spans="1:22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9"/>
        <v>37</v>
      </c>
      <c r="P4037">
        <f t="shared" si="320"/>
        <v>147.4</v>
      </c>
      <c r="Q4037" s="10" t="s">
        <v>8315</v>
      </c>
      <c r="R4037" t="s">
        <v>8316</v>
      </c>
      <c r="S4037" s="14">
        <f t="shared" si="321"/>
        <v>41903.882951388885</v>
      </c>
      <c r="T4037" s="14">
        <f t="shared" si="322"/>
        <v>41933.882951388885</v>
      </c>
      <c r="U4037" s="13">
        <f t="shared" si="323"/>
        <v>2014</v>
      </c>
      <c r="V4037"/>
    </row>
    <row r="4038" spans="1:22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9"/>
        <v>47</v>
      </c>
      <c r="P4038">
        <f t="shared" si="320"/>
        <v>166.06</v>
      </c>
      <c r="Q4038" s="10" t="s">
        <v>8315</v>
      </c>
      <c r="R4038" t="s">
        <v>8316</v>
      </c>
      <c r="S4038" s="14">
        <f t="shared" si="321"/>
        <v>41804.937083333331</v>
      </c>
      <c r="T4038" s="14">
        <f t="shared" si="322"/>
        <v>41821.9375</v>
      </c>
      <c r="U4038" s="13">
        <f t="shared" si="323"/>
        <v>2014</v>
      </c>
      <c r="V4038"/>
    </row>
    <row r="4039" spans="1:22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9"/>
        <v>11</v>
      </c>
      <c r="P4039">
        <f t="shared" si="320"/>
        <v>40</v>
      </c>
      <c r="Q4039" s="10" t="s">
        <v>8315</v>
      </c>
      <c r="R4039" t="s">
        <v>8316</v>
      </c>
      <c r="S4039" s="14">
        <f t="shared" si="321"/>
        <v>42497.070775462969</v>
      </c>
      <c r="T4039" s="14">
        <f t="shared" si="322"/>
        <v>42514.600694444445</v>
      </c>
      <c r="U4039" s="13">
        <f t="shared" si="323"/>
        <v>2016</v>
      </c>
      <c r="V4039"/>
    </row>
    <row r="4040" spans="1:22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9"/>
        <v>12</v>
      </c>
      <c r="P4040">
        <f t="shared" si="320"/>
        <v>75.25</v>
      </c>
      <c r="Q4040" s="10" t="s">
        <v>8315</v>
      </c>
      <c r="R4040" t="s">
        <v>8316</v>
      </c>
      <c r="S4040" s="14">
        <f t="shared" si="321"/>
        <v>41869.798726851855</v>
      </c>
      <c r="T4040" s="14">
        <f t="shared" si="322"/>
        <v>41929.798726851855</v>
      </c>
      <c r="U4040" s="13">
        <f t="shared" si="323"/>
        <v>2014</v>
      </c>
      <c r="V4040"/>
    </row>
    <row r="4041" spans="1:22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9"/>
        <v>60</v>
      </c>
      <c r="P4041">
        <f t="shared" si="320"/>
        <v>60</v>
      </c>
      <c r="Q4041" s="10" t="s">
        <v>8315</v>
      </c>
      <c r="R4041" t="s">
        <v>8316</v>
      </c>
      <c r="S4041" s="14">
        <f t="shared" si="321"/>
        <v>42305.670914351853</v>
      </c>
      <c r="T4041" s="14">
        <f t="shared" si="322"/>
        <v>42339.249305555553</v>
      </c>
      <c r="U4041" s="13">
        <f t="shared" si="323"/>
        <v>2015</v>
      </c>
      <c r="V4041"/>
    </row>
    <row r="4042" spans="1:22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9"/>
        <v>31</v>
      </c>
      <c r="P4042">
        <f t="shared" si="320"/>
        <v>1250</v>
      </c>
      <c r="Q4042" s="10" t="s">
        <v>8315</v>
      </c>
      <c r="R4042" t="s">
        <v>8316</v>
      </c>
      <c r="S4042" s="14">
        <f t="shared" si="321"/>
        <v>42144.231527777782</v>
      </c>
      <c r="T4042" s="14">
        <f t="shared" si="322"/>
        <v>42203.125</v>
      </c>
      <c r="U4042" s="13">
        <f t="shared" si="323"/>
        <v>2015</v>
      </c>
      <c r="V4042"/>
    </row>
    <row r="4043" spans="1:22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9"/>
        <v>0</v>
      </c>
      <c r="P4043">
        <f t="shared" si="320"/>
        <v>10.5</v>
      </c>
      <c r="Q4043" s="10" t="s">
        <v>8315</v>
      </c>
      <c r="R4043" t="s">
        <v>8316</v>
      </c>
      <c r="S4043" s="14">
        <f t="shared" si="321"/>
        <v>42559.474004629628</v>
      </c>
      <c r="T4043" s="14">
        <f t="shared" si="322"/>
        <v>42619.474004629628</v>
      </c>
      <c r="U4043" s="13">
        <f t="shared" si="323"/>
        <v>2016</v>
      </c>
      <c r="V4043"/>
    </row>
    <row r="4044" spans="1:22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9"/>
        <v>0</v>
      </c>
      <c r="P4044">
        <f t="shared" si="320"/>
        <v>7</v>
      </c>
      <c r="Q4044" s="10" t="s">
        <v>8315</v>
      </c>
      <c r="R4044" t="s">
        <v>8316</v>
      </c>
      <c r="S4044" s="14">
        <f t="shared" si="321"/>
        <v>41995.084074074075</v>
      </c>
      <c r="T4044" s="14">
        <f t="shared" si="322"/>
        <v>42024.802777777775</v>
      </c>
      <c r="U4044" s="13">
        <f t="shared" si="323"/>
        <v>2014</v>
      </c>
      <c r="V4044"/>
    </row>
    <row r="4045" spans="1:22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9"/>
        <v>0</v>
      </c>
      <c r="P4045">
        <f t="shared" si="320"/>
        <v>0</v>
      </c>
      <c r="Q4045" s="10" t="s">
        <v>8315</v>
      </c>
      <c r="R4045" t="s">
        <v>8316</v>
      </c>
      <c r="S4045" s="14">
        <f t="shared" si="321"/>
        <v>41948.957465277781</v>
      </c>
      <c r="T4045" s="14">
        <f t="shared" si="322"/>
        <v>41963.957465277781</v>
      </c>
      <c r="U4045" s="13">
        <f t="shared" si="323"/>
        <v>2014</v>
      </c>
      <c r="V4045"/>
    </row>
    <row r="4046" spans="1:22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9"/>
        <v>38</v>
      </c>
      <c r="P4046">
        <f t="shared" si="320"/>
        <v>56.25</v>
      </c>
      <c r="Q4046" s="10" t="s">
        <v>8315</v>
      </c>
      <c r="R4046" t="s">
        <v>8316</v>
      </c>
      <c r="S4046" s="14">
        <f t="shared" si="321"/>
        <v>42074.219699074078</v>
      </c>
      <c r="T4046" s="14">
        <f t="shared" si="322"/>
        <v>42104.208333333328</v>
      </c>
      <c r="U4046" s="13">
        <f t="shared" si="323"/>
        <v>2015</v>
      </c>
      <c r="V4046"/>
    </row>
    <row r="4047" spans="1:22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9"/>
        <v>0</v>
      </c>
      <c r="P4047">
        <f t="shared" si="320"/>
        <v>1</v>
      </c>
      <c r="Q4047" s="10" t="s">
        <v>8315</v>
      </c>
      <c r="R4047" t="s">
        <v>8316</v>
      </c>
      <c r="S4047" s="14">
        <f t="shared" si="321"/>
        <v>41842.201261574075</v>
      </c>
      <c r="T4047" s="14">
        <f t="shared" si="322"/>
        <v>41872.201261574075</v>
      </c>
      <c r="U4047" s="13">
        <f t="shared" si="323"/>
        <v>2014</v>
      </c>
      <c r="V4047"/>
    </row>
    <row r="4048" spans="1:22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9"/>
        <v>8</v>
      </c>
      <c r="P4048">
        <f t="shared" si="320"/>
        <v>38.33</v>
      </c>
      <c r="Q4048" s="10" t="s">
        <v>8315</v>
      </c>
      <c r="R4048" t="s">
        <v>8316</v>
      </c>
      <c r="S4048" s="14">
        <f t="shared" si="321"/>
        <v>41904.650578703702</v>
      </c>
      <c r="T4048" s="14">
        <f t="shared" si="322"/>
        <v>41934.650578703702</v>
      </c>
      <c r="U4048" s="13">
        <f t="shared" si="323"/>
        <v>2014</v>
      </c>
      <c r="V4048"/>
    </row>
    <row r="4049" spans="1:22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9"/>
        <v>2</v>
      </c>
      <c r="P4049">
        <f t="shared" si="320"/>
        <v>27.5</v>
      </c>
      <c r="Q4049" s="10" t="s">
        <v>8315</v>
      </c>
      <c r="R4049" t="s">
        <v>8316</v>
      </c>
      <c r="S4049" s="14">
        <f t="shared" si="321"/>
        <v>41991.022488425922</v>
      </c>
      <c r="T4049" s="14">
        <f t="shared" si="322"/>
        <v>42015.041666666672</v>
      </c>
      <c r="U4049" s="13">
        <f t="shared" si="323"/>
        <v>2014</v>
      </c>
      <c r="V4049"/>
    </row>
    <row r="4050" spans="1:22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9"/>
        <v>18</v>
      </c>
      <c r="P4050">
        <f t="shared" si="320"/>
        <v>32.979999999999997</v>
      </c>
      <c r="Q4050" s="10" t="s">
        <v>8315</v>
      </c>
      <c r="R4050" t="s">
        <v>8316</v>
      </c>
      <c r="S4050" s="14">
        <f t="shared" si="321"/>
        <v>42436.509108796294</v>
      </c>
      <c r="T4050" s="14">
        <f t="shared" si="322"/>
        <v>42471.467442129629</v>
      </c>
      <c r="U4050" s="13">
        <f t="shared" si="323"/>
        <v>2016</v>
      </c>
      <c r="V4050"/>
    </row>
    <row r="4051" spans="1:22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9"/>
        <v>0</v>
      </c>
      <c r="P4051">
        <f t="shared" si="320"/>
        <v>16</v>
      </c>
      <c r="Q4051" s="10" t="s">
        <v>8315</v>
      </c>
      <c r="R4051" t="s">
        <v>8316</v>
      </c>
      <c r="S4051" s="14">
        <f t="shared" si="321"/>
        <v>42169.958506944444</v>
      </c>
      <c r="T4051" s="14">
        <f t="shared" si="322"/>
        <v>42199.958506944444</v>
      </c>
      <c r="U4051" s="13">
        <f t="shared" si="323"/>
        <v>2015</v>
      </c>
      <c r="V4051"/>
    </row>
    <row r="4052" spans="1:22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9"/>
        <v>0</v>
      </c>
      <c r="P4052">
        <f t="shared" si="320"/>
        <v>1</v>
      </c>
      <c r="Q4052" s="10" t="s">
        <v>8315</v>
      </c>
      <c r="R4052" t="s">
        <v>8316</v>
      </c>
      <c r="S4052" s="14">
        <f t="shared" si="321"/>
        <v>41905.636469907404</v>
      </c>
      <c r="T4052" s="14">
        <f t="shared" si="322"/>
        <v>41935.636469907404</v>
      </c>
      <c r="U4052" s="13">
        <f t="shared" si="323"/>
        <v>2014</v>
      </c>
      <c r="V4052"/>
    </row>
    <row r="4053" spans="1:22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9"/>
        <v>0</v>
      </c>
      <c r="P4053">
        <f t="shared" si="320"/>
        <v>0</v>
      </c>
      <c r="Q4053" s="10" t="s">
        <v>8315</v>
      </c>
      <c r="R4053" t="s">
        <v>8316</v>
      </c>
      <c r="S4053" s="14">
        <f t="shared" si="321"/>
        <v>41761.810150462967</v>
      </c>
      <c r="T4053" s="14">
        <f t="shared" si="322"/>
        <v>41768.286805555559</v>
      </c>
      <c r="U4053" s="13">
        <f t="shared" si="323"/>
        <v>2014</v>
      </c>
      <c r="V4053"/>
    </row>
    <row r="4054" spans="1:22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9"/>
        <v>38</v>
      </c>
      <c r="P4054">
        <f t="shared" si="320"/>
        <v>86.62</v>
      </c>
      <c r="Q4054" s="10" t="s">
        <v>8315</v>
      </c>
      <c r="R4054" t="s">
        <v>8316</v>
      </c>
      <c r="S4054" s="14">
        <f t="shared" si="321"/>
        <v>41865.878657407404</v>
      </c>
      <c r="T4054" s="14">
        <f t="shared" si="322"/>
        <v>41925.878657407404</v>
      </c>
      <c r="U4054" s="13">
        <f t="shared" si="323"/>
        <v>2014</v>
      </c>
      <c r="V4054"/>
    </row>
    <row r="4055" spans="1:22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9"/>
        <v>22</v>
      </c>
      <c r="P4055">
        <f t="shared" si="320"/>
        <v>55</v>
      </c>
      <c r="Q4055" s="10" t="s">
        <v>8315</v>
      </c>
      <c r="R4055" t="s">
        <v>8316</v>
      </c>
      <c r="S4055" s="14">
        <f t="shared" si="321"/>
        <v>41928.690138888887</v>
      </c>
      <c r="T4055" s="14">
        <f t="shared" si="322"/>
        <v>41958.833333333328</v>
      </c>
      <c r="U4055" s="13">
        <f t="shared" si="323"/>
        <v>2014</v>
      </c>
      <c r="V4055"/>
    </row>
    <row r="4056" spans="1:22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9"/>
        <v>0</v>
      </c>
      <c r="P4056">
        <f t="shared" si="320"/>
        <v>0</v>
      </c>
      <c r="Q4056" s="10" t="s">
        <v>8315</v>
      </c>
      <c r="R4056" t="s">
        <v>8316</v>
      </c>
      <c r="S4056" s="14">
        <f t="shared" si="321"/>
        <v>42613.841261574074</v>
      </c>
      <c r="T4056" s="14">
        <f t="shared" si="322"/>
        <v>42644.166666666672</v>
      </c>
      <c r="U4056" s="13">
        <f t="shared" si="323"/>
        <v>2016</v>
      </c>
      <c r="V4056"/>
    </row>
    <row r="4057" spans="1:22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9"/>
        <v>18</v>
      </c>
      <c r="P4057">
        <f t="shared" si="320"/>
        <v>41.95</v>
      </c>
      <c r="Q4057" s="10" t="s">
        <v>8315</v>
      </c>
      <c r="R4057" t="s">
        <v>8316</v>
      </c>
      <c r="S4057" s="14">
        <f t="shared" si="321"/>
        <v>41779.648506944446</v>
      </c>
      <c r="T4057" s="14">
        <f t="shared" si="322"/>
        <v>41809.648506944446</v>
      </c>
      <c r="U4057" s="13">
        <f t="shared" si="323"/>
        <v>2014</v>
      </c>
      <c r="V4057"/>
    </row>
    <row r="4058" spans="1:22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9"/>
        <v>53</v>
      </c>
      <c r="P4058">
        <f t="shared" si="320"/>
        <v>88.33</v>
      </c>
      <c r="Q4058" s="10" t="s">
        <v>8315</v>
      </c>
      <c r="R4058" t="s">
        <v>8316</v>
      </c>
      <c r="S4058" s="14">
        <f t="shared" si="321"/>
        <v>42534.933321759265</v>
      </c>
      <c r="T4058" s="14">
        <f t="shared" si="322"/>
        <v>42554.832638888889</v>
      </c>
      <c r="U4058" s="13">
        <f t="shared" si="323"/>
        <v>2016</v>
      </c>
      <c r="V4058"/>
    </row>
    <row r="4059" spans="1:22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9"/>
        <v>22</v>
      </c>
      <c r="P4059">
        <f t="shared" si="320"/>
        <v>129.16999999999999</v>
      </c>
      <c r="Q4059" s="10" t="s">
        <v>8315</v>
      </c>
      <c r="R4059" t="s">
        <v>8316</v>
      </c>
      <c r="S4059" s="14">
        <f t="shared" si="321"/>
        <v>42310.968518518523</v>
      </c>
      <c r="T4059" s="14">
        <f t="shared" si="322"/>
        <v>42333.958333333328</v>
      </c>
      <c r="U4059" s="13">
        <f t="shared" si="323"/>
        <v>2015</v>
      </c>
      <c r="V4059"/>
    </row>
    <row r="4060" spans="1:22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9"/>
        <v>3</v>
      </c>
      <c r="P4060">
        <f t="shared" si="320"/>
        <v>23.75</v>
      </c>
      <c r="Q4060" s="10" t="s">
        <v>8315</v>
      </c>
      <c r="R4060" t="s">
        <v>8316</v>
      </c>
      <c r="S4060" s="14">
        <f t="shared" si="321"/>
        <v>42446.060694444444</v>
      </c>
      <c r="T4060" s="14">
        <f t="shared" si="322"/>
        <v>42461.165972222225</v>
      </c>
      <c r="U4060" s="13">
        <f t="shared" si="323"/>
        <v>2016</v>
      </c>
      <c r="V4060"/>
    </row>
    <row r="4061" spans="1:22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9"/>
        <v>3</v>
      </c>
      <c r="P4061">
        <f t="shared" si="320"/>
        <v>35.71</v>
      </c>
      <c r="Q4061" s="10" t="s">
        <v>8315</v>
      </c>
      <c r="R4061" t="s">
        <v>8316</v>
      </c>
      <c r="S4061" s="14">
        <f t="shared" si="321"/>
        <v>41866.640648148146</v>
      </c>
      <c r="T4061" s="14">
        <f t="shared" si="322"/>
        <v>41898.125</v>
      </c>
      <c r="U4061" s="13">
        <f t="shared" si="323"/>
        <v>2014</v>
      </c>
      <c r="V4061"/>
    </row>
    <row r="4062" spans="1:22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9"/>
        <v>3</v>
      </c>
      <c r="P4062">
        <f t="shared" si="320"/>
        <v>57</v>
      </c>
      <c r="Q4062" s="10" t="s">
        <v>8315</v>
      </c>
      <c r="R4062" t="s">
        <v>8316</v>
      </c>
      <c r="S4062" s="14">
        <f t="shared" si="321"/>
        <v>41779.695092592592</v>
      </c>
      <c r="T4062" s="14">
        <f t="shared" si="322"/>
        <v>41813.666666666664</v>
      </c>
      <c r="U4062" s="13">
        <f t="shared" si="323"/>
        <v>2014</v>
      </c>
      <c r="V4062"/>
    </row>
    <row r="4063" spans="1:22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9"/>
        <v>0</v>
      </c>
      <c r="P4063">
        <f t="shared" si="320"/>
        <v>0</v>
      </c>
      <c r="Q4063" s="10" t="s">
        <v>8315</v>
      </c>
      <c r="R4063" t="s">
        <v>8316</v>
      </c>
      <c r="S4063" s="14">
        <f t="shared" si="321"/>
        <v>42421.141469907408</v>
      </c>
      <c r="T4063" s="14">
        <f t="shared" si="322"/>
        <v>42481.099803240737</v>
      </c>
      <c r="U4063" s="13">
        <f t="shared" si="323"/>
        <v>2016</v>
      </c>
      <c r="V4063"/>
    </row>
    <row r="4064" spans="1:22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9"/>
        <v>2</v>
      </c>
      <c r="P4064">
        <f t="shared" si="320"/>
        <v>163.33000000000001</v>
      </c>
      <c r="Q4064" s="10" t="s">
        <v>8315</v>
      </c>
      <c r="R4064" t="s">
        <v>8316</v>
      </c>
      <c r="S4064" s="14">
        <f t="shared" si="321"/>
        <v>42523.739212962959</v>
      </c>
      <c r="T4064" s="14">
        <f t="shared" si="322"/>
        <v>42553.739212962959</v>
      </c>
      <c r="U4064" s="13">
        <f t="shared" si="323"/>
        <v>2016</v>
      </c>
      <c r="V4064"/>
    </row>
    <row r="4065" spans="1:22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9"/>
        <v>1</v>
      </c>
      <c r="P4065">
        <f t="shared" si="320"/>
        <v>15</v>
      </c>
      <c r="Q4065" s="10" t="s">
        <v>8315</v>
      </c>
      <c r="R4065" t="s">
        <v>8316</v>
      </c>
      <c r="S4065" s="14">
        <f t="shared" si="321"/>
        <v>41787.681527777779</v>
      </c>
      <c r="T4065" s="14">
        <f t="shared" si="322"/>
        <v>41817.681527777779</v>
      </c>
      <c r="U4065" s="13">
        <f t="shared" si="323"/>
        <v>2014</v>
      </c>
      <c r="V4065"/>
    </row>
    <row r="4066" spans="1:22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9"/>
        <v>19</v>
      </c>
      <c r="P4066">
        <f t="shared" si="320"/>
        <v>64.17</v>
      </c>
      <c r="Q4066" s="10" t="s">
        <v>8315</v>
      </c>
      <c r="R4066" t="s">
        <v>8316</v>
      </c>
      <c r="S4066" s="14">
        <f t="shared" si="321"/>
        <v>42093.588263888887</v>
      </c>
      <c r="T4066" s="14">
        <f t="shared" si="322"/>
        <v>42123.588263888887</v>
      </c>
      <c r="U4066" s="13">
        <f t="shared" si="323"/>
        <v>2015</v>
      </c>
      <c r="V4066"/>
    </row>
    <row r="4067" spans="1:22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9"/>
        <v>1</v>
      </c>
      <c r="P4067">
        <f t="shared" si="320"/>
        <v>6.75</v>
      </c>
      <c r="Q4067" s="10" t="s">
        <v>8315</v>
      </c>
      <c r="R4067" t="s">
        <v>8316</v>
      </c>
      <c r="S4067" s="14">
        <f t="shared" si="321"/>
        <v>41833.951516203706</v>
      </c>
      <c r="T4067" s="14">
        <f t="shared" si="322"/>
        <v>41863.951516203706</v>
      </c>
      <c r="U4067" s="13">
        <f t="shared" si="323"/>
        <v>2014</v>
      </c>
      <c r="V4067"/>
    </row>
    <row r="4068" spans="1:22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9"/>
        <v>0</v>
      </c>
      <c r="P4068">
        <f t="shared" si="320"/>
        <v>25</v>
      </c>
      <c r="Q4068" s="10" t="s">
        <v>8315</v>
      </c>
      <c r="R4068" t="s">
        <v>8316</v>
      </c>
      <c r="S4068" s="14">
        <f t="shared" si="321"/>
        <v>42479.039212962962</v>
      </c>
      <c r="T4068" s="14">
        <f t="shared" si="322"/>
        <v>42509.039212962962</v>
      </c>
      <c r="U4068" s="13">
        <f t="shared" si="323"/>
        <v>2016</v>
      </c>
      <c r="V4068"/>
    </row>
    <row r="4069" spans="1:22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9"/>
        <v>61</v>
      </c>
      <c r="P4069">
        <f t="shared" si="320"/>
        <v>179.12</v>
      </c>
      <c r="Q4069" s="10" t="s">
        <v>8315</v>
      </c>
      <c r="R4069" t="s">
        <v>8316</v>
      </c>
      <c r="S4069" s="14">
        <f t="shared" si="321"/>
        <v>42235.117476851854</v>
      </c>
      <c r="T4069" s="14">
        <f t="shared" si="322"/>
        <v>42275.117476851854</v>
      </c>
      <c r="U4069" s="13">
        <f t="shared" si="323"/>
        <v>2015</v>
      </c>
      <c r="V4069"/>
    </row>
    <row r="4070" spans="1:22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9"/>
        <v>1</v>
      </c>
      <c r="P4070">
        <f t="shared" si="320"/>
        <v>34.950000000000003</v>
      </c>
      <c r="Q4070" s="10" t="s">
        <v>8315</v>
      </c>
      <c r="R4070" t="s">
        <v>8316</v>
      </c>
      <c r="S4070" s="14">
        <f t="shared" si="321"/>
        <v>42718.963599537034</v>
      </c>
      <c r="T4070" s="14">
        <f t="shared" si="322"/>
        <v>42748.961805555555</v>
      </c>
      <c r="U4070" s="13">
        <f t="shared" si="323"/>
        <v>2016</v>
      </c>
      <c r="V4070"/>
    </row>
    <row r="4071" spans="1:22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9"/>
        <v>34</v>
      </c>
      <c r="P4071">
        <f t="shared" si="320"/>
        <v>33.08</v>
      </c>
      <c r="Q4071" s="10" t="s">
        <v>8315</v>
      </c>
      <c r="R4071" t="s">
        <v>8316</v>
      </c>
      <c r="S4071" s="14">
        <f t="shared" si="321"/>
        <v>42022.661527777775</v>
      </c>
      <c r="T4071" s="14">
        <f t="shared" si="322"/>
        <v>42063.5</v>
      </c>
      <c r="U4071" s="13">
        <f t="shared" si="323"/>
        <v>2015</v>
      </c>
      <c r="V4071"/>
    </row>
    <row r="4072" spans="1:22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9"/>
        <v>17</v>
      </c>
      <c r="P4072">
        <f t="shared" si="320"/>
        <v>27.5</v>
      </c>
      <c r="Q4072" s="10" t="s">
        <v>8315</v>
      </c>
      <c r="R4072" t="s">
        <v>8316</v>
      </c>
      <c r="S4072" s="14">
        <f t="shared" si="321"/>
        <v>42031.666898148149</v>
      </c>
      <c r="T4072" s="14">
        <f t="shared" si="322"/>
        <v>42064.125</v>
      </c>
      <c r="U4072" s="13">
        <f t="shared" si="323"/>
        <v>2015</v>
      </c>
      <c r="V4072"/>
    </row>
    <row r="4073" spans="1:22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9"/>
        <v>0</v>
      </c>
      <c r="P4073">
        <f t="shared" si="320"/>
        <v>0</v>
      </c>
      <c r="Q4073" s="10" t="s">
        <v>8315</v>
      </c>
      <c r="R4073" t="s">
        <v>8316</v>
      </c>
      <c r="S4073" s="14">
        <f t="shared" si="321"/>
        <v>42700.804756944446</v>
      </c>
      <c r="T4073" s="14">
        <f t="shared" si="322"/>
        <v>42730.804756944446</v>
      </c>
      <c r="U4073" s="13">
        <f t="shared" si="323"/>
        <v>2016</v>
      </c>
      <c r="V4073"/>
    </row>
    <row r="4074" spans="1:22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9"/>
        <v>0</v>
      </c>
      <c r="P4074">
        <f t="shared" si="320"/>
        <v>2</v>
      </c>
      <c r="Q4074" s="10" t="s">
        <v>8315</v>
      </c>
      <c r="R4074" t="s">
        <v>8316</v>
      </c>
      <c r="S4074" s="14">
        <f t="shared" si="321"/>
        <v>41812.77443287037</v>
      </c>
      <c r="T4074" s="14">
        <f t="shared" si="322"/>
        <v>41872.77443287037</v>
      </c>
      <c r="U4074" s="13">
        <f t="shared" si="323"/>
        <v>2014</v>
      </c>
      <c r="V4074"/>
    </row>
    <row r="4075" spans="1:22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9"/>
        <v>1</v>
      </c>
      <c r="P4075">
        <f t="shared" si="320"/>
        <v>18.5</v>
      </c>
      <c r="Q4075" s="10" t="s">
        <v>8315</v>
      </c>
      <c r="R4075" t="s">
        <v>8316</v>
      </c>
      <c r="S4075" s="14">
        <f t="shared" si="321"/>
        <v>42078.34520833334</v>
      </c>
      <c r="T4075" s="14">
        <f t="shared" si="322"/>
        <v>42133.166666666672</v>
      </c>
      <c r="U4075" s="13">
        <f t="shared" si="323"/>
        <v>2015</v>
      </c>
      <c r="V4075"/>
    </row>
    <row r="4076" spans="1:22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9"/>
        <v>27</v>
      </c>
      <c r="P4076">
        <f t="shared" si="320"/>
        <v>35</v>
      </c>
      <c r="Q4076" s="10" t="s">
        <v>8315</v>
      </c>
      <c r="R4076" t="s">
        <v>8316</v>
      </c>
      <c r="S4076" s="14">
        <f t="shared" si="321"/>
        <v>42283.552951388891</v>
      </c>
      <c r="T4076" s="14">
        <f t="shared" si="322"/>
        <v>42313.594618055555</v>
      </c>
      <c r="U4076" s="13">
        <f t="shared" si="323"/>
        <v>2015</v>
      </c>
      <c r="V4076"/>
    </row>
    <row r="4077" spans="1:22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9"/>
        <v>29</v>
      </c>
      <c r="P4077">
        <f t="shared" si="320"/>
        <v>44.31</v>
      </c>
      <c r="Q4077" s="10" t="s">
        <v>8315</v>
      </c>
      <c r="R4077" t="s">
        <v>8316</v>
      </c>
      <c r="S4077" s="14">
        <f t="shared" si="321"/>
        <v>41779.045937499999</v>
      </c>
      <c r="T4077" s="14">
        <f t="shared" si="322"/>
        <v>41820.727777777778</v>
      </c>
      <c r="U4077" s="13">
        <f t="shared" si="323"/>
        <v>2014</v>
      </c>
      <c r="V4077"/>
    </row>
    <row r="4078" spans="1:22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9"/>
        <v>0</v>
      </c>
      <c r="P4078">
        <f t="shared" si="320"/>
        <v>0</v>
      </c>
      <c r="Q4078" s="10" t="s">
        <v>8315</v>
      </c>
      <c r="R4078" t="s">
        <v>8316</v>
      </c>
      <c r="S4078" s="14">
        <f t="shared" si="321"/>
        <v>41905.795706018522</v>
      </c>
      <c r="T4078" s="14">
        <f t="shared" si="322"/>
        <v>41933.82708333333</v>
      </c>
      <c r="U4078" s="13">
        <f t="shared" si="323"/>
        <v>2014</v>
      </c>
      <c r="V4078"/>
    </row>
    <row r="4079" spans="1:22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9"/>
        <v>9</v>
      </c>
      <c r="P4079">
        <f t="shared" si="320"/>
        <v>222.5</v>
      </c>
      <c r="Q4079" s="10" t="s">
        <v>8315</v>
      </c>
      <c r="R4079" t="s">
        <v>8316</v>
      </c>
      <c r="S4079" s="14">
        <f t="shared" si="321"/>
        <v>42695.7105787037</v>
      </c>
      <c r="T4079" s="14">
        <f t="shared" si="322"/>
        <v>42725.7105787037</v>
      </c>
      <c r="U4079" s="13">
        <f t="shared" si="323"/>
        <v>2016</v>
      </c>
      <c r="V4079"/>
    </row>
    <row r="4080" spans="1:22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9"/>
        <v>0</v>
      </c>
      <c r="P4080">
        <f t="shared" si="320"/>
        <v>0</v>
      </c>
      <c r="Q4080" s="10" t="s">
        <v>8315</v>
      </c>
      <c r="R4080" t="s">
        <v>8316</v>
      </c>
      <c r="S4080" s="14">
        <f t="shared" si="321"/>
        <v>42732.787523148145</v>
      </c>
      <c r="T4080" s="14">
        <f t="shared" si="322"/>
        <v>42762.787523148145</v>
      </c>
      <c r="U4080" s="13">
        <f t="shared" si="323"/>
        <v>2016</v>
      </c>
      <c r="V4080"/>
    </row>
    <row r="4081" spans="1:22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9"/>
        <v>0</v>
      </c>
      <c r="P4081">
        <f t="shared" si="320"/>
        <v>5</v>
      </c>
      <c r="Q4081" s="10" t="s">
        <v>8315</v>
      </c>
      <c r="R4081" t="s">
        <v>8316</v>
      </c>
      <c r="S4081" s="14">
        <f t="shared" si="321"/>
        <v>42510.938900462963</v>
      </c>
      <c r="T4081" s="14">
        <f t="shared" si="322"/>
        <v>42540.938900462963</v>
      </c>
      <c r="U4081" s="13">
        <f t="shared" si="323"/>
        <v>2016</v>
      </c>
      <c r="V4081"/>
    </row>
    <row r="4082" spans="1:22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9"/>
        <v>0</v>
      </c>
      <c r="P4082">
        <f t="shared" si="320"/>
        <v>0</v>
      </c>
      <c r="Q4082" s="10" t="s">
        <v>8315</v>
      </c>
      <c r="R4082" t="s">
        <v>8316</v>
      </c>
      <c r="S4082" s="14">
        <f t="shared" si="321"/>
        <v>42511.698101851856</v>
      </c>
      <c r="T4082" s="14">
        <f t="shared" si="322"/>
        <v>42535.787500000006</v>
      </c>
      <c r="U4082" s="13">
        <f t="shared" si="323"/>
        <v>2016</v>
      </c>
      <c r="V4082"/>
    </row>
    <row r="4083" spans="1:22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9"/>
        <v>16</v>
      </c>
      <c r="P4083">
        <f t="shared" si="320"/>
        <v>29.17</v>
      </c>
      <c r="Q4083" s="10" t="s">
        <v>8315</v>
      </c>
      <c r="R4083" t="s">
        <v>8316</v>
      </c>
      <c r="S4083" s="14">
        <f t="shared" si="321"/>
        <v>42041.581307870365</v>
      </c>
      <c r="T4083" s="14">
        <f t="shared" si="322"/>
        <v>42071.539641203708</v>
      </c>
      <c r="U4083" s="13">
        <f t="shared" si="323"/>
        <v>2015</v>
      </c>
      <c r="V4083"/>
    </row>
    <row r="4084" spans="1:22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9"/>
        <v>2</v>
      </c>
      <c r="P4084">
        <f t="shared" si="320"/>
        <v>1.5</v>
      </c>
      <c r="Q4084" s="10" t="s">
        <v>8315</v>
      </c>
      <c r="R4084" t="s">
        <v>8316</v>
      </c>
      <c r="S4084" s="14">
        <f t="shared" si="321"/>
        <v>42307.189270833333</v>
      </c>
      <c r="T4084" s="14">
        <f t="shared" si="322"/>
        <v>42322.958333333328</v>
      </c>
      <c r="U4084" s="13">
        <f t="shared" si="323"/>
        <v>2015</v>
      </c>
      <c r="V4084"/>
    </row>
    <row r="4085" spans="1:22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9"/>
        <v>22</v>
      </c>
      <c r="P4085">
        <f t="shared" si="320"/>
        <v>126.5</v>
      </c>
      <c r="Q4085" s="10" t="s">
        <v>8315</v>
      </c>
      <c r="R4085" t="s">
        <v>8316</v>
      </c>
      <c r="S4085" s="14">
        <f t="shared" si="321"/>
        <v>42353.761759259258</v>
      </c>
      <c r="T4085" s="14">
        <f t="shared" si="322"/>
        <v>42383.761759259258</v>
      </c>
      <c r="U4085" s="13">
        <f t="shared" si="323"/>
        <v>2015</v>
      </c>
      <c r="V4085"/>
    </row>
    <row r="4086" spans="1:22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9"/>
        <v>0</v>
      </c>
      <c r="P4086">
        <f t="shared" si="320"/>
        <v>10</v>
      </c>
      <c r="Q4086" s="10" t="s">
        <v>8315</v>
      </c>
      <c r="R4086" t="s">
        <v>8316</v>
      </c>
      <c r="S4086" s="14">
        <f t="shared" si="321"/>
        <v>42622.436412037037</v>
      </c>
      <c r="T4086" s="14">
        <f t="shared" si="322"/>
        <v>42652.436412037037</v>
      </c>
      <c r="U4086" s="13">
        <f t="shared" si="323"/>
        <v>2016</v>
      </c>
      <c r="V4086"/>
    </row>
    <row r="4087" spans="1:22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9"/>
        <v>0</v>
      </c>
      <c r="P4087">
        <f t="shared" si="320"/>
        <v>10</v>
      </c>
      <c r="Q4087" s="10" t="s">
        <v>8315</v>
      </c>
      <c r="R4087" t="s">
        <v>8316</v>
      </c>
      <c r="S4087" s="14">
        <f t="shared" si="321"/>
        <v>42058.603877314818</v>
      </c>
      <c r="T4087" s="14">
        <f t="shared" si="322"/>
        <v>42087.165972222225</v>
      </c>
      <c r="U4087" s="13">
        <f t="shared" si="323"/>
        <v>2015</v>
      </c>
      <c r="V4087"/>
    </row>
    <row r="4088" spans="1:22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9"/>
        <v>5</v>
      </c>
      <c r="P4088">
        <f t="shared" si="320"/>
        <v>9.4</v>
      </c>
      <c r="Q4088" s="10" t="s">
        <v>8315</v>
      </c>
      <c r="R4088" t="s">
        <v>8316</v>
      </c>
      <c r="S4088" s="14">
        <f t="shared" si="321"/>
        <v>42304.940960648149</v>
      </c>
      <c r="T4088" s="14">
        <f t="shared" si="322"/>
        <v>42329.166666666672</v>
      </c>
      <c r="U4088" s="13">
        <f t="shared" si="323"/>
        <v>2015</v>
      </c>
      <c r="V4088"/>
    </row>
    <row r="4089" spans="1:22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9"/>
        <v>0</v>
      </c>
      <c r="P4089">
        <f t="shared" si="320"/>
        <v>0</v>
      </c>
      <c r="Q4089" s="10" t="s">
        <v>8315</v>
      </c>
      <c r="R4089" t="s">
        <v>8316</v>
      </c>
      <c r="S4089" s="14">
        <f t="shared" si="321"/>
        <v>42538.742893518516</v>
      </c>
      <c r="T4089" s="14">
        <f t="shared" si="322"/>
        <v>42568.742893518516</v>
      </c>
      <c r="U4089" s="13">
        <f t="shared" si="323"/>
        <v>2016</v>
      </c>
      <c r="V4089"/>
    </row>
    <row r="4090" spans="1:22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9"/>
        <v>11</v>
      </c>
      <c r="P4090">
        <f t="shared" si="320"/>
        <v>72</v>
      </c>
      <c r="Q4090" s="10" t="s">
        <v>8315</v>
      </c>
      <c r="R4090" t="s">
        <v>8316</v>
      </c>
      <c r="S4090" s="14">
        <f t="shared" si="321"/>
        <v>41990.612546296295</v>
      </c>
      <c r="T4090" s="14">
        <f t="shared" si="322"/>
        <v>42020.434722222228</v>
      </c>
      <c r="U4090" s="13">
        <f t="shared" si="323"/>
        <v>2014</v>
      </c>
      <c r="V4090"/>
    </row>
    <row r="4091" spans="1:22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9"/>
        <v>5</v>
      </c>
      <c r="P4091">
        <f t="shared" si="320"/>
        <v>30</v>
      </c>
      <c r="Q4091" s="10" t="s">
        <v>8315</v>
      </c>
      <c r="R4091" t="s">
        <v>8316</v>
      </c>
      <c r="S4091" s="14">
        <f t="shared" si="321"/>
        <v>42122.732499999998</v>
      </c>
      <c r="T4091" s="14">
        <f t="shared" si="322"/>
        <v>42155.732638888891</v>
      </c>
      <c r="U4091" s="13">
        <f t="shared" si="323"/>
        <v>2015</v>
      </c>
      <c r="V4091"/>
    </row>
    <row r="4092" spans="1:22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9"/>
        <v>3</v>
      </c>
      <c r="P4092">
        <f t="shared" si="320"/>
        <v>10.67</v>
      </c>
      <c r="Q4092" s="10" t="s">
        <v>8315</v>
      </c>
      <c r="R4092" t="s">
        <v>8316</v>
      </c>
      <c r="S4092" s="14">
        <f t="shared" si="321"/>
        <v>42209.67288194444</v>
      </c>
      <c r="T4092" s="14">
        <f t="shared" si="322"/>
        <v>42223.625</v>
      </c>
      <c r="U4092" s="13">
        <f t="shared" si="323"/>
        <v>2015</v>
      </c>
      <c r="V4092"/>
    </row>
    <row r="4093" spans="1:22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9"/>
        <v>13</v>
      </c>
      <c r="P4093">
        <f t="shared" si="320"/>
        <v>25.5</v>
      </c>
      <c r="Q4093" s="10" t="s">
        <v>8315</v>
      </c>
      <c r="R4093" t="s">
        <v>8316</v>
      </c>
      <c r="S4093" s="14">
        <f t="shared" si="321"/>
        <v>41990.506377314814</v>
      </c>
      <c r="T4093" s="14">
        <f t="shared" si="322"/>
        <v>42020.506377314814</v>
      </c>
      <c r="U4093" s="13">
        <f t="shared" si="323"/>
        <v>2014</v>
      </c>
      <c r="V4093"/>
    </row>
    <row r="4094" spans="1:22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9"/>
        <v>0</v>
      </c>
      <c r="P4094">
        <f t="shared" si="320"/>
        <v>20</v>
      </c>
      <c r="Q4094" s="10" t="s">
        <v>8315</v>
      </c>
      <c r="R4094" t="s">
        <v>8316</v>
      </c>
      <c r="S4094" s="14">
        <f t="shared" si="321"/>
        <v>42039.194988425923</v>
      </c>
      <c r="T4094" s="14">
        <f t="shared" si="322"/>
        <v>42099.153321759266</v>
      </c>
      <c r="U4094" s="13">
        <f t="shared" si="323"/>
        <v>2015</v>
      </c>
      <c r="V4094"/>
    </row>
    <row r="4095" spans="1:22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9"/>
        <v>2</v>
      </c>
      <c r="P4095">
        <f t="shared" si="320"/>
        <v>15</v>
      </c>
      <c r="Q4095" s="10" t="s">
        <v>8315</v>
      </c>
      <c r="R4095" t="s">
        <v>8316</v>
      </c>
      <c r="S4095" s="14">
        <f t="shared" si="321"/>
        <v>42178.815891203703</v>
      </c>
      <c r="T4095" s="14">
        <f t="shared" si="322"/>
        <v>42238.815891203703</v>
      </c>
      <c r="U4095" s="13">
        <f t="shared" si="323"/>
        <v>2015</v>
      </c>
      <c r="V4095"/>
    </row>
    <row r="4096" spans="1:22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9"/>
        <v>37</v>
      </c>
      <c r="P4096">
        <f t="shared" si="320"/>
        <v>91.25</v>
      </c>
      <c r="Q4096" s="10" t="s">
        <v>8315</v>
      </c>
      <c r="R4096" t="s">
        <v>8316</v>
      </c>
      <c r="S4096" s="14">
        <f t="shared" si="321"/>
        <v>41890.086805555555</v>
      </c>
      <c r="T4096" s="14">
        <f t="shared" si="322"/>
        <v>41934.207638888889</v>
      </c>
      <c r="U4096" s="13">
        <f t="shared" si="323"/>
        <v>2014</v>
      </c>
      <c r="V4096"/>
    </row>
    <row r="4097" spans="1:22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9"/>
        <v>3</v>
      </c>
      <c r="P4097">
        <f t="shared" si="320"/>
        <v>800</v>
      </c>
      <c r="Q4097" s="10" t="s">
        <v>8315</v>
      </c>
      <c r="R4097" t="s">
        <v>8316</v>
      </c>
      <c r="S4097" s="14">
        <f t="shared" si="321"/>
        <v>42693.031828703708</v>
      </c>
      <c r="T4097" s="14">
        <f t="shared" si="322"/>
        <v>42723.031828703708</v>
      </c>
      <c r="U4097" s="13">
        <f t="shared" si="323"/>
        <v>2016</v>
      </c>
      <c r="V4097"/>
    </row>
    <row r="4098" spans="1:22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9"/>
        <v>11</v>
      </c>
      <c r="P4098">
        <f t="shared" si="320"/>
        <v>80</v>
      </c>
      <c r="Q4098" s="10" t="s">
        <v>8315</v>
      </c>
      <c r="R4098" t="s">
        <v>8316</v>
      </c>
      <c r="S4098" s="14">
        <f t="shared" si="321"/>
        <v>42750.530312499999</v>
      </c>
      <c r="T4098" s="14">
        <f t="shared" si="322"/>
        <v>42794.368749999994</v>
      </c>
      <c r="U4098" s="13">
        <f t="shared" si="323"/>
        <v>2017</v>
      </c>
      <c r="V4098"/>
    </row>
    <row r="4099" spans="1:22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4">ROUND(E4099/D4099*100,0)</f>
        <v>0</v>
      </c>
      <c r="P4099">
        <f t="shared" ref="P4099:P4115" si="325">IFERROR(ROUND(E4099/L4099,2),0)</f>
        <v>0</v>
      </c>
      <c r="Q4099" s="10" t="s">
        <v>8315</v>
      </c>
      <c r="R4099" t="s">
        <v>8316</v>
      </c>
      <c r="S4099" s="14">
        <f t="shared" ref="S4099:S4115" si="326">(((J4099/60)/60)/24+DATE(1970,1,1))</f>
        <v>42344.824502314819</v>
      </c>
      <c r="T4099" s="14">
        <f t="shared" ref="T4099:T4115" si="327">(((I4099/60)/60)/24)+DATE(1970,1,1)</f>
        <v>42400.996527777781</v>
      </c>
      <c r="U4099" s="13">
        <f t="shared" ref="U4099:U4117" si="328">YEAR(S4099)</f>
        <v>2015</v>
      </c>
      <c r="V4099"/>
    </row>
    <row r="4100" spans="1:22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4"/>
        <v>0</v>
      </c>
      <c r="P4100">
        <f t="shared" si="325"/>
        <v>0</v>
      </c>
      <c r="Q4100" s="10" t="s">
        <v>8315</v>
      </c>
      <c r="R4100" t="s">
        <v>8316</v>
      </c>
      <c r="S4100" s="14">
        <f t="shared" si="326"/>
        <v>42495.722187499996</v>
      </c>
      <c r="T4100" s="14">
        <f t="shared" si="327"/>
        <v>42525.722187499996</v>
      </c>
      <c r="U4100" s="13">
        <f t="shared" si="328"/>
        <v>2016</v>
      </c>
      <c r="V4100"/>
    </row>
    <row r="4101" spans="1:22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4"/>
        <v>1</v>
      </c>
      <c r="P4101">
        <f t="shared" si="325"/>
        <v>50</v>
      </c>
      <c r="Q4101" s="10" t="s">
        <v>8315</v>
      </c>
      <c r="R4101" t="s">
        <v>8316</v>
      </c>
      <c r="S4101" s="14">
        <f t="shared" si="326"/>
        <v>42570.850381944445</v>
      </c>
      <c r="T4101" s="14">
        <f t="shared" si="327"/>
        <v>42615.850381944445</v>
      </c>
      <c r="U4101" s="13">
        <f t="shared" si="328"/>
        <v>2016</v>
      </c>
      <c r="V4101"/>
    </row>
    <row r="4102" spans="1:22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4"/>
        <v>0</v>
      </c>
      <c r="P4102">
        <f t="shared" si="325"/>
        <v>0</v>
      </c>
      <c r="Q4102" s="10" t="s">
        <v>8315</v>
      </c>
      <c r="R4102" t="s">
        <v>8316</v>
      </c>
      <c r="S4102" s="14">
        <f t="shared" si="326"/>
        <v>41927.124884259261</v>
      </c>
      <c r="T4102" s="14">
        <f t="shared" si="327"/>
        <v>41937.124884259261</v>
      </c>
      <c r="U4102" s="13">
        <f t="shared" si="328"/>
        <v>2014</v>
      </c>
      <c r="V4102"/>
    </row>
    <row r="4103" spans="1:22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4"/>
        <v>0</v>
      </c>
      <c r="P4103">
        <f t="shared" si="325"/>
        <v>0</v>
      </c>
      <c r="Q4103" s="10" t="s">
        <v>8315</v>
      </c>
      <c r="R4103" t="s">
        <v>8316</v>
      </c>
      <c r="S4103" s="14">
        <f t="shared" si="326"/>
        <v>42730.903726851851</v>
      </c>
      <c r="T4103" s="14">
        <f t="shared" si="327"/>
        <v>42760.903726851851</v>
      </c>
      <c r="U4103" s="13">
        <f t="shared" si="328"/>
        <v>2016</v>
      </c>
      <c r="V4103"/>
    </row>
    <row r="4104" spans="1:22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4"/>
        <v>27</v>
      </c>
      <c r="P4104">
        <f t="shared" si="325"/>
        <v>22.83</v>
      </c>
      <c r="Q4104" s="10" t="s">
        <v>8315</v>
      </c>
      <c r="R4104" t="s">
        <v>8316</v>
      </c>
      <c r="S4104" s="14">
        <f t="shared" si="326"/>
        <v>42475.848067129627</v>
      </c>
      <c r="T4104" s="14">
        <f t="shared" si="327"/>
        <v>42505.848067129627</v>
      </c>
      <c r="U4104" s="13">
        <f t="shared" si="328"/>
        <v>2016</v>
      </c>
      <c r="V4104"/>
    </row>
    <row r="4105" spans="1:22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4"/>
        <v>10</v>
      </c>
      <c r="P4105">
        <f t="shared" si="325"/>
        <v>16.670000000000002</v>
      </c>
      <c r="Q4105" s="10" t="s">
        <v>8315</v>
      </c>
      <c r="R4105" t="s">
        <v>8316</v>
      </c>
      <c r="S4105" s="14">
        <f t="shared" si="326"/>
        <v>42188.83293981482</v>
      </c>
      <c r="T4105" s="14">
        <f t="shared" si="327"/>
        <v>42242.772222222222</v>
      </c>
      <c r="U4105" s="13">
        <f t="shared" si="328"/>
        <v>2015</v>
      </c>
      <c r="V4105"/>
    </row>
    <row r="4106" spans="1:22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4"/>
        <v>21</v>
      </c>
      <c r="P4106">
        <f t="shared" si="325"/>
        <v>45.79</v>
      </c>
      <c r="Q4106" s="10" t="s">
        <v>8315</v>
      </c>
      <c r="R4106" t="s">
        <v>8316</v>
      </c>
      <c r="S4106" s="14">
        <f t="shared" si="326"/>
        <v>42640.278171296297</v>
      </c>
      <c r="T4106" s="14">
        <f t="shared" si="327"/>
        <v>42670.278171296297</v>
      </c>
      <c r="U4106" s="13">
        <f t="shared" si="328"/>
        <v>2016</v>
      </c>
      <c r="V4106"/>
    </row>
    <row r="4107" spans="1:22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4"/>
        <v>7</v>
      </c>
      <c r="P4107">
        <f t="shared" si="325"/>
        <v>383.33</v>
      </c>
      <c r="Q4107" s="10" t="s">
        <v>8315</v>
      </c>
      <c r="R4107" t="s">
        <v>8316</v>
      </c>
      <c r="S4107" s="14">
        <f t="shared" si="326"/>
        <v>42697.010520833333</v>
      </c>
      <c r="T4107" s="14">
        <f t="shared" si="327"/>
        <v>42730.010520833333</v>
      </c>
      <c r="U4107" s="13">
        <f t="shared" si="328"/>
        <v>2016</v>
      </c>
      <c r="V4107"/>
    </row>
    <row r="4108" spans="1:22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4"/>
        <v>71</v>
      </c>
      <c r="P4108">
        <f t="shared" si="325"/>
        <v>106.97</v>
      </c>
      <c r="Q4108" s="10" t="s">
        <v>8315</v>
      </c>
      <c r="R4108" t="s">
        <v>8316</v>
      </c>
      <c r="S4108" s="14">
        <f t="shared" si="326"/>
        <v>42053.049375000002</v>
      </c>
      <c r="T4108" s="14">
        <f t="shared" si="327"/>
        <v>42096.041666666672</v>
      </c>
      <c r="U4108" s="13">
        <f t="shared" si="328"/>
        <v>2015</v>
      </c>
      <c r="V4108"/>
    </row>
    <row r="4109" spans="1:22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4"/>
        <v>2</v>
      </c>
      <c r="P4109">
        <f t="shared" si="325"/>
        <v>10.25</v>
      </c>
      <c r="Q4109" s="10" t="s">
        <v>8315</v>
      </c>
      <c r="R4109" t="s">
        <v>8316</v>
      </c>
      <c r="S4109" s="14">
        <f t="shared" si="326"/>
        <v>41883.916678240741</v>
      </c>
      <c r="T4109" s="14">
        <f t="shared" si="327"/>
        <v>41906.916678240741</v>
      </c>
      <c r="U4109" s="13">
        <f t="shared" si="328"/>
        <v>2014</v>
      </c>
      <c r="V4109"/>
    </row>
    <row r="4110" spans="1:22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4"/>
        <v>2</v>
      </c>
      <c r="P4110">
        <f t="shared" si="325"/>
        <v>59</v>
      </c>
      <c r="Q4110" s="10" t="s">
        <v>8315</v>
      </c>
      <c r="R4110" t="s">
        <v>8316</v>
      </c>
      <c r="S4110" s="14">
        <f t="shared" si="326"/>
        <v>42767.031678240746</v>
      </c>
      <c r="T4110" s="14">
        <f t="shared" si="327"/>
        <v>42797.208333333328</v>
      </c>
      <c r="U4110" s="13">
        <f t="shared" si="328"/>
        <v>2017</v>
      </c>
      <c r="V4110"/>
    </row>
    <row r="4111" spans="1:22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4"/>
        <v>0</v>
      </c>
      <c r="P4111">
        <f t="shared" si="325"/>
        <v>0</v>
      </c>
      <c r="Q4111" s="10" t="s">
        <v>8315</v>
      </c>
      <c r="R4111" t="s">
        <v>8316</v>
      </c>
      <c r="S4111" s="14">
        <f t="shared" si="326"/>
        <v>42307.539398148147</v>
      </c>
      <c r="T4111" s="14">
        <f t="shared" si="327"/>
        <v>42337.581064814818</v>
      </c>
      <c r="U4111" s="13">
        <f t="shared" si="328"/>
        <v>2015</v>
      </c>
      <c r="V4111"/>
    </row>
    <row r="4112" spans="1:22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4"/>
        <v>29</v>
      </c>
      <c r="P4112">
        <f t="shared" si="325"/>
        <v>14.33</v>
      </c>
      <c r="Q4112" s="10" t="s">
        <v>8315</v>
      </c>
      <c r="R4112" t="s">
        <v>8316</v>
      </c>
      <c r="S4112" s="14">
        <f t="shared" si="326"/>
        <v>42512.626747685179</v>
      </c>
      <c r="T4112" s="14">
        <f t="shared" si="327"/>
        <v>42572.626747685179</v>
      </c>
      <c r="U4112" s="13">
        <f t="shared" si="328"/>
        <v>2016</v>
      </c>
      <c r="V4112"/>
    </row>
    <row r="4113" spans="1:22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4"/>
        <v>3</v>
      </c>
      <c r="P4113">
        <f t="shared" si="325"/>
        <v>15.67</v>
      </c>
      <c r="Q4113" s="10" t="s">
        <v>8315</v>
      </c>
      <c r="R4113" t="s">
        <v>8316</v>
      </c>
      <c r="S4113" s="14">
        <f t="shared" si="326"/>
        <v>42029.135879629626</v>
      </c>
      <c r="T4113" s="14">
        <f t="shared" si="327"/>
        <v>42059.135879629626</v>
      </c>
      <c r="U4113" s="13">
        <f t="shared" si="328"/>
        <v>2015</v>
      </c>
      <c r="V4113"/>
    </row>
    <row r="4114" spans="1:22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4"/>
        <v>0</v>
      </c>
      <c r="P4114">
        <f t="shared" si="325"/>
        <v>1</v>
      </c>
      <c r="Q4114" s="10" t="s">
        <v>8315</v>
      </c>
      <c r="R4114" t="s">
        <v>8316</v>
      </c>
      <c r="S4114" s="14">
        <f t="shared" si="326"/>
        <v>42400.946597222224</v>
      </c>
      <c r="T4114" s="14">
        <f t="shared" si="327"/>
        <v>42428</v>
      </c>
      <c r="U4114" s="13">
        <f t="shared" si="328"/>
        <v>2016</v>
      </c>
      <c r="V4114"/>
    </row>
    <row r="4115" spans="1:22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4"/>
        <v>0</v>
      </c>
      <c r="P4115">
        <f t="shared" si="325"/>
        <v>1</v>
      </c>
      <c r="Q4115" s="10" t="s">
        <v>8315</v>
      </c>
      <c r="R4115" t="s">
        <v>8316</v>
      </c>
      <c r="S4115" s="14">
        <f t="shared" si="326"/>
        <v>42358.573182870372</v>
      </c>
      <c r="T4115" s="14">
        <f t="shared" si="327"/>
        <v>42377.273611111115</v>
      </c>
      <c r="U4115" s="13">
        <f t="shared" si="328"/>
        <v>2015</v>
      </c>
      <c r="V4115"/>
    </row>
    <row r="4116" spans="1:22" hidden="1" x14ac:dyDescent="0.35">
      <c r="U4116" s="13">
        <f t="shared" si="328"/>
        <v>1900</v>
      </c>
      <c r="V4116" s="31">
        <f>AVERAGE(V2924:V3882)</f>
        <v>33.244107870370499</v>
      </c>
    </row>
    <row r="4117" spans="1:22" hidden="1" x14ac:dyDescent="0.35">
      <c r="U4117" s="13">
        <f t="shared" si="328"/>
        <v>1900</v>
      </c>
      <c r="V4117" s="31">
        <f>MIN(V2924:V3882)</f>
        <v>20</v>
      </c>
    </row>
    <row r="4118" spans="1:22" hidden="1" x14ac:dyDescent="0.35">
      <c r="V4118" s="31">
        <f>MAX(V2924:V3882)</f>
        <v>53.491469907399733</v>
      </c>
    </row>
  </sheetData>
  <autoFilter ref="A1:V4118" xr:uid="{00000000-0001-0000-0000-000000000000}">
    <filterColumn colId="17">
      <filters>
        <filter val="plays"/>
      </filters>
    </filterColumn>
  </autoFilter>
  <conditionalFormatting sqref="O1:O1048576 P1 R1:U1">
    <cfRule type="colorScale" priority="2">
      <colorScale>
        <cfvo type="min"/>
        <cfvo type="percentile" val="90"/>
        <color rgb="FFC00000"/>
        <color rgb="FF00B0F0"/>
      </colorScale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3F9F14-FAD0-46AD-A434-B52E275F1AC5}">
  <dimension ref="A1:H13"/>
  <sheetViews>
    <sheetView zoomScale="105" zoomScaleNormal="105" workbookViewId="0">
      <selection activeCell="J10" sqref="J10"/>
    </sheetView>
  </sheetViews>
  <sheetFormatPr defaultRowHeight="14.5" x14ac:dyDescent="0.35"/>
  <cols>
    <col min="1" max="1" width="17.08984375" bestFit="1" customWidth="1"/>
    <col min="2" max="2" width="17.26953125" style="16" bestFit="1" customWidth="1"/>
    <col min="3" max="3" width="13.6328125" style="16" bestFit="1" customWidth="1"/>
    <col min="4" max="4" width="16.1796875" style="16" bestFit="1" customWidth="1"/>
    <col min="5" max="5" width="13" style="16" customWidth="1"/>
    <col min="6" max="6" width="19.90625" style="16" bestFit="1" customWidth="1"/>
    <col min="7" max="7" width="16.1796875" style="16" bestFit="1" customWidth="1"/>
    <col min="8" max="8" width="18.90625" style="16" bestFit="1" customWidth="1"/>
  </cols>
  <sheetData>
    <row r="1" spans="1:8" x14ac:dyDescent="0.35">
      <c r="A1" s="16" t="s">
        <v>8380</v>
      </c>
      <c r="B1" s="16" t="s">
        <v>8399</v>
      </c>
      <c r="C1" s="16" t="s">
        <v>8400</v>
      </c>
      <c r="D1" s="16" t="s">
        <v>8401</v>
      </c>
      <c r="E1" s="16" t="s">
        <v>8402</v>
      </c>
      <c r="F1" s="16" t="s">
        <v>8403</v>
      </c>
      <c r="G1" s="16" t="s">
        <v>8404</v>
      </c>
      <c r="H1" s="16" t="s">
        <v>8405</v>
      </c>
    </row>
    <row r="2" spans="1:8" x14ac:dyDescent="0.35">
      <c r="A2" s="16" t="s">
        <v>8406</v>
      </c>
      <c r="B2" s="16">
        <f>COUNTIFS(KickStarter!$D:$D, "&lt;1000", KickStarter!$F:$F, "successful", KickStarter!$R:$R, "plays")</f>
        <v>141</v>
      </c>
      <c r="C2" s="16">
        <f>COUNTIFS(KickStarter!$D:$D, "&lt;1000", KickStarter!$F:$F, "failed", KickStarter!$R:$R, "plays")</f>
        <v>45</v>
      </c>
      <c r="D2" s="16">
        <f>COUNTIFS(KickStarter!$D:$D, "&lt;1000", KickStarter!$F:$F, "canceled", KickStarter!$R:$R, "plays")</f>
        <v>0</v>
      </c>
      <c r="E2" s="16">
        <f>SUM(B2:D2)</f>
        <v>186</v>
      </c>
      <c r="F2" s="32">
        <f>B2/$E2</f>
        <v>0.75806451612903225</v>
      </c>
      <c r="G2" s="32">
        <f>C2/$E2</f>
        <v>0.24193548387096775</v>
      </c>
      <c r="H2" s="32">
        <f>D2/$E2</f>
        <v>0</v>
      </c>
    </row>
    <row r="3" spans="1:8" x14ac:dyDescent="0.35">
      <c r="A3" s="16" t="s">
        <v>8407</v>
      </c>
      <c r="B3" s="16">
        <f>COUNTIFS(KickStarter!$D:$D, "&gt;=1000", KickStarter!$F:$F, "successful", KickStarter!$R:$R, "plays", KickStarter!$D:$D, "&lt;=4999")</f>
        <v>388</v>
      </c>
      <c r="C3" s="16">
        <f>COUNTIFS(KickStarter!$D:$D, "&gt;=1000", KickStarter!$F:$F, "failed", KickStarter!$R:$R, "plays", KickStarter!$D:$D, "&lt;=4999")</f>
        <v>146</v>
      </c>
      <c r="D3" s="16">
        <f>COUNTIFS(KickStarter!$D:$D, "&gt;=1000", KickStarter!$F:$F,  "canceled", KickStarter!$R:$R, "plays", KickStarter!$D:$D, "&lt;=4999")</f>
        <v>0</v>
      </c>
      <c r="E3" s="16">
        <f t="shared" ref="E3:E13" si="0">SUM(B3:D3)</f>
        <v>534</v>
      </c>
      <c r="F3" s="32">
        <f t="shared" ref="F3:F13" si="1">B3/$E3</f>
        <v>0.72659176029962547</v>
      </c>
      <c r="G3" s="32">
        <f t="shared" ref="G3:G13" si="2">C3/$E3</f>
        <v>0.27340823970037453</v>
      </c>
      <c r="H3" s="32">
        <f t="shared" ref="H3:H13" si="3">D3/$E3</f>
        <v>0</v>
      </c>
    </row>
    <row r="4" spans="1:8" x14ac:dyDescent="0.35">
      <c r="A4" s="16" t="s">
        <v>8408</v>
      </c>
      <c r="B4" s="16">
        <f>COUNTIFS(KickStarter!$D:$D, "&gt;=5000", KickStarter!$F:$F, "successful", KickStarter!$R:$R, "plays", KickStarter!$D:$D, "&lt;=9999")</f>
        <v>93</v>
      </c>
      <c r="C4" s="16">
        <f>COUNTIFS(KickStarter!$D:$D, "&gt;=5000", KickStarter!$F:$F, "failed", KickStarter!$R:$R, "plays", KickStarter!$D:$D, "&lt;=9999")</f>
        <v>76</v>
      </c>
      <c r="D4" s="16">
        <f>COUNTIFS(KickStarter!$D:$D, "&gt;=5000", KickStarter!$F:$F,  "canceled", KickStarter!$R:$R, "plays", KickStarter!$D:$D, "&lt;=9999")</f>
        <v>0</v>
      </c>
      <c r="E4" s="16">
        <f t="shared" si="0"/>
        <v>169</v>
      </c>
      <c r="F4" s="32">
        <f t="shared" si="1"/>
        <v>0.55029585798816572</v>
      </c>
      <c r="G4" s="32">
        <f t="shared" si="2"/>
        <v>0.44970414201183434</v>
      </c>
      <c r="H4" s="32">
        <f t="shared" si="3"/>
        <v>0</v>
      </c>
    </row>
    <row r="5" spans="1:8" x14ac:dyDescent="0.35">
      <c r="A5" s="16" t="s">
        <v>8409</v>
      </c>
      <c r="B5" s="16">
        <f>COUNTIFS(KickStarter!$D:$D, "&gt;=10000", KickStarter!$F:$F, "successful", KickStarter!$R:$R, "plays", KickStarter!$D:$D, "&lt;=14999")</f>
        <v>39</v>
      </c>
      <c r="C5" s="16">
        <f>COUNTIFS(KickStarter!$D:$D, "&gt;=10000", KickStarter!$F:$F, "failed", KickStarter!$R:$R, "plays", KickStarter!$D:$D, "&lt;=14999")</f>
        <v>33</v>
      </c>
      <c r="D5" s="16">
        <f>COUNTIFS(KickStarter!$D:$D, "&gt;=10000", KickStarter!$F:$F,  "canceled", KickStarter!$R:$R, "plays", KickStarter!$D:$D, "&lt;=14999")</f>
        <v>0</v>
      </c>
      <c r="E5" s="16">
        <f t="shared" si="0"/>
        <v>72</v>
      </c>
      <c r="F5" s="32">
        <f t="shared" si="1"/>
        <v>0.54166666666666663</v>
      </c>
      <c r="G5" s="32">
        <f t="shared" si="2"/>
        <v>0.45833333333333331</v>
      </c>
      <c r="H5" s="32">
        <f t="shared" si="3"/>
        <v>0</v>
      </c>
    </row>
    <row r="6" spans="1:8" x14ac:dyDescent="0.35">
      <c r="A6" s="16" t="s">
        <v>8410</v>
      </c>
      <c r="B6" s="16">
        <f>COUNTIFS(KickStarter!$D:$D, "&gt;=15000", KickStarter!$F:$F, "successful", KickStarter!$R:$R, "plays", KickStarter!$D:$D, "&lt;=19999")</f>
        <v>12</v>
      </c>
      <c r="C6" s="16">
        <f>COUNTIFS(KickStarter!$D:$D, "&gt;=15000", KickStarter!$F:$F, "failed", KickStarter!$R:$R, "plays", KickStarter!$D:$D, "&lt;=19999")</f>
        <v>12</v>
      </c>
      <c r="D6" s="16">
        <f>COUNTIFS(KickStarter!$D:$D, "&gt;=15000", KickStarter!$F:$F,  "canceled", KickStarter!$R:$R, "plays", KickStarter!$D:$D, "&lt;=19999")</f>
        <v>0</v>
      </c>
      <c r="E6" s="16">
        <f t="shared" si="0"/>
        <v>24</v>
      </c>
      <c r="F6" s="32">
        <f t="shared" si="1"/>
        <v>0.5</v>
      </c>
      <c r="G6" s="32">
        <f t="shared" si="2"/>
        <v>0.5</v>
      </c>
      <c r="H6" s="32">
        <f t="shared" si="3"/>
        <v>0</v>
      </c>
    </row>
    <row r="7" spans="1:8" x14ac:dyDescent="0.35">
      <c r="A7" s="16" t="s">
        <v>8411</v>
      </c>
      <c r="B7" s="16">
        <f>COUNTIFS(KickStarter!$D:$D, "&gt;=20000", KickStarter!$F:$F, "successful", KickStarter!$R:$R, "plays", KickStarter!$D:$D, "&lt;=24999")</f>
        <v>9</v>
      </c>
      <c r="C7" s="16">
        <f>COUNTIFS(KickStarter!$D:$D, "&gt;=20000", KickStarter!$F:$F, "failed", KickStarter!$R:$R, "plays", KickStarter!$D:$D, "&lt;=24999")</f>
        <v>11</v>
      </c>
      <c r="D7" s="16">
        <f>COUNTIFS(KickStarter!$D:$D, "&gt;=20000", KickStarter!$F:$F,  "canceled", KickStarter!$R:$R, "plays", KickStarter!$D:$D, "&lt;=24999")</f>
        <v>0</v>
      </c>
      <c r="E7" s="16">
        <f t="shared" si="0"/>
        <v>20</v>
      </c>
      <c r="F7" s="32">
        <f t="shared" si="1"/>
        <v>0.45</v>
      </c>
      <c r="G7" s="32">
        <f t="shared" si="2"/>
        <v>0.55000000000000004</v>
      </c>
      <c r="H7" s="32">
        <f t="shared" si="3"/>
        <v>0</v>
      </c>
    </row>
    <row r="8" spans="1:8" x14ac:dyDescent="0.35">
      <c r="A8" s="16" t="s">
        <v>8412</v>
      </c>
      <c r="B8" s="16">
        <f>COUNTIFS(KickStarter!$D:$D, "&gt;=25000", KickStarter!$F:$F, "successful", KickStarter!$R:$R, "plays", KickStarter!$D:$D, "&lt;=29999")</f>
        <v>1</v>
      </c>
      <c r="C8" s="16">
        <f>COUNTIFS(KickStarter!$D:$D, "&gt;=25000", KickStarter!$F:$F, "failed", KickStarter!$R:$R, "plays", KickStarter!$D:$D, "&lt;=29999")</f>
        <v>4</v>
      </c>
      <c r="D8" s="16">
        <f>COUNTIFS(KickStarter!$D:$D, "&gt;=25000", KickStarter!$F:$F,  "canceled", KickStarter!$R:$R, "plays", KickStarter!$D:$D, "&lt;=29999")</f>
        <v>0</v>
      </c>
      <c r="E8" s="16">
        <f t="shared" si="0"/>
        <v>5</v>
      </c>
      <c r="F8" s="32">
        <f t="shared" si="1"/>
        <v>0.2</v>
      </c>
      <c r="G8" s="32">
        <f t="shared" si="2"/>
        <v>0.8</v>
      </c>
      <c r="H8" s="32">
        <f t="shared" si="3"/>
        <v>0</v>
      </c>
    </row>
    <row r="9" spans="1:8" x14ac:dyDescent="0.35">
      <c r="A9" s="16" t="s">
        <v>8413</v>
      </c>
      <c r="B9" s="16">
        <f>COUNTIFS(KickStarter!$D:$D, "&gt;=30000", KickStarter!$F:$F, "successful", KickStarter!$R:$R, "plays", KickStarter!$D:$D, "&lt;=34999")</f>
        <v>3</v>
      </c>
      <c r="C9" s="16">
        <f>COUNTIFS(KickStarter!$D:$D, "&gt;=30000", KickStarter!$F:$F, "failed", KickStarter!$R:$R, "plays", KickStarter!$D:$D, "&lt;=34999")</f>
        <v>8</v>
      </c>
      <c r="D9" s="16">
        <f>COUNTIFS(KickStarter!$D:$D, "&gt;=30000", KickStarter!$F:$F,  "canceled", KickStarter!$R:$R, "plays", KickStarter!$D:$D, "&lt;=34999")</f>
        <v>0</v>
      </c>
      <c r="E9" s="16">
        <f t="shared" si="0"/>
        <v>11</v>
      </c>
      <c r="F9" s="32">
        <f t="shared" si="1"/>
        <v>0.27272727272727271</v>
      </c>
      <c r="G9" s="32">
        <f t="shared" si="2"/>
        <v>0.72727272727272729</v>
      </c>
      <c r="H9" s="32">
        <f t="shared" si="3"/>
        <v>0</v>
      </c>
    </row>
    <row r="10" spans="1:8" x14ac:dyDescent="0.35">
      <c r="A10" s="16" t="s">
        <v>8414</v>
      </c>
      <c r="B10" s="16">
        <f>COUNTIFS(KickStarter!$D:$D, "&gt;=35000", KickStarter!$F:$F, "successful", KickStarter!$R:$R, "plays", KickStarter!$D:$D, "&lt;=39999")</f>
        <v>4</v>
      </c>
      <c r="C10" s="16">
        <f>COUNTIFS(KickStarter!$D:$D, "&gt;=35000", KickStarter!$F:$F, "failed", KickStarter!$R:$R, "plays", KickStarter!$D:$D, "&lt;=39999")</f>
        <v>2</v>
      </c>
      <c r="D10" s="16">
        <f>COUNTIFS(KickStarter!$D:$D, "&gt;=35000", KickStarter!$F:$F,  "canceled", KickStarter!$R:$R, "plays", KickStarter!$D:$D, "&lt;=39999")</f>
        <v>0</v>
      </c>
      <c r="E10" s="16">
        <f t="shared" si="0"/>
        <v>6</v>
      </c>
      <c r="F10" s="32">
        <f t="shared" si="1"/>
        <v>0.66666666666666663</v>
      </c>
      <c r="G10" s="32">
        <f t="shared" si="2"/>
        <v>0.33333333333333331</v>
      </c>
      <c r="H10" s="32">
        <f t="shared" si="3"/>
        <v>0</v>
      </c>
    </row>
    <row r="11" spans="1:8" x14ac:dyDescent="0.35">
      <c r="A11" s="16" t="s">
        <v>8415</v>
      </c>
      <c r="B11" s="16">
        <f>COUNTIFS(KickStarter!$D:$D, "&gt;=40000", KickStarter!$F:$F, "successful", KickStarter!$R:$R, "plays", KickStarter!$D:$D, "&lt;=44999")</f>
        <v>2</v>
      </c>
      <c r="C11" s="16">
        <f>COUNTIFS(KickStarter!$D:$D, "&gt;=40000", KickStarter!$F:$F, "failed", KickStarter!$R:$R, "plays", KickStarter!$D:$D, "&lt;=44999")</f>
        <v>1</v>
      </c>
      <c r="D11" s="16">
        <f>COUNTIFS(KickStarter!$D:$D, "&gt;=40000", KickStarter!$F:$F,  "canceled", KickStarter!$R:$R, "plays", KickStarter!$D:$D, "&lt;=44999")</f>
        <v>0</v>
      </c>
      <c r="E11" s="16">
        <f t="shared" si="0"/>
        <v>3</v>
      </c>
      <c r="F11" s="32">
        <f t="shared" si="1"/>
        <v>0.66666666666666663</v>
      </c>
      <c r="G11" s="32">
        <f t="shared" si="2"/>
        <v>0.33333333333333331</v>
      </c>
      <c r="H11" s="32">
        <f t="shared" si="3"/>
        <v>0</v>
      </c>
    </row>
    <row r="12" spans="1:8" x14ac:dyDescent="0.35">
      <c r="A12" s="16" t="s">
        <v>8416</v>
      </c>
      <c r="B12" s="16">
        <f>COUNTIFS(KickStarter!$D:$D, "&gt;=45000", KickStarter!$F:$F, "successful", KickStarter!$R:$R, "plays", KickStarter!$D:$D, "&lt;=49999")</f>
        <v>0</v>
      </c>
      <c r="C12" s="16">
        <f>COUNTIFS(KickStarter!$D:$D, "&gt;=45000", KickStarter!$F:$F, "failed", KickStarter!$R:$R, "plays", KickStarter!$D:$D, "&lt;=49999")</f>
        <v>1</v>
      </c>
      <c r="D12" s="16">
        <f>COUNTIFS(KickStarter!$D:$D, "&gt;=45000", KickStarter!$F:$F,  "canceled", KickStarter!$R:$R, "plays", KickStarter!$D:$D, "&lt;=49999")</f>
        <v>0</v>
      </c>
      <c r="E12" s="16">
        <f t="shared" si="0"/>
        <v>1</v>
      </c>
      <c r="F12" s="32">
        <f t="shared" si="1"/>
        <v>0</v>
      </c>
      <c r="G12" s="32">
        <f t="shared" si="2"/>
        <v>1</v>
      </c>
      <c r="H12" s="32">
        <f t="shared" si="3"/>
        <v>0</v>
      </c>
    </row>
    <row r="13" spans="1:8" x14ac:dyDescent="0.35">
      <c r="A13" s="16" t="s">
        <v>8417</v>
      </c>
      <c r="B13" s="16">
        <f>COUNTIFS(KickStarter!$D:$D, "&gt;50000", KickStarter!$F:$F, "successful", KickStarter!$R:$R, "plays")</f>
        <v>2</v>
      </c>
      <c r="C13" s="16">
        <f>COUNTIFS(KickStarter!$D:$D, "&gt;50000", KickStarter!$F:$F, "failed", KickStarter!$R:$R, "plays")</f>
        <v>10</v>
      </c>
      <c r="D13" s="16">
        <f>COUNTIFS(KickStarter!$D:$D, "&gt;50000", KickStarter!$F:$F,  "canceled", KickStarter!$R:$R, "plays")</f>
        <v>0</v>
      </c>
      <c r="E13" s="16">
        <f t="shared" si="0"/>
        <v>12</v>
      </c>
      <c r="F13" s="32">
        <f t="shared" si="1"/>
        <v>0.16666666666666666</v>
      </c>
      <c r="G13" s="32">
        <f t="shared" si="2"/>
        <v>0.83333333333333337</v>
      </c>
      <c r="H13" s="32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1651C8-3E77-40E4-917D-7F74EAD12A87}">
  <dimension ref="A1:F6"/>
  <sheetViews>
    <sheetView workbookViewId="0">
      <selection activeCell="A3" sqref="A3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1" t="s">
        <v>8222</v>
      </c>
      <c r="B1" t="s">
        <v>8223</v>
      </c>
    </row>
    <row r="3" spans="1:6" x14ac:dyDescent="0.35">
      <c r="A3" s="11" t="s">
        <v>8363</v>
      </c>
      <c r="B3" s="11" t="s">
        <v>8360</v>
      </c>
    </row>
    <row r="4" spans="1:6" x14ac:dyDescent="0.3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CA600-F05A-4080-B2AD-16A2D94C7C0E}">
  <dimension ref="A3:F17"/>
  <sheetViews>
    <sheetView workbookViewId="0">
      <selection activeCell="G17" sqref="G17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3" spans="1:6" x14ac:dyDescent="0.35">
      <c r="A3" s="11" t="s">
        <v>8363</v>
      </c>
      <c r="B3" s="11" t="s">
        <v>8360</v>
      </c>
    </row>
    <row r="4" spans="1:6" x14ac:dyDescent="0.35">
      <c r="A4" s="11" t="s">
        <v>8362</v>
      </c>
      <c r="B4" s="16" t="s">
        <v>8219</v>
      </c>
      <c r="C4" s="16" t="s">
        <v>8220</v>
      </c>
      <c r="D4" s="16" t="s">
        <v>8221</v>
      </c>
      <c r="E4" s="16" t="s">
        <v>8218</v>
      </c>
      <c r="F4" s="16" t="s">
        <v>8361</v>
      </c>
    </row>
    <row r="5" spans="1:6" x14ac:dyDescent="0.35">
      <c r="A5" s="15" t="s">
        <v>8373</v>
      </c>
      <c r="B5" s="20">
        <v>34</v>
      </c>
      <c r="C5" s="20">
        <v>149</v>
      </c>
      <c r="D5" s="20">
        <v>2</v>
      </c>
      <c r="E5" s="20">
        <v>182</v>
      </c>
      <c r="F5" s="20">
        <v>367</v>
      </c>
    </row>
    <row r="6" spans="1:6" x14ac:dyDescent="0.35">
      <c r="A6" s="15" t="s">
        <v>8374</v>
      </c>
      <c r="B6" s="20">
        <v>27</v>
      </c>
      <c r="C6" s="20">
        <v>106</v>
      </c>
      <c r="D6" s="20">
        <v>18</v>
      </c>
      <c r="E6" s="20">
        <v>202</v>
      </c>
      <c r="F6" s="20">
        <v>353</v>
      </c>
    </row>
    <row r="7" spans="1:6" x14ac:dyDescent="0.35">
      <c r="A7" s="15" t="s">
        <v>8375</v>
      </c>
      <c r="B7" s="20">
        <v>28</v>
      </c>
      <c r="C7" s="20">
        <v>108</v>
      </c>
      <c r="D7" s="20">
        <v>30</v>
      </c>
      <c r="E7" s="20">
        <v>180</v>
      </c>
      <c r="F7" s="20">
        <v>346</v>
      </c>
    </row>
    <row r="8" spans="1:6" x14ac:dyDescent="0.35">
      <c r="A8" s="15" t="s">
        <v>8376</v>
      </c>
      <c r="B8" s="20">
        <v>27</v>
      </c>
      <c r="C8" s="20">
        <v>102</v>
      </c>
      <c r="D8" s="20"/>
      <c r="E8" s="20">
        <v>192</v>
      </c>
      <c r="F8" s="20">
        <v>321</v>
      </c>
    </row>
    <row r="9" spans="1:6" x14ac:dyDescent="0.35">
      <c r="A9" s="15" t="s">
        <v>8367</v>
      </c>
      <c r="B9" s="20">
        <v>26</v>
      </c>
      <c r="C9" s="20">
        <v>126</v>
      </c>
      <c r="D9" s="20"/>
      <c r="E9" s="20">
        <v>234</v>
      </c>
      <c r="F9" s="20">
        <v>386</v>
      </c>
    </row>
    <row r="10" spans="1:6" x14ac:dyDescent="0.35">
      <c r="A10" s="15" t="s">
        <v>8377</v>
      </c>
      <c r="B10" s="20">
        <v>27</v>
      </c>
      <c r="C10" s="20">
        <v>147</v>
      </c>
      <c r="D10" s="20"/>
      <c r="E10" s="20">
        <v>211</v>
      </c>
      <c r="F10" s="20">
        <v>385</v>
      </c>
    </row>
    <row r="11" spans="1:6" x14ac:dyDescent="0.35">
      <c r="A11" s="15" t="s">
        <v>8368</v>
      </c>
      <c r="B11" s="20">
        <v>43</v>
      </c>
      <c r="C11" s="20">
        <v>150</v>
      </c>
      <c r="D11" s="20"/>
      <c r="E11" s="20">
        <v>194</v>
      </c>
      <c r="F11" s="20">
        <v>387</v>
      </c>
    </row>
    <row r="12" spans="1:6" x14ac:dyDescent="0.35">
      <c r="A12" s="15" t="s">
        <v>8369</v>
      </c>
      <c r="B12" s="20">
        <v>33</v>
      </c>
      <c r="C12" s="20">
        <v>134</v>
      </c>
      <c r="D12" s="20"/>
      <c r="E12" s="20">
        <v>166</v>
      </c>
      <c r="F12" s="20">
        <v>333</v>
      </c>
    </row>
    <row r="13" spans="1:6" x14ac:dyDescent="0.35">
      <c r="A13" s="15" t="s">
        <v>8370</v>
      </c>
      <c r="B13" s="20">
        <v>24</v>
      </c>
      <c r="C13" s="20">
        <v>127</v>
      </c>
      <c r="D13" s="20"/>
      <c r="E13" s="20">
        <v>147</v>
      </c>
      <c r="F13" s="20">
        <v>298</v>
      </c>
    </row>
    <row r="14" spans="1:6" x14ac:dyDescent="0.35">
      <c r="A14" s="15" t="s">
        <v>8371</v>
      </c>
      <c r="B14" s="20">
        <v>20</v>
      </c>
      <c r="C14" s="20">
        <v>149</v>
      </c>
      <c r="D14" s="20"/>
      <c r="E14" s="20">
        <v>183</v>
      </c>
      <c r="F14" s="20">
        <v>352</v>
      </c>
    </row>
    <row r="15" spans="1:6" x14ac:dyDescent="0.35">
      <c r="A15" s="15" t="s">
        <v>8372</v>
      </c>
      <c r="B15" s="20">
        <v>37</v>
      </c>
      <c r="C15" s="20">
        <v>114</v>
      </c>
      <c r="D15" s="20"/>
      <c r="E15" s="20">
        <v>183</v>
      </c>
      <c r="F15" s="20">
        <v>334</v>
      </c>
    </row>
    <row r="16" spans="1:6" x14ac:dyDescent="0.35">
      <c r="A16" s="15" t="s">
        <v>8378</v>
      </c>
      <c r="B16" s="20">
        <v>23</v>
      </c>
      <c r="C16" s="20">
        <v>118</v>
      </c>
      <c r="D16" s="20"/>
      <c r="E16" s="20">
        <v>111</v>
      </c>
      <c r="F16" s="20">
        <v>252</v>
      </c>
    </row>
    <row r="17" spans="1:6" x14ac:dyDescent="0.35">
      <c r="A17" s="15" t="s">
        <v>8361</v>
      </c>
      <c r="B17" s="20">
        <v>349</v>
      </c>
      <c r="C17" s="20">
        <v>1530</v>
      </c>
      <c r="D17" s="20">
        <v>50</v>
      </c>
      <c r="E17" s="20">
        <v>2185</v>
      </c>
      <c r="F17" s="2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FBBFD-61C6-44E6-BF2A-27FC36A3C0A8}">
  <dimension ref="A1:E7"/>
  <sheetViews>
    <sheetView topLeftCell="A4" workbookViewId="0">
      <selection activeCell="E28" sqref="E28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4.08984375" bestFit="1" customWidth="1"/>
    <col min="4" max="4" width="9.54296875" bestFit="1" customWidth="1"/>
    <col min="5" max="6" width="10.7265625" bestFit="1" customWidth="1"/>
  </cols>
  <sheetData>
    <row r="1" spans="1:5" x14ac:dyDescent="0.35">
      <c r="A1" s="11" t="s">
        <v>8222</v>
      </c>
      <c r="B1" t="s">
        <v>8224</v>
      </c>
    </row>
    <row r="2" spans="1:5" x14ac:dyDescent="0.35">
      <c r="A2" s="11" t="s">
        <v>8358</v>
      </c>
      <c r="B2" t="s">
        <v>8364</v>
      </c>
    </row>
    <row r="4" spans="1:5" x14ac:dyDescent="0.35">
      <c r="A4" s="11" t="s">
        <v>8363</v>
      </c>
      <c r="B4" s="11" t="s">
        <v>8360</v>
      </c>
    </row>
    <row r="5" spans="1:5" x14ac:dyDescent="0.3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35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14BEB6-E289-4B2F-9800-D31D4339ABD7}">
  <dimension ref="A1:T251"/>
  <sheetViews>
    <sheetView topLeftCell="E1" zoomScaleNormal="100" workbookViewId="0">
      <selection activeCell="D3" sqref="A3:XFD3"/>
    </sheetView>
  </sheetViews>
  <sheetFormatPr defaultRowHeight="14.5" x14ac:dyDescent="0.35"/>
  <cols>
    <col min="1" max="1" width="8.7265625" style="17"/>
    <col min="2" max="2" width="15.453125" style="17" customWidth="1"/>
    <col min="3" max="3" width="44.6328125" style="17" customWidth="1"/>
    <col min="4" max="4" width="12.08984375" style="17" bestFit="1" customWidth="1"/>
    <col min="5" max="5" width="8.7265625" style="17"/>
    <col min="6" max="6" width="9.26953125" style="17" bestFit="1" customWidth="1"/>
    <col min="7" max="7" width="8.7265625" style="17"/>
    <col min="8" max="8" width="8.1796875" style="17" bestFit="1" customWidth="1"/>
    <col min="9" max="9" width="10.81640625" style="17" bestFit="1" customWidth="1"/>
    <col min="10" max="10" width="11.26953125" style="17" bestFit="1" customWidth="1"/>
    <col min="11" max="11" width="9.08984375" style="17" customWidth="1"/>
    <col min="12" max="12" width="13.1796875" style="17" bestFit="1" customWidth="1"/>
    <col min="13" max="13" width="8.453125" style="17" bestFit="1" customWidth="1"/>
    <col min="14" max="14" width="23.1796875" style="17" bestFit="1" customWidth="1"/>
    <col min="15" max="15" width="18.6328125" style="17" bestFit="1" customWidth="1"/>
    <col min="16" max="16" width="8.7265625" style="17"/>
    <col min="17" max="17" width="14.26953125" style="17" bestFit="1" customWidth="1"/>
    <col min="18" max="18" width="11.26953125" style="17" bestFit="1" customWidth="1"/>
    <col min="19" max="19" width="22.36328125" style="17" bestFit="1" customWidth="1"/>
    <col min="20" max="20" width="20.54296875" style="17" bestFit="1" customWidth="1"/>
    <col min="21" max="16384" width="8.7265625" style="17"/>
  </cols>
  <sheetData>
    <row r="1" spans="1:20" x14ac:dyDescent="0.35">
      <c r="A1" s="19" t="s">
        <v>0</v>
      </c>
      <c r="B1" s="21" t="s">
        <v>1</v>
      </c>
      <c r="C1" s="21" t="s">
        <v>4110</v>
      </c>
      <c r="D1" s="22" t="s">
        <v>8216</v>
      </c>
      <c r="E1" s="23" t="s">
        <v>8217</v>
      </c>
      <c r="F1" s="19" t="s">
        <v>8304</v>
      </c>
      <c r="G1" s="19" t="s">
        <v>8222</v>
      </c>
      <c r="H1" s="19" t="s">
        <v>8244</v>
      </c>
      <c r="I1" s="19" t="s">
        <v>8258</v>
      </c>
      <c r="J1" s="19" t="s">
        <v>8259</v>
      </c>
      <c r="K1" s="19" t="s">
        <v>8260</v>
      </c>
      <c r="L1" s="19" t="s">
        <v>8261</v>
      </c>
      <c r="M1" s="19" t="s">
        <v>8262</v>
      </c>
      <c r="N1" s="19" t="s">
        <v>8305</v>
      </c>
      <c r="O1" s="19" t="s">
        <v>8306</v>
      </c>
      <c r="P1" s="19" t="s">
        <v>8307</v>
      </c>
      <c r="Q1" s="24" t="s">
        <v>8358</v>
      </c>
      <c r="R1" s="19" t="s">
        <v>8359</v>
      </c>
      <c r="S1" s="19" t="s">
        <v>8365</v>
      </c>
      <c r="T1" s="19" t="s">
        <v>8366</v>
      </c>
    </row>
    <row r="2" spans="1:20" ht="53.5" customHeight="1" x14ac:dyDescent="0.35">
      <c r="A2" s="17">
        <v>2843</v>
      </c>
      <c r="B2" s="3" t="s">
        <v>2843</v>
      </c>
      <c r="C2" s="3" t="s">
        <v>6953</v>
      </c>
      <c r="D2" s="25">
        <v>1200</v>
      </c>
      <c r="E2" s="26">
        <v>0</v>
      </c>
      <c r="F2" s="17" t="s">
        <v>8220</v>
      </c>
      <c r="G2" s="17" t="s">
        <v>8223</v>
      </c>
      <c r="H2" s="17" t="s">
        <v>8245</v>
      </c>
      <c r="I2" s="17">
        <v>1465790400</v>
      </c>
      <c r="J2" s="17">
        <v>1462210950</v>
      </c>
      <c r="K2" s="17" t="b">
        <v>0</v>
      </c>
      <c r="L2" s="17">
        <v>0</v>
      </c>
      <c r="M2" s="17" t="b">
        <v>0</v>
      </c>
      <c r="N2" s="17" t="s">
        <v>8269</v>
      </c>
      <c r="O2" s="17">
        <v>0</v>
      </c>
      <c r="P2" s="17">
        <v>0</v>
      </c>
      <c r="Q2" s="27" t="s">
        <v>8315</v>
      </c>
      <c r="R2" s="17" t="s">
        <v>8316</v>
      </c>
      <c r="S2" s="28">
        <v>42492.737847222219</v>
      </c>
      <c r="T2" s="28">
        <v>42534.166666666672</v>
      </c>
    </row>
    <row r="3" spans="1:20" ht="100.5" customHeight="1" x14ac:dyDescent="0.35">
      <c r="A3" s="17">
        <v>2845</v>
      </c>
      <c r="B3" s="3" t="s">
        <v>2845</v>
      </c>
      <c r="C3" s="3" t="s">
        <v>6955</v>
      </c>
      <c r="D3" s="25">
        <v>7500</v>
      </c>
      <c r="E3" s="26">
        <v>2366</v>
      </c>
      <c r="F3" s="17" t="s">
        <v>8220</v>
      </c>
      <c r="G3" s="17" t="s">
        <v>8223</v>
      </c>
      <c r="H3" s="17" t="s">
        <v>8245</v>
      </c>
      <c r="I3" s="17">
        <v>1433723033</v>
      </c>
      <c r="J3" s="17">
        <v>1428539033</v>
      </c>
      <c r="K3" s="17" t="b">
        <v>0</v>
      </c>
      <c r="L3" s="17">
        <v>39</v>
      </c>
      <c r="M3" s="17" t="b">
        <v>0</v>
      </c>
      <c r="N3" s="17" t="s">
        <v>8269</v>
      </c>
      <c r="O3" s="17">
        <v>32</v>
      </c>
      <c r="P3" s="17">
        <v>60.67</v>
      </c>
      <c r="Q3" s="27" t="s">
        <v>8315</v>
      </c>
      <c r="R3" s="17" t="s">
        <v>8316</v>
      </c>
      <c r="S3" s="28">
        <v>42103.016585648147</v>
      </c>
      <c r="T3" s="28">
        <v>42163.016585648147</v>
      </c>
    </row>
    <row r="4" spans="1:20" ht="58" x14ac:dyDescent="0.35">
      <c r="A4" s="17">
        <v>2846</v>
      </c>
      <c r="B4" s="3" t="s">
        <v>2846</v>
      </c>
      <c r="C4" s="3" t="s">
        <v>6956</v>
      </c>
      <c r="D4" s="25">
        <v>8000</v>
      </c>
      <c r="E4" s="26">
        <v>0</v>
      </c>
      <c r="F4" s="17" t="s">
        <v>8220</v>
      </c>
      <c r="G4" s="17" t="s">
        <v>8223</v>
      </c>
      <c r="H4" s="17" t="s">
        <v>8245</v>
      </c>
      <c r="I4" s="17">
        <v>1432917394</v>
      </c>
      <c r="J4" s="17">
        <v>1429029394</v>
      </c>
      <c r="K4" s="17" t="b">
        <v>0</v>
      </c>
      <c r="L4" s="17">
        <v>0</v>
      </c>
      <c r="M4" s="17" t="b">
        <v>0</v>
      </c>
      <c r="N4" s="17" t="s">
        <v>8269</v>
      </c>
      <c r="O4" s="17">
        <v>0</v>
      </c>
      <c r="P4" s="17">
        <v>0</v>
      </c>
      <c r="Q4" s="27" t="s">
        <v>8315</v>
      </c>
      <c r="R4" s="17" t="s">
        <v>8316</v>
      </c>
      <c r="S4" s="28">
        <v>42108.692060185189</v>
      </c>
      <c r="T4" s="28">
        <v>42153.692060185189</v>
      </c>
    </row>
    <row r="5" spans="1:20" ht="43.5" x14ac:dyDescent="0.35">
      <c r="A5" s="17">
        <v>2847</v>
      </c>
      <c r="B5" s="3" t="s">
        <v>2847</v>
      </c>
      <c r="C5" s="3" t="s">
        <v>6957</v>
      </c>
      <c r="D5" s="25">
        <v>2000</v>
      </c>
      <c r="E5" s="26">
        <v>0</v>
      </c>
      <c r="F5" s="17" t="s">
        <v>8220</v>
      </c>
      <c r="G5" s="17" t="s">
        <v>8223</v>
      </c>
      <c r="H5" s="17" t="s">
        <v>8245</v>
      </c>
      <c r="I5" s="17">
        <v>1464031265</v>
      </c>
      <c r="J5" s="17">
        <v>1458847265</v>
      </c>
      <c r="K5" s="17" t="b">
        <v>0</v>
      </c>
      <c r="L5" s="17">
        <v>0</v>
      </c>
      <c r="M5" s="17" t="b">
        <v>0</v>
      </c>
      <c r="N5" s="17" t="s">
        <v>8269</v>
      </c>
      <c r="O5" s="17">
        <v>0</v>
      </c>
      <c r="P5" s="17">
        <v>0</v>
      </c>
      <c r="Q5" s="27" t="s">
        <v>8315</v>
      </c>
      <c r="R5" s="17" t="s">
        <v>8316</v>
      </c>
      <c r="S5" s="28">
        <v>42453.806307870371</v>
      </c>
      <c r="T5" s="28">
        <v>42513.806307870371</v>
      </c>
    </row>
    <row r="6" spans="1:20" ht="72.5" x14ac:dyDescent="0.35">
      <c r="A6" s="17">
        <v>2848</v>
      </c>
      <c r="B6" s="3" t="s">
        <v>2848</v>
      </c>
      <c r="C6" s="3" t="s">
        <v>6958</v>
      </c>
      <c r="D6" s="25">
        <v>35000</v>
      </c>
      <c r="E6" s="26">
        <v>70</v>
      </c>
      <c r="F6" s="17" t="s">
        <v>8220</v>
      </c>
      <c r="G6" s="17" t="s">
        <v>8223</v>
      </c>
      <c r="H6" s="17" t="s">
        <v>8245</v>
      </c>
      <c r="I6" s="17">
        <v>1432913659</v>
      </c>
      <c r="J6" s="17">
        <v>1430321659</v>
      </c>
      <c r="K6" s="17" t="b">
        <v>0</v>
      </c>
      <c r="L6" s="17">
        <v>3</v>
      </c>
      <c r="M6" s="17" t="b">
        <v>0</v>
      </c>
      <c r="N6" s="17" t="s">
        <v>8269</v>
      </c>
      <c r="O6" s="17">
        <v>0</v>
      </c>
      <c r="P6" s="17">
        <v>23.33</v>
      </c>
      <c r="Q6" s="27" t="s">
        <v>8315</v>
      </c>
      <c r="R6" s="17" t="s">
        <v>8316</v>
      </c>
      <c r="S6" s="28">
        <v>42123.648831018523</v>
      </c>
      <c r="T6" s="28">
        <v>42153.648831018523</v>
      </c>
    </row>
    <row r="7" spans="1:20" ht="43.5" x14ac:dyDescent="0.35">
      <c r="A7" s="17">
        <v>2850</v>
      </c>
      <c r="B7" s="3" t="s">
        <v>2850</v>
      </c>
      <c r="C7" s="3" t="s">
        <v>6960</v>
      </c>
      <c r="D7" s="25">
        <v>8000</v>
      </c>
      <c r="E7" s="26">
        <v>311</v>
      </c>
      <c r="F7" s="17" t="s">
        <v>8220</v>
      </c>
      <c r="G7" s="17" t="s">
        <v>8223</v>
      </c>
      <c r="H7" s="17" t="s">
        <v>8245</v>
      </c>
      <c r="I7" s="17">
        <v>1409962211</v>
      </c>
      <c r="J7" s="17">
        <v>1407370211</v>
      </c>
      <c r="K7" s="17" t="b">
        <v>0</v>
      </c>
      <c r="L7" s="17">
        <v>13</v>
      </c>
      <c r="M7" s="17" t="b">
        <v>0</v>
      </c>
      <c r="N7" s="17" t="s">
        <v>8269</v>
      </c>
      <c r="O7" s="17">
        <v>4</v>
      </c>
      <c r="P7" s="17">
        <v>23.92</v>
      </c>
      <c r="Q7" s="27" t="s">
        <v>8315</v>
      </c>
      <c r="R7" s="17" t="s">
        <v>8316</v>
      </c>
      <c r="S7" s="28">
        <v>41858.007071759261</v>
      </c>
      <c r="T7" s="28">
        <v>41888.007071759261</v>
      </c>
    </row>
    <row r="8" spans="1:20" ht="43.5" x14ac:dyDescent="0.35">
      <c r="A8" s="17">
        <v>2852</v>
      </c>
      <c r="B8" s="3" t="s">
        <v>2852</v>
      </c>
      <c r="C8" s="3" t="s">
        <v>6962</v>
      </c>
      <c r="D8" s="25">
        <v>5000</v>
      </c>
      <c r="E8" s="26">
        <v>95</v>
      </c>
      <c r="F8" s="17" t="s">
        <v>8220</v>
      </c>
      <c r="G8" s="17" t="s">
        <v>8223</v>
      </c>
      <c r="H8" s="17" t="s">
        <v>8245</v>
      </c>
      <c r="I8" s="17">
        <v>1403312703</v>
      </c>
      <c r="J8" s="17">
        <v>1400720703</v>
      </c>
      <c r="K8" s="17" t="b">
        <v>0</v>
      </c>
      <c r="L8" s="17">
        <v>6</v>
      </c>
      <c r="M8" s="17" t="b">
        <v>0</v>
      </c>
      <c r="N8" s="17" t="s">
        <v>8269</v>
      </c>
      <c r="O8" s="17">
        <v>2</v>
      </c>
      <c r="P8" s="17">
        <v>15.83</v>
      </c>
      <c r="Q8" s="27" t="s">
        <v>8315</v>
      </c>
      <c r="R8" s="17" t="s">
        <v>8316</v>
      </c>
      <c r="S8" s="28">
        <v>41781.045173611114</v>
      </c>
      <c r="T8" s="28">
        <v>41811.045173611114</v>
      </c>
    </row>
    <row r="9" spans="1:20" ht="43.5" x14ac:dyDescent="0.35">
      <c r="A9" s="17">
        <v>2855</v>
      </c>
      <c r="B9" s="3" t="s">
        <v>2855</v>
      </c>
      <c r="C9" s="3" t="s">
        <v>6965</v>
      </c>
      <c r="D9" s="25">
        <v>600</v>
      </c>
      <c r="E9" s="26">
        <v>300</v>
      </c>
      <c r="F9" s="17" t="s">
        <v>8220</v>
      </c>
      <c r="G9" s="17" t="s">
        <v>8223</v>
      </c>
      <c r="H9" s="17" t="s">
        <v>8245</v>
      </c>
      <c r="I9" s="17">
        <v>1454110440</v>
      </c>
      <c r="J9" s="17">
        <v>1451607071</v>
      </c>
      <c r="K9" s="17" t="b">
        <v>0</v>
      </c>
      <c r="L9" s="17">
        <v>5</v>
      </c>
      <c r="M9" s="17" t="b">
        <v>0</v>
      </c>
      <c r="N9" s="17" t="s">
        <v>8269</v>
      </c>
      <c r="O9" s="17">
        <v>50</v>
      </c>
      <c r="P9" s="17">
        <v>60</v>
      </c>
      <c r="Q9" s="27" t="s">
        <v>8315</v>
      </c>
      <c r="R9" s="17" t="s">
        <v>8316</v>
      </c>
      <c r="S9" s="28">
        <v>42370.007766203707</v>
      </c>
      <c r="T9" s="28">
        <v>42398.981944444444</v>
      </c>
    </row>
    <row r="10" spans="1:20" ht="43.5" x14ac:dyDescent="0.35">
      <c r="A10" s="17">
        <v>2856</v>
      </c>
      <c r="B10" s="3" t="s">
        <v>2856</v>
      </c>
      <c r="C10" s="3" t="s">
        <v>6966</v>
      </c>
      <c r="D10" s="25">
        <v>3000</v>
      </c>
      <c r="E10" s="26">
        <v>146</v>
      </c>
      <c r="F10" s="17" t="s">
        <v>8220</v>
      </c>
      <c r="G10" s="17" t="s">
        <v>8223</v>
      </c>
      <c r="H10" s="17" t="s">
        <v>8245</v>
      </c>
      <c r="I10" s="17">
        <v>1439069640</v>
      </c>
      <c r="J10" s="17">
        <v>1433897647</v>
      </c>
      <c r="K10" s="17" t="b">
        <v>0</v>
      </c>
      <c r="L10" s="17">
        <v>6</v>
      </c>
      <c r="M10" s="17" t="b">
        <v>0</v>
      </c>
      <c r="N10" s="17" t="s">
        <v>8269</v>
      </c>
      <c r="O10" s="17">
        <v>5</v>
      </c>
      <c r="P10" s="17">
        <v>24.33</v>
      </c>
      <c r="Q10" s="27" t="s">
        <v>8315</v>
      </c>
      <c r="R10" s="17" t="s">
        <v>8316</v>
      </c>
      <c r="S10" s="28">
        <v>42165.037581018521</v>
      </c>
      <c r="T10" s="28">
        <v>42224.898611111115</v>
      </c>
    </row>
    <row r="11" spans="1:20" ht="43.5" x14ac:dyDescent="0.35">
      <c r="A11" s="17">
        <v>2860</v>
      </c>
      <c r="B11" s="3" t="s">
        <v>2860</v>
      </c>
      <c r="C11" s="3" t="s">
        <v>6970</v>
      </c>
      <c r="D11" s="25">
        <v>4000</v>
      </c>
      <c r="E11" s="26">
        <v>266</v>
      </c>
      <c r="F11" s="17" t="s">
        <v>8220</v>
      </c>
      <c r="G11" s="17" t="s">
        <v>8223</v>
      </c>
      <c r="H11" s="17" t="s">
        <v>8245</v>
      </c>
      <c r="I11" s="17">
        <v>1466363576</v>
      </c>
      <c r="J11" s="17">
        <v>1461179576</v>
      </c>
      <c r="K11" s="17" t="b">
        <v>0</v>
      </c>
      <c r="L11" s="17">
        <v>9</v>
      </c>
      <c r="M11" s="17" t="b">
        <v>0</v>
      </c>
      <c r="N11" s="17" t="s">
        <v>8269</v>
      </c>
      <c r="O11" s="17">
        <v>7</v>
      </c>
      <c r="P11" s="17">
        <v>29.56</v>
      </c>
      <c r="Q11" s="27" t="s">
        <v>8315</v>
      </c>
      <c r="R11" s="17" t="s">
        <v>8316</v>
      </c>
      <c r="S11" s="28">
        <v>42480.800648148142</v>
      </c>
      <c r="T11" s="28">
        <v>42540.800648148142</v>
      </c>
    </row>
    <row r="12" spans="1:20" ht="43.5" x14ac:dyDescent="0.35">
      <c r="A12" s="17">
        <v>2862</v>
      </c>
      <c r="B12" s="3" t="s">
        <v>2862</v>
      </c>
      <c r="C12" s="3" t="s">
        <v>6972</v>
      </c>
      <c r="D12" s="25">
        <v>12700</v>
      </c>
      <c r="E12" s="26">
        <v>55</v>
      </c>
      <c r="F12" s="17" t="s">
        <v>8220</v>
      </c>
      <c r="G12" s="17" t="s">
        <v>8223</v>
      </c>
      <c r="H12" s="17" t="s">
        <v>8245</v>
      </c>
      <c r="I12" s="17">
        <v>1403636229</v>
      </c>
      <c r="J12" s="17">
        <v>1401044229</v>
      </c>
      <c r="K12" s="17" t="b">
        <v>0</v>
      </c>
      <c r="L12" s="17">
        <v>3</v>
      </c>
      <c r="M12" s="17" t="b">
        <v>0</v>
      </c>
      <c r="N12" s="17" t="s">
        <v>8269</v>
      </c>
      <c r="O12" s="17">
        <v>0</v>
      </c>
      <c r="P12" s="17">
        <v>18.329999999999998</v>
      </c>
      <c r="Q12" s="27" t="s">
        <v>8315</v>
      </c>
      <c r="R12" s="17" t="s">
        <v>8316</v>
      </c>
      <c r="S12" s="28">
        <v>41784.789687500001</v>
      </c>
      <c r="T12" s="28">
        <v>41814.789687500001</v>
      </c>
    </row>
    <row r="13" spans="1:20" ht="43.5" x14ac:dyDescent="0.35">
      <c r="A13" s="17">
        <v>2863</v>
      </c>
      <c r="B13" s="3" t="s">
        <v>2863</v>
      </c>
      <c r="C13" s="3" t="s">
        <v>6973</v>
      </c>
      <c r="D13" s="25">
        <v>50000</v>
      </c>
      <c r="E13" s="26">
        <v>20</v>
      </c>
      <c r="F13" s="17" t="s">
        <v>8220</v>
      </c>
      <c r="G13" s="17" t="s">
        <v>8223</v>
      </c>
      <c r="H13" s="17" t="s">
        <v>8245</v>
      </c>
      <c r="I13" s="17">
        <v>1410279123</v>
      </c>
      <c r="J13" s="17">
        <v>1405095123</v>
      </c>
      <c r="K13" s="17" t="b">
        <v>0</v>
      </c>
      <c r="L13" s="17">
        <v>1</v>
      </c>
      <c r="M13" s="17" t="b">
        <v>0</v>
      </c>
      <c r="N13" s="17" t="s">
        <v>8269</v>
      </c>
      <c r="O13" s="17">
        <v>0</v>
      </c>
      <c r="P13" s="17">
        <v>20</v>
      </c>
      <c r="Q13" s="27" t="s">
        <v>8315</v>
      </c>
      <c r="R13" s="17" t="s">
        <v>8316</v>
      </c>
      <c r="S13" s="28">
        <v>41831.675034722226</v>
      </c>
      <c r="T13" s="28">
        <v>41891.675034722226</v>
      </c>
    </row>
    <row r="14" spans="1:20" ht="43.5" x14ac:dyDescent="0.35">
      <c r="A14" s="17">
        <v>2865</v>
      </c>
      <c r="B14" s="3" t="s">
        <v>2865</v>
      </c>
      <c r="C14" s="3" t="s">
        <v>6975</v>
      </c>
      <c r="D14" s="25">
        <v>2888</v>
      </c>
      <c r="E14" s="26">
        <v>0</v>
      </c>
      <c r="F14" s="17" t="s">
        <v>8220</v>
      </c>
      <c r="G14" s="17" t="s">
        <v>8223</v>
      </c>
      <c r="H14" s="17" t="s">
        <v>8245</v>
      </c>
      <c r="I14" s="17">
        <v>1420512259</v>
      </c>
      <c r="J14" s="17">
        <v>1415328259</v>
      </c>
      <c r="K14" s="17" t="b">
        <v>0</v>
      </c>
      <c r="L14" s="17">
        <v>0</v>
      </c>
      <c r="M14" s="17" t="b">
        <v>0</v>
      </c>
      <c r="N14" s="17" t="s">
        <v>8269</v>
      </c>
      <c r="O14" s="17">
        <v>0</v>
      </c>
      <c r="P14" s="17">
        <v>0</v>
      </c>
      <c r="Q14" s="27" t="s">
        <v>8315</v>
      </c>
      <c r="R14" s="17" t="s">
        <v>8316</v>
      </c>
      <c r="S14" s="28">
        <v>41950.114108796297</v>
      </c>
      <c r="T14" s="28">
        <v>42010.114108796297</v>
      </c>
    </row>
    <row r="15" spans="1:20" ht="43.5" x14ac:dyDescent="0.35">
      <c r="A15" s="17">
        <v>2866</v>
      </c>
      <c r="B15" s="3" t="s">
        <v>2866</v>
      </c>
      <c r="C15" s="3" t="s">
        <v>6976</v>
      </c>
      <c r="D15" s="25">
        <v>5000</v>
      </c>
      <c r="E15" s="26">
        <v>45</v>
      </c>
      <c r="F15" s="17" t="s">
        <v>8220</v>
      </c>
      <c r="G15" s="17" t="s">
        <v>8223</v>
      </c>
      <c r="H15" s="17" t="s">
        <v>8245</v>
      </c>
      <c r="I15" s="17">
        <v>1476482400</v>
      </c>
      <c r="J15" s="17">
        <v>1473893721</v>
      </c>
      <c r="K15" s="17" t="b">
        <v>0</v>
      </c>
      <c r="L15" s="17">
        <v>2</v>
      </c>
      <c r="M15" s="17" t="b">
        <v>0</v>
      </c>
      <c r="N15" s="17" t="s">
        <v>8269</v>
      </c>
      <c r="O15" s="17">
        <v>1</v>
      </c>
      <c r="P15" s="17">
        <v>22.5</v>
      </c>
      <c r="Q15" s="27" t="s">
        <v>8315</v>
      </c>
      <c r="R15" s="17" t="s">
        <v>8316</v>
      </c>
      <c r="S15" s="28">
        <v>42627.955104166671</v>
      </c>
      <c r="T15" s="28">
        <v>42657.916666666672</v>
      </c>
    </row>
    <row r="16" spans="1:20" ht="43.5" x14ac:dyDescent="0.35">
      <c r="A16" s="17">
        <v>2867</v>
      </c>
      <c r="B16" s="3" t="s">
        <v>2867</v>
      </c>
      <c r="C16" s="3" t="s">
        <v>6977</v>
      </c>
      <c r="D16" s="25">
        <v>2500</v>
      </c>
      <c r="E16" s="26">
        <v>504</v>
      </c>
      <c r="F16" s="17" t="s">
        <v>8220</v>
      </c>
      <c r="G16" s="17" t="s">
        <v>8223</v>
      </c>
      <c r="H16" s="17" t="s">
        <v>8245</v>
      </c>
      <c r="I16" s="17">
        <v>1467604800</v>
      </c>
      <c r="J16" s="17">
        <v>1465533672</v>
      </c>
      <c r="K16" s="17" t="b">
        <v>0</v>
      </c>
      <c r="L16" s="17">
        <v>10</v>
      </c>
      <c r="M16" s="17" t="b">
        <v>0</v>
      </c>
      <c r="N16" s="17" t="s">
        <v>8269</v>
      </c>
      <c r="O16" s="17">
        <v>20</v>
      </c>
      <c r="P16" s="17">
        <v>50.4</v>
      </c>
      <c r="Q16" s="27" t="s">
        <v>8315</v>
      </c>
      <c r="R16" s="17" t="s">
        <v>8316</v>
      </c>
      <c r="S16" s="28">
        <v>42531.195277777777</v>
      </c>
      <c r="T16" s="28">
        <v>42555.166666666672</v>
      </c>
    </row>
    <row r="17" spans="1:20" ht="43.5" x14ac:dyDescent="0.35">
      <c r="A17" s="17">
        <v>2868</v>
      </c>
      <c r="B17" s="3" t="s">
        <v>2868</v>
      </c>
      <c r="C17" s="3" t="s">
        <v>6978</v>
      </c>
      <c r="D17" s="25">
        <v>15000</v>
      </c>
      <c r="E17" s="26">
        <v>6301.76</v>
      </c>
      <c r="F17" s="17" t="s">
        <v>8220</v>
      </c>
      <c r="G17" s="17" t="s">
        <v>8223</v>
      </c>
      <c r="H17" s="17" t="s">
        <v>8245</v>
      </c>
      <c r="I17" s="17">
        <v>1475697054</v>
      </c>
      <c r="J17" s="17">
        <v>1473105054</v>
      </c>
      <c r="K17" s="17" t="b">
        <v>0</v>
      </c>
      <c r="L17" s="17">
        <v>60</v>
      </c>
      <c r="M17" s="17" t="b">
        <v>0</v>
      </c>
      <c r="N17" s="17" t="s">
        <v>8269</v>
      </c>
      <c r="O17" s="17">
        <v>42</v>
      </c>
      <c r="P17" s="17">
        <v>105.03</v>
      </c>
      <c r="Q17" s="27" t="s">
        <v>8315</v>
      </c>
      <c r="R17" s="17" t="s">
        <v>8316</v>
      </c>
      <c r="S17" s="28">
        <v>42618.827013888891</v>
      </c>
      <c r="T17" s="28">
        <v>42648.827013888891</v>
      </c>
    </row>
    <row r="18" spans="1:20" ht="58" x14ac:dyDescent="0.35">
      <c r="A18" s="17">
        <v>2869</v>
      </c>
      <c r="B18" s="3" t="s">
        <v>2869</v>
      </c>
      <c r="C18" s="3" t="s">
        <v>6979</v>
      </c>
      <c r="D18" s="25">
        <v>20000</v>
      </c>
      <c r="E18" s="26">
        <v>177</v>
      </c>
      <c r="F18" s="17" t="s">
        <v>8220</v>
      </c>
      <c r="G18" s="17" t="s">
        <v>8223</v>
      </c>
      <c r="H18" s="17" t="s">
        <v>8245</v>
      </c>
      <c r="I18" s="17">
        <v>1468937681</v>
      </c>
      <c r="J18" s="17">
        <v>1466345681</v>
      </c>
      <c r="K18" s="17" t="b">
        <v>0</v>
      </c>
      <c r="L18" s="17">
        <v>5</v>
      </c>
      <c r="M18" s="17" t="b">
        <v>0</v>
      </c>
      <c r="N18" s="17" t="s">
        <v>8269</v>
      </c>
      <c r="O18" s="17">
        <v>1</v>
      </c>
      <c r="P18" s="17">
        <v>35.4</v>
      </c>
      <c r="Q18" s="27" t="s">
        <v>8315</v>
      </c>
      <c r="R18" s="17" t="s">
        <v>8316</v>
      </c>
      <c r="S18" s="28">
        <v>42540.593530092592</v>
      </c>
      <c r="T18" s="28">
        <v>42570.593530092592</v>
      </c>
    </row>
    <row r="19" spans="1:20" ht="58" x14ac:dyDescent="0.35">
      <c r="A19" s="17">
        <v>2870</v>
      </c>
      <c r="B19" s="3" t="s">
        <v>2870</v>
      </c>
      <c r="C19" s="3" t="s">
        <v>6980</v>
      </c>
      <c r="D19" s="25">
        <v>5000</v>
      </c>
      <c r="E19" s="26">
        <v>750</v>
      </c>
      <c r="F19" s="17" t="s">
        <v>8220</v>
      </c>
      <c r="G19" s="17" t="s">
        <v>8223</v>
      </c>
      <c r="H19" s="17" t="s">
        <v>8245</v>
      </c>
      <c r="I19" s="17">
        <v>1400301165</v>
      </c>
      <c r="J19" s="17">
        <v>1397709165</v>
      </c>
      <c r="K19" s="17" t="b">
        <v>0</v>
      </c>
      <c r="L19" s="17">
        <v>9</v>
      </c>
      <c r="M19" s="17" t="b">
        <v>0</v>
      </c>
      <c r="N19" s="17" t="s">
        <v>8269</v>
      </c>
      <c r="O19" s="17">
        <v>15</v>
      </c>
      <c r="P19" s="17">
        <v>83.33</v>
      </c>
      <c r="Q19" s="27" t="s">
        <v>8315</v>
      </c>
      <c r="R19" s="17" t="s">
        <v>8316</v>
      </c>
      <c r="S19" s="28">
        <v>41746.189409722225</v>
      </c>
      <c r="T19" s="28">
        <v>41776.189409722225</v>
      </c>
    </row>
    <row r="20" spans="1:20" ht="43.5" x14ac:dyDescent="0.35">
      <c r="A20" s="17">
        <v>2871</v>
      </c>
      <c r="B20" s="3" t="s">
        <v>2871</v>
      </c>
      <c r="C20" s="3" t="s">
        <v>6981</v>
      </c>
      <c r="D20" s="25">
        <v>10000</v>
      </c>
      <c r="E20" s="26">
        <v>467</v>
      </c>
      <c r="F20" s="17" t="s">
        <v>8220</v>
      </c>
      <c r="G20" s="17" t="s">
        <v>8223</v>
      </c>
      <c r="H20" s="17" t="s">
        <v>8245</v>
      </c>
      <c r="I20" s="17">
        <v>1419183813</v>
      </c>
      <c r="J20" s="17">
        <v>1417455813</v>
      </c>
      <c r="K20" s="17" t="b">
        <v>0</v>
      </c>
      <c r="L20" s="17">
        <v>13</v>
      </c>
      <c r="M20" s="17" t="b">
        <v>0</v>
      </c>
      <c r="N20" s="17" t="s">
        <v>8269</v>
      </c>
      <c r="O20" s="17">
        <v>5</v>
      </c>
      <c r="P20" s="17">
        <v>35.92</v>
      </c>
      <c r="Q20" s="27" t="s">
        <v>8315</v>
      </c>
      <c r="R20" s="17" t="s">
        <v>8316</v>
      </c>
      <c r="S20" s="28">
        <v>41974.738576388889</v>
      </c>
      <c r="T20" s="28">
        <v>41994.738576388889</v>
      </c>
    </row>
    <row r="21" spans="1:20" ht="29" x14ac:dyDescent="0.35">
      <c r="A21" s="17">
        <v>2872</v>
      </c>
      <c r="B21" s="3" t="s">
        <v>2872</v>
      </c>
      <c r="C21" s="3" t="s">
        <v>6982</v>
      </c>
      <c r="D21" s="25">
        <v>3000</v>
      </c>
      <c r="E21" s="26">
        <v>0</v>
      </c>
      <c r="F21" s="17" t="s">
        <v>8220</v>
      </c>
      <c r="G21" s="17" t="s">
        <v>8223</v>
      </c>
      <c r="H21" s="17" t="s">
        <v>8245</v>
      </c>
      <c r="I21" s="17">
        <v>1434768438</v>
      </c>
      <c r="J21" s="17">
        <v>1429584438</v>
      </c>
      <c r="K21" s="17" t="b">
        <v>0</v>
      </c>
      <c r="L21" s="17">
        <v>0</v>
      </c>
      <c r="M21" s="17" t="b">
        <v>0</v>
      </c>
      <c r="N21" s="17" t="s">
        <v>8269</v>
      </c>
      <c r="O21" s="17">
        <v>0</v>
      </c>
      <c r="P21" s="17">
        <v>0</v>
      </c>
      <c r="Q21" s="27" t="s">
        <v>8315</v>
      </c>
      <c r="R21" s="17" t="s">
        <v>8316</v>
      </c>
      <c r="S21" s="28">
        <v>42115.11618055556</v>
      </c>
      <c r="T21" s="28">
        <v>42175.11618055556</v>
      </c>
    </row>
    <row r="22" spans="1:20" ht="43.5" x14ac:dyDescent="0.35">
      <c r="A22" s="17">
        <v>2873</v>
      </c>
      <c r="B22" s="3" t="s">
        <v>2873</v>
      </c>
      <c r="C22" s="3" t="s">
        <v>6983</v>
      </c>
      <c r="D22" s="25">
        <v>2500</v>
      </c>
      <c r="E22" s="26">
        <v>953</v>
      </c>
      <c r="F22" s="17" t="s">
        <v>8220</v>
      </c>
      <c r="G22" s="17" t="s">
        <v>8223</v>
      </c>
      <c r="H22" s="17" t="s">
        <v>8245</v>
      </c>
      <c r="I22" s="17">
        <v>1422473831</v>
      </c>
      <c r="J22" s="17">
        <v>1419881831</v>
      </c>
      <c r="K22" s="17" t="b">
        <v>0</v>
      </c>
      <c r="L22" s="17">
        <v>8</v>
      </c>
      <c r="M22" s="17" t="b">
        <v>0</v>
      </c>
      <c r="N22" s="17" t="s">
        <v>8269</v>
      </c>
      <c r="O22" s="17">
        <v>38</v>
      </c>
      <c r="P22" s="17">
        <v>119.13</v>
      </c>
      <c r="Q22" s="27" t="s">
        <v>8315</v>
      </c>
      <c r="R22" s="17" t="s">
        <v>8316</v>
      </c>
      <c r="S22" s="28">
        <v>42002.817488425921</v>
      </c>
      <c r="T22" s="28">
        <v>42032.817488425921</v>
      </c>
    </row>
    <row r="23" spans="1:20" ht="43.5" x14ac:dyDescent="0.35">
      <c r="A23" s="17">
        <v>2874</v>
      </c>
      <c r="B23" s="3" t="s">
        <v>2874</v>
      </c>
      <c r="C23" s="3" t="s">
        <v>6984</v>
      </c>
      <c r="D23" s="25">
        <v>5000</v>
      </c>
      <c r="E23" s="26">
        <v>271</v>
      </c>
      <c r="F23" s="17" t="s">
        <v>8220</v>
      </c>
      <c r="G23" s="17" t="s">
        <v>8223</v>
      </c>
      <c r="H23" s="17" t="s">
        <v>8245</v>
      </c>
      <c r="I23" s="17">
        <v>1484684186</v>
      </c>
      <c r="J23" s="17">
        <v>1482092186</v>
      </c>
      <c r="K23" s="17" t="b">
        <v>0</v>
      </c>
      <c r="L23" s="17">
        <v>3</v>
      </c>
      <c r="M23" s="17" t="b">
        <v>0</v>
      </c>
      <c r="N23" s="17" t="s">
        <v>8269</v>
      </c>
      <c r="O23" s="17">
        <v>5</v>
      </c>
      <c r="P23" s="17">
        <v>90.33</v>
      </c>
      <c r="Q23" s="27" t="s">
        <v>8315</v>
      </c>
      <c r="R23" s="17" t="s">
        <v>8316</v>
      </c>
      <c r="S23" s="28">
        <v>42722.84474537037</v>
      </c>
      <c r="T23" s="28">
        <v>42752.84474537037</v>
      </c>
    </row>
    <row r="24" spans="1:20" ht="43.5" x14ac:dyDescent="0.35">
      <c r="A24" s="17">
        <v>2875</v>
      </c>
      <c r="B24" s="3" t="s">
        <v>2875</v>
      </c>
      <c r="C24" s="3" t="s">
        <v>6985</v>
      </c>
      <c r="D24" s="25">
        <v>20000</v>
      </c>
      <c r="E24" s="26">
        <v>7</v>
      </c>
      <c r="F24" s="17" t="s">
        <v>8220</v>
      </c>
      <c r="G24" s="17" t="s">
        <v>8223</v>
      </c>
      <c r="H24" s="17" t="s">
        <v>8245</v>
      </c>
      <c r="I24" s="17">
        <v>1462417493</v>
      </c>
      <c r="J24" s="17">
        <v>1459825493</v>
      </c>
      <c r="K24" s="17" t="b">
        <v>0</v>
      </c>
      <c r="L24" s="17">
        <v>3</v>
      </c>
      <c r="M24" s="17" t="b">
        <v>0</v>
      </c>
      <c r="N24" s="17" t="s">
        <v>8269</v>
      </c>
      <c r="O24" s="17">
        <v>0</v>
      </c>
      <c r="P24" s="17">
        <v>2.33</v>
      </c>
      <c r="Q24" s="27" t="s">
        <v>8315</v>
      </c>
      <c r="R24" s="17" t="s">
        <v>8316</v>
      </c>
      <c r="S24" s="28">
        <v>42465.128391203703</v>
      </c>
      <c r="T24" s="28">
        <v>42495.128391203703</v>
      </c>
    </row>
    <row r="25" spans="1:20" ht="43.5" x14ac:dyDescent="0.35">
      <c r="A25" s="17">
        <v>2876</v>
      </c>
      <c r="B25" s="3" t="s">
        <v>2876</v>
      </c>
      <c r="C25" s="3" t="s">
        <v>6986</v>
      </c>
      <c r="D25" s="25">
        <v>150000</v>
      </c>
      <c r="E25" s="26">
        <v>0</v>
      </c>
      <c r="F25" s="17" t="s">
        <v>8220</v>
      </c>
      <c r="G25" s="17" t="s">
        <v>8223</v>
      </c>
      <c r="H25" s="17" t="s">
        <v>8245</v>
      </c>
      <c r="I25" s="17">
        <v>1437069079</v>
      </c>
      <c r="J25" s="17">
        <v>1434477079</v>
      </c>
      <c r="K25" s="17" t="b">
        <v>0</v>
      </c>
      <c r="L25" s="17">
        <v>0</v>
      </c>
      <c r="M25" s="17" t="b">
        <v>0</v>
      </c>
      <c r="N25" s="17" t="s">
        <v>8269</v>
      </c>
      <c r="O25" s="17">
        <v>0</v>
      </c>
      <c r="P25" s="17">
        <v>0</v>
      </c>
      <c r="Q25" s="27" t="s">
        <v>8315</v>
      </c>
      <c r="R25" s="17" t="s">
        <v>8316</v>
      </c>
      <c r="S25" s="28">
        <v>42171.743969907402</v>
      </c>
      <c r="T25" s="28">
        <v>42201.743969907402</v>
      </c>
    </row>
    <row r="26" spans="1:20" ht="43.5" x14ac:dyDescent="0.35">
      <c r="A26" s="17">
        <v>2877</v>
      </c>
      <c r="B26" s="3" t="s">
        <v>2877</v>
      </c>
      <c r="C26" s="3" t="s">
        <v>6987</v>
      </c>
      <c r="D26" s="25">
        <v>6000</v>
      </c>
      <c r="E26" s="26">
        <v>650</v>
      </c>
      <c r="F26" s="17" t="s">
        <v>8220</v>
      </c>
      <c r="G26" s="17" t="s">
        <v>8223</v>
      </c>
      <c r="H26" s="17" t="s">
        <v>8245</v>
      </c>
      <c r="I26" s="17">
        <v>1480525200</v>
      </c>
      <c r="J26" s="17">
        <v>1477781724</v>
      </c>
      <c r="K26" s="17" t="b">
        <v>0</v>
      </c>
      <c r="L26" s="17">
        <v>6</v>
      </c>
      <c r="M26" s="17" t="b">
        <v>0</v>
      </c>
      <c r="N26" s="17" t="s">
        <v>8269</v>
      </c>
      <c r="O26" s="17">
        <v>11</v>
      </c>
      <c r="P26" s="17">
        <v>108.33</v>
      </c>
      <c r="Q26" s="27" t="s">
        <v>8315</v>
      </c>
      <c r="R26" s="17" t="s">
        <v>8316</v>
      </c>
      <c r="S26" s="28">
        <v>42672.955138888887</v>
      </c>
      <c r="T26" s="28">
        <v>42704.708333333328</v>
      </c>
    </row>
    <row r="27" spans="1:20" ht="43.5" x14ac:dyDescent="0.35">
      <c r="A27" s="17">
        <v>2879</v>
      </c>
      <c r="B27" s="3" t="s">
        <v>2879</v>
      </c>
      <c r="C27" s="3" t="s">
        <v>6989</v>
      </c>
      <c r="D27" s="25">
        <v>11200</v>
      </c>
      <c r="E27" s="26">
        <v>29</v>
      </c>
      <c r="F27" s="17" t="s">
        <v>8220</v>
      </c>
      <c r="G27" s="17" t="s">
        <v>8223</v>
      </c>
      <c r="H27" s="17" t="s">
        <v>8245</v>
      </c>
      <c r="I27" s="17">
        <v>1453310661</v>
      </c>
      <c r="J27" s="17">
        <v>1450718661</v>
      </c>
      <c r="K27" s="17" t="b">
        <v>0</v>
      </c>
      <c r="L27" s="17">
        <v>1</v>
      </c>
      <c r="M27" s="17" t="b">
        <v>0</v>
      </c>
      <c r="N27" s="17" t="s">
        <v>8269</v>
      </c>
      <c r="O27" s="17">
        <v>0</v>
      </c>
      <c r="P27" s="17">
        <v>29</v>
      </c>
      <c r="Q27" s="27" t="s">
        <v>8315</v>
      </c>
      <c r="R27" s="17" t="s">
        <v>8316</v>
      </c>
      <c r="S27" s="28">
        <v>42359.725243055553</v>
      </c>
      <c r="T27" s="28">
        <v>42389.725243055553</v>
      </c>
    </row>
    <row r="28" spans="1:20" ht="43.5" x14ac:dyDescent="0.35">
      <c r="A28" s="17">
        <v>2880</v>
      </c>
      <c r="B28" s="3" t="s">
        <v>2880</v>
      </c>
      <c r="C28" s="3" t="s">
        <v>6990</v>
      </c>
      <c r="D28" s="25">
        <v>12000</v>
      </c>
      <c r="E28" s="26">
        <v>2800</v>
      </c>
      <c r="F28" s="17" t="s">
        <v>8220</v>
      </c>
      <c r="G28" s="17" t="s">
        <v>8223</v>
      </c>
      <c r="H28" s="17" t="s">
        <v>8245</v>
      </c>
      <c r="I28" s="17">
        <v>1440090300</v>
      </c>
      <c r="J28" s="17">
        <v>1436305452</v>
      </c>
      <c r="K28" s="17" t="b">
        <v>0</v>
      </c>
      <c r="L28" s="17">
        <v>29</v>
      </c>
      <c r="M28" s="17" t="b">
        <v>0</v>
      </c>
      <c r="N28" s="17" t="s">
        <v>8269</v>
      </c>
      <c r="O28" s="17">
        <v>23</v>
      </c>
      <c r="P28" s="17">
        <v>96.55</v>
      </c>
      <c r="Q28" s="27" t="s">
        <v>8315</v>
      </c>
      <c r="R28" s="17" t="s">
        <v>8316</v>
      </c>
      <c r="S28" s="28">
        <v>42192.905694444446</v>
      </c>
      <c r="T28" s="28">
        <v>42236.711805555555</v>
      </c>
    </row>
    <row r="29" spans="1:20" ht="58" x14ac:dyDescent="0.35">
      <c r="A29" s="17">
        <v>2881</v>
      </c>
      <c r="B29" s="3" t="s">
        <v>2881</v>
      </c>
      <c r="C29" s="3" t="s">
        <v>6991</v>
      </c>
      <c r="D29" s="25">
        <v>5500</v>
      </c>
      <c r="E29" s="26">
        <v>0</v>
      </c>
      <c r="F29" s="17" t="s">
        <v>8220</v>
      </c>
      <c r="G29" s="17" t="s">
        <v>8223</v>
      </c>
      <c r="H29" s="17" t="s">
        <v>8245</v>
      </c>
      <c r="I29" s="17">
        <v>1417620036</v>
      </c>
      <c r="J29" s="17">
        <v>1412432436</v>
      </c>
      <c r="K29" s="17" t="b">
        <v>0</v>
      </c>
      <c r="L29" s="17">
        <v>0</v>
      </c>
      <c r="M29" s="17" t="b">
        <v>0</v>
      </c>
      <c r="N29" s="17" t="s">
        <v>8269</v>
      </c>
      <c r="O29" s="17">
        <v>0</v>
      </c>
      <c r="P29" s="17">
        <v>0</v>
      </c>
      <c r="Q29" s="27" t="s">
        <v>8315</v>
      </c>
      <c r="R29" s="17" t="s">
        <v>8316</v>
      </c>
      <c r="S29" s="28">
        <v>41916.597638888888</v>
      </c>
      <c r="T29" s="28">
        <v>41976.639305555553</v>
      </c>
    </row>
    <row r="30" spans="1:20" ht="72.5" x14ac:dyDescent="0.35">
      <c r="A30" s="17">
        <v>2882</v>
      </c>
      <c r="B30" s="3" t="s">
        <v>2882</v>
      </c>
      <c r="C30" s="3" t="s">
        <v>6992</v>
      </c>
      <c r="D30" s="25">
        <v>750</v>
      </c>
      <c r="E30" s="26">
        <v>252</v>
      </c>
      <c r="F30" s="17" t="s">
        <v>8220</v>
      </c>
      <c r="G30" s="17" t="s">
        <v>8223</v>
      </c>
      <c r="H30" s="17" t="s">
        <v>8245</v>
      </c>
      <c r="I30" s="17">
        <v>1462112318</v>
      </c>
      <c r="J30" s="17">
        <v>1459520318</v>
      </c>
      <c r="K30" s="17" t="b">
        <v>0</v>
      </c>
      <c r="L30" s="17">
        <v>4</v>
      </c>
      <c r="M30" s="17" t="b">
        <v>0</v>
      </c>
      <c r="N30" s="17" t="s">
        <v>8269</v>
      </c>
      <c r="O30" s="17">
        <v>34</v>
      </c>
      <c r="P30" s="17">
        <v>63</v>
      </c>
      <c r="Q30" s="27" t="s">
        <v>8315</v>
      </c>
      <c r="R30" s="17" t="s">
        <v>8316</v>
      </c>
      <c r="S30" s="28">
        <v>42461.596273148149</v>
      </c>
      <c r="T30" s="28">
        <v>42491.596273148149</v>
      </c>
    </row>
    <row r="31" spans="1:20" ht="43.5" x14ac:dyDescent="0.35">
      <c r="A31" s="17">
        <v>2883</v>
      </c>
      <c r="B31" s="3" t="s">
        <v>2883</v>
      </c>
      <c r="C31" s="3" t="s">
        <v>6993</v>
      </c>
      <c r="D31" s="25">
        <v>10000</v>
      </c>
      <c r="E31" s="26">
        <v>1908</v>
      </c>
      <c r="F31" s="17" t="s">
        <v>8220</v>
      </c>
      <c r="G31" s="17" t="s">
        <v>8223</v>
      </c>
      <c r="H31" s="17" t="s">
        <v>8245</v>
      </c>
      <c r="I31" s="17">
        <v>1454734740</v>
      </c>
      <c r="J31" s="17">
        <v>1451684437</v>
      </c>
      <c r="K31" s="17" t="b">
        <v>0</v>
      </c>
      <c r="L31" s="17">
        <v>5</v>
      </c>
      <c r="M31" s="17" t="b">
        <v>0</v>
      </c>
      <c r="N31" s="17" t="s">
        <v>8269</v>
      </c>
      <c r="O31" s="17">
        <v>19</v>
      </c>
      <c r="P31" s="17">
        <v>381.6</v>
      </c>
      <c r="Q31" s="27" t="s">
        <v>8315</v>
      </c>
      <c r="R31" s="17" t="s">
        <v>8316</v>
      </c>
      <c r="S31" s="28">
        <v>42370.90320601852</v>
      </c>
      <c r="T31" s="28">
        <v>42406.207638888889</v>
      </c>
    </row>
    <row r="32" spans="1:20" ht="43.5" x14ac:dyDescent="0.35">
      <c r="A32" s="17">
        <v>2884</v>
      </c>
      <c r="B32" s="3" t="s">
        <v>2884</v>
      </c>
      <c r="C32" s="3" t="s">
        <v>6994</v>
      </c>
      <c r="D32" s="25">
        <v>45000</v>
      </c>
      <c r="E32" s="26">
        <v>185</v>
      </c>
      <c r="F32" s="17" t="s">
        <v>8220</v>
      </c>
      <c r="G32" s="17" t="s">
        <v>8223</v>
      </c>
      <c r="H32" s="17" t="s">
        <v>8245</v>
      </c>
      <c r="I32" s="17">
        <v>1417800435</v>
      </c>
      <c r="J32" s="17">
        <v>1415208435</v>
      </c>
      <c r="K32" s="17" t="b">
        <v>0</v>
      </c>
      <c r="L32" s="17">
        <v>4</v>
      </c>
      <c r="M32" s="17" t="b">
        <v>0</v>
      </c>
      <c r="N32" s="17" t="s">
        <v>8269</v>
      </c>
      <c r="O32" s="17">
        <v>0</v>
      </c>
      <c r="P32" s="17">
        <v>46.25</v>
      </c>
      <c r="Q32" s="27" t="s">
        <v>8315</v>
      </c>
      <c r="R32" s="17" t="s">
        <v>8316</v>
      </c>
      <c r="S32" s="28">
        <v>41948.727256944447</v>
      </c>
      <c r="T32" s="28">
        <v>41978.727256944447</v>
      </c>
    </row>
    <row r="33" spans="1:20" ht="29" x14ac:dyDescent="0.35">
      <c r="A33" s="17">
        <v>2885</v>
      </c>
      <c r="B33" s="3" t="s">
        <v>2885</v>
      </c>
      <c r="C33" s="3" t="s">
        <v>6995</v>
      </c>
      <c r="D33" s="25">
        <v>400</v>
      </c>
      <c r="E33" s="26">
        <v>130</v>
      </c>
      <c r="F33" s="17" t="s">
        <v>8220</v>
      </c>
      <c r="G33" s="17" t="s">
        <v>8223</v>
      </c>
      <c r="H33" s="17" t="s">
        <v>8245</v>
      </c>
      <c r="I33" s="17">
        <v>1426294201</v>
      </c>
      <c r="J33" s="17">
        <v>1423705801</v>
      </c>
      <c r="K33" s="17" t="b">
        <v>0</v>
      </c>
      <c r="L33" s="17">
        <v>5</v>
      </c>
      <c r="M33" s="17" t="b">
        <v>0</v>
      </c>
      <c r="N33" s="17" t="s">
        <v>8269</v>
      </c>
      <c r="O33" s="17">
        <v>33</v>
      </c>
      <c r="P33" s="17">
        <v>26</v>
      </c>
      <c r="Q33" s="27" t="s">
        <v>8315</v>
      </c>
      <c r="R33" s="17" t="s">
        <v>8316</v>
      </c>
      <c r="S33" s="28">
        <v>42047.07640046296</v>
      </c>
      <c r="T33" s="28">
        <v>42077.034733796296</v>
      </c>
    </row>
    <row r="34" spans="1:20" ht="43.5" x14ac:dyDescent="0.35">
      <c r="A34" s="17">
        <v>2886</v>
      </c>
      <c r="B34" s="3" t="s">
        <v>2886</v>
      </c>
      <c r="C34" s="3" t="s">
        <v>6996</v>
      </c>
      <c r="D34" s="25">
        <v>200</v>
      </c>
      <c r="E34" s="26">
        <v>10</v>
      </c>
      <c r="F34" s="17" t="s">
        <v>8220</v>
      </c>
      <c r="G34" s="17" t="s">
        <v>8223</v>
      </c>
      <c r="H34" s="17" t="s">
        <v>8245</v>
      </c>
      <c r="I34" s="17">
        <v>1442635140</v>
      </c>
      <c r="J34" s="17">
        <v>1442243484</v>
      </c>
      <c r="K34" s="17" t="b">
        <v>0</v>
      </c>
      <c r="L34" s="17">
        <v>1</v>
      </c>
      <c r="M34" s="17" t="b">
        <v>0</v>
      </c>
      <c r="N34" s="17" t="s">
        <v>8269</v>
      </c>
      <c r="O34" s="17">
        <v>5</v>
      </c>
      <c r="P34" s="17">
        <v>10</v>
      </c>
      <c r="Q34" s="27" t="s">
        <v>8315</v>
      </c>
      <c r="R34" s="17" t="s">
        <v>8316</v>
      </c>
      <c r="S34" s="28">
        <v>42261.632916666669</v>
      </c>
      <c r="T34" s="28">
        <v>42266.165972222225</v>
      </c>
    </row>
    <row r="35" spans="1:20" ht="58" x14ac:dyDescent="0.35">
      <c r="A35" s="17">
        <v>2887</v>
      </c>
      <c r="B35" s="3" t="s">
        <v>2887</v>
      </c>
      <c r="C35" s="3" t="s">
        <v>6997</v>
      </c>
      <c r="D35" s="25">
        <v>3000</v>
      </c>
      <c r="E35" s="26">
        <v>5</v>
      </c>
      <c r="F35" s="17" t="s">
        <v>8220</v>
      </c>
      <c r="G35" s="17" t="s">
        <v>8223</v>
      </c>
      <c r="H35" s="17" t="s">
        <v>8245</v>
      </c>
      <c r="I35" s="17">
        <v>1420971324</v>
      </c>
      <c r="J35" s="17">
        <v>1418379324</v>
      </c>
      <c r="K35" s="17" t="b">
        <v>0</v>
      </c>
      <c r="L35" s="17">
        <v>1</v>
      </c>
      <c r="M35" s="17" t="b">
        <v>0</v>
      </c>
      <c r="N35" s="17" t="s">
        <v>8269</v>
      </c>
      <c r="O35" s="17">
        <v>0</v>
      </c>
      <c r="P35" s="17">
        <v>5</v>
      </c>
      <c r="Q35" s="27" t="s">
        <v>8315</v>
      </c>
      <c r="R35" s="17" t="s">
        <v>8316</v>
      </c>
      <c r="S35" s="28">
        <v>41985.427361111113</v>
      </c>
      <c r="T35" s="28">
        <v>42015.427361111113</v>
      </c>
    </row>
    <row r="36" spans="1:20" ht="58" x14ac:dyDescent="0.35">
      <c r="A36" s="17">
        <v>2888</v>
      </c>
      <c r="B36" s="3" t="s">
        <v>2888</v>
      </c>
      <c r="C36" s="3" t="s">
        <v>6998</v>
      </c>
      <c r="D36" s="25">
        <v>30000</v>
      </c>
      <c r="E36" s="26">
        <v>0</v>
      </c>
      <c r="F36" s="17" t="s">
        <v>8220</v>
      </c>
      <c r="G36" s="17" t="s">
        <v>8223</v>
      </c>
      <c r="H36" s="17" t="s">
        <v>8245</v>
      </c>
      <c r="I36" s="17">
        <v>1413608340</v>
      </c>
      <c r="J36" s="17">
        <v>1412945440</v>
      </c>
      <c r="K36" s="17" t="b">
        <v>0</v>
      </c>
      <c r="L36" s="17">
        <v>0</v>
      </c>
      <c r="M36" s="17" t="b">
        <v>0</v>
      </c>
      <c r="N36" s="17" t="s">
        <v>8269</v>
      </c>
      <c r="O36" s="17">
        <v>0</v>
      </c>
      <c r="P36" s="17">
        <v>0</v>
      </c>
      <c r="Q36" s="27" t="s">
        <v>8315</v>
      </c>
      <c r="R36" s="17" t="s">
        <v>8316</v>
      </c>
      <c r="S36" s="28">
        <v>41922.535185185188</v>
      </c>
      <c r="T36" s="28">
        <v>41930.207638888889</v>
      </c>
    </row>
    <row r="37" spans="1:20" ht="43.5" x14ac:dyDescent="0.35">
      <c r="A37" s="17">
        <v>2889</v>
      </c>
      <c r="B37" s="3" t="s">
        <v>2889</v>
      </c>
      <c r="C37" s="3" t="s">
        <v>6999</v>
      </c>
      <c r="D37" s="25">
        <v>3000</v>
      </c>
      <c r="E37" s="26">
        <v>1142</v>
      </c>
      <c r="F37" s="17" t="s">
        <v>8220</v>
      </c>
      <c r="G37" s="17" t="s">
        <v>8223</v>
      </c>
      <c r="H37" s="17" t="s">
        <v>8245</v>
      </c>
      <c r="I37" s="17">
        <v>1409344985</v>
      </c>
      <c r="J37" s="17">
        <v>1406752985</v>
      </c>
      <c r="K37" s="17" t="b">
        <v>0</v>
      </c>
      <c r="L37" s="17">
        <v>14</v>
      </c>
      <c r="M37" s="17" t="b">
        <v>0</v>
      </c>
      <c r="N37" s="17" t="s">
        <v>8269</v>
      </c>
      <c r="O37" s="17">
        <v>38</v>
      </c>
      <c r="P37" s="17">
        <v>81.569999999999993</v>
      </c>
      <c r="Q37" s="27" t="s">
        <v>8315</v>
      </c>
      <c r="R37" s="17" t="s">
        <v>8316</v>
      </c>
      <c r="S37" s="28">
        <v>41850.863252314812</v>
      </c>
      <c r="T37" s="28">
        <v>41880.863252314812</v>
      </c>
    </row>
    <row r="38" spans="1:20" ht="43.5" x14ac:dyDescent="0.35">
      <c r="A38" s="17">
        <v>2890</v>
      </c>
      <c r="B38" s="3" t="s">
        <v>2890</v>
      </c>
      <c r="C38" s="3" t="s">
        <v>7000</v>
      </c>
      <c r="D38" s="25">
        <v>2000</v>
      </c>
      <c r="E38" s="26">
        <v>21</v>
      </c>
      <c r="F38" s="17" t="s">
        <v>8220</v>
      </c>
      <c r="G38" s="17" t="s">
        <v>8223</v>
      </c>
      <c r="H38" s="17" t="s">
        <v>8245</v>
      </c>
      <c r="I38" s="17">
        <v>1407553200</v>
      </c>
      <c r="J38" s="17">
        <v>1405100992</v>
      </c>
      <c r="K38" s="17" t="b">
        <v>0</v>
      </c>
      <c r="L38" s="17">
        <v>3</v>
      </c>
      <c r="M38" s="17" t="b">
        <v>0</v>
      </c>
      <c r="N38" s="17" t="s">
        <v>8269</v>
      </c>
      <c r="O38" s="17">
        <v>1</v>
      </c>
      <c r="P38" s="17">
        <v>7</v>
      </c>
      <c r="Q38" s="27" t="s">
        <v>8315</v>
      </c>
      <c r="R38" s="17" t="s">
        <v>8316</v>
      </c>
      <c r="S38" s="28">
        <v>41831.742962962962</v>
      </c>
      <c r="T38" s="28">
        <v>41860.125</v>
      </c>
    </row>
    <row r="39" spans="1:20" ht="43.5" x14ac:dyDescent="0.35">
      <c r="A39" s="17">
        <v>2891</v>
      </c>
      <c r="B39" s="3" t="s">
        <v>2891</v>
      </c>
      <c r="C39" s="3" t="s">
        <v>7001</v>
      </c>
      <c r="D39" s="25">
        <v>10000</v>
      </c>
      <c r="E39" s="26">
        <v>273</v>
      </c>
      <c r="F39" s="17" t="s">
        <v>8220</v>
      </c>
      <c r="G39" s="17" t="s">
        <v>8223</v>
      </c>
      <c r="H39" s="17" t="s">
        <v>8245</v>
      </c>
      <c r="I39" s="17">
        <v>1460751128</v>
      </c>
      <c r="J39" s="17">
        <v>1455570728</v>
      </c>
      <c r="K39" s="17" t="b">
        <v>0</v>
      </c>
      <c r="L39" s="17">
        <v>10</v>
      </c>
      <c r="M39" s="17" t="b">
        <v>0</v>
      </c>
      <c r="N39" s="17" t="s">
        <v>8269</v>
      </c>
      <c r="O39" s="17">
        <v>3</v>
      </c>
      <c r="P39" s="17">
        <v>27.3</v>
      </c>
      <c r="Q39" s="27" t="s">
        <v>8315</v>
      </c>
      <c r="R39" s="17" t="s">
        <v>8316</v>
      </c>
      <c r="S39" s="28">
        <v>42415.883425925931</v>
      </c>
      <c r="T39" s="28">
        <v>42475.84175925926</v>
      </c>
    </row>
    <row r="40" spans="1:20" ht="43.5" x14ac:dyDescent="0.35">
      <c r="A40" s="17">
        <v>2892</v>
      </c>
      <c r="B40" s="3" t="s">
        <v>2892</v>
      </c>
      <c r="C40" s="3" t="s">
        <v>7002</v>
      </c>
      <c r="D40" s="25">
        <v>5500</v>
      </c>
      <c r="E40" s="26">
        <v>500</v>
      </c>
      <c r="F40" s="17" t="s">
        <v>8220</v>
      </c>
      <c r="G40" s="17" t="s">
        <v>8223</v>
      </c>
      <c r="H40" s="17" t="s">
        <v>8245</v>
      </c>
      <c r="I40" s="17">
        <v>1409000400</v>
      </c>
      <c r="J40" s="17">
        <v>1408381704</v>
      </c>
      <c r="K40" s="17" t="b">
        <v>0</v>
      </c>
      <c r="L40" s="17">
        <v>17</v>
      </c>
      <c r="M40" s="17" t="b">
        <v>0</v>
      </c>
      <c r="N40" s="17" t="s">
        <v>8269</v>
      </c>
      <c r="O40" s="17">
        <v>9</v>
      </c>
      <c r="P40" s="17">
        <v>29.41</v>
      </c>
      <c r="Q40" s="27" t="s">
        <v>8315</v>
      </c>
      <c r="R40" s="17" t="s">
        <v>8316</v>
      </c>
      <c r="S40" s="28">
        <v>41869.714166666665</v>
      </c>
      <c r="T40" s="28">
        <v>41876.875</v>
      </c>
    </row>
    <row r="41" spans="1:20" ht="29" x14ac:dyDescent="0.35">
      <c r="A41" s="17">
        <v>2893</v>
      </c>
      <c r="B41" s="3" t="s">
        <v>2893</v>
      </c>
      <c r="C41" s="3" t="s">
        <v>7003</v>
      </c>
      <c r="D41" s="25">
        <v>5000</v>
      </c>
      <c r="E41" s="26">
        <v>25</v>
      </c>
      <c r="F41" s="17" t="s">
        <v>8220</v>
      </c>
      <c r="G41" s="17" t="s">
        <v>8223</v>
      </c>
      <c r="H41" s="17" t="s">
        <v>8245</v>
      </c>
      <c r="I41" s="17">
        <v>1420768800</v>
      </c>
      <c r="J41" s="17">
        <v>1415644395</v>
      </c>
      <c r="K41" s="17" t="b">
        <v>0</v>
      </c>
      <c r="L41" s="17">
        <v>2</v>
      </c>
      <c r="M41" s="17" t="b">
        <v>0</v>
      </c>
      <c r="N41" s="17" t="s">
        <v>8269</v>
      </c>
      <c r="O41" s="17">
        <v>1</v>
      </c>
      <c r="P41" s="17">
        <v>12.5</v>
      </c>
      <c r="Q41" s="27" t="s">
        <v>8315</v>
      </c>
      <c r="R41" s="17" t="s">
        <v>8316</v>
      </c>
      <c r="S41" s="28">
        <v>41953.773090277777</v>
      </c>
      <c r="T41" s="28">
        <v>42013.083333333328</v>
      </c>
    </row>
    <row r="42" spans="1:20" ht="43.5" x14ac:dyDescent="0.35">
      <c r="A42" s="17">
        <v>2894</v>
      </c>
      <c r="B42" s="3" t="s">
        <v>2894</v>
      </c>
      <c r="C42" s="3" t="s">
        <v>7004</v>
      </c>
      <c r="D42" s="25">
        <v>50000</v>
      </c>
      <c r="E42" s="26">
        <v>0</v>
      </c>
      <c r="F42" s="17" t="s">
        <v>8220</v>
      </c>
      <c r="G42" s="17" t="s">
        <v>8223</v>
      </c>
      <c r="H42" s="17" t="s">
        <v>8245</v>
      </c>
      <c r="I42" s="17">
        <v>1428100815</v>
      </c>
      <c r="J42" s="17">
        <v>1422920415</v>
      </c>
      <c r="K42" s="17" t="b">
        <v>0</v>
      </c>
      <c r="L42" s="17">
        <v>0</v>
      </c>
      <c r="M42" s="17" t="b">
        <v>0</v>
      </c>
      <c r="N42" s="17" t="s">
        <v>8269</v>
      </c>
      <c r="O42" s="17">
        <v>0</v>
      </c>
      <c r="P42" s="17">
        <v>0</v>
      </c>
      <c r="Q42" s="27" t="s">
        <v>8315</v>
      </c>
      <c r="R42" s="17" t="s">
        <v>8316</v>
      </c>
      <c r="S42" s="28">
        <v>42037.986284722225</v>
      </c>
      <c r="T42" s="28">
        <v>42097.944618055553</v>
      </c>
    </row>
    <row r="43" spans="1:20" ht="72.5" x14ac:dyDescent="0.35">
      <c r="A43" s="17">
        <v>2895</v>
      </c>
      <c r="B43" s="3" t="s">
        <v>2895</v>
      </c>
      <c r="C43" s="3" t="s">
        <v>7005</v>
      </c>
      <c r="D43" s="25">
        <v>500</v>
      </c>
      <c r="E43" s="26">
        <v>23</v>
      </c>
      <c r="F43" s="17" t="s">
        <v>8220</v>
      </c>
      <c r="G43" s="17" t="s">
        <v>8223</v>
      </c>
      <c r="H43" s="17" t="s">
        <v>8245</v>
      </c>
      <c r="I43" s="17">
        <v>1403470800</v>
      </c>
      <c r="J43" s="17">
        <v>1403356792</v>
      </c>
      <c r="K43" s="17" t="b">
        <v>0</v>
      </c>
      <c r="L43" s="17">
        <v>4</v>
      </c>
      <c r="M43" s="17" t="b">
        <v>0</v>
      </c>
      <c r="N43" s="17" t="s">
        <v>8269</v>
      </c>
      <c r="O43" s="17">
        <v>5</v>
      </c>
      <c r="P43" s="17">
        <v>5.75</v>
      </c>
      <c r="Q43" s="27" t="s">
        <v>8315</v>
      </c>
      <c r="R43" s="17" t="s">
        <v>8316</v>
      </c>
      <c r="S43" s="28">
        <v>41811.555462962962</v>
      </c>
      <c r="T43" s="28">
        <v>41812.875</v>
      </c>
    </row>
    <row r="44" spans="1:20" ht="58" x14ac:dyDescent="0.35">
      <c r="A44" s="17">
        <v>2896</v>
      </c>
      <c r="B44" s="3" t="s">
        <v>2896</v>
      </c>
      <c r="C44" s="3" t="s">
        <v>7006</v>
      </c>
      <c r="D44" s="25">
        <v>3000</v>
      </c>
      <c r="E44" s="26">
        <v>625</v>
      </c>
      <c r="F44" s="17" t="s">
        <v>8220</v>
      </c>
      <c r="G44" s="17" t="s">
        <v>8223</v>
      </c>
      <c r="H44" s="17" t="s">
        <v>8245</v>
      </c>
      <c r="I44" s="17">
        <v>1481522400</v>
      </c>
      <c r="J44" s="17">
        <v>1480283321</v>
      </c>
      <c r="K44" s="17" t="b">
        <v>0</v>
      </c>
      <c r="L44" s="17">
        <v>12</v>
      </c>
      <c r="M44" s="17" t="b">
        <v>0</v>
      </c>
      <c r="N44" s="17" t="s">
        <v>8269</v>
      </c>
      <c r="O44" s="17">
        <v>21</v>
      </c>
      <c r="P44" s="17">
        <v>52.08</v>
      </c>
      <c r="Q44" s="27" t="s">
        <v>8315</v>
      </c>
      <c r="R44" s="17" t="s">
        <v>8316</v>
      </c>
      <c r="S44" s="28">
        <v>42701.908807870372</v>
      </c>
      <c r="T44" s="28">
        <v>42716.25</v>
      </c>
    </row>
    <row r="45" spans="1:20" ht="43.5" x14ac:dyDescent="0.35">
      <c r="A45" s="17">
        <v>2897</v>
      </c>
      <c r="B45" s="3" t="s">
        <v>2897</v>
      </c>
      <c r="C45" s="3" t="s">
        <v>7007</v>
      </c>
      <c r="D45" s="25">
        <v>12000</v>
      </c>
      <c r="E45" s="26">
        <v>550</v>
      </c>
      <c r="F45" s="17" t="s">
        <v>8220</v>
      </c>
      <c r="G45" s="17" t="s">
        <v>8223</v>
      </c>
      <c r="H45" s="17" t="s">
        <v>8245</v>
      </c>
      <c r="I45" s="17">
        <v>1444577345</v>
      </c>
      <c r="J45" s="17">
        <v>1441985458</v>
      </c>
      <c r="K45" s="17" t="b">
        <v>0</v>
      </c>
      <c r="L45" s="17">
        <v>3</v>
      </c>
      <c r="M45" s="17" t="b">
        <v>0</v>
      </c>
      <c r="N45" s="17" t="s">
        <v>8269</v>
      </c>
      <c r="O45" s="17">
        <v>5</v>
      </c>
      <c r="P45" s="17">
        <v>183.33</v>
      </c>
      <c r="Q45" s="27" t="s">
        <v>8315</v>
      </c>
      <c r="R45" s="17" t="s">
        <v>8316</v>
      </c>
      <c r="S45" s="28">
        <v>42258.646504629629</v>
      </c>
      <c r="T45" s="28">
        <v>42288.645196759258</v>
      </c>
    </row>
    <row r="46" spans="1:20" ht="43.5" x14ac:dyDescent="0.35">
      <c r="A46" s="17">
        <v>2898</v>
      </c>
      <c r="B46" s="3" t="s">
        <v>2898</v>
      </c>
      <c r="C46" s="3" t="s">
        <v>7008</v>
      </c>
      <c r="D46" s="25">
        <v>7500</v>
      </c>
      <c r="E46" s="26">
        <v>316</v>
      </c>
      <c r="F46" s="17" t="s">
        <v>8220</v>
      </c>
      <c r="G46" s="17" t="s">
        <v>8223</v>
      </c>
      <c r="H46" s="17" t="s">
        <v>8245</v>
      </c>
      <c r="I46" s="17">
        <v>1446307053</v>
      </c>
      <c r="J46" s="17">
        <v>1443715053</v>
      </c>
      <c r="K46" s="17" t="b">
        <v>0</v>
      </c>
      <c r="L46" s="17">
        <v>12</v>
      </c>
      <c r="M46" s="17" t="b">
        <v>0</v>
      </c>
      <c r="N46" s="17" t="s">
        <v>8269</v>
      </c>
      <c r="O46" s="17">
        <v>4</v>
      </c>
      <c r="P46" s="17">
        <v>26.33</v>
      </c>
      <c r="Q46" s="27" t="s">
        <v>8315</v>
      </c>
      <c r="R46" s="17" t="s">
        <v>8316</v>
      </c>
      <c r="S46" s="28">
        <v>42278.664965277778</v>
      </c>
      <c r="T46" s="28">
        <v>42308.664965277778</v>
      </c>
    </row>
    <row r="47" spans="1:20" ht="43.5" x14ac:dyDescent="0.35">
      <c r="A47" s="17">
        <v>2899</v>
      </c>
      <c r="B47" s="3" t="s">
        <v>2899</v>
      </c>
      <c r="C47" s="3" t="s">
        <v>7009</v>
      </c>
      <c r="D47" s="25">
        <v>10000</v>
      </c>
      <c r="E47" s="26">
        <v>0</v>
      </c>
      <c r="F47" s="17" t="s">
        <v>8220</v>
      </c>
      <c r="G47" s="17" t="s">
        <v>8223</v>
      </c>
      <c r="H47" s="17" t="s">
        <v>8245</v>
      </c>
      <c r="I47" s="17">
        <v>1469325158</v>
      </c>
      <c r="J47" s="17">
        <v>1464141158</v>
      </c>
      <c r="K47" s="17" t="b">
        <v>0</v>
      </c>
      <c r="L47" s="17">
        <v>0</v>
      </c>
      <c r="M47" s="17" t="b">
        <v>0</v>
      </c>
      <c r="N47" s="17" t="s">
        <v>8269</v>
      </c>
      <c r="O47" s="17">
        <v>0</v>
      </c>
      <c r="P47" s="17">
        <v>0</v>
      </c>
      <c r="Q47" s="27" t="s">
        <v>8315</v>
      </c>
      <c r="R47" s="17" t="s">
        <v>8316</v>
      </c>
      <c r="S47" s="28">
        <v>42515.078217592592</v>
      </c>
      <c r="T47" s="28">
        <v>42575.078217592592</v>
      </c>
    </row>
    <row r="48" spans="1:20" ht="43.5" x14ac:dyDescent="0.35">
      <c r="A48" s="17">
        <v>2900</v>
      </c>
      <c r="B48" s="3" t="s">
        <v>2900</v>
      </c>
      <c r="C48" s="3" t="s">
        <v>7010</v>
      </c>
      <c r="D48" s="25">
        <v>5500</v>
      </c>
      <c r="E48" s="26">
        <v>3405</v>
      </c>
      <c r="F48" s="17" t="s">
        <v>8220</v>
      </c>
      <c r="G48" s="17" t="s">
        <v>8223</v>
      </c>
      <c r="H48" s="17" t="s">
        <v>8245</v>
      </c>
      <c r="I48" s="17">
        <v>1407562632</v>
      </c>
      <c r="J48" s="17">
        <v>1404970632</v>
      </c>
      <c r="K48" s="17" t="b">
        <v>0</v>
      </c>
      <c r="L48" s="17">
        <v>7</v>
      </c>
      <c r="M48" s="17" t="b">
        <v>0</v>
      </c>
      <c r="N48" s="17" t="s">
        <v>8269</v>
      </c>
      <c r="O48" s="17">
        <v>62</v>
      </c>
      <c r="P48" s="17">
        <v>486.43</v>
      </c>
      <c r="Q48" s="27" t="s">
        <v>8315</v>
      </c>
      <c r="R48" s="17" t="s">
        <v>8316</v>
      </c>
      <c r="S48" s="28">
        <v>41830.234166666669</v>
      </c>
      <c r="T48" s="28">
        <v>41860.234166666669</v>
      </c>
    </row>
    <row r="49" spans="1:20" ht="43.5" x14ac:dyDescent="0.35">
      <c r="A49" s="17">
        <v>2901</v>
      </c>
      <c r="B49" s="3" t="s">
        <v>2901</v>
      </c>
      <c r="C49" s="3" t="s">
        <v>7011</v>
      </c>
      <c r="D49" s="25">
        <v>750</v>
      </c>
      <c r="E49" s="26">
        <v>6</v>
      </c>
      <c r="F49" s="17" t="s">
        <v>8220</v>
      </c>
      <c r="G49" s="17" t="s">
        <v>8223</v>
      </c>
      <c r="H49" s="17" t="s">
        <v>8245</v>
      </c>
      <c r="I49" s="17">
        <v>1423345339</v>
      </c>
      <c r="J49" s="17">
        <v>1418161339</v>
      </c>
      <c r="K49" s="17" t="b">
        <v>0</v>
      </c>
      <c r="L49" s="17">
        <v>2</v>
      </c>
      <c r="M49" s="17" t="b">
        <v>0</v>
      </c>
      <c r="N49" s="17" t="s">
        <v>8269</v>
      </c>
      <c r="O49" s="17">
        <v>1</v>
      </c>
      <c r="P49" s="17">
        <v>3</v>
      </c>
      <c r="Q49" s="27" t="s">
        <v>8315</v>
      </c>
      <c r="R49" s="17" t="s">
        <v>8316</v>
      </c>
      <c r="S49" s="28">
        <v>41982.904386574075</v>
      </c>
      <c r="T49" s="28">
        <v>42042.904386574075</v>
      </c>
    </row>
    <row r="50" spans="1:20" ht="58" x14ac:dyDescent="0.35">
      <c r="A50" s="17">
        <v>2902</v>
      </c>
      <c r="B50" s="3" t="s">
        <v>2902</v>
      </c>
      <c r="C50" s="3" t="s">
        <v>7012</v>
      </c>
      <c r="D50" s="25">
        <v>150000</v>
      </c>
      <c r="E50" s="26">
        <v>25</v>
      </c>
      <c r="F50" s="17" t="s">
        <v>8220</v>
      </c>
      <c r="G50" s="17" t="s">
        <v>8223</v>
      </c>
      <c r="H50" s="17" t="s">
        <v>8245</v>
      </c>
      <c r="I50" s="17">
        <v>1440412396</v>
      </c>
      <c r="J50" s="17">
        <v>1437820396</v>
      </c>
      <c r="K50" s="17" t="b">
        <v>0</v>
      </c>
      <c r="L50" s="17">
        <v>1</v>
      </c>
      <c r="M50" s="17" t="b">
        <v>0</v>
      </c>
      <c r="N50" s="17" t="s">
        <v>8269</v>
      </c>
      <c r="O50" s="17">
        <v>0</v>
      </c>
      <c r="P50" s="17">
        <v>25</v>
      </c>
      <c r="Q50" s="27" t="s">
        <v>8315</v>
      </c>
      <c r="R50" s="17" t="s">
        <v>8316</v>
      </c>
      <c r="S50" s="28">
        <v>42210.439768518518</v>
      </c>
      <c r="T50" s="28">
        <v>42240.439768518518</v>
      </c>
    </row>
    <row r="51" spans="1:20" ht="58" x14ac:dyDescent="0.35">
      <c r="A51" s="17">
        <v>2903</v>
      </c>
      <c r="B51" s="3" t="s">
        <v>2903</v>
      </c>
      <c r="C51" s="3" t="s">
        <v>7013</v>
      </c>
      <c r="D51" s="25">
        <v>5000</v>
      </c>
      <c r="E51" s="26">
        <v>39</v>
      </c>
      <c r="F51" s="17" t="s">
        <v>8220</v>
      </c>
      <c r="G51" s="17" t="s">
        <v>8223</v>
      </c>
      <c r="H51" s="17" t="s">
        <v>8245</v>
      </c>
      <c r="I51" s="17">
        <v>1441771218</v>
      </c>
      <c r="J51" s="17">
        <v>1436587218</v>
      </c>
      <c r="K51" s="17" t="b">
        <v>0</v>
      </c>
      <c r="L51" s="17">
        <v>4</v>
      </c>
      <c r="M51" s="17" t="b">
        <v>0</v>
      </c>
      <c r="N51" s="17" t="s">
        <v>8269</v>
      </c>
      <c r="O51" s="17">
        <v>1</v>
      </c>
      <c r="P51" s="17">
        <v>9.75</v>
      </c>
      <c r="Q51" s="27" t="s">
        <v>8315</v>
      </c>
      <c r="R51" s="17" t="s">
        <v>8316</v>
      </c>
      <c r="S51" s="28">
        <v>42196.166874999995</v>
      </c>
      <c r="T51" s="28">
        <v>42256.166874999995</v>
      </c>
    </row>
    <row r="52" spans="1:20" ht="43.5" x14ac:dyDescent="0.35">
      <c r="A52" s="17">
        <v>2905</v>
      </c>
      <c r="B52" s="3" t="s">
        <v>2905</v>
      </c>
      <c r="C52" s="3" t="s">
        <v>7015</v>
      </c>
      <c r="D52" s="25">
        <v>3500</v>
      </c>
      <c r="E52" s="26">
        <v>622</v>
      </c>
      <c r="F52" s="17" t="s">
        <v>8220</v>
      </c>
      <c r="G52" s="17" t="s">
        <v>8223</v>
      </c>
      <c r="H52" s="17" t="s">
        <v>8245</v>
      </c>
      <c r="I52" s="17">
        <v>1473211313</v>
      </c>
      <c r="J52" s="17">
        <v>1472001713</v>
      </c>
      <c r="K52" s="17" t="b">
        <v>0</v>
      </c>
      <c r="L52" s="17">
        <v>17</v>
      </c>
      <c r="M52" s="17" t="b">
        <v>0</v>
      </c>
      <c r="N52" s="17" t="s">
        <v>8269</v>
      </c>
      <c r="O52" s="17">
        <v>18</v>
      </c>
      <c r="P52" s="17">
        <v>36.590000000000003</v>
      </c>
      <c r="Q52" s="27" t="s">
        <v>8315</v>
      </c>
      <c r="R52" s="17" t="s">
        <v>8316</v>
      </c>
      <c r="S52" s="28">
        <v>42606.056863425925</v>
      </c>
      <c r="T52" s="28">
        <v>42620.056863425925</v>
      </c>
    </row>
    <row r="53" spans="1:20" ht="43.5" x14ac:dyDescent="0.35">
      <c r="A53" s="17">
        <v>2906</v>
      </c>
      <c r="B53" s="3" t="s">
        <v>2906</v>
      </c>
      <c r="C53" s="3" t="s">
        <v>7016</v>
      </c>
      <c r="D53" s="25">
        <v>6000</v>
      </c>
      <c r="E53" s="26">
        <v>565</v>
      </c>
      <c r="F53" s="17" t="s">
        <v>8220</v>
      </c>
      <c r="G53" s="17" t="s">
        <v>8223</v>
      </c>
      <c r="H53" s="17" t="s">
        <v>8245</v>
      </c>
      <c r="I53" s="17">
        <v>1438390800</v>
      </c>
      <c r="J53" s="17">
        <v>1436888066</v>
      </c>
      <c r="K53" s="17" t="b">
        <v>0</v>
      </c>
      <c r="L53" s="17">
        <v>7</v>
      </c>
      <c r="M53" s="17" t="b">
        <v>0</v>
      </c>
      <c r="N53" s="17" t="s">
        <v>8269</v>
      </c>
      <c r="O53" s="17">
        <v>9</v>
      </c>
      <c r="P53" s="17">
        <v>80.709999999999994</v>
      </c>
      <c r="Q53" s="27" t="s">
        <v>8315</v>
      </c>
      <c r="R53" s="17" t="s">
        <v>8316</v>
      </c>
      <c r="S53" s="28">
        <v>42199.648912037039</v>
      </c>
      <c r="T53" s="28">
        <v>42217.041666666672</v>
      </c>
    </row>
    <row r="54" spans="1:20" ht="43.5" x14ac:dyDescent="0.35">
      <c r="A54" s="17">
        <v>2907</v>
      </c>
      <c r="B54" s="3" t="s">
        <v>2907</v>
      </c>
      <c r="C54" s="3" t="s">
        <v>7017</v>
      </c>
      <c r="D54" s="25">
        <v>2500</v>
      </c>
      <c r="E54" s="26">
        <v>2</v>
      </c>
      <c r="F54" s="17" t="s">
        <v>8220</v>
      </c>
      <c r="G54" s="17" t="s">
        <v>8223</v>
      </c>
      <c r="H54" s="17" t="s">
        <v>8245</v>
      </c>
      <c r="I54" s="17">
        <v>1463259837</v>
      </c>
      <c r="J54" s="17">
        <v>1458075837</v>
      </c>
      <c r="K54" s="17" t="b">
        <v>0</v>
      </c>
      <c r="L54" s="17">
        <v>2</v>
      </c>
      <c r="M54" s="17" t="b">
        <v>0</v>
      </c>
      <c r="N54" s="17" t="s">
        <v>8269</v>
      </c>
      <c r="O54" s="17">
        <v>0</v>
      </c>
      <c r="P54" s="17">
        <v>1</v>
      </c>
      <c r="Q54" s="27" t="s">
        <v>8315</v>
      </c>
      <c r="R54" s="17" t="s">
        <v>8316</v>
      </c>
      <c r="S54" s="28">
        <v>42444.877743055549</v>
      </c>
      <c r="T54" s="28">
        <v>42504.877743055549</v>
      </c>
    </row>
    <row r="55" spans="1:20" ht="58" x14ac:dyDescent="0.35">
      <c r="A55" s="17">
        <v>2908</v>
      </c>
      <c r="B55" s="3" t="s">
        <v>2908</v>
      </c>
      <c r="C55" s="3" t="s">
        <v>7018</v>
      </c>
      <c r="D55" s="25">
        <v>9600</v>
      </c>
      <c r="E55" s="26">
        <v>264</v>
      </c>
      <c r="F55" s="17" t="s">
        <v>8220</v>
      </c>
      <c r="G55" s="17" t="s">
        <v>8223</v>
      </c>
      <c r="H55" s="17" t="s">
        <v>8245</v>
      </c>
      <c r="I55" s="17">
        <v>1465407219</v>
      </c>
      <c r="J55" s="17">
        <v>1462815219</v>
      </c>
      <c r="K55" s="17" t="b">
        <v>0</v>
      </c>
      <c r="L55" s="17">
        <v>5</v>
      </c>
      <c r="M55" s="17" t="b">
        <v>0</v>
      </c>
      <c r="N55" s="17" t="s">
        <v>8269</v>
      </c>
      <c r="O55" s="17">
        <v>3</v>
      </c>
      <c r="P55" s="17">
        <v>52.8</v>
      </c>
      <c r="Q55" s="27" t="s">
        <v>8315</v>
      </c>
      <c r="R55" s="17" t="s">
        <v>8316</v>
      </c>
      <c r="S55" s="28">
        <v>42499.731701388882</v>
      </c>
      <c r="T55" s="28">
        <v>42529.731701388882</v>
      </c>
    </row>
    <row r="56" spans="1:20" ht="43.5" x14ac:dyDescent="0.35">
      <c r="A56" s="17">
        <v>2909</v>
      </c>
      <c r="B56" s="3" t="s">
        <v>2909</v>
      </c>
      <c r="C56" s="3" t="s">
        <v>7019</v>
      </c>
      <c r="D56" s="25">
        <v>180000</v>
      </c>
      <c r="E56" s="26">
        <v>20</v>
      </c>
      <c r="F56" s="17" t="s">
        <v>8220</v>
      </c>
      <c r="G56" s="17" t="s">
        <v>8223</v>
      </c>
      <c r="H56" s="17" t="s">
        <v>8245</v>
      </c>
      <c r="I56" s="17">
        <v>1416944760</v>
      </c>
      <c r="J56" s="17">
        <v>1413527001</v>
      </c>
      <c r="K56" s="17" t="b">
        <v>0</v>
      </c>
      <c r="L56" s="17">
        <v>1</v>
      </c>
      <c r="M56" s="17" t="b">
        <v>0</v>
      </c>
      <c r="N56" s="17" t="s">
        <v>8269</v>
      </c>
      <c r="O56" s="17">
        <v>0</v>
      </c>
      <c r="P56" s="17">
        <v>20</v>
      </c>
      <c r="Q56" s="27" t="s">
        <v>8315</v>
      </c>
      <c r="R56" s="17" t="s">
        <v>8316</v>
      </c>
      <c r="S56" s="28">
        <v>41929.266215277778</v>
      </c>
      <c r="T56" s="28">
        <v>41968.823611111111</v>
      </c>
    </row>
    <row r="57" spans="1:20" ht="58" x14ac:dyDescent="0.35">
      <c r="A57" s="17">
        <v>2911</v>
      </c>
      <c r="B57" s="3" t="s">
        <v>2911</v>
      </c>
      <c r="C57" s="3" t="s">
        <v>7021</v>
      </c>
      <c r="D57" s="25">
        <v>1800</v>
      </c>
      <c r="E57" s="26">
        <v>657</v>
      </c>
      <c r="F57" s="17" t="s">
        <v>8220</v>
      </c>
      <c r="G57" s="17" t="s">
        <v>8223</v>
      </c>
      <c r="H57" s="17" t="s">
        <v>8245</v>
      </c>
      <c r="I57" s="17">
        <v>1435429626</v>
      </c>
      <c r="J57" s="17">
        <v>1431973626</v>
      </c>
      <c r="K57" s="17" t="b">
        <v>0</v>
      </c>
      <c r="L57" s="17">
        <v>14</v>
      </c>
      <c r="M57" s="17" t="b">
        <v>0</v>
      </c>
      <c r="N57" s="17" t="s">
        <v>8269</v>
      </c>
      <c r="O57" s="17">
        <v>37</v>
      </c>
      <c r="P57" s="17">
        <v>46.93</v>
      </c>
      <c r="Q57" s="27" t="s">
        <v>8315</v>
      </c>
      <c r="R57" s="17" t="s">
        <v>8316</v>
      </c>
      <c r="S57" s="28">
        <v>42142.768819444449</v>
      </c>
      <c r="T57" s="28">
        <v>42182.768819444449</v>
      </c>
    </row>
    <row r="58" spans="1:20" ht="43.5" x14ac:dyDescent="0.35">
      <c r="A58" s="17">
        <v>2912</v>
      </c>
      <c r="B58" s="3" t="s">
        <v>2912</v>
      </c>
      <c r="C58" s="3" t="s">
        <v>7022</v>
      </c>
      <c r="D58" s="25">
        <v>14440</v>
      </c>
      <c r="E58" s="26">
        <v>2030</v>
      </c>
      <c r="F58" s="17" t="s">
        <v>8220</v>
      </c>
      <c r="G58" s="17" t="s">
        <v>8223</v>
      </c>
      <c r="H58" s="17" t="s">
        <v>8245</v>
      </c>
      <c r="I58" s="17">
        <v>1452827374</v>
      </c>
      <c r="J58" s="17">
        <v>1450235374</v>
      </c>
      <c r="K58" s="17" t="b">
        <v>0</v>
      </c>
      <c r="L58" s="17">
        <v>26</v>
      </c>
      <c r="M58" s="17" t="b">
        <v>0</v>
      </c>
      <c r="N58" s="17" t="s">
        <v>8269</v>
      </c>
      <c r="O58" s="17">
        <v>14</v>
      </c>
      <c r="P58" s="17">
        <v>78.08</v>
      </c>
      <c r="Q58" s="27" t="s">
        <v>8315</v>
      </c>
      <c r="R58" s="17" t="s">
        <v>8316</v>
      </c>
      <c r="S58" s="28">
        <v>42354.131643518514</v>
      </c>
      <c r="T58" s="28">
        <v>42384.131643518514</v>
      </c>
    </row>
    <row r="59" spans="1:20" ht="43.5" x14ac:dyDescent="0.35">
      <c r="A59" s="17">
        <v>2913</v>
      </c>
      <c r="B59" s="3" t="s">
        <v>2913</v>
      </c>
      <c r="C59" s="3" t="s">
        <v>7023</v>
      </c>
      <c r="D59" s="25">
        <v>10000</v>
      </c>
      <c r="E59" s="26">
        <v>2</v>
      </c>
      <c r="F59" s="17" t="s">
        <v>8220</v>
      </c>
      <c r="G59" s="17" t="s">
        <v>8223</v>
      </c>
      <c r="H59" s="17" t="s">
        <v>8245</v>
      </c>
      <c r="I59" s="17">
        <v>1410041339</v>
      </c>
      <c r="J59" s="17">
        <v>1404857339</v>
      </c>
      <c r="K59" s="17" t="b">
        <v>0</v>
      </c>
      <c r="L59" s="17">
        <v>2</v>
      </c>
      <c r="M59" s="17" t="b">
        <v>0</v>
      </c>
      <c r="N59" s="17" t="s">
        <v>8269</v>
      </c>
      <c r="O59" s="17">
        <v>0</v>
      </c>
      <c r="P59" s="17">
        <v>1</v>
      </c>
      <c r="Q59" s="27" t="s">
        <v>8315</v>
      </c>
      <c r="R59" s="17" t="s">
        <v>8316</v>
      </c>
      <c r="S59" s="28">
        <v>41828.922905092593</v>
      </c>
      <c r="T59" s="28">
        <v>41888.922905092593</v>
      </c>
    </row>
    <row r="60" spans="1:20" ht="43.5" x14ac:dyDescent="0.35">
      <c r="A60" s="17">
        <v>2917</v>
      </c>
      <c r="B60" s="3" t="s">
        <v>2917</v>
      </c>
      <c r="C60" s="3" t="s">
        <v>7027</v>
      </c>
      <c r="D60" s="25">
        <v>2000</v>
      </c>
      <c r="E60" s="26">
        <v>437</v>
      </c>
      <c r="F60" s="17" t="s">
        <v>8220</v>
      </c>
      <c r="G60" s="17" t="s">
        <v>8223</v>
      </c>
      <c r="H60" s="17" t="s">
        <v>8245</v>
      </c>
      <c r="I60" s="17">
        <v>1442381847</v>
      </c>
      <c r="J60" s="17">
        <v>1440826647</v>
      </c>
      <c r="K60" s="17" t="b">
        <v>0</v>
      </c>
      <c r="L60" s="17">
        <v>9</v>
      </c>
      <c r="M60" s="17" t="b">
        <v>0</v>
      </c>
      <c r="N60" s="17" t="s">
        <v>8269</v>
      </c>
      <c r="O60" s="17">
        <v>22</v>
      </c>
      <c r="P60" s="17">
        <v>48.56</v>
      </c>
      <c r="Q60" s="27" t="s">
        <v>8315</v>
      </c>
      <c r="R60" s="17" t="s">
        <v>8316</v>
      </c>
      <c r="S60" s="28">
        <v>42245.234340277777</v>
      </c>
      <c r="T60" s="28">
        <v>42263.234340277777</v>
      </c>
    </row>
    <row r="61" spans="1:20" ht="43.5" x14ac:dyDescent="0.35">
      <c r="A61" s="17">
        <v>2918</v>
      </c>
      <c r="B61" s="3" t="s">
        <v>2918</v>
      </c>
      <c r="C61" s="3" t="s">
        <v>7028</v>
      </c>
      <c r="D61" s="25">
        <v>5000</v>
      </c>
      <c r="E61" s="26">
        <v>1362</v>
      </c>
      <c r="F61" s="17" t="s">
        <v>8220</v>
      </c>
      <c r="G61" s="17" t="s">
        <v>8223</v>
      </c>
      <c r="H61" s="17" t="s">
        <v>8245</v>
      </c>
      <c r="I61" s="17">
        <v>1446131207</v>
      </c>
      <c r="J61" s="17">
        <v>1443712007</v>
      </c>
      <c r="K61" s="17" t="b">
        <v>0</v>
      </c>
      <c r="L61" s="17">
        <v>20</v>
      </c>
      <c r="M61" s="17" t="b">
        <v>0</v>
      </c>
      <c r="N61" s="17" t="s">
        <v>8269</v>
      </c>
      <c r="O61" s="17">
        <v>27</v>
      </c>
      <c r="P61" s="17">
        <v>68.099999999999994</v>
      </c>
      <c r="Q61" s="27" t="s">
        <v>8315</v>
      </c>
      <c r="R61" s="17" t="s">
        <v>8316</v>
      </c>
      <c r="S61" s="28">
        <v>42278.629710648151</v>
      </c>
      <c r="T61" s="28">
        <v>42306.629710648151</v>
      </c>
    </row>
    <row r="62" spans="1:20" ht="43.5" x14ac:dyDescent="0.35">
      <c r="A62" s="17">
        <v>2919</v>
      </c>
      <c r="B62" s="3" t="s">
        <v>2919</v>
      </c>
      <c r="C62" s="3" t="s">
        <v>7029</v>
      </c>
      <c r="D62" s="25">
        <v>600</v>
      </c>
      <c r="E62" s="26">
        <v>51</v>
      </c>
      <c r="F62" s="17" t="s">
        <v>8220</v>
      </c>
      <c r="G62" s="17" t="s">
        <v>8223</v>
      </c>
      <c r="H62" s="17" t="s">
        <v>8245</v>
      </c>
      <c r="I62" s="17">
        <v>1407250329</v>
      </c>
      <c r="J62" s="17">
        <v>1404658329</v>
      </c>
      <c r="K62" s="17" t="b">
        <v>0</v>
      </c>
      <c r="L62" s="17">
        <v>6</v>
      </c>
      <c r="M62" s="17" t="b">
        <v>0</v>
      </c>
      <c r="N62" s="17" t="s">
        <v>8269</v>
      </c>
      <c r="O62" s="17">
        <v>9</v>
      </c>
      <c r="P62" s="17">
        <v>8.5</v>
      </c>
      <c r="Q62" s="27" t="s">
        <v>8315</v>
      </c>
      <c r="R62" s="17" t="s">
        <v>8316</v>
      </c>
      <c r="S62" s="28">
        <v>41826.61954861111</v>
      </c>
      <c r="T62" s="28">
        <v>41856.61954861111</v>
      </c>
    </row>
    <row r="63" spans="1:20" ht="43.5" x14ac:dyDescent="0.35">
      <c r="A63" s="17">
        <v>3728</v>
      </c>
      <c r="B63" s="3" t="s">
        <v>3725</v>
      </c>
      <c r="C63" s="3" t="s">
        <v>7838</v>
      </c>
      <c r="D63" s="25">
        <v>20000</v>
      </c>
      <c r="E63" s="26">
        <v>1862</v>
      </c>
      <c r="F63" s="17" t="s">
        <v>8220</v>
      </c>
      <c r="G63" s="17" t="s">
        <v>8223</v>
      </c>
      <c r="H63" s="17" t="s">
        <v>8245</v>
      </c>
      <c r="I63" s="17">
        <v>1439957176</v>
      </c>
      <c r="J63" s="17">
        <v>1437365176</v>
      </c>
      <c r="K63" s="17" t="b">
        <v>0</v>
      </c>
      <c r="L63" s="17">
        <v>31</v>
      </c>
      <c r="M63" s="17" t="b">
        <v>0</v>
      </c>
      <c r="N63" s="17" t="s">
        <v>8269</v>
      </c>
      <c r="O63" s="17">
        <v>9</v>
      </c>
      <c r="P63" s="17">
        <v>60.06</v>
      </c>
      <c r="Q63" s="27" t="s">
        <v>8315</v>
      </c>
      <c r="R63" s="17" t="s">
        <v>8316</v>
      </c>
      <c r="S63" s="28">
        <v>42205.171018518522</v>
      </c>
      <c r="T63" s="28">
        <v>42235.171018518522</v>
      </c>
    </row>
    <row r="64" spans="1:20" ht="58" x14ac:dyDescent="0.35">
      <c r="A64" s="17">
        <v>3729</v>
      </c>
      <c r="B64" s="3" t="s">
        <v>3726</v>
      </c>
      <c r="C64" s="3" t="s">
        <v>7839</v>
      </c>
      <c r="D64" s="25">
        <v>5000</v>
      </c>
      <c r="E64" s="26">
        <v>362</v>
      </c>
      <c r="F64" s="17" t="s">
        <v>8220</v>
      </c>
      <c r="G64" s="17" t="s">
        <v>8223</v>
      </c>
      <c r="H64" s="17" t="s">
        <v>8245</v>
      </c>
      <c r="I64" s="17">
        <v>1427082912</v>
      </c>
      <c r="J64" s="17">
        <v>1423198512</v>
      </c>
      <c r="K64" s="17" t="b">
        <v>0</v>
      </c>
      <c r="L64" s="17">
        <v>5</v>
      </c>
      <c r="M64" s="17" t="b">
        <v>0</v>
      </c>
      <c r="N64" s="17" t="s">
        <v>8269</v>
      </c>
      <c r="O64" s="17">
        <v>7</v>
      </c>
      <c r="P64" s="17">
        <v>72.400000000000006</v>
      </c>
      <c r="Q64" s="27" t="s">
        <v>8315</v>
      </c>
      <c r="R64" s="17" t="s">
        <v>8316</v>
      </c>
      <c r="S64" s="28">
        <v>42041.205000000002</v>
      </c>
      <c r="T64" s="28">
        <v>42086.16333333333</v>
      </c>
    </row>
    <row r="65" spans="1:20" ht="58" x14ac:dyDescent="0.35">
      <c r="A65" s="17">
        <v>3730</v>
      </c>
      <c r="B65" s="3" t="s">
        <v>3727</v>
      </c>
      <c r="C65" s="3" t="s">
        <v>7840</v>
      </c>
      <c r="D65" s="25">
        <v>1000</v>
      </c>
      <c r="E65" s="26">
        <v>100</v>
      </c>
      <c r="F65" s="17" t="s">
        <v>8220</v>
      </c>
      <c r="G65" s="17" t="s">
        <v>8223</v>
      </c>
      <c r="H65" s="17" t="s">
        <v>8245</v>
      </c>
      <c r="I65" s="17">
        <v>1439828159</v>
      </c>
      <c r="J65" s="17">
        <v>1437236159</v>
      </c>
      <c r="K65" s="17" t="b">
        <v>0</v>
      </c>
      <c r="L65" s="17">
        <v>1</v>
      </c>
      <c r="M65" s="17" t="b">
        <v>0</v>
      </c>
      <c r="N65" s="17" t="s">
        <v>8269</v>
      </c>
      <c r="O65" s="17">
        <v>10</v>
      </c>
      <c r="P65" s="17">
        <v>100</v>
      </c>
      <c r="Q65" s="27" t="s">
        <v>8315</v>
      </c>
      <c r="R65" s="17" t="s">
        <v>8316</v>
      </c>
      <c r="S65" s="28">
        <v>42203.677766203706</v>
      </c>
      <c r="T65" s="28">
        <v>42233.677766203706</v>
      </c>
    </row>
    <row r="66" spans="1:20" ht="43.5" x14ac:dyDescent="0.35">
      <c r="A66" s="17">
        <v>3731</v>
      </c>
      <c r="B66" s="3" t="s">
        <v>3728</v>
      </c>
      <c r="C66" s="3" t="s">
        <v>7841</v>
      </c>
      <c r="D66" s="25">
        <v>5500</v>
      </c>
      <c r="E66" s="26">
        <v>620</v>
      </c>
      <c r="F66" s="17" t="s">
        <v>8220</v>
      </c>
      <c r="G66" s="17" t="s">
        <v>8223</v>
      </c>
      <c r="H66" s="17" t="s">
        <v>8245</v>
      </c>
      <c r="I66" s="17">
        <v>1420860180</v>
      </c>
      <c r="J66" s="17">
        <v>1418234646</v>
      </c>
      <c r="K66" s="17" t="b">
        <v>0</v>
      </c>
      <c r="L66" s="17">
        <v>12</v>
      </c>
      <c r="M66" s="17" t="b">
        <v>0</v>
      </c>
      <c r="N66" s="17" t="s">
        <v>8269</v>
      </c>
      <c r="O66" s="17">
        <v>11</v>
      </c>
      <c r="P66" s="17">
        <v>51.67</v>
      </c>
      <c r="Q66" s="27" t="s">
        <v>8315</v>
      </c>
      <c r="R66" s="17" t="s">
        <v>8316</v>
      </c>
      <c r="S66" s="28">
        <v>41983.752847222218</v>
      </c>
      <c r="T66" s="28">
        <v>42014.140972222223</v>
      </c>
    </row>
    <row r="67" spans="1:20" ht="29" x14ac:dyDescent="0.35">
      <c r="A67" s="17">
        <v>3733</v>
      </c>
      <c r="B67" s="3" t="s">
        <v>3730</v>
      </c>
      <c r="C67" s="3" t="s">
        <v>7843</v>
      </c>
      <c r="D67" s="25">
        <v>1500</v>
      </c>
      <c r="E67" s="26">
        <v>0</v>
      </c>
      <c r="F67" s="17" t="s">
        <v>8220</v>
      </c>
      <c r="G67" s="17" t="s">
        <v>8223</v>
      </c>
      <c r="H67" s="17" t="s">
        <v>8245</v>
      </c>
      <c r="I67" s="17">
        <v>1429396200</v>
      </c>
      <c r="J67" s="17">
        <v>1428539708</v>
      </c>
      <c r="K67" s="17" t="b">
        <v>0</v>
      </c>
      <c r="L67" s="17">
        <v>0</v>
      </c>
      <c r="M67" s="17" t="b">
        <v>0</v>
      </c>
      <c r="N67" s="17" t="s">
        <v>8269</v>
      </c>
      <c r="O67" s="17">
        <v>0</v>
      </c>
      <c r="P67" s="17">
        <v>0</v>
      </c>
      <c r="Q67" s="27" t="s">
        <v>8315</v>
      </c>
      <c r="R67" s="17" t="s">
        <v>8316</v>
      </c>
      <c r="S67" s="28">
        <v>42103.024398148147</v>
      </c>
      <c r="T67" s="28">
        <v>42112.9375</v>
      </c>
    </row>
    <row r="68" spans="1:20" ht="43.5" x14ac:dyDescent="0.35">
      <c r="A68" s="17">
        <v>3734</v>
      </c>
      <c r="B68" s="3" t="s">
        <v>3731</v>
      </c>
      <c r="C68" s="3" t="s">
        <v>7844</v>
      </c>
      <c r="D68" s="25">
        <v>1500</v>
      </c>
      <c r="E68" s="26">
        <v>427</v>
      </c>
      <c r="F68" s="17" t="s">
        <v>8220</v>
      </c>
      <c r="G68" s="17" t="s">
        <v>8223</v>
      </c>
      <c r="H68" s="17" t="s">
        <v>8245</v>
      </c>
      <c r="I68" s="17">
        <v>1432589896</v>
      </c>
      <c r="J68" s="17">
        <v>1427405896</v>
      </c>
      <c r="K68" s="17" t="b">
        <v>0</v>
      </c>
      <c r="L68" s="17">
        <v>7</v>
      </c>
      <c r="M68" s="17" t="b">
        <v>0</v>
      </c>
      <c r="N68" s="17" t="s">
        <v>8269</v>
      </c>
      <c r="O68" s="17">
        <v>28</v>
      </c>
      <c r="P68" s="17">
        <v>61</v>
      </c>
      <c r="Q68" s="27" t="s">
        <v>8315</v>
      </c>
      <c r="R68" s="17" t="s">
        <v>8316</v>
      </c>
      <c r="S68" s="28">
        <v>42089.901574074072</v>
      </c>
      <c r="T68" s="28">
        <v>42149.901574074072</v>
      </c>
    </row>
    <row r="69" spans="1:20" ht="29" x14ac:dyDescent="0.35">
      <c r="A69" s="17">
        <v>3737</v>
      </c>
      <c r="B69" s="3" t="s">
        <v>3734</v>
      </c>
      <c r="C69" s="3" t="s">
        <v>7847</v>
      </c>
      <c r="D69" s="25">
        <v>700</v>
      </c>
      <c r="E69" s="26">
        <v>150</v>
      </c>
      <c r="F69" s="17" t="s">
        <v>8220</v>
      </c>
      <c r="G69" s="17" t="s">
        <v>8223</v>
      </c>
      <c r="H69" s="17" t="s">
        <v>8245</v>
      </c>
      <c r="I69" s="17">
        <v>1447311540</v>
      </c>
      <c r="J69" s="17">
        <v>1445358903</v>
      </c>
      <c r="K69" s="17" t="b">
        <v>0</v>
      </c>
      <c r="L69" s="17">
        <v>4</v>
      </c>
      <c r="M69" s="17" t="b">
        <v>0</v>
      </c>
      <c r="N69" s="17" t="s">
        <v>8269</v>
      </c>
      <c r="O69" s="17">
        <v>21</v>
      </c>
      <c r="P69" s="17">
        <v>37.5</v>
      </c>
      <c r="Q69" s="27" t="s">
        <v>8315</v>
      </c>
      <c r="R69" s="17" t="s">
        <v>8316</v>
      </c>
      <c r="S69" s="28">
        <v>42297.691006944442</v>
      </c>
      <c r="T69" s="28">
        <v>42320.290972222225</v>
      </c>
    </row>
    <row r="70" spans="1:20" ht="43.5" x14ac:dyDescent="0.35">
      <c r="A70" s="17">
        <v>3740</v>
      </c>
      <c r="B70" s="3" t="s">
        <v>3737</v>
      </c>
      <c r="C70" s="3" t="s">
        <v>7850</v>
      </c>
      <c r="D70" s="25">
        <v>2000</v>
      </c>
      <c r="E70" s="26">
        <v>358</v>
      </c>
      <c r="F70" s="17" t="s">
        <v>8220</v>
      </c>
      <c r="G70" s="17" t="s">
        <v>8223</v>
      </c>
      <c r="H70" s="17" t="s">
        <v>8245</v>
      </c>
      <c r="I70" s="17">
        <v>1407808438</v>
      </c>
      <c r="J70" s="17">
        <v>1405217355</v>
      </c>
      <c r="K70" s="17" t="b">
        <v>0</v>
      </c>
      <c r="L70" s="17">
        <v>14</v>
      </c>
      <c r="M70" s="17" t="b">
        <v>0</v>
      </c>
      <c r="N70" s="17" t="s">
        <v>8269</v>
      </c>
      <c r="O70" s="17">
        <v>18</v>
      </c>
      <c r="P70" s="17">
        <v>25.57</v>
      </c>
      <c r="Q70" s="27" t="s">
        <v>8315</v>
      </c>
      <c r="R70" s="17" t="s">
        <v>8316</v>
      </c>
      <c r="S70" s="28">
        <v>41833.089756944442</v>
      </c>
      <c r="T70" s="28">
        <v>41863.079143518517</v>
      </c>
    </row>
    <row r="71" spans="1:20" ht="43.5" x14ac:dyDescent="0.35">
      <c r="A71" s="17">
        <v>3741</v>
      </c>
      <c r="B71" s="3" t="s">
        <v>3738</v>
      </c>
      <c r="C71" s="3" t="s">
        <v>7851</v>
      </c>
      <c r="D71" s="25">
        <v>20000</v>
      </c>
      <c r="E71" s="26">
        <v>0</v>
      </c>
      <c r="F71" s="17" t="s">
        <v>8220</v>
      </c>
      <c r="G71" s="17" t="s">
        <v>8223</v>
      </c>
      <c r="H71" s="17" t="s">
        <v>8245</v>
      </c>
      <c r="I71" s="17">
        <v>1450389950</v>
      </c>
      <c r="J71" s="17">
        <v>1447797950</v>
      </c>
      <c r="K71" s="17" t="b">
        <v>0</v>
      </c>
      <c r="L71" s="17">
        <v>0</v>
      </c>
      <c r="M71" s="17" t="b">
        <v>0</v>
      </c>
      <c r="N71" s="17" t="s">
        <v>8269</v>
      </c>
      <c r="O71" s="17">
        <v>0</v>
      </c>
      <c r="P71" s="17">
        <v>0</v>
      </c>
      <c r="Q71" s="27" t="s">
        <v>8315</v>
      </c>
      <c r="R71" s="17" t="s">
        <v>8316</v>
      </c>
      <c r="S71" s="28">
        <v>42325.920717592591</v>
      </c>
      <c r="T71" s="28">
        <v>42355.920717592591</v>
      </c>
    </row>
    <row r="72" spans="1:20" ht="43.5" x14ac:dyDescent="0.35">
      <c r="A72" s="17">
        <v>3742</v>
      </c>
      <c r="B72" s="3" t="s">
        <v>3739</v>
      </c>
      <c r="C72" s="3" t="s">
        <v>7852</v>
      </c>
      <c r="D72" s="25">
        <v>5000</v>
      </c>
      <c r="E72" s="26">
        <v>100</v>
      </c>
      <c r="F72" s="17" t="s">
        <v>8220</v>
      </c>
      <c r="G72" s="17" t="s">
        <v>8223</v>
      </c>
      <c r="H72" s="17" t="s">
        <v>8245</v>
      </c>
      <c r="I72" s="17">
        <v>1409980144</v>
      </c>
      <c r="J72" s="17">
        <v>1407388144</v>
      </c>
      <c r="K72" s="17" t="b">
        <v>0</v>
      </c>
      <c r="L72" s="17">
        <v>4</v>
      </c>
      <c r="M72" s="17" t="b">
        <v>0</v>
      </c>
      <c r="N72" s="17" t="s">
        <v>8269</v>
      </c>
      <c r="O72" s="17">
        <v>2</v>
      </c>
      <c r="P72" s="17">
        <v>25</v>
      </c>
      <c r="Q72" s="27" t="s">
        <v>8315</v>
      </c>
      <c r="R72" s="17" t="s">
        <v>8316</v>
      </c>
      <c r="S72" s="28">
        <v>41858.214629629627</v>
      </c>
      <c r="T72" s="28">
        <v>41888.214629629627</v>
      </c>
    </row>
    <row r="73" spans="1:20" ht="29" x14ac:dyDescent="0.35">
      <c r="A73" s="17">
        <v>3743</v>
      </c>
      <c r="B73" s="3" t="s">
        <v>3740</v>
      </c>
      <c r="C73" s="3" t="s">
        <v>7853</v>
      </c>
      <c r="D73" s="25">
        <v>2200</v>
      </c>
      <c r="E73" s="26">
        <v>0</v>
      </c>
      <c r="F73" s="17" t="s">
        <v>8220</v>
      </c>
      <c r="G73" s="17" t="s">
        <v>8223</v>
      </c>
      <c r="H73" s="17" t="s">
        <v>8245</v>
      </c>
      <c r="I73" s="17">
        <v>1404406964</v>
      </c>
      <c r="J73" s="17">
        <v>1401814964</v>
      </c>
      <c r="K73" s="17" t="b">
        <v>0</v>
      </c>
      <c r="L73" s="17">
        <v>0</v>
      </c>
      <c r="M73" s="17" t="b">
        <v>0</v>
      </c>
      <c r="N73" s="17" t="s">
        <v>8269</v>
      </c>
      <c r="O73" s="17">
        <v>0</v>
      </c>
      <c r="P73" s="17">
        <v>0</v>
      </c>
      <c r="Q73" s="27" t="s">
        <v>8315</v>
      </c>
      <c r="R73" s="17" t="s">
        <v>8316</v>
      </c>
      <c r="S73" s="28">
        <v>41793.710231481484</v>
      </c>
      <c r="T73" s="28">
        <v>41823.710231481484</v>
      </c>
    </row>
    <row r="74" spans="1:20" ht="43.5" x14ac:dyDescent="0.35">
      <c r="A74" s="17">
        <v>3744</v>
      </c>
      <c r="B74" s="3" t="s">
        <v>3741</v>
      </c>
      <c r="C74" s="3" t="s">
        <v>7854</v>
      </c>
      <c r="D74" s="25">
        <v>1200</v>
      </c>
      <c r="E74" s="26">
        <v>0</v>
      </c>
      <c r="F74" s="17" t="s">
        <v>8220</v>
      </c>
      <c r="G74" s="17" t="s">
        <v>8223</v>
      </c>
      <c r="H74" s="17" t="s">
        <v>8245</v>
      </c>
      <c r="I74" s="17">
        <v>1404532740</v>
      </c>
      <c r="J74" s="17">
        <v>1401823952</v>
      </c>
      <c r="K74" s="17" t="b">
        <v>0</v>
      </c>
      <c r="L74" s="17">
        <v>0</v>
      </c>
      <c r="M74" s="17" t="b">
        <v>0</v>
      </c>
      <c r="N74" s="17" t="s">
        <v>8269</v>
      </c>
      <c r="O74" s="17">
        <v>0</v>
      </c>
      <c r="P74" s="17">
        <v>0</v>
      </c>
      <c r="Q74" s="27" t="s">
        <v>8315</v>
      </c>
      <c r="R74" s="17" t="s">
        <v>8316</v>
      </c>
      <c r="S74" s="28">
        <v>41793.814259259263</v>
      </c>
      <c r="T74" s="28">
        <v>41825.165972222225</v>
      </c>
    </row>
    <row r="75" spans="1:20" ht="43.5" x14ac:dyDescent="0.35">
      <c r="A75" s="17">
        <v>3745</v>
      </c>
      <c r="B75" s="3" t="s">
        <v>3742</v>
      </c>
      <c r="C75" s="3" t="s">
        <v>7855</v>
      </c>
      <c r="D75" s="25">
        <v>100</v>
      </c>
      <c r="E75" s="26">
        <v>10</v>
      </c>
      <c r="F75" s="17" t="s">
        <v>8220</v>
      </c>
      <c r="G75" s="17" t="s">
        <v>8223</v>
      </c>
      <c r="H75" s="17" t="s">
        <v>8245</v>
      </c>
      <c r="I75" s="17">
        <v>1407689102</v>
      </c>
      <c r="J75" s="17">
        <v>1405097102</v>
      </c>
      <c r="K75" s="17" t="b">
        <v>0</v>
      </c>
      <c r="L75" s="17">
        <v>1</v>
      </c>
      <c r="M75" s="17" t="b">
        <v>0</v>
      </c>
      <c r="N75" s="17" t="s">
        <v>8269</v>
      </c>
      <c r="O75" s="17">
        <v>10</v>
      </c>
      <c r="P75" s="17">
        <v>10</v>
      </c>
      <c r="Q75" s="27" t="s">
        <v>8315</v>
      </c>
      <c r="R75" s="17" t="s">
        <v>8316</v>
      </c>
      <c r="S75" s="28">
        <v>41831.697939814818</v>
      </c>
      <c r="T75" s="28">
        <v>41861.697939814818</v>
      </c>
    </row>
    <row r="76" spans="1:20" ht="58" x14ac:dyDescent="0.35">
      <c r="A76" s="17">
        <v>3746</v>
      </c>
      <c r="B76" s="3" t="s">
        <v>3743</v>
      </c>
      <c r="C76" s="3" t="s">
        <v>7856</v>
      </c>
      <c r="D76" s="25">
        <v>8500</v>
      </c>
      <c r="E76" s="26">
        <v>202</v>
      </c>
      <c r="F76" s="17" t="s">
        <v>8220</v>
      </c>
      <c r="G76" s="17" t="s">
        <v>8223</v>
      </c>
      <c r="H76" s="17" t="s">
        <v>8245</v>
      </c>
      <c r="I76" s="17">
        <v>1475918439</v>
      </c>
      <c r="J76" s="17">
        <v>1473326439</v>
      </c>
      <c r="K76" s="17" t="b">
        <v>0</v>
      </c>
      <c r="L76" s="17">
        <v>1</v>
      </c>
      <c r="M76" s="17" t="b">
        <v>0</v>
      </c>
      <c r="N76" s="17" t="s">
        <v>8269</v>
      </c>
      <c r="O76" s="17">
        <v>2</v>
      </c>
      <c r="P76" s="17">
        <v>202</v>
      </c>
      <c r="Q76" s="27" t="s">
        <v>8315</v>
      </c>
      <c r="R76" s="17" t="s">
        <v>8316</v>
      </c>
      <c r="S76" s="28">
        <v>42621.389340277776</v>
      </c>
      <c r="T76" s="28">
        <v>42651.389340277776</v>
      </c>
    </row>
    <row r="77" spans="1:20" ht="43.5" x14ac:dyDescent="0.35">
      <c r="A77" s="17">
        <v>3841</v>
      </c>
      <c r="B77" s="3" t="s">
        <v>3838</v>
      </c>
      <c r="C77" s="3" t="s">
        <v>7950</v>
      </c>
      <c r="D77" s="25">
        <v>10000</v>
      </c>
      <c r="E77" s="26">
        <v>872</v>
      </c>
      <c r="F77" s="17" t="s">
        <v>8220</v>
      </c>
      <c r="G77" s="17" t="s">
        <v>8223</v>
      </c>
      <c r="H77" s="17" t="s">
        <v>8245</v>
      </c>
      <c r="I77" s="17">
        <v>1405882287</v>
      </c>
      <c r="J77" s="17">
        <v>1400698287</v>
      </c>
      <c r="K77" s="17" t="b">
        <v>1</v>
      </c>
      <c r="L77" s="17">
        <v>34</v>
      </c>
      <c r="M77" s="17" t="b">
        <v>0</v>
      </c>
      <c r="N77" s="17" t="s">
        <v>8269</v>
      </c>
      <c r="O77" s="17">
        <v>9</v>
      </c>
      <c r="P77" s="17">
        <v>25.65</v>
      </c>
      <c r="Q77" s="27" t="s">
        <v>8315</v>
      </c>
      <c r="R77" s="17" t="s">
        <v>8316</v>
      </c>
      <c r="S77" s="28">
        <v>41780.785729166666</v>
      </c>
      <c r="T77" s="28">
        <v>41840.785729166666</v>
      </c>
    </row>
    <row r="78" spans="1:20" ht="43.5" x14ac:dyDescent="0.35">
      <c r="A78" s="17">
        <v>3843</v>
      </c>
      <c r="B78" s="3" t="s">
        <v>3840</v>
      </c>
      <c r="C78" s="3" t="s">
        <v>7952</v>
      </c>
      <c r="D78" s="25">
        <v>5000</v>
      </c>
      <c r="E78" s="26">
        <v>1065</v>
      </c>
      <c r="F78" s="17" t="s">
        <v>8220</v>
      </c>
      <c r="G78" s="17" t="s">
        <v>8223</v>
      </c>
      <c r="H78" s="17" t="s">
        <v>8245</v>
      </c>
      <c r="I78" s="17">
        <v>1401587064</v>
      </c>
      <c r="J78" s="17">
        <v>1399427064</v>
      </c>
      <c r="K78" s="17" t="b">
        <v>1</v>
      </c>
      <c r="L78" s="17">
        <v>19</v>
      </c>
      <c r="M78" s="17" t="b">
        <v>0</v>
      </c>
      <c r="N78" s="17" t="s">
        <v>8269</v>
      </c>
      <c r="O78" s="17">
        <v>21</v>
      </c>
      <c r="P78" s="17">
        <v>56.05</v>
      </c>
      <c r="Q78" s="27" t="s">
        <v>8315</v>
      </c>
      <c r="R78" s="17" t="s">
        <v>8316</v>
      </c>
      <c r="S78" s="28">
        <v>41766.072500000002</v>
      </c>
      <c r="T78" s="28">
        <v>41791.072500000002</v>
      </c>
    </row>
    <row r="79" spans="1:20" ht="58" x14ac:dyDescent="0.35">
      <c r="A79" s="17">
        <v>3844</v>
      </c>
      <c r="B79" s="3" t="s">
        <v>3841</v>
      </c>
      <c r="C79" s="3" t="s">
        <v>7953</v>
      </c>
      <c r="D79" s="25">
        <v>9800</v>
      </c>
      <c r="E79" s="26">
        <v>4066</v>
      </c>
      <c r="F79" s="17" t="s">
        <v>8220</v>
      </c>
      <c r="G79" s="17" t="s">
        <v>8223</v>
      </c>
      <c r="H79" s="17" t="s">
        <v>8245</v>
      </c>
      <c r="I79" s="17">
        <v>1401778740</v>
      </c>
      <c r="J79" s="17">
        <v>1399474134</v>
      </c>
      <c r="K79" s="17" t="b">
        <v>1</v>
      </c>
      <c r="L79" s="17">
        <v>50</v>
      </c>
      <c r="M79" s="17" t="b">
        <v>0</v>
      </c>
      <c r="N79" s="17" t="s">
        <v>8269</v>
      </c>
      <c r="O79" s="17">
        <v>41</v>
      </c>
      <c r="P79" s="17">
        <v>81.319999999999993</v>
      </c>
      <c r="Q79" s="27" t="s">
        <v>8315</v>
      </c>
      <c r="R79" s="17" t="s">
        <v>8316</v>
      </c>
      <c r="S79" s="28">
        <v>41766.617291666669</v>
      </c>
      <c r="T79" s="28">
        <v>41793.290972222225</v>
      </c>
    </row>
    <row r="80" spans="1:20" ht="58" x14ac:dyDescent="0.35">
      <c r="A80" s="17">
        <v>3845</v>
      </c>
      <c r="B80" s="3" t="s">
        <v>3842</v>
      </c>
      <c r="C80" s="3" t="s">
        <v>7954</v>
      </c>
      <c r="D80" s="25">
        <v>40000</v>
      </c>
      <c r="E80" s="26">
        <v>842</v>
      </c>
      <c r="F80" s="17" t="s">
        <v>8220</v>
      </c>
      <c r="G80" s="17" t="s">
        <v>8223</v>
      </c>
      <c r="H80" s="17" t="s">
        <v>8245</v>
      </c>
      <c r="I80" s="17">
        <v>1443711774</v>
      </c>
      <c r="J80" s="17">
        <v>1441119774</v>
      </c>
      <c r="K80" s="17" t="b">
        <v>1</v>
      </c>
      <c r="L80" s="17">
        <v>12</v>
      </c>
      <c r="M80" s="17" t="b">
        <v>0</v>
      </c>
      <c r="N80" s="17" t="s">
        <v>8269</v>
      </c>
      <c r="O80" s="17">
        <v>2</v>
      </c>
      <c r="P80" s="17">
        <v>70.17</v>
      </c>
      <c r="Q80" s="27" t="s">
        <v>8315</v>
      </c>
      <c r="R80" s="17" t="s">
        <v>8316</v>
      </c>
      <c r="S80" s="28">
        <v>42248.627013888887</v>
      </c>
      <c r="T80" s="28">
        <v>42278.627013888887</v>
      </c>
    </row>
    <row r="81" spans="1:20" ht="43.5" x14ac:dyDescent="0.35">
      <c r="A81" s="17">
        <v>3846</v>
      </c>
      <c r="B81" s="3" t="s">
        <v>3843</v>
      </c>
      <c r="C81" s="3" t="s">
        <v>7955</v>
      </c>
      <c r="D81" s="25">
        <v>7000</v>
      </c>
      <c r="E81" s="26">
        <v>189</v>
      </c>
      <c r="F81" s="17" t="s">
        <v>8220</v>
      </c>
      <c r="G81" s="17" t="s">
        <v>8223</v>
      </c>
      <c r="H81" s="17" t="s">
        <v>8245</v>
      </c>
      <c r="I81" s="17">
        <v>1412405940</v>
      </c>
      <c r="J81" s="17">
        <v>1409721542</v>
      </c>
      <c r="K81" s="17" t="b">
        <v>1</v>
      </c>
      <c r="L81" s="17">
        <v>8</v>
      </c>
      <c r="M81" s="17" t="b">
        <v>0</v>
      </c>
      <c r="N81" s="17" t="s">
        <v>8269</v>
      </c>
      <c r="O81" s="17">
        <v>3</v>
      </c>
      <c r="P81" s="17">
        <v>23.63</v>
      </c>
      <c r="Q81" s="27" t="s">
        <v>8315</v>
      </c>
      <c r="R81" s="17" t="s">
        <v>8316</v>
      </c>
      <c r="S81" s="28">
        <v>41885.221550925926</v>
      </c>
      <c r="T81" s="28">
        <v>41916.290972222225</v>
      </c>
    </row>
    <row r="82" spans="1:20" ht="43.5" x14ac:dyDescent="0.35">
      <c r="A82" s="17">
        <v>3847</v>
      </c>
      <c r="B82" s="3" t="s">
        <v>3844</v>
      </c>
      <c r="C82" s="3" t="s">
        <v>7956</v>
      </c>
      <c r="D82" s="25">
        <v>10500</v>
      </c>
      <c r="E82" s="26">
        <v>1697</v>
      </c>
      <c r="F82" s="17" t="s">
        <v>8220</v>
      </c>
      <c r="G82" s="17" t="s">
        <v>8223</v>
      </c>
      <c r="H82" s="17" t="s">
        <v>8245</v>
      </c>
      <c r="I82" s="17">
        <v>1437283391</v>
      </c>
      <c r="J82" s="17">
        <v>1433395391</v>
      </c>
      <c r="K82" s="17" t="b">
        <v>1</v>
      </c>
      <c r="L82" s="17">
        <v>9</v>
      </c>
      <c r="M82" s="17" t="b">
        <v>0</v>
      </c>
      <c r="N82" s="17" t="s">
        <v>8269</v>
      </c>
      <c r="O82" s="17">
        <v>16</v>
      </c>
      <c r="P82" s="17">
        <v>188.56</v>
      </c>
      <c r="Q82" s="27" t="s">
        <v>8315</v>
      </c>
      <c r="R82" s="17" t="s">
        <v>8316</v>
      </c>
      <c r="S82" s="28">
        <v>42159.224432870367</v>
      </c>
      <c r="T82" s="28">
        <v>42204.224432870367</v>
      </c>
    </row>
    <row r="83" spans="1:20" ht="72.5" x14ac:dyDescent="0.35">
      <c r="A83" s="17">
        <v>3848</v>
      </c>
      <c r="B83" s="3" t="s">
        <v>3845</v>
      </c>
      <c r="C83" s="3" t="s">
        <v>7957</v>
      </c>
      <c r="D83" s="25">
        <v>13000</v>
      </c>
      <c r="E83" s="26">
        <v>2129</v>
      </c>
      <c r="F83" s="17" t="s">
        <v>8220</v>
      </c>
      <c r="G83" s="17" t="s">
        <v>8223</v>
      </c>
      <c r="H83" s="17" t="s">
        <v>8245</v>
      </c>
      <c r="I83" s="17">
        <v>1445196989</v>
      </c>
      <c r="J83" s="17">
        <v>1442604989</v>
      </c>
      <c r="K83" s="17" t="b">
        <v>1</v>
      </c>
      <c r="L83" s="17">
        <v>43</v>
      </c>
      <c r="M83" s="17" t="b">
        <v>0</v>
      </c>
      <c r="N83" s="17" t="s">
        <v>8269</v>
      </c>
      <c r="O83" s="17">
        <v>16</v>
      </c>
      <c r="P83" s="17">
        <v>49.51</v>
      </c>
      <c r="Q83" s="27" t="s">
        <v>8315</v>
      </c>
      <c r="R83" s="17" t="s">
        <v>8316</v>
      </c>
      <c r="S83" s="28">
        <v>42265.817002314812</v>
      </c>
      <c r="T83" s="28">
        <v>42295.817002314812</v>
      </c>
    </row>
    <row r="84" spans="1:20" ht="43.5" x14ac:dyDescent="0.35">
      <c r="A84" s="17">
        <v>3850</v>
      </c>
      <c r="B84" s="3" t="s">
        <v>3847</v>
      </c>
      <c r="C84" s="3" t="s">
        <v>7959</v>
      </c>
      <c r="D84" s="25">
        <v>1000</v>
      </c>
      <c r="E84" s="26">
        <v>38</v>
      </c>
      <c r="F84" s="17" t="s">
        <v>8220</v>
      </c>
      <c r="G84" s="17" t="s">
        <v>8223</v>
      </c>
      <c r="H84" s="17" t="s">
        <v>8245</v>
      </c>
      <c r="I84" s="17">
        <v>1420081143</v>
      </c>
      <c r="J84" s="17">
        <v>1417489143</v>
      </c>
      <c r="K84" s="17" t="b">
        <v>1</v>
      </c>
      <c r="L84" s="17">
        <v>4</v>
      </c>
      <c r="M84" s="17" t="b">
        <v>0</v>
      </c>
      <c r="N84" s="17" t="s">
        <v>8269</v>
      </c>
      <c r="O84" s="17">
        <v>4</v>
      </c>
      <c r="P84" s="17">
        <v>9.5</v>
      </c>
      <c r="Q84" s="27" t="s">
        <v>8315</v>
      </c>
      <c r="R84" s="17" t="s">
        <v>8316</v>
      </c>
      <c r="S84" s="28">
        <v>41975.124340277776</v>
      </c>
      <c r="T84" s="28">
        <v>42005.124340277776</v>
      </c>
    </row>
    <row r="85" spans="1:20" ht="58" x14ac:dyDescent="0.35">
      <c r="A85" s="17">
        <v>3852</v>
      </c>
      <c r="B85" s="3" t="s">
        <v>3849</v>
      </c>
      <c r="C85" s="3" t="s">
        <v>7961</v>
      </c>
      <c r="D85" s="25">
        <v>10000</v>
      </c>
      <c r="E85" s="26">
        <v>20</v>
      </c>
      <c r="F85" s="17" t="s">
        <v>8220</v>
      </c>
      <c r="G85" s="17" t="s">
        <v>8223</v>
      </c>
      <c r="H85" s="17" t="s">
        <v>8245</v>
      </c>
      <c r="I85" s="17">
        <v>1427427276</v>
      </c>
      <c r="J85" s="17">
        <v>1425270876</v>
      </c>
      <c r="K85" s="17" t="b">
        <v>0</v>
      </c>
      <c r="L85" s="17">
        <v>2</v>
      </c>
      <c r="M85" s="17" t="b">
        <v>0</v>
      </c>
      <c r="N85" s="17" t="s">
        <v>8269</v>
      </c>
      <c r="O85" s="17">
        <v>0</v>
      </c>
      <c r="P85" s="17">
        <v>10</v>
      </c>
      <c r="Q85" s="27" t="s">
        <v>8315</v>
      </c>
      <c r="R85" s="17" t="s">
        <v>8316</v>
      </c>
      <c r="S85" s="28">
        <v>42065.190694444449</v>
      </c>
      <c r="T85" s="28">
        <v>42090.149027777778</v>
      </c>
    </row>
    <row r="86" spans="1:20" ht="43.5" x14ac:dyDescent="0.35">
      <c r="A86" s="17">
        <v>3853</v>
      </c>
      <c r="B86" s="3" t="s">
        <v>3850</v>
      </c>
      <c r="C86" s="3" t="s">
        <v>7962</v>
      </c>
      <c r="D86" s="25">
        <v>100000</v>
      </c>
      <c r="E86" s="26">
        <v>26</v>
      </c>
      <c r="F86" s="17" t="s">
        <v>8220</v>
      </c>
      <c r="G86" s="17" t="s">
        <v>8223</v>
      </c>
      <c r="H86" s="17" t="s">
        <v>8245</v>
      </c>
      <c r="I86" s="17">
        <v>1409602178</v>
      </c>
      <c r="J86" s="17">
        <v>1406578178</v>
      </c>
      <c r="K86" s="17" t="b">
        <v>0</v>
      </c>
      <c r="L86" s="17">
        <v>2</v>
      </c>
      <c r="M86" s="17" t="b">
        <v>0</v>
      </c>
      <c r="N86" s="17" t="s">
        <v>8269</v>
      </c>
      <c r="O86" s="17">
        <v>0</v>
      </c>
      <c r="P86" s="17">
        <v>13</v>
      </c>
      <c r="Q86" s="27" t="s">
        <v>8315</v>
      </c>
      <c r="R86" s="17" t="s">
        <v>8316</v>
      </c>
      <c r="S86" s="28">
        <v>41848.84002314815</v>
      </c>
      <c r="T86" s="28">
        <v>41883.84002314815</v>
      </c>
    </row>
    <row r="87" spans="1:20" ht="43.5" x14ac:dyDescent="0.35">
      <c r="A87" s="17">
        <v>3854</v>
      </c>
      <c r="B87" s="3" t="s">
        <v>3851</v>
      </c>
      <c r="C87" s="3" t="s">
        <v>7963</v>
      </c>
      <c r="D87" s="25">
        <v>11000</v>
      </c>
      <c r="E87" s="26">
        <v>1788</v>
      </c>
      <c r="F87" s="17" t="s">
        <v>8220</v>
      </c>
      <c r="G87" s="17" t="s">
        <v>8223</v>
      </c>
      <c r="H87" s="17" t="s">
        <v>8245</v>
      </c>
      <c r="I87" s="17">
        <v>1431206058</v>
      </c>
      <c r="J87" s="17">
        <v>1428614058</v>
      </c>
      <c r="K87" s="17" t="b">
        <v>0</v>
      </c>
      <c r="L87" s="17">
        <v>20</v>
      </c>
      <c r="M87" s="17" t="b">
        <v>0</v>
      </c>
      <c r="N87" s="17" t="s">
        <v>8269</v>
      </c>
      <c r="O87" s="17">
        <v>16</v>
      </c>
      <c r="P87" s="17">
        <v>89.4</v>
      </c>
      <c r="Q87" s="27" t="s">
        <v>8315</v>
      </c>
      <c r="R87" s="17" t="s">
        <v>8316</v>
      </c>
      <c r="S87" s="28">
        <v>42103.884930555556</v>
      </c>
      <c r="T87" s="28">
        <v>42133.884930555556</v>
      </c>
    </row>
    <row r="88" spans="1:20" ht="72.5" x14ac:dyDescent="0.35">
      <c r="A88" s="17">
        <v>3855</v>
      </c>
      <c r="B88" s="3" t="s">
        <v>3852</v>
      </c>
      <c r="C88" s="3" t="s">
        <v>7964</v>
      </c>
      <c r="D88" s="25">
        <v>1000</v>
      </c>
      <c r="E88" s="26">
        <v>25</v>
      </c>
      <c r="F88" s="17" t="s">
        <v>8220</v>
      </c>
      <c r="G88" s="17" t="s">
        <v>8223</v>
      </c>
      <c r="H88" s="17" t="s">
        <v>8245</v>
      </c>
      <c r="I88" s="17">
        <v>1427408271</v>
      </c>
      <c r="J88" s="17">
        <v>1424819871</v>
      </c>
      <c r="K88" s="17" t="b">
        <v>0</v>
      </c>
      <c r="L88" s="17">
        <v>1</v>
      </c>
      <c r="M88" s="17" t="b">
        <v>0</v>
      </c>
      <c r="N88" s="17" t="s">
        <v>8269</v>
      </c>
      <c r="O88" s="17">
        <v>3</v>
      </c>
      <c r="P88" s="17">
        <v>25</v>
      </c>
      <c r="Q88" s="27" t="s">
        <v>8315</v>
      </c>
      <c r="R88" s="17" t="s">
        <v>8316</v>
      </c>
      <c r="S88" s="28">
        <v>42059.970729166671</v>
      </c>
      <c r="T88" s="28">
        <v>42089.929062499999</v>
      </c>
    </row>
    <row r="89" spans="1:20" ht="43.5" x14ac:dyDescent="0.35">
      <c r="A89" s="17">
        <v>3856</v>
      </c>
      <c r="B89" s="3" t="s">
        <v>3853</v>
      </c>
      <c r="C89" s="3" t="s">
        <v>7965</v>
      </c>
      <c r="D89" s="25">
        <v>5000</v>
      </c>
      <c r="E89" s="26">
        <v>1</v>
      </c>
      <c r="F89" s="17" t="s">
        <v>8220</v>
      </c>
      <c r="G89" s="17" t="s">
        <v>8223</v>
      </c>
      <c r="H89" s="17" t="s">
        <v>8245</v>
      </c>
      <c r="I89" s="17">
        <v>1425833403</v>
      </c>
      <c r="J89" s="17">
        <v>1423245003</v>
      </c>
      <c r="K89" s="17" t="b">
        <v>0</v>
      </c>
      <c r="L89" s="17">
        <v>1</v>
      </c>
      <c r="M89" s="17" t="b">
        <v>0</v>
      </c>
      <c r="N89" s="17" t="s">
        <v>8269</v>
      </c>
      <c r="O89" s="17">
        <v>0</v>
      </c>
      <c r="P89" s="17">
        <v>1</v>
      </c>
      <c r="Q89" s="27" t="s">
        <v>8315</v>
      </c>
      <c r="R89" s="17" t="s">
        <v>8316</v>
      </c>
      <c r="S89" s="28">
        <v>42041.743090277778</v>
      </c>
      <c r="T89" s="28">
        <v>42071.701423611114</v>
      </c>
    </row>
    <row r="90" spans="1:20" ht="43.5" x14ac:dyDescent="0.35">
      <c r="A90" s="17">
        <v>3857</v>
      </c>
      <c r="B90" s="3" t="s">
        <v>3854</v>
      </c>
      <c r="C90" s="3" t="s">
        <v>7966</v>
      </c>
      <c r="D90" s="25">
        <v>5000</v>
      </c>
      <c r="E90" s="26">
        <v>260</v>
      </c>
      <c r="F90" s="17" t="s">
        <v>8220</v>
      </c>
      <c r="G90" s="17" t="s">
        <v>8223</v>
      </c>
      <c r="H90" s="17" t="s">
        <v>8245</v>
      </c>
      <c r="I90" s="17">
        <v>1406913120</v>
      </c>
      <c r="J90" s="17">
        <v>1404927690</v>
      </c>
      <c r="K90" s="17" t="b">
        <v>0</v>
      </c>
      <c r="L90" s="17">
        <v>4</v>
      </c>
      <c r="M90" s="17" t="b">
        <v>0</v>
      </c>
      <c r="N90" s="17" t="s">
        <v>8269</v>
      </c>
      <c r="O90" s="17">
        <v>5</v>
      </c>
      <c r="P90" s="17">
        <v>65</v>
      </c>
      <c r="Q90" s="27" t="s">
        <v>8315</v>
      </c>
      <c r="R90" s="17" t="s">
        <v>8316</v>
      </c>
      <c r="S90" s="28">
        <v>41829.73715277778</v>
      </c>
      <c r="T90" s="28">
        <v>41852.716666666667</v>
      </c>
    </row>
    <row r="91" spans="1:20" ht="43.5" x14ac:dyDescent="0.35">
      <c r="A91" s="17">
        <v>3859</v>
      </c>
      <c r="B91" s="3" t="s">
        <v>3856</v>
      </c>
      <c r="C91" s="3" t="s">
        <v>7968</v>
      </c>
      <c r="D91" s="25">
        <v>2500</v>
      </c>
      <c r="E91" s="26">
        <v>1</v>
      </c>
      <c r="F91" s="17" t="s">
        <v>8220</v>
      </c>
      <c r="G91" s="17" t="s">
        <v>8223</v>
      </c>
      <c r="H91" s="17" t="s">
        <v>8245</v>
      </c>
      <c r="I91" s="17">
        <v>1403730000</v>
      </c>
      <c r="J91" s="17">
        <v>1401485207</v>
      </c>
      <c r="K91" s="17" t="b">
        <v>0</v>
      </c>
      <c r="L91" s="17">
        <v>1</v>
      </c>
      <c r="M91" s="17" t="b">
        <v>0</v>
      </c>
      <c r="N91" s="17" t="s">
        <v>8269</v>
      </c>
      <c r="O91" s="17">
        <v>0</v>
      </c>
      <c r="P91" s="17">
        <v>1</v>
      </c>
      <c r="Q91" s="27" t="s">
        <v>8315</v>
      </c>
      <c r="R91" s="17" t="s">
        <v>8316</v>
      </c>
      <c r="S91" s="28">
        <v>41789.893599537041</v>
      </c>
      <c r="T91" s="28">
        <v>41815.875</v>
      </c>
    </row>
    <row r="92" spans="1:20" ht="58" x14ac:dyDescent="0.35">
      <c r="A92" s="17">
        <v>3860</v>
      </c>
      <c r="B92" s="3" t="s">
        <v>3857</v>
      </c>
      <c r="C92" s="3" t="s">
        <v>7969</v>
      </c>
      <c r="D92" s="25">
        <v>6000</v>
      </c>
      <c r="E92" s="26">
        <v>1060</v>
      </c>
      <c r="F92" s="17" t="s">
        <v>8220</v>
      </c>
      <c r="G92" s="17" t="s">
        <v>8223</v>
      </c>
      <c r="H92" s="17" t="s">
        <v>8245</v>
      </c>
      <c r="I92" s="17">
        <v>1407858710</v>
      </c>
      <c r="J92" s="17">
        <v>1405266710</v>
      </c>
      <c r="K92" s="17" t="b">
        <v>0</v>
      </c>
      <c r="L92" s="17">
        <v>13</v>
      </c>
      <c r="M92" s="17" t="b">
        <v>0</v>
      </c>
      <c r="N92" s="17" t="s">
        <v>8269</v>
      </c>
      <c r="O92" s="17">
        <v>18</v>
      </c>
      <c r="P92" s="17">
        <v>81.540000000000006</v>
      </c>
      <c r="Q92" s="27" t="s">
        <v>8315</v>
      </c>
      <c r="R92" s="17" t="s">
        <v>8316</v>
      </c>
      <c r="S92" s="28">
        <v>41833.660995370366</v>
      </c>
      <c r="T92" s="28">
        <v>41863.660995370366</v>
      </c>
    </row>
    <row r="93" spans="1:20" ht="29" x14ac:dyDescent="0.35">
      <c r="A93" s="17">
        <v>3861</v>
      </c>
      <c r="B93" s="3" t="s">
        <v>3858</v>
      </c>
      <c r="C93" s="3" t="s">
        <v>7970</v>
      </c>
      <c r="D93" s="25">
        <v>2000</v>
      </c>
      <c r="E93" s="26">
        <v>100</v>
      </c>
      <c r="F93" s="17" t="s">
        <v>8220</v>
      </c>
      <c r="G93" s="17" t="s">
        <v>8223</v>
      </c>
      <c r="H93" s="17" t="s">
        <v>8245</v>
      </c>
      <c r="I93" s="17">
        <v>1415828820</v>
      </c>
      <c r="J93" s="17">
        <v>1412258977</v>
      </c>
      <c r="K93" s="17" t="b">
        <v>0</v>
      </c>
      <c r="L93" s="17">
        <v>1</v>
      </c>
      <c r="M93" s="17" t="b">
        <v>0</v>
      </c>
      <c r="N93" s="17" t="s">
        <v>8269</v>
      </c>
      <c r="O93" s="17">
        <v>5</v>
      </c>
      <c r="P93" s="17">
        <v>100</v>
      </c>
      <c r="Q93" s="27" t="s">
        <v>8315</v>
      </c>
      <c r="R93" s="17" t="s">
        <v>8316</v>
      </c>
      <c r="S93" s="28">
        <v>41914.590011574073</v>
      </c>
      <c r="T93" s="28">
        <v>41955.907638888893</v>
      </c>
    </row>
    <row r="94" spans="1:20" ht="29" x14ac:dyDescent="0.35">
      <c r="A94" s="17">
        <v>3862</v>
      </c>
      <c r="B94" s="3" t="s">
        <v>3859</v>
      </c>
      <c r="C94" s="3" t="s">
        <v>7971</v>
      </c>
      <c r="D94" s="25">
        <v>7500</v>
      </c>
      <c r="E94" s="26">
        <v>1</v>
      </c>
      <c r="F94" s="17" t="s">
        <v>8220</v>
      </c>
      <c r="G94" s="17" t="s">
        <v>8223</v>
      </c>
      <c r="H94" s="17" t="s">
        <v>8245</v>
      </c>
      <c r="I94" s="17">
        <v>1473699540</v>
      </c>
      <c r="J94" s="17">
        <v>1472451356</v>
      </c>
      <c r="K94" s="17" t="b">
        <v>0</v>
      </c>
      <c r="L94" s="17">
        <v>1</v>
      </c>
      <c r="M94" s="17" t="b">
        <v>0</v>
      </c>
      <c r="N94" s="17" t="s">
        <v>8269</v>
      </c>
      <c r="O94" s="17">
        <v>0</v>
      </c>
      <c r="P94" s="17">
        <v>1</v>
      </c>
      <c r="Q94" s="27" t="s">
        <v>8315</v>
      </c>
      <c r="R94" s="17" t="s">
        <v>8316</v>
      </c>
      <c r="S94" s="28">
        <v>42611.261064814811</v>
      </c>
      <c r="T94" s="28">
        <v>42625.707638888889</v>
      </c>
    </row>
    <row r="95" spans="1:20" ht="43.5" x14ac:dyDescent="0.35">
      <c r="A95" s="17">
        <v>3863</v>
      </c>
      <c r="B95" s="3" t="s">
        <v>3860</v>
      </c>
      <c r="C95" s="3" t="s">
        <v>7972</v>
      </c>
      <c r="D95" s="25">
        <v>6000</v>
      </c>
      <c r="E95" s="26">
        <v>0</v>
      </c>
      <c r="F95" s="17" t="s">
        <v>8220</v>
      </c>
      <c r="G95" s="17" t="s">
        <v>8223</v>
      </c>
      <c r="H95" s="17" t="s">
        <v>8245</v>
      </c>
      <c r="I95" s="17">
        <v>1446739905</v>
      </c>
      <c r="J95" s="17">
        <v>1441552305</v>
      </c>
      <c r="K95" s="17" t="b">
        <v>0</v>
      </c>
      <c r="L95" s="17">
        <v>0</v>
      </c>
      <c r="M95" s="17" t="b">
        <v>0</v>
      </c>
      <c r="N95" s="17" t="s">
        <v>8269</v>
      </c>
      <c r="O95" s="17">
        <v>0</v>
      </c>
      <c r="P95" s="17">
        <v>0</v>
      </c>
      <c r="Q95" s="27" t="s">
        <v>8315</v>
      </c>
      <c r="R95" s="17" t="s">
        <v>8316</v>
      </c>
      <c r="S95" s="28">
        <v>42253.633159722223</v>
      </c>
      <c r="T95" s="28">
        <v>42313.674826388888</v>
      </c>
    </row>
    <row r="96" spans="1:20" ht="43.5" x14ac:dyDescent="0.35">
      <c r="A96" s="17">
        <v>3864</v>
      </c>
      <c r="B96" s="3" t="s">
        <v>3861</v>
      </c>
      <c r="C96" s="3" t="s">
        <v>7973</v>
      </c>
      <c r="D96" s="25">
        <v>5000</v>
      </c>
      <c r="E96" s="26">
        <v>60</v>
      </c>
      <c r="F96" s="17" t="s">
        <v>8220</v>
      </c>
      <c r="G96" s="17" t="s">
        <v>8223</v>
      </c>
      <c r="H96" s="17" t="s">
        <v>8245</v>
      </c>
      <c r="I96" s="17">
        <v>1447799054</v>
      </c>
      <c r="J96" s="17">
        <v>1445203454</v>
      </c>
      <c r="K96" s="17" t="b">
        <v>0</v>
      </c>
      <c r="L96" s="17">
        <v>3</v>
      </c>
      <c r="M96" s="17" t="b">
        <v>0</v>
      </c>
      <c r="N96" s="17" t="s">
        <v>8269</v>
      </c>
      <c r="O96" s="17">
        <v>1</v>
      </c>
      <c r="P96" s="17">
        <v>20</v>
      </c>
      <c r="Q96" s="27" t="s">
        <v>8315</v>
      </c>
      <c r="R96" s="17" t="s">
        <v>8316</v>
      </c>
      <c r="S96" s="28">
        <v>42295.891828703709</v>
      </c>
      <c r="T96" s="28">
        <v>42325.933495370366</v>
      </c>
    </row>
    <row r="97" spans="1:20" ht="72.5" x14ac:dyDescent="0.35">
      <c r="A97" s="17">
        <v>3866</v>
      </c>
      <c r="B97" s="3" t="s">
        <v>3863</v>
      </c>
      <c r="C97" s="3" t="s">
        <v>7975</v>
      </c>
      <c r="D97" s="25">
        <v>2000</v>
      </c>
      <c r="E97" s="26">
        <v>11</v>
      </c>
      <c r="F97" s="17" t="s">
        <v>8220</v>
      </c>
      <c r="G97" s="17" t="s">
        <v>8223</v>
      </c>
      <c r="H97" s="17" t="s">
        <v>8245</v>
      </c>
      <c r="I97" s="17">
        <v>1458703740</v>
      </c>
      <c r="J97" s="17">
        <v>1454453021</v>
      </c>
      <c r="K97" s="17" t="b">
        <v>0</v>
      </c>
      <c r="L97" s="17">
        <v>2</v>
      </c>
      <c r="M97" s="17" t="b">
        <v>0</v>
      </c>
      <c r="N97" s="17" t="s">
        <v>8269</v>
      </c>
      <c r="O97" s="17">
        <v>1</v>
      </c>
      <c r="P97" s="17">
        <v>5.5</v>
      </c>
      <c r="Q97" s="27" t="s">
        <v>8315</v>
      </c>
      <c r="R97" s="17" t="s">
        <v>8316</v>
      </c>
      <c r="S97" s="28">
        <v>42402.947002314817</v>
      </c>
      <c r="T97" s="28">
        <v>42452.145138888889</v>
      </c>
    </row>
    <row r="98" spans="1:20" ht="43.5" x14ac:dyDescent="0.35">
      <c r="A98" s="17">
        <v>3867</v>
      </c>
      <c r="B98" s="3" t="s">
        <v>3864</v>
      </c>
      <c r="C98" s="3" t="s">
        <v>7976</v>
      </c>
      <c r="D98" s="25">
        <v>2000</v>
      </c>
      <c r="E98" s="26">
        <v>251</v>
      </c>
      <c r="F98" s="17" t="s">
        <v>8220</v>
      </c>
      <c r="G98" s="17" t="s">
        <v>8223</v>
      </c>
      <c r="H98" s="17" t="s">
        <v>8245</v>
      </c>
      <c r="I98" s="17">
        <v>1466278339</v>
      </c>
      <c r="J98" s="17">
        <v>1463686339</v>
      </c>
      <c r="K98" s="17" t="b">
        <v>0</v>
      </c>
      <c r="L98" s="17">
        <v>5</v>
      </c>
      <c r="M98" s="17" t="b">
        <v>0</v>
      </c>
      <c r="N98" s="17" t="s">
        <v>8269</v>
      </c>
      <c r="O98" s="17">
        <v>13</v>
      </c>
      <c r="P98" s="17">
        <v>50.2</v>
      </c>
      <c r="Q98" s="27" t="s">
        <v>8315</v>
      </c>
      <c r="R98" s="17" t="s">
        <v>8316</v>
      </c>
      <c r="S98" s="28">
        <v>42509.814108796301</v>
      </c>
      <c r="T98" s="28">
        <v>42539.814108796301</v>
      </c>
    </row>
    <row r="99" spans="1:20" ht="58" x14ac:dyDescent="0.35">
      <c r="A99" s="17">
        <v>3889</v>
      </c>
      <c r="B99" s="3" t="s">
        <v>3886</v>
      </c>
      <c r="C99" s="3" t="s">
        <v>7997</v>
      </c>
      <c r="D99" s="25">
        <v>8000</v>
      </c>
      <c r="E99" s="26">
        <v>118</v>
      </c>
      <c r="F99" s="17" t="s">
        <v>8220</v>
      </c>
      <c r="G99" s="17" t="s">
        <v>8223</v>
      </c>
      <c r="H99" s="17" t="s">
        <v>8245</v>
      </c>
      <c r="I99" s="17">
        <v>1420413960</v>
      </c>
      <c r="J99" s="17">
        <v>1417651630</v>
      </c>
      <c r="K99" s="17" t="b">
        <v>0</v>
      </c>
      <c r="L99" s="17">
        <v>9</v>
      </c>
      <c r="M99" s="17" t="b">
        <v>0</v>
      </c>
      <c r="N99" s="17" t="s">
        <v>8269</v>
      </c>
      <c r="O99" s="17">
        <v>1</v>
      </c>
      <c r="P99" s="17">
        <v>13.11</v>
      </c>
      <c r="Q99" s="27" t="s">
        <v>8315</v>
      </c>
      <c r="R99" s="17" t="s">
        <v>8316</v>
      </c>
      <c r="S99" s="28">
        <v>41977.004976851851</v>
      </c>
      <c r="T99" s="28">
        <v>42008.976388888885</v>
      </c>
    </row>
    <row r="100" spans="1:20" ht="43.5" x14ac:dyDescent="0.35">
      <c r="A100" s="17">
        <v>3890</v>
      </c>
      <c r="B100" s="3" t="s">
        <v>3887</v>
      </c>
      <c r="C100" s="3" t="s">
        <v>7998</v>
      </c>
      <c r="D100" s="25">
        <v>15000</v>
      </c>
      <c r="E100" s="26">
        <v>2524</v>
      </c>
      <c r="F100" s="17" t="s">
        <v>8220</v>
      </c>
      <c r="G100" s="17" t="s">
        <v>8223</v>
      </c>
      <c r="H100" s="17" t="s">
        <v>8245</v>
      </c>
      <c r="I100" s="17">
        <v>1439662344</v>
      </c>
      <c r="J100" s="17">
        <v>1434478344</v>
      </c>
      <c r="K100" s="17" t="b">
        <v>0</v>
      </c>
      <c r="L100" s="17">
        <v>8</v>
      </c>
      <c r="M100" s="17" t="b">
        <v>0</v>
      </c>
      <c r="N100" s="17" t="s">
        <v>8269</v>
      </c>
      <c r="O100" s="17">
        <v>17</v>
      </c>
      <c r="P100" s="17">
        <v>315.5</v>
      </c>
      <c r="Q100" s="27" t="s">
        <v>8315</v>
      </c>
      <c r="R100" s="17" t="s">
        <v>8316</v>
      </c>
      <c r="S100" s="28">
        <v>42171.758611111116</v>
      </c>
      <c r="T100" s="28">
        <v>42231.758611111116</v>
      </c>
    </row>
    <row r="101" spans="1:20" ht="29" x14ac:dyDescent="0.35">
      <c r="A101" s="17">
        <v>3891</v>
      </c>
      <c r="B101" s="3" t="s">
        <v>3888</v>
      </c>
      <c r="C101" s="3" t="s">
        <v>7999</v>
      </c>
      <c r="D101" s="25">
        <v>800</v>
      </c>
      <c r="E101" s="26">
        <v>260</v>
      </c>
      <c r="F101" s="17" t="s">
        <v>8220</v>
      </c>
      <c r="G101" s="17" t="s">
        <v>8223</v>
      </c>
      <c r="H101" s="17" t="s">
        <v>8245</v>
      </c>
      <c r="I101" s="17">
        <v>1427086740</v>
      </c>
      <c r="J101" s="17">
        <v>1424488244</v>
      </c>
      <c r="K101" s="17" t="b">
        <v>0</v>
      </c>
      <c r="L101" s="17">
        <v>7</v>
      </c>
      <c r="M101" s="17" t="b">
        <v>0</v>
      </c>
      <c r="N101" s="17" t="s">
        <v>8269</v>
      </c>
      <c r="O101" s="17">
        <v>33</v>
      </c>
      <c r="P101" s="17">
        <v>37.14</v>
      </c>
      <c r="Q101" s="27" t="s">
        <v>8315</v>
      </c>
      <c r="R101" s="17" t="s">
        <v>8316</v>
      </c>
      <c r="S101" s="28">
        <v>42056.1324537037</v>
      </c>
      <c r="T101" s="28">
        <v>42086.207638888889</v>
      </c>
    </row>
    <row r="102" spans="1:20" ht="43.5" x14ac:dyDescent="0.35">
      <c r="A102" s="17">
        <v>3892</v>
      </c>
      <c r="B102" s="3" t="s">
        <v>3889</v>
      </c>
      <c r="C102" s="3" t="s">
        <v>8000</v>
      </c>
      <c r="D102" s="25">
        <v>1000</v>
      </c>
      <c r="E102" s="26">
        <v>0</v>
      </c>
      <c r="F102" s="17" t="s">
        <v>8220</v>
      </c>
      <c r="G102" s="17" t="s">
        <v>8223</v>
      </c>
      <c r="H102" s="17" t="s">
        <v>8245</v>
      </c>
      <c r="I102" s="17">
        <v>1408863600</v>
      </c>
      <c r="J102" s="17">
        <v>1408203557</v>
      </c>
      <c r="K102" s="17" t="b">
        <v>0</v>
      </c>
      <c r="L102" s="17">
        <v>0</v>
      </c>
      <c r="M102" s="17" t="b">
        <v>0</v>
      </c>
      <c r="N102" s="17" t="s">
        <v>8269</v>
      </c>
      <c r="O102" s="17">
        <v>0</v>
      </c>
      <c r="P102" s="17">
        <v>0</v>
      </c>
      <c r="Q102" s="27" t="s">
        <v>8315</v>
      </c>
      <c r="R102" s="17" t="s">
        <v>8316</v>
      </c>
      <c r="S102" s="28">
        <v>41867.652280092596</v>
      </c>
      <c r="T102" s="28">
        <v>41875.291666666664</v>
      </c>
    </row>
    <row r="103" spans="1:20" ht="43.5" x14ac:dyDescent="0.35">
      <c r="A103" s="17">
        <v>3893</v>
      </c>
      <c r="B103" s="3" t="s">
        <v>3890</v>
      </c>
      <c r="C103" s="3" t="s">
        <v>8001</v>
      </c>
      <c r="D103" s="25">
        <v>50000</v>
      </c>
      <c r="E103" s="26">
        <v>10775</v>
      </c>
      <c r="F103" s="17" t="s">
        <v>8220</v>
      </c>
      <c r="G103" s="17" t="s">
        <v>8223</v>
      </c>
      <c r="H103" s="17" t="s">
        <v>8245</v>
      </c>
      <c r="I103" s="17">
        <v>1404194400</v>
      </c>
      <c r="J103" s="17">
        <v>1400600840</v>
      </c>
      <c r="K103" s="17" t="b">
        <v>0</v>
      </c>
      <c r="L103" s="17">
        <v>84</v>
      </c>
      <c r="M103" s="17" t="b">
        <v>0</v>
      </c>
      <c r="N103" s="17" t="s">
        <v>8269</v>
      </c>
      <c r="O103" s="17">
        <v>22</v>
      </c>
      <c r="P103" s="17">
        <v>128.27000000000001</v>
      </c>
      <c r="Q103" s="27" t="s">
        <v>8315</v>
      </c>
      <c r="R103" s="17" t="s">
        <v>8316</v>
      </c>
      <c r="S103" s="28">
        <v>41779.657870370371</v>
      </c>
      <c r="T103" s="28">
        <v>41821.25</v>
      </c>
    </row>
    <row r="104" spans="1:20" ht="43.5" x14ac:dyDescent="0.35">
      <c r="A104" s="17">
        <v>3894</v>
      </c>
      <c r="B104" s="3" t="s">
        <v>3891</v>
      </c>
      <c r="C104" s="3" t="s">
        <v>8002</v>
      </c>
      <c r="D104" s="25">
        <v>15000</v>
      </c>
      <c r="E104" s="26">
        <v>520</v>
      </c>
      <c r="F104" s="17" t="s">
        <v>8220</v>
      </c>
      <c r="G104" s="17" t="s">
        <v>8223</v>
      </c>
      <c r="H104" s="17" t="s">
        <v>8245</v>
      </c>
      <c r="I104" s="17">
        <v>1481000340</v>
      </c>
      <c r="J104" s="17">
        <v>1478386812</v>
      </c>
      <c r="K104" s="17" t="b">
        <v>0</v>
      </c>
      <c r="L104" s="17">
        <v>11</v>
      </c>
      <c r="M104" s="17" t="b">
        <v>0</v>
      </c>
      <c r="N104" s="17" t="s">
        <v>8269</v>
      </c>
      <c r="O104" s="17">
        <v>3</v>
      </c>
      <c r="P104" s="17">
        <v>47.27</v>
      </c>
      <c r="Q104" s="27" t="s">
        <v>8315</v>
      </c>
      <c r="R104" s="17" t="s">
        <v>8316</v>
      </c>
      <c r="S104" s="28">
        <v>42679.958472222221</v>
      </c>
      <c r="T104" s="28">
        <v>42710.207638888889</v>
      </c>
    </row>
    <row r="105" spans="1:20" ht="43.5" x14ac:dyDescent="0.35">
      <c r="A105" s="17">
        <v>3895</v>
      </c>
      <c r="B105" s="3" t="s">
        <v>3892</v>
      </c>
      <c r="C105" s="3" t="s">
        <v>8003</v>
      </c>
      <c r="D105" s="25">
        <v>1000</v>
      </c>
      <c r="E105" s="26">
        <v>50</v>
      </c>
      <c r="F105" s="17" t="s">
        <v>8220</v>
      </c>
      <c r="G105" s="17" t="s">
        <v>8223</v>
      </c>
      <c r="H105" s="17" t="s">
        <v>8245</v>
      </c>
      <c r="I105" s="17">
        <v>1425103218</v>
      </c>
      <c r="J105" s="17">
        <v>1422424818</v>
      </c>
      <c r="K105" s="17" t="b">
        <v>0</v>
      </c>
      <c r="L105" s="17">
        <v>1</v>
      </c>
      <c r="M105" s="17" t="b">
        <v>0</v>
      </c>
      <c r="N105" s="17" t="s">
        <v>8269</v>
      </c>
      <c r="O105" s="17">
        <v>5</v>
      </c>
      <c r="P105" s="17">
        <v>50</v>
      </c>
      <c r="Q105" s="27" t="s">
        <v>8315</v>
      </c>
      <c r="R105" s="17" t="s">
        <v>8316</v>
      </c>
      <c r="S105" s="28">
        <v>42032.250208333338</v>
      </c>
      <c r="T105" s="28">
        <v>42063.250208333338</v>
      </c>
    </row>
    <row r="106" spans="1:20" ht="43.5" x14ac:dyDescent="0.35">
      <c r="A106" s="17">
        <v>3896</v>
      </c>
      <c r="B106" s="3" t="s">
        <v>3893</v>
      </c>
      <c r="C106" s="3" t="s">
        <v>8004</v>
      </c>
      <c r="D106" s="25">
        <v>1600</v>
      </c>
      <c r="E106" s="26">
        <v>170</v>
      </c>
      <c r="F106" s="17" t="s">
        <v>8220</v>
      </c>
      <c r="G106" s="17" t="s">
        <v>8223</v>
      </c>
      <c r="H106" s="17" t="s">
        <v>8245</v>
      </c>
      <c r="I106" s="17">
        <v>1402979778</v>
      </c>
      <c r="J106" s="17">
        <v>1401770178</v>
      </c>
      <c r="K106" s="17" t="b">
        <v>0</v>
      </c>
      <c r="L106" s="17">
        <v>4</v>
      </c>
      <c r="M106" s="17" t="b">
        <v>0</v>
      </c>
      <c r="N106" s="17" t="s">
        <v>8269</v>
      </c>
      <c r="O106" s="17">
        <v>11</v>
      </c>
      <c r="P106" s="17">
        <v>42.5</v>
      </c>
      <c r="Q106" s="27" t="s">
        <v>8315</v>
      </c>
      <c r="R106" s="17" t="s">
        <v>8316</v>
      </c>
      <c r="S106" s="28">
        <v>41793.191875000004</v>
      </c>
      <c r="T106" s="28">
        <v>41807.191875000004</v>
      </c>
    </row>
    <row r="107" spans="1:20" ht="72.5" x14ac:dyDescent="0.35">
      <c r="A107" s="17">
        <v>3899</v>
      </c>
      <c r="B107" s="3" t="s">
        <v>3896</v>
      </c>
      <c r="C107" s="3" t="s">
        <v>8007</v>
      </c>
      <c r="D107" s="25">
        <v>10000</v>
      </c>
      <c r="E107" s="26">
        <v>125</v>
      </c>
      <c r="F107" s="17" t="s">
        <v>8220</v>
      </c>
      <c r="G107" s="17" t="s">
        <v>8223</v>
      </c>
      <c r="H107" s="17" t="s">
        <v>8245</v>
      </c>
      <c r="I107" s="17">
        <v>1407868561</v>
      </c>
      <c r="J107" s="17">
        <v>1406140561</v>
      </c>
      <c r="K107" s="17" t="b">
        <v>0</v>
      </c>
      <c r="L107" s="17">
        <v>2</v>
      </c>
      <c r="M107" s="17" t="b">
        <v>0</v>
      </c>
      <c r="N107" s="17" t="s">
        <v>8269</v>
      </c>
      <c r="O107" s="17">
        <v>1</v>
      </c>
      <c r="P107" s="17">
        <v>62.5</v>
      </c>
      <c r="Q107" s="27" t="s">
        <v>8315</v>
      </c>
      <c r="R107" s="17" t="s">
        <v>8316</v>
      </c>
      <c r="S107" s="28">
        <v>41843.775011574071</v>
      </c>
      <c r="T107" s="28">
        <v>41863.775011574071</v>
      </c>
    </row>
    <row r="108" spans="1:20" ht="43.5" x14ac:dyDescent="0.35">
      <c r="A108" s="17">
        <v>3900</v>
      </c>
      <c r="B108" s="3" t="s">
        <v>3897</v>
      </c>
      <c r="C108" s="3" t="s">
        <v>8008</v>
      </c>
      <c r="D108" s="25">
        <v>2500</v>
      </c>
      <c r="E108" s="26">
        <v>135</v>
      </c>
      <c r="F108" s="17" t="s">
        <v>8220</v>
      </c>
      <c r="G108" s="17" t="s">
        <v>8223</v>
      </c>
      <c r="H108" s="17" t="s">
        <v>8245</v>
      </c>
      <c r="I108" s="17">
        <v>1433988791</v>
      </c>
      <c r="J108" s="17">
        <v>1431396791</v>
      </c>
      <c r="K108" s="17" t="b">
        <v>0</v>
      </c>
      <c r="L108" s="17">
        <v>5</v>
      </c>
      <c r="M108" s="17" t="b">
        <v>0</v>
      </c>
      <c r="N108" s="17" t="s">
        <v>8269</v>
      </c>
      <c r="O108" s="17">
        <v>5</v>
      </c>
      <c r="P108" s="17">
        <v>27</v>
      </c>
      <c r="Q108" s="27" t="s">
        <v>8315</v>
      </c>
      <c r="R108" s="17" t="s">
        <v>8316</v>
      </c>
      <c r="S108" s="28">
        <v>42136.092488425929</v>
      </c>
      <c r="T108" s="28">
        <v>42166.092488425929</v>
      </c>
    </row>
    <row r="109" spans="1:20" ht="43.5" x14ac:dyDescent="0.35">
      <c r="A109" s="17">
        <v>3901</v>
      </c>
      <c r="B109" s="3" t="s">
        <v>3898</v>
      </c>
      <c r="C109" s="3" t="s">
        <v>8009</v>
      </c>
      <c r="D109" s="25">
        <v>3000</v>
      </c>
      <c r="E109" s="26">
        <v>25</v>
      </c>
      <c r="F109" s="17" t="s">
        <v>8220</v>
      </c>
      <c r="G109" s="17" t="s">
        <v>8223</v>
      </c>
      <c r="H109" s="17" t="s">
        <v>8245</v>
      </c>
      <c r="I109" s="17">
        <v>1450554599</v>
      </c>
      <c r="J109" s="17">
        <v>1447098599</v>
      </c>
      <c r="K109" s="17" t="b">
        <v>0</v>
      </c>
      <c r="L109" s="17">
        <v>1</v>
      </c>
      <c r="M109" s="17" t="b">
        <v>0</v>
      </c>
      <c r="N109" s="17" t="s">
        <v>8269</v>
      </c>
      <c r="O109" s="17">
        <v>1</v>
      </c>
      <c r="P109" s="17">
        <v>25</v>
      </c>
      <c r="Q109" s="27" t="s">
        <v>8315</v>
      </c>
      <c r="R109" s="17" t="s">
        <v>8316</v>
      </c>
      <c r="S109" s="28">
        <v>42317.826377314821</v>
      </c>
      <c r="T109" s="28">
        <v>42357.826377314821</v>
      </c>
    </row>
    <row r="110" spans="1:20" ht="43.5" x14ac:dyDescent="0.35">
      <c r="A110" s="17">
        <v>3903</v>
      </c>
      <c r="B110" s="3" t="s">
        <v>3900</v>
      </c>
      <c r="C110" s="3" t="s">
        <v>8011</v>
      </c>
      <c r="D110" s="25">
        <v>1500</v>
      </c>
      <c r="E110" s="26">
        <v>0</v>
      </c>
      <c r="F110" s="17" t="s">
        <v>8220</v>
      </c>
      <c r="G110" s="17" t="s">
        <v>8223</v>
      </c>
      <c r="H110" s="17" t="s">
        <v>8245</v>
      </c>
      <c r="I110" s="17">
        <v>1439581080</v>
      </c>
      <c r="J110" s="17">
        <v>1435709765</v>
      </c>
      <c r="K110" s="17" t="b">
        <v>0</v>
      </c>
      <c r="L110" s="17">
        <v>0</v>
      </c>
      <c r="M110" s="17" t="b">
        <v>0</v>
      </c>
      <c r="N110" s="17" t="s">
        <v>8269</v>
      </c>
      <c r="O110" s="17">
        <v>0</v>
      </c>
      <c r="P110" s="17">
        <v>0</v>
      </c>
      <c r="Q110" s="27" t="s">
        <v>8315</v>
      </c>
      <c r="R110" s="17" t="s">
        <v>8316</v>
      </c>
      <c r="S110" s="28">
        <v>42186.01116898148</v>
      </c>
      <c r="T110" s="28">
        <v>42230.818055555559</v>
      </c>
    </row>
    <row r="111" spans="1:20" ht="43.5" x14ac:dyDescent="0.35">
      <c r="A111" s="17">
        <v>3904</v>
      </c>
      <c r="B111" s="3" t="s">
        <v>3901</v>
      </c>
      <c r="C111" s="3" t="s">
        <v>8012</v>
      </c>
      <c r="D111" s="25">
        <v>10000</v>
      </c>
      <c r="E111" s="26">
        <v>3</v>
      </c>
      <c r="F111" s="17" t="s">
        <v>8220</v>
      </c>
      <c r="G111" s="17" t="s">
        <v>8223</v>
      </c>
      <c r="H111" s="17" t="s">
        <v>8245</v>
      </c>
      <c r="I111" s="17">
        <v>1429074240</v>
      </c>
      <c r="J111" s="17">
        <v>1427866200</v>
      </c>
      <c r="K111" s="17" t="b">
        <v>0</v>
      </c>
      <c r="L111" s="17">
        <v>2</v>
      </c>
      <c r="M111" s="17" t="b">
        <v>0</v>
      </c>
      <c r="N111" s="17" t="s">
        <v>8269</v>
      </c>
      <c r="O111" s="17">
        <v>0</v>
      </c>
      <c r="P111" s="17">
        <v>1.5</v>
      </c>
      <c r="Q111" s="27" t="s">
        <v>8315</v>
      </c>
      <c r="R111" s="17" t="s">
        <v>8316</v>
      </c>
      <c r="S111" s="28">
        <v>42095.229166666672</v>
      </c>
      <c r="T111" s="28">
        <v>42109.211111111115</v>
      </c>
    </row>
    <row r="112" spans="1:20" ht="72.5" x14ac:dyDescent="0.35">
      <c r="A112" s="17">
        <v>3907</v>
      </c>
      <c r="B112" s="3" t="s">
        <v>3904</v>
      </c>
      <c r="C112" s="3" t="s">
        <v>8015</v>
      </c>
      <c r="D112" s="25">
        <v>1000</v>
      </c>
      <c r="E112" s="26">
        <v>153</v>
      </c>
      <c r="F112" s="17" t="s">
        <v>8220</v>
      </c>
      <c r="G112" s="17" t="s">
        <v>8223</v>
      </c>
      <c r="H112" s="17" t="s">
        <v>8245</v>
      </c>
      <c r="I112" s="17">
        <v>1414354080</v>
      </c>
      <c r="J112" s="17">
        <v>1411587606</v>
      </c>
      <c r="K112" s="17" t="b">
        <v>0</v>
      </c>
      <c r="L112" s="17">
        <v>4</v>
      </c>
      <c r="M112" s="17" t="b">
        <v>0</v>
      </c>
      <c r="N112" s="17" t="s">
        <v>8269</v>
      </c>
      <c r="O112" s="17">
        <v>15</v>
      </c>
      <c r="P112" s="17">
        <v>38.25</v>
      </c>
      <c r="Q112" s="27" t="s">
        <v>8315</v>
      </c>
      <c r="R112" s="17" t="s">
        <v>8316</v>
      </c>
      <c r="S112" s="28">
        <v>41906.819513888891</v>
      </c>
      <c r="T112" s="28">
        <v>41938.838888888888</v>
      </c>
    </row>
    <row r="113" spans="1:20" ht="43.5" x14ac:dyDescent="0.35">
      <c r="A113" s="17">
        <v>3908</v>
      </c>
      <c r="B113" s="3" t="s">
        <v>3905</v>
      </c>
      <c r="C113" s="3" t="s">
        <v>8016</v>
      </c>
      <c r="D113" s="25">
        <v>750</v>
      </c>
      <c r="E113" s="26">
        <v>65</v>
      </c>
      <c r="F113" s="17" t="s">
        <v>8220</v>
      </c>
      <c r="G113" s="17" t="s">
        <v>8223</v>
      </c>
      <c r="H113" s="17" t="s">
        <v>8245</v>
      </c>
      <c r="I113" s="17">
        <v>1406603696</v>
      </c>
      <c r="J113" s="17">
        <v>1405307696</v>
      </c>
      <c r="K113" s="17" t="b">
        <v>0</v>
      </c>
      <c r="L113" s="17">
        <v>4</v>
      </c>
      <c r="M113" s="17" t="b">
        <v>0</v>
      </c>
      <c r="N113" s="17" t="s">
        <v>8269</v>
      </c>
      <c r="O113" s="17">
        <v>9</v>
      </c>
      <c r="P113" s="17">
        <v>16.25</v>
      </c>
      <c r="Q113" s="27" t="s">
        <v>8315</v>
      </c>
      <c r="R113" s="17" t="s">
        <v>8316</v>
      </c>
      <c r="S113" s="28">
        <v>41834.135370370372</v>
      </c>
      <c r="T113" s="28">
        <v>41849.135370370372</v>
      </c>
    </row>
    <row r="114" spans="1:20" ht="43.5" x14ac:dyDescent="0.35">
      <c r="A114" s="17">
        <v>3909</v>
      </c>
      <c r="B114" s="3" t="s">
        <v>3906</v>
      </c>
      <c r="C114" s="3" t="s">
        <v>8017</v>
      </c>
      <c r="D114" s="25">
        <v>60000</v>
      </c>
      <c r="E114" s="26">
        <v>135</v>
      </c>
      <c r="F114" s="17" t="s">
        <v>8220</v>
      </c>
      <c r="G114" s="17" t="s">
        <v>8223</v>
      </c>
      <c r="H114" s="17" t="s">
        <v>8245</v>
      </c>
      <c r="I114" s="17">
        <v>1410424642</v>
      </c>
      <c r="J114" s="17">
        <v>1407832642</v>
      </c>
      <c r="K114" s="17" t="b">
        <v>0</v>
      </c>
      <c r="L114" s="17">
        <v>4</v>
      </c>
      <c r="M114" s="17" t="b">
        <v>0</v>
      </c>
      <c r="N114" s="17" t="s">
        <v>8269</v>
      </c>
      <c r="O114" s="17">
        <v>0</v>
      </c>
      <c r="P114" s="17">
        <v>33.75</v>
      </c>
      <c r="Q114" s="27" t="s">
        <v>8315</v>
      </c>
      <c r="R114" s="17" t="s">
        <v>8316</v>
      </c>
      <c r="S114" s="28">
        <v>41863.359282407408</v>
      </c>
      <c r="T114" s="28">
        <v>41893.359282407408</v>
      </c>
    </row>
    <row r="115" spans="1:20" ht="58" x14ac:dyDescent="0.35">
      <c r="A115" s="17">
        <v>3910</v>
      </c>
      <c r="B115" s="3" t="s">
        <v>3907</v>
      </c>
      <c r="C115" s="3" t="s">
        <v>8018</v>
      </c>
      <c r="D115" s="25">
        <v>6000</v>
      </c>
      <c r="E115" s="26">
        <v>185</v>
      </c>
      <c r="F115" s="17" t="s">
        <v>8220</v>
      </c>
      <c r="G115" s="17" t="s">
        <v>8223</v>
      </c>
      <c r="H115" s="17" t="s">
        <v>8245</v>
      </c>
      <c r="I115" s="17">
        <v>1441649397</v>
      </c>
      <c r="J115" s="17">
        <v>1439057397</v>
      </c>
      <c r="K115" s="17" t="b">
        <v>0</v>
      </c>
      <c r="L115" s="17">
        <v>3</v>
      </c>
      <c r="M115" s="17" t="b">
        <v>0</v>
      </c>
      <c r="N115" s="17" t="s">
        <v>8269</v>
      </c>
      <c r="O115" s="17">
        <v>3</v>
      </c>
      <c r="P115" s="17">
        <v>61.67</v>
      </c>
      <c r="Q115" s="27" t="s">
        <v>8315</v>
      </c>
      <c r="R115" s="17" t="s">
        <v>8316</v>
      </c>
      <c r="S115" s="28">
        <v>42224.756909722222</v>
      </c>
      <c r="T115" s="28">
        <v>42254.756909722222</v>
      </c>
    </row>
    <row r="116" spans="1:20" ht="43.5" x14ac:dyDescent="0.35">
      <c r="A116" s="17">
        <v>3911</v>
      </c>
      <c r="B116" s="3" t="s">
        <v>3908</v>
      </c>
      <c r="C116" s="3" t="s">
        <v>8019</v>
      </c>
      <c r="D116" s="25">
        <v>8000</v>
      </c>
      <c r="E116" s="26">
        <v>2993</v>
      </c>
      <c r="F116" s="17" t="s">
        <v>8220</v>
      </c>
      <c r="G116" s="17" t="s">
        <v>8223</v>
      </c>
      <c r="H116" s="17" t="s">
        <v>8245</v>
      </c>
      <c r="I116" s="17">
        <v>1417033777</v>
      </c>
      <c r="J116" s="17">
        <v>1414438177</v>
      </c>
      <c r="K116" s="17" t="b">
        <v>0</v>
      </c>
      <c r="L116" s="17">
        <v>36</v>
      </c>
      <c r="M116" s="17" t="b">
        <v>0</v>
      </c>
      <c r="N116" s="17" t="s">
        <v>8269</v>
      </c>
      <c r="O116" s="17">
        <v>37</v>
      </c>
      <c r="P116" s="17">
        <v>83.14</v>
      </c>
      <c r="Q116" s="27" t="s">
        <v>8315</v>
      </c>
      <c r="R116" s="17" t="s">
        <v>8316</v>
      </c>
      <c r="S116" s="28">
        <v>41939.8122337963</v>
      </c>
      <c r="T116" s="28">
        <v>41969.853900462964</v>
      </c>
    </row>
    <row r="117" spans="1:20" ht="43.5" x14ac:dyDescent="0.35">
      <c r="A117" s="17">
        <v>3912</v>
      </c>
      <c r="B117" s="3" t="s">
        <v>3909</v>
      </c>
      <c r="C117" s="3" t="s">
        <v>8020</v>
      </c>
      <c r="D117" s="25">
        <v>15000</v>
      </c>
      <c r="E117" s="26">
        <v>1</v>
      </c>
      <c r="F117" s="17" t="s">
        <v>8220</v>
      </c>
      <c r="G117" s="17" t="s">
        <v>8223</v>
      </c>
      <c r="H117" s="17" t="s">
        <v>8245</v>
      </c>
      <c r="I117" s="17">
        <v>1429936500</v>
      </c>
      <c r="J117" s="17">
        <v>1424759330</v>
      </c>
      <c r="K117" s="17" t="b">
        <v>0</v>
      </c>
      <c r="L117" s="17">
        <v>1</v>
      </c>
      <c r="M117" s="17" t="b">
        <v>0</v>
      </c>
      <c r="N117" s="17" t="s">
        <v>8269</v>
      </c>
      <c r="O117" s="17">
        <v>0</v>
      </c>
      <c r="P117" s="17">
        <v>1</v>
      </c>
      <c r="Q117" s="27" t="s">
        <v>8315</v>
      </c>
      <c r="R117" s="17" t="s">
        <v>8316</v>
      </c>
      <c r="S117" s="28">
        <v>42059.270023148143</v>
      </c>
      <c r="T117" s="28">
        <v>42119.190972222219</v>
      </c>
    </row>
    <row r="118" spans="1:20" ht="72.5" x14ac:dyDescent="0.35">
      <c r="A118" s="17">
        <v>3913</v>
      </c>
      <c r="B118" s="3" t="s">
        <v>3910</v>
      </c>
      <c r="C118" s="3" t="s">
        <v>8021</v>
      </c>
      <c r="D118" s="25">
        <v>10000</v>
      </c>
      <c r="E118" s="26">
        <v>1000</v>
      </c>
      <c r="F118" s="17" t="s">
        <v>8220</v>
      </c>
      <c r="G118" s="17" t="s">
        <v>8223</v>
      </c>
      <c r="H118" s="17" t="s">
        <v>8245</v>
      </c>
      <c r="I118" s="17">
        <v>1448863449</v>
      </c>
      <c r="J118" s="17">
        <v>1446267849</v>
      </c>
      <c r="K118" s="17" t="b">
        <v>0</v>
      </c>
      <c r="L118" s="17">
        <v>7</v>
      </c>
      <c r="M118" s="17" t="b">
        <v>0</v>
      </c>
      <c r="N118" s="17" t="s">
        <v>8269</v>
      </c>
      <c r="O118" s="17">
        <v>10</v>
      </c>
      <c r="P118" s="17">
        <v>142.86000000000001</v>
      </c>
      <c r="Q118" s="27" t="s">
        <v>8315</v>
      </c>
      <c r="R118" s="17" t="s">
        <v>8316</v>
      </c>
      <c r="S118" s="28">
        <v>42308.211215277777</v>
      </c>
      <c r="T118" s="28">
        <v>42338.252881944441</v>
      </c>
    </row>
    <row r="119" spans="1:20" ht="58" x14ac:dyDescent="0.35">
      <c r="A119" s="17">
        <v>3922</v>
      </c>
      <c r="B119" s="3" t="s">
        <v>3919</v>
      </c>
      <c r="C119" s="3" t="s">
        <v>8030</v>
      </c>
      <c r="D119" s="25">
        <v>750</v>
      </c>
      <c r="E119" s="26">
        <v>61</v>
      </c>
      <c r="F119" s="17" t="s">
        <v>8220</v>
      </c>
      <c r="G119" s="17" t="s">
        <v>8223</v>
      </c>
      <c r="H119" s="17" t="s">
        <v>8245</v>
      </c>
      <c r="I119" s="17">
        <v>1425337200</v>
      </c>
      <c r="J119" s="17">
        <v>1421432810</v>
      </c>
      <c r="K119" s="17" t="b">
        <v>0</v>
      </c>
      <c r="L119" s="17">
        <v>6</v>
      </c>
      <c r="M119" s="17" t="b">
        <v>0</v>
      </c>
      <c r="N119" s="17" t="s">
        <v>8269</v>
      </c>
      <c r="O119" s="17">
        <v>8</v>
      </c>
      <c r="P119" s="17">
        <v>10.17</v>
      </c>
      <c r="Q119" s="27" t="s">
        <v>8315</v>
      </c>
      <c r="R119" s="17" t="s">
        <v>8316</v>
      </c>
      <c r="S119" s="28">
        <v>42020.768634259264</v>
      </c>
      <c r="T119" s="28">
        <v>42065.958333333328</v>
      </c>
    </row>
    <row r="120" spans="1:20" ht="72.5" x14ac:dyDescent="0.35">
      <c r="A120" s="17">
        <v>3924</v>
      </c>
      <c r="B120" s="3" t="s">
        <v>3921</v>
      </c>
      <c r="C120" s="3" t="s">
        <v>8032</v>
      </c>
      <c r="D120" s="25">
        <v>15000</v>
      </c>
      <c r="E120" s="26">
        <v>2290</v>
      </c>
      <c r="F120" s="17" t="s">
        <v>8220</v>
      </c>
      <c r="G120" s="17" t="s">
        <v>8223</v>
      </c>
      <c r="H120" s="17" t="s">
        <v>8245</v>
      </c>
      <c r="I120" s="17">
        <v>1403823722</v>
      </c>
      <c r="J120" s="17">
        <v>1401231722</v>
      </c>
      <c r="K120" s="17" t="b">
        <v>0</v>
      </c>
      <c r="L120" s="17">
        <v>40</v>
      </c>
      <c r="M120" s="17" t="b">
        <v>0</v>
      </c>
      <c r="N120" s="17" t="s">
        <v>8269</v>
      </c>
      <c r="O120" s="17">
        <v>15</v>
      </c>
      <c r="P120" s="17">
        <v>57.25</v>
      </c>
      <c r="Q120" s="27" t="s">
        <v>8315</v>
      </c>
      <c r="R120" s="17" t="s">
        <v>8316</v>
      </c>
      <c r="S120" s="28">
        <v>41786.959745370368</v>
      </c>
      <c r="T120" s="28">
        <v>41816.959745370368</v>
      </c>
    </row>
    <row r="121" spans="1:20" ht="43.5" x14ac:dyDescent="0.35">
      <c r="A121" s="17">
        <v>3925</v>
      </c>
      <c r="B121" s="3" t="s">
        <v>3922</v>
      </c>
      <c r="C121" s="3" t="s">
        <v>8033</v>
      </c>
      <c r="D121" s="25">
        <v>150</v>
      </c>
      <c r="E121" s="26">
        <v>15</v>
      </c>
      <c r="F121" s="17" t="s">
        <v>8220</v>
      </c>
      <c r="G121" s="17" t="s">
        <v>8223</v>
      </c>
      <c r="H121" s="17" t="s">
        <v>8245</v>
      </c>
      <c r="I121" s="17">
        <v>1406753639</v>
      </c>
      <c r="J121" s="17">
        <v>1404161639</v>
      </c>
      <c r="K121" s="17" t="b">
        <v>0</v>
      </c>
      <c r="L121" s="17">
        <v>3</v>
      </c>
      <c r="M121" s="17" t="b">
        <v>0</v>
      </c>
      <c r="N121" s="17" t="s">
        <v>8269</v>
      </c>
      <c r="O121" s="17">
        <v>10</v>
      </c>
      <c r="P121" s="17">
        <v>5</v>
      </c>
      <c r="Q121" s="27" t="s">
        <v>8315</v>
      </c>
      <c r="R121" s="17" t="s">
        <v>8316</v>
      </c>
      <c r="S121" s="28">
        <v>41820.870821759258</v>
      </c>
      <c r="T121" s="28">
        <v>41850.870821759258</v>
      </c>
    </row>
    <row r="122" spans="1:20" ht="43.5" x14ac:dyDescent="0.35">
      <c r="A122" s="17">
        <v>3928</v>
      </c>
      <c r="B122" s="3" t="s">
        <v>3925</v>
      </c>
      <c r="C122" s="3" t="s">
        <v>8036</v>
      </c>
      <c r="D122" s="25">
        <v>5000</v>
      </c>
      <c r="E122" s="26">
        <v>651</v>
      </c>
      <c r="F122" s="17" t="s">
        <v>8220</v>
      </c>
      <c r="G122" s="17" t="s">
        <v>8223</v>
      </c>
      <c r="H122" s="17" t="s">
        <v>8245</v>
      </c>
      <c r="I122" s="17">
        <v>1444971540</v>
      </c>
      <c r="J122" s="17">
        <v>1442593427</v>
      </c>
      <c r="K122" s="17" t="b">
        <v>0</v>
      </c>
      <c r="L122" s="17">
        <v>7</v>
      </c>
      <c r="M122" s="17" t="b">
        <v>0</v>
      </c>
      <c r="N122" s="17" t="s">
        <v>8269</v>
      </c>
      <c r="O122" s="17">
        <v>13</v>
      </c>
      <c r="P122" s="17">
        <v>93</v>
      </c>
      <c r="Q122" s="27" t="s">
        <v>8315</v>
      </c>
      <c r="R122" s="17" t="s">
        <v>8316</v>
      </c>
      <c r="S122" s="28">
        <v>42265.683182870373</v>
      </c>
      <c r="T122" s="28">
        <v>42293.207638888889</v>
      </c>
    </row>
    <row r="123" spans="1:20" ht="58" x14ac:dyDescent="0.35">
      <c r="A123" s="17">
        <v>3929</v>
      </c>
      <c r="B123" s="3" t="s">
        <v>3926</v>
      </c>
      <c r="C123" s="3" t="s">
        <v>8037</v>
      </c>
      <c r="D123" s="25">
        <v>20000</v>
      </c>
      <c r="E123" s="26">
        <v>453</v>
      </c>
      <c r="F123" s="17" t="s">
        <v>8220</v>
      </c>
      <c r="G123" s="17" t="s">
        <v>8223</v>
      </c>
      <c r="H123" s="17" t="s">
        <v>8245</v>
      </c>
      <c r="I123" s="17">
        <v>1474228265</v>
      </c>
      <c r="J123" s="17">
        <v>1471636265</v>
      </c>
      <c r="K123" s="17" t="b">
        <v>0</v>
      </c>
      <c r="L123" s="17">
        <v>14</v>
      </c>
      <c r="M123" s="17" t="b">
        <v>0</v>
      </c>
      <c r="N123" s="17" t="s">
        <v>8269</v>
      </c>
      <c r="O123" s="17">
        <v>2</v>
      </c>
      <c r="P123" s="17">
        <v>32.36</v>
      </c>
      <c r="Q123" s="27" t="s">
        <v>8315</v>
      </c>
      <c r="R123" s="17" t="s">
        <v>8316</v>
      </c>
      <c r="S123" s="28">
        <v>42601.827141203699</v>
      </c>
      <c r="T123" s="28">
        <v>42631.827141203699</v>
      </c>
    </row>
    <row r="124" spans="1:20" ht="43.5" x14ac:dyDescent="0.35">
      <c r="A124" s="17">
        <v>3931</v>
      </c>
      <c r="B124" s="3" t="s">
        <v>3928</v>
      </c>
      <c r="C124" s="3" t="s">
        <v>8039</v>
      </c>
      <c r="D124" s="25">
        <v>8000</v>
      </c>
      <c r="E124" s="26">
        <v>0</v>
      </c>
      <c r="F124" s="17" t="s">
        <v>8220</v>
      </c>
      <c r="G124" s="17" t="s">
        <v>8223</v>
      </c>
      <c r="H124" s="17" t="s">
        <v>8245</v>
      </c>
      <c r="I124" s="17">
        <v>1441510707</v>
      </c>
      <c r="J124" s="17">
        <v>1439350707</v>
      </c>
      <c r="K124" s="17" t="b">
        <v>0</v>
      </c>
      <c r="L124" s="17">
        <v>0</v>
      </c>
      <c r="M124" s="17" t="b">
        <v>0</v>
      </c>
      <c r="N124" s="17" t="s">
        <v>8269</v>
      </c>
      <c r="O124" s="17">
        <v>0</v>
      </c>
      <c r="P124" s="17">
        <v>0</v>
      </c>
      <c r="Q124" s="27" t="s">
        <v>8315</v>
      </c>
      <c r="R124" s="17" t="s">
        <v>8316</v>
      </c>
      <c r="S124" s="28">
        <v>42228.151701388888</v>
      </c>
      <c r="T124" s="28">
        <v>42253.151701388888</v>
      </c>
    </row>
    <row r="125" spans="1:20" ht="58" x14ac:dyDescent="0.35">
      <c r="A125" s="17">
        <v>3932</v>
      </c>
      <c r="B125" s="3" t="s">
        <v>3929</v>
      </c>
      <c r="C125" s="3" t="s">
        <v>8040</v>
      </c>
      <c r="D125" s="25">
        <v>12000</v>
      </c>
      <c r="E125" s="26">
        <v>1</v>
      </c>
      <c r="F125" s="17" t="s">
        <v>8220</v>
      </c>
      <c r="G125" s="17" t="s">
        <v>8223</v>
      </c>
      <c r="H125" s="17" t="s">
        <v>8245</v>
      </c>
      <c r="I125" s="17">
        <v>1458097364</v>
      </c>
      <c r="J125" s="17">
        <v>1455508964</v>
      </c>
      <c r="K125" s="17" t="b">
        <v>0</v>
      </c>
      <c r="L125" s="17">
        <v>1</v>
      </c>
      <c r="M125" s="17" t="b">
        <v>0</v>
      </c>
      <c r="N125" s="17" t="s">
        <v>8269</v>
      </c>
      <c r="O125" s="17">
        <v>0</v>
      </c>
      <c r="P125" s="17">
        <v>1</v>
      </c>
      <c r="Q125" s="27" t="s">
        <v>8315</v>
      </c>
      <c r="R125" s="17" t="s">
        <v>8316</v>
      </c>
      <c r="S125" s="28">
        <v>42415.168564814812</v>
      </c>
      <c r="T125" s="28">
        <v>42445.126898148148</v>
      </c>
    </row>
    <row r="126" spans="1:20" ht="43.5" x14ac:dyDescent="0.35">
      <c r="A126" s="17">
        <v>3933</v>
      </c>
      <c r="B126" s="3" t="s">
        <v>3930</v>
      </c>
      <c r="C126" s="3" t="s">
        <v>8041</v>
      </c>
      <c r="D126" s="25">
        <v>7000</v>
      </c>
      <c r="E126" s="26">
        <v>1102</v>
      </c>
      <c r="F126" s="17" t="s">
        <v>8220</v>
      </c>
      <c r="G126" s="17" t="s">
        <v>8223</v>
      </c>
      <c r="H126" s="17" t="s">
        <v>8245</v>
      </c>
      <c r="I126" s="17">
        <v>1468716180</v>
      </c>
      <c r="J126" s="17">
        <v>1466205262</v>
      </c>
      <c r="K126" s="17" t="b">
        <v>0</v>
      </c>
      <c r="L126" s="17">
        <v>12</v>
      </c>
      <c r="M126" s="17" t="b">
        <v>0</v>
      </c>
      <c r="N126" s="17" t="s">
        <v>8269</v>
      </c>
      <c r="O126" s="17">
        <v>16</v>
      </c>
      <c r="P126" s="17">
        <v>91.83</v>
      </c>
      <c r="Q126" s="27" t="s">
        <v>8315</v>
      </c>
      <c r="R126" s="17" t="s">
        <v>8316</v>
      </c>
      <c r="S126" s="28">
        <v>42538.968310185184</v>
      </c>
      <c r="T126" s="28">
        <v>42568.029861111107</v>
      </c>
    </row>
    <row r="127" spans="1:20" ht="43.5" x14ac:dyDescent="0.35">
      <c r="A127" s="17">
        <v>3934</v>
      </c>
      <c r="B127" s="3" t="s">
        <v>3931</v>
      </c>
      <c r="C127" s="3" t="s">
        <v>8042</v>
      </c>
      <c r="D127" s="25">
        <v>5000</v>
      </c>
      <c r="E127" s="26">
        <v>550</v>
      </c>
      <c r="F127" s="17" t="s">
        <v>8220</v>
      </c>
      <c r="G127" s="17" t="s">
        <v>8223</v>
      </c>
      <c r="H127" s="17" t="s">
        <v>8245</v>
      </c>
      <c r="I127" s="17">
        <v>1443704400</v>
      </c>
      <c r="J127" s="17">
        <v>1439827639</v>
      </c>
      <c r="K127" s="17" t="b">
        <v>0</v>
      </c>
      <c r="L127" s="17">
        <v>12</v>
      </c>
      <c r="M127" s="17" t="b">
        <v>0</v>
      </c>
      <c r="N127" s="17" t="s">
        <v>8269</v>
      </c>
      <c r="O127" s="17">
        <v>11</v>
      </c>
      <c r="P127" s="17">
        <v>45.83</v>
      </c>
      <c r="Q127" s="27" t="s">
        <v>8315</v>
      </c>
      <c r="R127" s="17" t="s">
        <v>8316</v>
      </c>
      <c r="S127" s="28">
        <v>42233.671747685185</v>
      </c>
      <c r="T127" s="28">
        <v>42278.541666666672</v>
      </c>
    </row>
    <row r="128" spans="1:20" ht="43.5" x14ac:dyDescent="0.35">
      <c r="A128" s="17">
        <v>3936</v>
      </c>
      <c r="B128" s="3" t="s">
        <v>3933</v>
      </c>
      <c r="C128" s="3" t="s">
        <v>8044</v>
      </c>
      <c r="D128" s="25">
        <v>20000</v>
      </c>
      <c r="E128" s="26">
        <v>0</v>
      </c>
      <c r="F128" s="17" t="s">
        <v>8220</v>
      </c>
      <c r="G128" s="17" t="s">
        <v>8223</v>
      </c>
      <c r="H128" s="17" t="s">
        <v>8245</v>
      </c>
      <c r="I128" s="17">
        <v>1480576720</v>
      </c>
      <c r="J128" s="17">
        <v>1477981120</v>
      </c>
      <c r="K128" s="17" t="b">
        <v>0</v>
      </c>
      <c r="L128" s="17">
        <v>0</v>
      </c>
      <c r="M128" s="17" t="b">
        <v>0</v>
      </c>
      <c r="N128" s="17" t="s">
        <v>8269</v>
      </c>
      <c r="O128" s="17">
        <v>0</v>
      </c>
      <c r="P128" s="17">
        <v>0</v>
      </c>
      <c r="Q128" s="27" t="s">
        <v>8315</v>
      </c>
      <c r="R128" s="17" t="s">
        <v>8316</v>
      </c>
      <c r="S128" s="28">
        <v>42675.262962962966</v>
      </c>
      <c r="T128" s="28">
        <v>42705.304629629631</v>
      </c>
    </row>
    <row r="129" spans="1:20" ht="43.5" x14ac:dyDescent="0.35">
      <c r="A129" s="17">
        <v>3937</v>
      </c>
      <c r="B129" s="3" t="s">
        <v>3934</v>
      </c>
      <c r="C129" s="3" t="s">
        <v>8045</v>
      </c>
      <c r="D129" s="25">
        <v>2885</v>
      </c>
      <c r="E129" s="26">
        <v>2485</v>
      </c>
      <c r="F129" s="17" t="s">
        <v>8220</v>
      </c>
      <c r="G129" s="17" t="s">
        <v>8223</v>
      </c>
      <c r="H129" s="17" t="s">
        <v>8245</v>
      </c>
      <c r="I129" s="17">
        <v>1468249760</v>
      </c>
      <c r="J129" s="17">
        <v>1465830560</v>
      </c>
      <c r="K129" s="17" t="b">
        <v>0</v>
      </c>
      <c r="L129" s="17">
        <v>10</v>
      </c>
      <c r="M129" s="17" t="b">
        <v>0</v>
      </c>
      <c r="N129" s="17" t="s">
        <v>8269</v>
      </c>
      <c r="O129" s="17">
        <v>86</v>
      </c>
      <c r="P129" s="17">
        <v>248.5</v>
      </c>
      <c r="Q129" s="27" t="s">
        <v>8315</v>
      </c>
      <c r="R129" s="17" t="s">
        <v>8316</v>
      </c>
      <c r="S129" s="28">
        <v>42534.631481481483</v>
      </c>
      <c r="T129" s="28">
        <v>42562.631481481483</v>
      </c>
    </row>
    <row r="130" spans="1:20" ht="43.5" x14ac:dyDescent="0.35">
      <c r="A130" s="17">
        <v>3938</v>
      </c>
      <c r="B130" s="3" t="s">
        <v>3935</v>
      </c>
      <c r="C130" s="3" t="s">
        <v>8046</v>
      </c>
      <c r="D130" s="25">
        <v>3255</v>
      </c>
      <c r="E130" s="26">
        <v>397</v>
      </c>
      <c r="F130" s="17" t="s">
        <v>8220</v>
      </c>
      <c r="G130" s="17" t="s">
        <v>8223</v>
      </c>
      <c r="H130" s="17" t="s">
        <v>8245</v>
      </c>
      <c r="I130" s="17">
        <v>1435441454</v>
      </c>
      <c r="J130" s="17">
        <v>1432763054</v>
      </c>
      <c r="K130" s="17" t="b">
        <v>0</v>
      </c>
      <c r="L130" s="17">
        <v>5</v>
      </c>
      <c r="M130" s="17" t="b">
        <v>0</v>
      </c>
      <c r="N130" s="17" t="s">
        <v>8269</v>
      </c>
      <c r="O130" s="17">
        <v>12</v>
      </c>
      <c r="P130" s="17">
        <v>79.400000000000006</v>
      </c>
      <c r="Q130" s="27" t="s">
        <v>8315</v>
      </c>
      <c r="R130" s="17" t="s">
        <v>8316</v>
      </c>
      <c r="S130" s="28">
        <v>42151.905717592599</v>
      </c>
      <c r="T130" s="28">
        <v>42182.905717592599</v>
      </c>
    </row>
    <row r="131" spans="1:20" ht="43.5" x14ac:dyDescent="0.35">
      <c r="A131" s="17">
        <v>3940</v>
      </c>
      <c r="B131" s="3" t="s">
        <v>3937</v>
      </c>
      <c r="C131" s="3" t="s">
        <v>8048</v>
      </c>
      <c r="D131" s="25">
        <v>5000</v>
      </c>
      <c r="E131" s="26">
        <v>11</v>
      </c>
      <c r="F131" s="17" t="s">
        <v>8220</v>
      </c>
      <c r="G131" s="17" t="s">
        <v>8223</v>
      </c>
      <c r="H131" s="17" t="s">
        <v>8245</v>
      </c>
      <c r="I131" s="17">
        <v>1420199351</v>
      </c>
      <c r="J131" s="17">
        <v>1416311351</v>
      </c>
      <c r="K131" s="17" t="b">
        <v>0</v>
      </c>
      <c r="L131" s="17">
        <v>2</v>
      </c>
      <c r="M131" s="17" t="b">
        <v>0</v>
      </c>
      <c r="N131" s="17" t="s">
        <v>8269</v>
      </c>
      <c r="O131" s="17">
        <v>0</v>
      </c>
      <c r="P131" s="17">
        <v>5.5</v>
      </c>
      <c r="Q131" s="27" t="s">
        <v>8315</v>
      </c>
      <c r="R131" s="17" t="s">
        <v>8316</v>
      </c>
      <c r="S131" s="28">
        <v>41961.492488425924</v>
      </c>
      <c r="T131" s="28">
        <v>42006.492488425924</v>
      </c>
    </row>
    <row r="132" spans="1:20" ht="43.5" x14ac:dyDescent="0.35">
      <c r="A132" s="17">
        <v>3941</v>
      </c>
      <c r="B132" s="3" t="s">
        <v>3938</v>
      </c>
      <c r="C132" s="3" t="s">
        <v>8049</v>
      </c>
      <c r="D132" s="25">
        <v>5500</v>
      </c>
      <c r="E132" s="26">
        <v>50</v>
      </c>
      <c r="F132" s="17" t="s">
        <v>8220</v>
      </c>
      <c r="G132" s="17" t="s">
        <v>8223</v>
      </c>
      <c r="H132" s="17" t="s">
        <v>8245</v>
      </c>
      <c r="I132" s="17">
        <v>1416877200</v>
      </c>
      <c r="J132" s="17">
        <v>1414505137</v>
      </c>
      <c r="K132" s="17" t="b">
        <v>0</v>
      </c>
      <c r="L132" s="17">
        <v>2</v>
      </c>
      <c r="M132" s="17" t="b">
        <v>0</v>
      </c>
      <c r="N132" s="17" t="s">
        <v>8269</v>
      </c>
      <c r="O132" s="17">
        <v>1</v>
      </c>
      <c r="P132" s="17">
        <v>25</v>
      </c>
      <c r="Q132" s="27" t="s">
        <v>8315</v>
      </c>
      <c r="R132" s="17" t="s">
        <v>8316</v>
      </c>
      <c r="S132" s="28">
        <v>41940.587233796294</v>
      </c>
      <c r="T132" s="28">
        <v>41968.041666666672</v>
      </c>
    </row>
    <row r="133" spans="1:20" ht="43.5" x14ac:dyDescent="0.35">
      <c r="A133" s="17">
        <v>3942</v>
      </c>
      <c r="B133" s="3" t="s">
        <v>3939</v>
      </c>
      <c r="C133" s="3" t="s">
        <v>8050</v>
      </c>
      <c r="D133" s="25">
        <v>1200</v>
      </c>
      <c r="E133" s="26">
        <v>0</v>
      </c>
      <c r="F133" s="17" t="s">
        <v>8220</v>
      </c>
      <c r="G133" s="17" t="s">
        <v>8223</v>
      </c>
      <c r="H133" s="17" t="s">
        <v>8245</v>
      </c>
      <c r="I133" s="17">
        <v>1434490914</v>
      </c>
      <c r="J133" s="17">
        <v>1429306914</v>
      </c>
      <c r="K133" s="17" t="b">
        <v>0</v>
      </c>
      <c r="L133" s="17">
        <v>0</v>
      </c>
      <c r="M133" s="17" t="b">
        <v>0</v>
      </c>
      <c r="N133" s="17" t="s">
        <v>8269</v>
      </c>
      <c r="O133" s="17">
        <v>0</v>
      </c>
      <c r="P133" s="17">
        <v>0</v>
      </c>
      <c r="Q133" s="27" t="s">
        <v>8315</v>
      </c>
      <c r="R133" s="17" t="s">
        <v>8316</v>
      </c>
      <c r="S133" s="28">
        <v>42111.904097222221</v>
      </c>
      <c r="T133" s="28">
        <v>42171.904097222221</v>
      </c>
    </row>
    <row r="134" spans="1:20" ht="43.5" x14ac:dyDescent="0.35">
      <c r="A134" s="17">
        <v>3943</v>
      </c>
      <c r="B134" s="3" t="s">
        <v>3940</v>
      </c>
      <c r="C134" s="3" t="s">
        <v>8051</v>
      </c>
      <c r="D134" s="25">
        <v>5000</v>
      </c>
      <c r="E134" s="26">
        <v>1782</v>
      </c>
      <c r="F134" s="17" t="s">
        <v>8220</v>
      </c>
      <c r="G134" s="17" t="s">
        <v>8223</v>
      </c>
      <c r="H134" s="17" t="s">
        <v>8245</v>
      </c>
      <c r="I134" s="17">
        <v>1446483000</v>
      </c>
      <c r="J134" s="17">
        <v>1443811268</v>
      </c>
      <c r="K134" s="17" t="b">
        <v>0</v>
      </c>
      <c r="L134" s="17">
        <v>13</v>
      </c>
      <c r="M134" s="17" t="b">
        <v>0</v>
      </c>
      <c r="N134" s="17" t="s">
        <v>8269</v>
      </c>
      <c r="O134" s="17">
        <v>36</v>
      </c>
      <c r="P134" s="17">
        <v>137.08000000000001</v>
      </c>
      <c r="Q134" s="27" t="s">
        <v>8315</v>
      </c>
      <c r="R134" s="17" t="s">
        <v>8316</v>
      </c>
      <c r="S134" s="28">
        <v>42279.778564814813</v>
      </c>
      <c r="T134" s="28">
        <v>42310.701388888891</v>
      </c>
    </row>
    <row r="135" spans="1:20" ht="43.5" x14ac:dyDescent="0.35">
      <c r="A135" s="17">
        <v>3944</v>
      </c>
      <c r="B135" s="3" t="s">
        <v>3941</v>
      </c>
      <c r="C135" s="3" t="s">
        <v>8052</v>
      </c>
      <c r="D135" s="25">
        <v>5000</v>
      </c>
      <c r="E135" s="26">
        <v>0</v>
      </c>
      <c r="F135" s="17" t="s">
        <v>8220</v>
      </c>
      <c r="G135" s="17" t="s">
        <v>8223</v>
      </c>
      <c r="H135" s="17" t="s">
        <v>8245</v>
      </c>
      <c r="I135" s="17">
        <v>1440690875</v>
      </c>
      <c r="J135" s="17">
        <v>1438098875</v>
      </c>
      <c r="K135" s="17" t="b">
        <v>0</v>
      </c>
      <c r="L135" s="17">
        <v>0</v>
      </c>
      <c r="M135" s="17" t="b">
        <v>0</v>
      </c>
      <c r="N135" s="17" t="s">
        <v>8269</v>
      </c>
      <c r="O135" s="17">
        <v>0</v>
      </c>
      <c r="P135" s="17">
        <v>0</v>
      </c>
      <c r="Q135" s="27" t="s">
        <v>8315</v>
      </c>
      <c r="R135" s="17" t="s">
        <v>8316</v>
      </c>
      <c r="S135" s="28">
        <v>42213.662905092591</v>
      </c>
      <c r="T135" s="28">
        <v>42243.662905092591</v>
      </c>
    </row>
    <row r="136" spans="1:20" ht="43.5" x14ac:dyDescent="0.35">
      <c r="A136" s="17">
        <v>3945</v>
      </c>
      <c r="B136" s="3" t="s">
        <v>3942</v>
      </c>
      <c r="C136" s="3" t="s">
        <v>8053</v>
      </c>
      <c r="D136" s="25">
        <v>2000</v>
      </c>
      <c r="E136" s="26">
        <v>5</v>
      </c>
      <c r="F136" s="17" t="s">
        <v>8220</v>
      </c>
      <c r="G136" s="17" t="s">
        <v>8223</v>
      </c>
      <c r="H136" s="17" t="s">
        <v>8245</v>
      </c>
      <c r="I136" s="17">
        <v>1431717268</v>
      </c>
      <c r="J136" s="17">
        <v>1429125268</v>
      </c>
      <c r="K136" s="17" t="b">
        <v>0</v>
      </c>
      <c r="L136" s="17">
        <v>1</v>
      </c>
      <c r="M136" s="17" t="b">
        <v>0</v>
      </c>
      <c r="N136" s="17" t="s">
        <v>8269</v>
      </c>
      <c r="O136" s="17">
        <v>0</v>
      </c>
      <c r="P136" s="17">
        <v>5</v>
      </c>
      <c r="Q136" s="27" t="s">
        <v>8315</v>
      </c>
      <c r="R136" s="17" t="s">
        <v>8316</v>
      </c>
      <c r="S136" s="28">
        <v>42109.801712962959</v>
      </c>
      <c r="T136" s="28">
        <v>42139.801712962959</v>
      </c>
    </row>
    <row r="137" spans="1:20" ht="43.5" x14ac:dyDescent="0.35">
      <c r="A137" s="17">
        <v>3946</v>
      </c>
      <c r="B137" s="3" t="s">
        <v>3943</v>
      </c>
      <c r="C137" s="3" t="s">
        <v>8054</v>
      </c>
      <c r="D137" s="25">
        <v>6000</v>
      </c>
      <c r="E137" s="26">
        <v>195</v>
      </c>
      <c r="F137" s="17" t="s">
        <v>8220</v>
      </c>
      <c r="G137" s="17" t="s">
        <v>8223</v>
      </c>
      <c r="H137" s="17" t="s">
        <v>8245</v>
      </c>
      <c r="I137" s="17">
        <v>1425110400</v>
      </c>
      <c r="J137" s="17">
        <v>1422388822</v>
      </c>
      <c r="K137" s="17" t="b">
        <v>0</v>
      </c>
      <c r="L137" s="17">
        <v>5</v>
      </c>
      <c r="M137" s="17" t="b">
        <v>0</v>
      </c>
      <c r="N137" s="17" t="s">
        <v>8269</v>
      </c>
      <c r="O137" s="17">
        <v>3</v>
      </c>
      <c r="P137" s="17">
        <v>39</v>
      </c>
      <c r="Q137" s="27" t="s">
        <v>8315</v>
      </c>
      <c r="R137" s="17" t="s">
        <v>8316</v>
      </c>
      <c r="S137" s="28">
        <v>42031.833587962959</v>
      </c>
      <c r="T137" s="28">
        <v>42063.333333333328</v>
      </c>
    </row>
    <row r="138" spans="1:20" ht="43.5" x14ac:dyDescent="0.35">
      <c r="A138" s="17">
        <v>3947</v>
      </c>
      <c r="B138" s="3" t="s">
        <v>3944</v>
      </c>
      <c r="C138" s="3" t="s">
        <v>8055</v>
      </c>
      <c r="D138" s="25">
        <v>3000</v>
      </c>
      <c r="E138" s="26">
        <v>101</v>
      </c>
      <c r="F138" s="17" t="s">
        <v>8220</v>
      </c>
      <c r="G138" s="17" t="s">
        <v>8223</v>
      </c>
      <c r="H138" s="17" t="s">
        <v>8245</v>
      </c>
      <c r="I138" s="17">
        <v>1475378744</v>
      </c>
      <c r="J138" s="17">
        <v>1472786744</v>
      </c>
      <c r="K138" s="17" t="b">
        <v>0</v>
      </c>
      <c r="L138" s="17">
        <v>2</v>
      </c>
      <c r="M138" s="17" t="b">
        <v>0</v>
      </c>
      <c r="N138" s="17" t="s">
        <v>8269</v>
      </c>
      <c r="O138" s="17">
        <v>3</v>
      </c>
      <c r="P138" s="17">
        <v>50.5</v>
      </c>
      <c r="Q138" s="27" t="s">
        <v>8315</v>
      </c>
      <c r="R138" s="17" t="s">
        <v>8316</v>
      </c>
      <c r="S138" s="28">
        <v>42615.142870370371</v>
      </c>
      <c r="T138" s="28">
        <v>42645.142870370371</v>
      </c>
    </row>
    <row r="139" spans="1:20" ht="58" x14ac:dyDescent="0.35">
      <c r="A139" s="17">
        <v>3950</v>
      </c>
      <c r="B139" s="3" t="s">
        <v>3947</v>
      </c>
      <c r="C139" s="3" t="s">
        <v>8058</v>
      </c>
      <c r="D139" s="25">
        <v>4000</v>
      </c>
      <c r="E139" s="26">
        <v>25</v>
      </c>
      <c r="F139" s="17" t="s">
        <v>8220</v>
      </c>
      <c r="G139" s="17" t="s">
        <v>8223</v>
      </c>
      <c r="H139" s="17" t="s">
        <v>8245</v>
      </c>
      <c r="I139" s="17">
        <v>1460140500</v>
      </c>
      <c r="J139" s="17">
        <v>1457628680</v>
      </c>
      <c r="K139" s="17" t="b">
        <v>0</v>
      </c>
      <c r="L139" s="17">
        <v>1</v>
      </c>
      <c r="M139" s="17" t="b">
        <v>0</v>
      </c>
      <c r="N139" s="17" t="s">
        <v>8269</v>
      </c>
      <c r="O139" s="17">
        <v>1</v>
      </c>
      <c r="P139" s="17">
        <v>25</v>
      </c>
      <c r="Q139" s="27" t="s">
        <v>8315</v>
      </c>
      <c r="R139" s="17" t="s">
        <v>8316</v>
      </c>
      <c r="S139" s="28">
        <v>42439.702314814815</v>
      </c>
      <c r="T139" s="28">
        <v>42468.774305555555</v>
      </c>
    </row>
    <row r="140" spans="1:20" ht="43.5" x14ac:dyDescent="0.35">
      <c r="A140" s="17">
        <v>3952</v>
      </c>
      <c r="B140" s="3" t="s">
        <v>3949</v>
      </c>
      <c r="C140" s="3" t="s">
        <v>8059</v>
      </c>
      <c r="D140" s="25">
        <v>26000</v>
      </c>
      <c r="E140" s="26">
        <v>25</v>
      </c>
      <c r="F140" s="17" t="s">
        <v>8220</v>
      </c>
      <c r="G140" s="17" t="s">
        <v>8223</v>
      </c>
      <c r="H140" s="17" t="s">
        <v>8245</v>
      </c>
      <c r="I140" s="17">
        <v>1445885890</v>
      </c>
      <c r="J140" s="17">
        <v>1440701890</v>
      </c>
      <c r="K140" s="17" t="b">
        <v>0</v>
      </c>
      <c r="L140" s="17">
        <v>1</v>
      </c>
      <c r="M140" s="17" t="b">
        <v>0</v>
      </c>
      <c r="N140" s="17" t="s">
        <v>8269</v>
      </c>
      <c r="O140" s="17">
        <v>0</v>
      </c>
      <c r="P140" s="17">
        <v>25</v>
      </c>
      <c r="Q140" s="27" t="s">
        <v>8315</v>
      </c>
      <c r="R140" s="17" t="s">
        <v>8316</v>
      </c>
      <c r="S140" s="28">
        <v>42243.790393518517</v>
      </c>
      <c r="T140" s="28">
        <v>42303.790393518517</v>
      </c>
    </row>
    <row r="141" spans="1:20" ht="43.5" x14ac:dyDescent="0.35">
      <c r="A141" s="17">
        <v>3953</v>
      </c>
      <c r="B141" s="3" t="s">
        <v>3950</v>
      </c>
      <c r="C141" s="3" t="s">
        <v>8060</v>
      </c>
      <c r="D141" s="25">
        <v>17600</v>
      </c>
      <c r="E141" s="26">
        <v>0</v>
      </c>
      <c r="F141" s="17" t="s">
        <v>8220</v>
      </c>
      <c r="G141" s="17" t="s">
        <v>8223</v>
      </c>
      <c r="H141" s="17" t="s">
        <v>8245</v>
      </c>
      <c r="I141" s="17">
        <v>1469834940</v>
      </c>
      <c r="J141" s="17">
        <v>1467162586</v>
      </c>
      <c r="K141" s="17" t="b">
        <v>0</v>
      </c>
      <c r="L141" s="17">
        <v>0</v>
      </c>
      <c r="M141" s="17" t="b">
        <v>0</v>
      </c>
      <c r="N141" s="17" t="s">
        <v>8269</v>
      </c>
      <c r="O141" s="17">
        <v>0</v>
      </c>
      <c r="P141" s="17">
        <v>0</v>
      </c>
      <c r="Q141" s="27" t="s">
        <v>8315</v>
      </c>
      <c r="R141" s="17" t="s">
        <v>8316</v>
      </c>
      <c r="S141" s="28">
        <v>42550.048449074078</v>
      </c>
      <c r="T141" s="28">
        <v>42580.978472222225</v>
      </c>
    </row>
    <row r="142" spans="1:20" ht="58" x14ac:dyDescent="0.35">
      <c r="A142" s="17">
        <v>3955</v>
      </c>
      <c r="B142" s="3" t="s">
        <v>3952</v>
      </c>
      <c r="C142" s="3" t="s">
        <v>8062</v>
      </c>
      <c r="D142" s="25">
        <v>1750</v>
      </c>
      <c r="E142" s="26">
        <v>425</v>
      </c>
      <c r="F142" s="17" t="s">
        <v>8220</v>
      </c>
      <c r="G142" s="17" t="s">
        <v>8223</v>
      </c>
      <c r="H142" s="17" t="s">
        <v>8245</v>
      </c>
      <c r="I142" s="17">
        <v>1448745741</v>
      </c>
      <c r="J142" s="17">
        <v>1446150141</v>
      </c>
      <c r="K142" s="17" t="b">
        <v>0</v>
      </c>
      <c r="L142" s="17">
        <v>8</v>
      </c>
      <c r="M142" s="17" t="b">
        <v>0</v>
      </c>
      <c r="N142" s="17" t="s">
        <v>8269</v>
      </c>
      <c r="O142" s="17">
        <v>24</v>
      </c>
      <c r="P142" s="17">
        <v>53.13</v>
      </c>
      <c r="Q142" s="27" t="s">
        <v>8315</v>
      </c>
      <c r="R142" s="17" t="s">
        <v>8316</v>
      </c>
      <c r="S142" s="28">
        <v>42306.848854166667</v>
      </c>
      <c r="T142" s="28">
        <v>42336.890520833331</v>
      </c>
    </row>
    <row r="143" spans="1:20" ht="43.5" x14ac:dyDescent="0.35">
      <c r="A143" s="17">
        <v>3956</v>
      </c>
      <c r="B143" s="3" t="s">
        <v>3953</v>
      </c>
      <c r="C143" s="3" t="s">
        <v>8063</v>
      </c>
      <c r="D143" s="25">
        <v>5500</v>
      </c>
      <c r="E143" s="26">
        <v>0</v>
      </c>
      <c r="F143" s="17" t="s">
        <v>8220</v>
      </c>
      <c r="G143" s="17" t="s">
        <v>8223</v>
      </c>
      <c r="H143" s="17" t="s">
        <v>8245</v>
      </c>
      <c r="I143" s="17">
        <v>1461543600</v>
      </c>
      <c r="J143" s="17">
        <v>1459203727</v>
      </c>
      <c r="K143" s="17" t="b">
        <v>0</v>
      </c>
      <c r="L143" s="17">
        <v>0</v>
      </c>
      <c r="M143" s="17" t="b">
        <v>0</v>
      </c>
      <c r="N143" s="17" t="s">
        <v>8269</v>
      </c>
      <c r="O143" s="17">
        <v>0</v>
      </c>
      <c r="P143" s="17">
        <v>0</v>
      </c>
      <c r="Q143" s="27" t="s">
        <v>8315</v>
      </c>
      <c r="R143" s="17" t="s">
        <v>8316</v>
      </c>
      <c r="S143" s="28">
        <v>42457.932025462964</v>
      </c>
      <c r="T143" s="28">
        <v>42485.013888888891</v>
      </c>
    </row>
    <row r="144" spans="1:20" ht="58" x14ac:dyDescent="0.35">
      <c r="A144" s="17">
        <v>3957</v>
      </c>
      <c r="B144" s="3" t="s">
        <v>3954</v>
      </c>
      <c r="C144" s="3" t="s">
        <v>8064</v>
      </c>
      <c r="D144" s="25">
        <v>28000</v>
      </c>
      <c r="E144" s="26">
        <v>7</v>
      </c>
      <c r="F144" s="17" t="s">
        <v>8220</v>
      </c>
      <c r="G144" s="17" t="s">
        <v>8223</v>
      </c>
      <c r="H144" s="17" t="s">
        <v>8245</v>
      </c>
      <c r="I144" s="17">
        <v>1468020354</v>
      </c>
      <c r="J144" s="17">
        <v>1464045954</v>
      </c>
      <c r="K144" s="17" t="b">
        <v>0</v>
      </c>
      <c r="L144" s="17">
        <v>1</v>
      </c>
      <c r="M144" s="17" t="b">
        <v>0</v>
      </c>
      <c r="N144" s="17" t="s">
        <v>8269</v>
      </c>
      <c r="O144" s="17">
        <v>0</v>
      </c>
      <c r="P144" s="17">
        <v>7</v>
      </c>
      <c r="Q144" s="27" t="s">
        <v>8315</v>
      </c>
      <c r="R144" s="17" t="s">
        <v>8316</v>
      </c>
      <c r="S144" s="28">
        <v>42513.976319444439</v>
      </c>
      <c r="T144" s="28">
        <v>42559.976319444439</v>
      </c>
    </row>
    <row r="145" spans="1:20" ht="43.5" x14ac:dyDescent="0.35">
      <c r="A145" s="17">
        <v>3958</v>
      </c>
      <c r="B145" s="3" t="s">
        <v>3955</v>
      </c>
      <c r="C145" s="3" t="s">
        <v>8065</v>
      </c>
      <c r="D145" s="25">
        <v>2000</v>
      </c>
      <c r="E145" s="26">
        <v>641</v>
      </c>
      <c r="F145" s="17" t="s">
        <v>8220</v>
      </c>
      <c r="G145" s="17" t="s">
        <v>8223</v>
      </c>
      <c r="H145" s="17" t="s">
        <v>8245</v>
      </c>
      <c r="I145" s="17">
        <v>1406988000</v>
      </c>
      <c r="J145" s="17">
        <v>1403822912</v>
      </c>
      <c r="K145" s="17" t="b">
        <v>0</v>
      </c>
      <c r="L145" s="17">
        <v>16</v>
      </c>
      <c r="M145" s="17" t="b">
        <v>0</v>
      </c>
      <c r="N145" s="17" t="s">
        <v>8269</v>
      </c>
      <c r="O145" s="17">
        <v>32</v>
      </c>
      <c r="P145" s="17">
        <v>40.06</v>
      </c>
      <c r="Q145" s="27" t="s">
        <v>8315</v>
      </c>
      <c r="R145" s="17" t="s">
        <v>8316</v>
      </c>
      <c r="S145" s="28">
        <v>41816.950370370374</v>
      </c>
      <c r="T145" s="28">
        <v>41853.583333333336</v>
      </c>
    </row>
    <row r="146" spans="1:20" ht="72.5" x14ac:dyDescent="0.35">
      <c r="A146" s="17">
        <v>3959</v>
      </c>
      <c r="B146" s="3" t="s">
        <v>3956</v>
      </c>
      <c r="C146" s="3" t="s">
        <v>8066</v>
      </c>
      <c r="D146" s="25">
        <v>1200</v>
      </c>
      <c r="E146" s="26">
        <v>292</v>
      </c>
      <c r="F146" s="17" t="s">
        <v>8220</v>
      </c>
      <c r="G146" s="17" t="s">
        <v>8223</v>
      </c>
      <c r="H146" s="17" t="s">
        <v>8245</v>
      </c>
      <c r="I146" s="17">
        <v>1411930556</v>
      </c>
      <c r="J146" s="17">
        <v>1409338556</v>
      </c>
      <c r="K146" s="17" t="b">
        <v>0</v>
      </c>
      <c r="L146" s="17">
        <v>12</v>
      </c>
      <c r="M146" s="17" t="b">
        <v>0</v>
      </c>
      <c r="N146" s="17" t="s">
        <v>8269</v>
      </c>
      <c r="O146" s="17">
        <v>24</v>
      </c>
      <c r="P146" s="17">
        <v>24.33</v>
      </c>
      <c r="Q146" s="27" t="s">
        <v>8315</v>
      </c>
      <c r="R146" s="17" t="s">
        <v>8316</v>
      </c>
      <c r="S146" s="28">
        <v>41880.788842592592</v>
      </c>
      <c r="T146" s="28">
        <v>41910.788842592592</v>
      </c>
    </row>
    <row r="147" spans="1:20" ht="43.5" x14ac:dyDescent="0.35">
      <c r="A147" s="17">
        <v>3960</v>
      </c>
      <c r="B147" s="3" t="s">
        <v>3957</v>
      </c>
      <c r="C147" s="3" t="s">
        <v>8067</v>
      </c>
      <c r="D147" s="25">
        <v>3000</v>
      </c>
      <c r="E147" s="26">
        <v>45</v>
      </c>
      <c r="F147" s="17" t="s">
        <v>8220</v>
      </c>
      <c r="G147" s="17" t="s">
        <v>8223</v>
      </c>
      <c r="H147" s="17" t="s">
        <v>8245</v>
      </c>
      <c r="I147" s="17">
        <v>1451852256</v>
      </c>
      <c r="J147" s="17">
        <v>1449260256</v>
      </c>
      <c r="K147" s="17" t="b">
        <v>0</v>
      </c>
      <c r="L147" s="17">
        <v>4</v>
      </c>
      <c r="M147" s="17" t="b">
        <v>0</v>
      </c>
      <c r="N147" s="17" t="s">
        <v>8269</v>
      </c>
      <c r="O147" s="17">
        <v>2</v>
      </c>
      <c r="P147" s="17">
        <v>11.25</v>
      </c>
      <c r="Q147" s="27" t="s">
        <v>8315</v>
      </c>
      <c r="R147" s="17" t="s">
        <v>8316</v>
      </c>
      <c r="S147" s="28">
        <v>42342.845555555556</v>
      </c>
      <c r="T147" s="28">
        <v>42372.845555555556</v>
      </c>
    </row>
    <row r="148" spans="1:20" ht="43.5" x14ac:dyDescent="0.35">
      <c r="A148" s="17">
        <v>3964</v>
      </c>
      <c r="B148" s="3" t="s">
        <v>3961</v>
      </c>
      <c r="C148" s="3" t="s">
        <v>8071</v>
      </c>
      <c r="D148" s="25">
        <v>2000</v>
      </c>
      <c r="E148" s="26">
        <v>126</v>
      </c>
      <c r="F148" s="17" t="s">
        <v>8220</v>
      </c>
      <c r="G148" s="17" t="s">
        <v>8223</v>
      </c>
      <c r="H148" s="17" t="s">
        <v>8245</v>
      </c>
      <c r="I148" s="17">
        <v>1429460386</v>
      </c>
      <c r="J148" s="17">
        <v>1424279986</v>
      </c>
      <c r="K148" s="17" t="b">
        <v>0</v>
      </c>
      <c r="L148" s="17">
        <v>3</v>
      </c>
      <c r="M148" s="17" t="b">
        <v>0</v>
      </c>
      <c r="N148" s="17" t="s">
        <v>8269</v>
      </c>
      <c r="O148" s="17">
        <v>6</v>
      </c>
      <c r="P148" s="17">
        <v>42</v>
      </c>
      <c r="Q148" s="27" t="s">
        <v>8315</v>
      </c>
      <c r="R148" s="17" t="s">
        <v>8316</v>
      </c>
      <c r="S148" s="28">
        <v>42053.722060185188</v>
      </c>
      <c r="T148" s="28">
        <v>42113.680393518516</v>
      </c>
    </row>
    <row r="149" spans="1:20" ht="43.5" x14ac:dyDescent="0.35">
      <c r="A149" s="17">
        <v>3965</v>
      </c>
      <c r="B149" s="3" t="s">
        <v>3962</v>
      </c>
      <c r="C149" s="3" t="s">
        <v>8072</v>
      </c>
      <c r="D149" s="25">
        <v>2000</v>
      </c>
      <c r="E149" s="26">
        <v>285</v>
      </c>
      <c r="F149" s="17" t="s">
        <v>8220</v>
      </c>
      <c r="G149" s="17" t="s">
        <v>8223</v>
      </c>
      <c r="H149" s="17" t="s">
        <v>8245</v>
      </c>
      <c r="I149" s="17">
        <v>1460608780</v>
      </c>
      <c r="J149" s="17">
        <v>1455428380</v>
      </c>
      <c r="K149" s="17" t="b">
        <v>0</v>
      </c>
      <c r="L149" s="17">
        <v>4</v>
      </c>
      <c r="M149" s="17" t="b">
        <v>0</v>
      </c>
      <c r="N149" s="17" t="s">
        <v>8269</v>
      </c>
      <c r="O149" s="17">
        <v>14</v>
      </c>
      <c r="P149" s="17">
        <v>71.25</v>
      </c>
      <c r="Q149" s="27" t="s">
        <v>8315</v>
      </c>
      <c r="R149" s="17" t="s">
        <v>8316</v>
      </c>
      <c r="S149" s="28">
        <v>42414.235879629632</v>
      </c>
      <c r="T149" s="28">
        <v>42474.194212962961</v>
      </c>
    </row>
    <row r="150" spans="1:20" ht="43.5" x14ac:dyDescent="0.35">
      <c r="A150" s="17">
        <v>3966</v>
      </c>
      <c r="B150" s="3" t="s">
        <v>3963</v>
      </c>
      <c r="C150" s="3" t="s">
        <v>8073</v>
      </c>
      <c r="D150" s="25">
        <v>7500</v>
      </c>
      <c r="E150" s="26">
        <v>45</v>
      </c>
      <c r="F150" s="17" t="s">
        <v>8220</v>
      </c>
      <c r="G150" s="17" t="s">
        <v>8223</v>
      </c>
      <c r="H150" s="17" t="s">
        <v>8245</v>
      </c>
      <c r="I150" s="17">
        <v>1406170740</v>
      </c>
      <c r="J150" s="17">
        <v>1402506278</v>
      </c>
      <c r="K150" s="17" t="b">
        <v>0</v>
      </c>
      <c r="L150" s="17">
        <v>2</v>
      </c>
      <c r="M150" s="17" t="b">
        <v>0</v>
      </c>
      <c r="N150" s="17" t="s">
        <v>8269</v>
      </c>
      <c r="O150" s="17">
        <v>1</v>
      </c>
      <c r="P150" s="17">
        <v>22.5</v>
      </c>
      <c r="Q150" s="27" t="s">
        <v>8315</v>
      </c>
      <c r="R150" s="17" t="s">
        <v>8316</v>
      </c>
      <c r="S150" s="28">
        <v>41801.711550925924</v>
      </c>
      <c r="T150" s="28">
        <v>41844.124305555553</v>
      </c>
    </row>
    <row r="151" spans="1:20" ht="58" x14ac:dyDescent="0.35">
      <c r="A151" s="17">
        <v>3967</v>
      </c>
      <c r="B151" s="3" t="s">
        <v>3964</v>
      </c>
      <c r="C151" s="3" t="s">
        <v>8074</v>
      </c>
      <c r="D151" s="25">
        <v>1700</v>
      </c>
      <c r="E151" s="26">
        <v>410</v>
      </c>
      <c r="F151" s="17" t="s">
        <v>8220</v>
      </c>
      <c r="G151" s="17" t="s">
        <v>8223</v>
      </c>
      <c r="H151" s="17" t="s">
        <v>8245</v>
      </c>
      <c r="I151" s="17">
        <v>1488783507</v>
      </c>
      <c r="J151" s="17">
        <v>1486191507</v>
      </c>
      <c r="K151" s="17" t="b">
        <v>0</v>
      </c>
      <c r="L151" s="17">
        <v>10</v>
      </c>
      <c r="M151" s="17" t="b">
        <v>0</v>
      </c>
      <c r="N151" s="17" t="s">
        <v>8269</v>
      </c>
      <c r="O151" s="17">
        <v>24</v>
      </c>
      <c r="P151" s="17">
        <v>41</v>
      </c>
      <c r="Q151" s="27" t="s">
        <v>8315</v>
      </c>
      <c r="R151" s="17" t="s">
        <v>8316</v>
      </c>
      <c r="S151" s="28">
        <v>42770.290590277778</v>
      </c>
      <c r="T151" s="28">
        <v>42800.290590277778</v>
      </c>
    </row>
    <row r="152" spans="1:20" ht="43.5" x14ac:dyDescent="0.35">
      <c r="A152" s="17">
        <v>3968</v>
      </c>
      <c r="B152" s="3" t="s">
        <v>3965</v>
      </c>
      <c r="C152" s="3" t="s">
        <v>8075</v>
      </c>
      <c r="D152" s="25">
        <v>5000</v>
      </c>
      <c r="E152" s="26">
        <v>527</v>
      </c>
      <c r="F152" s="17" t="s">
        <v>8220</v>
      </c>
      <c r="G152" s="17" t="s">
        <v>8223</v>
      </c>
      <c r="H152" s="17" t="s">
        <v>8245</v>
      </c>
      <c r="I152" s="17">
        <v>1463945673</v>
      </c>
      <c r="J152" s="17">
        <v>1458761673</v>
      </c>
      <c r="K152" s="17" t="b">
        <v>0</v>
      </c>
      <c r="L152" s="17">
        <v>11</v>
      </c>
      <c r="M152" s="17" t="b">
        <v>0</v>
      </c>
      <c r="N152" s="17" t="s">
        <v>8269</v>
      </c>
      <c r="O152" s="17">
        <v>11</v>
      </c>
      <c r="P152" s="17">
        <v>47.91</v>
      </c>
      <c r="Q152" s="27" t="s">
        <v>8315</v>
      </c>
      <c r="R152" s="17" t="s">
        <v>8316</v>
      </c>
      <c r="S152" s="28">
        <v>42452.815659722226</v>
      </c>
      <c r="T152" s="28">
        <v>42512.815659722226</v>
      </c>
    </row>
    <row r="153" spans="1:20" ht="43.5" x14ac:dyDescent="0.35">
      <c r="A153" s="17">
        <v>3969</v>
      </c>
      <c r="B153" s="3" t="s">
        <v>3966</v>
      </c>
      <c r="C153" s="3" t="s">
        <v>8076</v>
      </c>
      <c r="D153" s="25">
        <v>2825</v>
      </c>
      <c r="E153" s="26">
        <v>211</v>
      </c>
      <c r="F153" s="17" t="s">
        <v>8220</v>
      </c>
      <c r="G153" s="17" t="s">
        <v>8223</v>
      </c>
      <c r="H153" s="17" t="s">
        <v>8245</v>
      </c>
      <c r="I153" s="17">
        <v>1472442900</v>
      </c>
      <c r="J153" s="17">
        <v>1471638646</v>
      </c>
      <c r="K153" s="17" t="b">
        <v>0</v>
      </c>
      <c r="L153" s="17">
        <v>6</v>
      </c>
      <c r="M153" s="17" t="b">
        <v>0</v>
      </c>
      <c r="N153" s="17" t="s">
        <v>8269</v>
      </c>
      <c r="O153" s="17">
        <v>7</v>
      </c>
      <c r="P153" s="17">
        <v>35.17</v>
      </c>
      <c r="Q153" s="27" t="s">
        <v>8315</v>
      </c>
      <c r="R153" s="17" t="s">
        <v>8316</v>
      </c>
      <c r="S153" s="28">
        <v>42601.854699074072</v>
      </c>
      <c r="T153" s="28">
        <v>42611.163194444445</v>
      </c>
    </row>
    <row r="154" spans="1:20" ht="43.5" x14ac:dyDescent="0.35">
      <c r="A154" s="17">
        <v>3970</v>
      </c>
      <c r="B154" s="3" t="s">
        <v>3967</v>
      </c>
      <c r="C154" s="3" t="s">
        <v>8077</v>
      </c>
      <c r="D154" s="25">
        <v>15000</v>
      </c>
      <c r="E154" s="26">
        <v>11</v>
      </c>
      <c r="F154" s="17" t="s">
        <v>8220</v>
      </c>
      <c r="G154" s="17" t="s">
        <v>8223</v>
      </c>
      <c r="H154" s="17" t="s">
        <v>8245</v>
      </c>
      <c r="I154" s="17">
        <v>1460925811</v>
      </c>
      <c r="J154" s="17">
        <v>1458333811</v>
      </c>
      <c r="K154" s="17" t="b">
        <v>0</v>
      </c>
      <c r="L154" s="17">
        <v>2</v>
      </c>
      <c r="M154" s="17" t="b">
        <v>0</v>
      </c>
      <c r="N154" s="17" t="s">
        <v>8269</v>
      </c>
      <c r="O154" s="17">
        <v>0</v>
      </c>
      <c r="P154" s="17">
        <v>5.5</v>
      </c>
      <c r="Q154" s="27" t="s">
        <v>8315</v>
      </c>
      <c r="R154" s="17" t="s">
        <v>8316</v>
      </c>
      <c r="S154" s="28">
        <v>42447.863553240735</v>
      </c>
      <c r="T154" s="28">
        <v>42477.863553240735</v>
      </c>
    </row>
    <row r="155" spans="1:20" ht="43.5" x14ac:dyDescent="0.35">
      <c r="A155" s="17">
        <v>3971</v>
      </c>
      <c r="B155" s="3" t="s">
        <v>3968</v>
      </c>
      <c r="C155" s="3" t="s">
        <v>8078</v>
      </c>
      <c r="D155" s="25">
        <v>14000</v>
      </c>
      <c r="E155" s="26">
        <v>136</v>
      </c>
      <c r="F155" s="17" t="s">
        <v>8220</v>
      </c>
      <c r="G155" s="17" t="s">
        <v>8223</v>
      </c>
      <c r="H155" s="17" t="s">
        <v>8245</v>
      </c>
      <c r="I155" s="17">
        <v>1405947126</v>
      </c>
      <c r="J155" s="17">
        <v>1403355126</v>
      </c>
      <c r="K155" s="17" t="b">
        <v>0</v>
      </c>
      <c r="L155" s="17">
        <v>6</v>
      </c>
      <c r="M155" s="17" t="b">
        <v>0</v>
      </c>
      <c r="N155" s="17" t="s">
        <v>8269</v>
      </c>
      <c r="O155" s="17">
        <v>1</v>
      </c>
      <c r="P155" s="17">
        <v>22.67</v>
      </c>
      <c r="Q155" s="27" t="s">
        <v>8315</v>
      </c>
      <c r="R155" s="17" t="s">
        <v>8316</v>
      </c>
      <c r="S155" s="28">
        <v>41811.536180555559</v>
      </c>
      <c r="T155" s="28">
        <v>41841.536180555559</v>
      </c>
    </row>
    <row r="156" spans="1:20" ht="29" x14ac:dyDescent="0.35">
      <c r="A156" s="17">
        <v>3972</v>
      </c>
      <c r="B156" s="3" t="s">
        <v>3969</v>
      </c>
      <c r="C156" s="3" t="s">
        <v>8079</v>
      </c>
      <c r="D156" s="25">
        <v>1000</v>
      </c>
      <c r="E156" s="26">
        <v>211</v>
      </c>
      <c r="F156" s="17" t="s">
        <v>8220</v>
      </c>
      <c r="G156" s="17" t="s">
        <v>8223</v>
      </c>
      <c r="H156" s="17" t="s">
        <v>8245</v>
      </c>
      <c r="I156" s="17">
        <v>1423186634</v>
      </c>
      <c r="J156" s="17">
        <v>1418002634</v>
      </c>
      <c r="K156" s="17" t="b">
        <v>0</v>
      </c>
      <c r="L156" s="17">
        <v>8</v>
      </c>
      <c r="M156" s="17" t="b">
        <v>0</v>
      </c>
      <c r="N156" s="17" t="s">
        <v>8269</v>
      </c>
      <c r="O156" s="17">
        <v>21</v>
      </c>
      <c r="P156" s="17">
        <v>26.38</v>
      </c>
      <c r="Q156" s="27" t="s">
        <v>8315</v>
      </c>
      <c r="R156" s="17" t="s">
        <v>8316</v>
      </c>
      <c r="S156" s="28">
        <v>41981.067523148144</v>
      </c>
      <c r="T156" s="28">
        <v>42041.067523148144</v>
      </c>
    </row>
    <row r="157" spans="1:20" ht="58" x14ac:dyDescent="0.35">
      <c r="A157" s="17">
        <v>3973</v>
      </c>
      <c r="B157" s="3" t="s">
        <v>3970</v>
      </c>
      <c r="C157" s="3" t="s">
        <v>8080</v>
      </c>
      <c r="D157" s="25">
        <v>5000</v>
      </c>
      <c r="E157" s="26">
        <v>3905</v>
      </c>
      <c r="F157" s="17" t="s">
        <v>8220</v>
      </c>
      <c r="G157" s="17" t="s">
        <v>8223</v>
      </c>
      <c r="H157" s="17" t="s">
        <v>8245</v>
      </c>
      <c r="I157" s="17">
        <v>1462766400</v>
      </c>
      <c r="J157" s="17">
        <v>1460219110</v>
      </c>
      <c r="K157" s="17" t="b">
        <v>0</v>
      </c>
      <c r="L157" s="17">
        <v>37</v>
      </c>
      <c r="M157" s="17" t="b">
        <v>0</v>
      </c>
      <c r="N157" s="17" t="s">
        <v>8269</v>
      </c>
      <c r="O157" s="17">
        <v>78</v>
      </c>
      <c r="P157" s="17">
        <v>105.54</v>
      </c>
      <c r="Q157" s="27" t="s">
        <v>8315</v>
      </c>
      <c r="R157" s="17" t="s">
        <v>8316</v>
      </c>
      <c r="S157" s="28">
        <v>42469.68414351852</v>
      </c>
      <c r="T157" s="28">
        <v>42499.166666666672</v>
      </c>
    </row>
    <row r="158" spans="1:20" ht="43.5" x14ac:dyDescent="0.35">
      <c r="A158" s="17">
        <v>3975</v>
      </c>
      <c r="B158" s="3" t="s">
        <v>3972</v>
      </c>
      <c r="C158" s="3" t="s">
        <v>8082</v>
      </c>
      <c r="D158" s="25">
        <v>678</v>
      </c>
      <c r="E158" s="26">
        <v>0</v>
      </c>
      <c r="F158" s="17" t="s">
        <v>8220</v>
      </c>
      <c r="G158" s="17" t="s">
        <v>8223</v>
      </c>
      <c r="H158" s="17" t="s">
        <v>8245</v>
      </c>
      <c r="I158" s="17">
        <v>1468442898</v>
      </c>
      <c r="J158" s="17">
        <v>1465850898</v>
      </c>
      <c r="K158" s="17" t="b">
        <v>0</v>
      </c>
      <c r="L158" s="17">
        <v>0</v>
      </c>
      <c r="M158" s="17" t="b">
        <v>0</v>
      </c>
      <c r="N158" s="17" t="s">
        <v>8269</v>
      </c>
      <c r="O158" s="17">
        <v>0</v>
      </c>
      <c r="P158" s="17">
        <v>0</v>
      </c>
      <c r="Q158" s="27" t="s">
        <v>8315</v>
      </c>
      <c r="R158" s="17" t="s">
        <v>8316</v>
      </c>
      <c r="S158" s="28">
        <v>42534.866875</v>
      </c>
      <c r="T158" s="28">
        <v>42564.866875</v>
      </c>
    </row>
    <row r="159" spans="1:20" ht="43.5" x14ac:dyDescent="0.35">
      <c r="A159" s="17">
        <v>3976</v>
      </c>
      <c r="B159" s="3" t="s">
        <v>3973</v>
      </c>
      <c r="C159" s="3" t="s">
        <v>8083</v>
      </c>
      <c r="D159" s="25">
        <v>1300</v>
      </c>
      <c r="E159" s="26">
        <v>620</v>
      </c>
      <c r="F159" s="17" t="s">
        <v>8220</v>
      </c>
      <c r="G159" s="17" t="s">
        <v>8223</v>
      </c>
      <c r="H159" s="17" t="s">
        <v>8245</v>
      </c>
      <c r="I159" s="17">
        <v>1406876400</v>
      </c>
      <c r="J159" s="17">
        <v>1405024561</v>
      </c>
      <c r="K159" s="17" t="b">
        <v>0</v>
      </c>
      <c r="L159" s="17">
        <v>10</v>
      </c>
      <c r="M159" s="17" t="b">
        <v>0</v>
      </c>
      <c r="N159" s="17" t="s">
        <v>8269</v>
      </c>
      <c r="O159" s="17">
        <v>48</v>
      </c>
      <c r="P159" s="17">
        <v>62</v>
      </c>
      <c r="Q159" s="27" t="s">
        <v>8315</v>
      </c>
      <c r="R159" s="17" t="s">
        <v>8316</v>
      </c>
      <c r="S159" s="28">
        <v>41830.858344907407</v>
      </c>
      <c r="T159" s="28">
        <v>41852.291666666664</v>
      </c>
    </row>
    <row r="160" spans="1:20" ht="43.5" x14ac:dyDescent="0.35">
      <c r="A160" s="17">
        <v>3977</v>
      </c>
      <c r="B160" s="3" t="s">
        <v>3974</v>
      </c>
      <c r="C160" s="3" t="s">
        <v>8084</v>
      </c>
      <c r="D160" s="25">
        <v>90000</v>
      </c>
      <c r="E160" s="26">
        <v>1305</v>
      </c>
      <c r="F160" s="17" t="s">
        <v>8220</v>
      </c>
      <c r="G160" s="17" t="s">
        <v>8223</v>
      </c>
      <c r="H160" s="17" t="s">
        <v>8245</v>
      </c>
      <c r="I160" s="17">
        <v>1469213732</v>
      </c>
      <c r="J160" s="17">
        <v>1466621732</v>
      </c>
      <c r="K160" s="17" t="b">
        <v>0</v>
      </c>
      <c r="L160" s="17">
        <v>6</v>
      </c>
      <c r="M160" s="17" t="b">
        <v>0</v>
      </c>
      <c r="N160" s="17" t="s">
        <v>8269</v>
      </c>
      <c r="O160" s="17">
        <v>1</v>
      </c>
      <c r="P160" s="17">
        <v>217.5</v>
      </c>
      <c r="Q160" s="27" t="s">
        <v>8315</v>
      </c>
      <c r="R160" s="17" t="s">
        <v>8316</v>
      </c>
      <c r="S160" s="28">
        <v>42543.788564814815</v>
      </c>
      <c r="T160" s="28">
        <v>42573.788564814815</v>
      </c>
    </row>
    <row r="161" spans="1:20" ht="43.5" x14ac:dyDescent="0.35">
      <c r="A161" s="17">
        <v>3978</v>
      </c>
      <c r="B161" s="3" t="s">
        <v>3975</v>
      </c>
      <c r="C161" s="3" t="s">
        <v>8085</v>
      </c>
      <c r="D161" s="25">
        <v>2000</v>
      </c>
      <c r="E161" s="26">
        <v>214</v>
      </c>
      <c r="F161" s="17" t="s">
        <v>8220</v>
      </c>
      <c r="G161" s="17" t="s">
        <v>8223</v>
      </c>
      <c r="H161" s="17" t="s">
        <v>8245</v>
      </c>
      <c r="I161" s="17">
        <v>1422717953</v>
      </c>
      <c r="J161" s="17">
        <v>1417533953</v>
      </c>
      <c r="K161" s="17" t="b">
        <v>0</v>
      </c>
      <c r="L161" s="17">
        <v>8</v>
      </c>
      <c r="M161" s="17" t="b">
        <v>0</v>
      </c>
      <c r="N161" s="17" t="s">
        <v>8269</v>
      </c>
      <c r="O161" s="17">
        <v>11</v>
      </c>
      <c r="P161" s="17">
        <v>26.75</v>
      </c>
      <c r="Q161" s="27" t="s">
        <v>8315</v>
      </c>
      <c r="R161" s="17" t="s">
        <v>8316</v>
      </c>
      <c r="S161" s="28">
        <v>41975.642974537041</v>
      </c>
      <c r="T161" s="28">
        <v>42035.642974537041</v>
      </c>
    </row>
    <row r="162" spans="1:20" ht="58" x14ac:dyDescent="0.35">
      <c r="A162" s="17">
        <v>3980</v>
      </c>
      <c r="B162" s="3" t="s">
        <v>3977</v>
      </c>
      <c r="C162" s="3" t="s">
        <v>8087</v>
      </c>
      <c r="D162" s="25">
        <v>2500</v>
      </c>
      <c r="E162" s="26">
        <v>450</v>
      </c>
      <c r="F162" s="17" t="s">
        <v>8220</v>
      </c>
      <c r="G162" s="17" t="s">
        <v>8223</v>
      </c>
      <c r="H162" s="17" t="s">
        <v>8245</v>
      </c>
      <c r="I162" s="17">
        <v>1404570147</v>
      </c>
      <c r="J162" s="17">
        <v>1401978147</v>
      </c>
      <c r="K162" s="17" t="b">
        <v>0</v>
      </c>
      <c r="L162" s="17">
        <v>7</v>
      </c>
      <c r="M162" s="17" t="b">
        <v>0</v>
      </c>
      <c r="N162" s="17" t="s">
        <v>8269</v>
      </c>
      <c r="O162" s="17">
        <v>18</v>
      </c>
      <c r="P162" s="17">
        <v>64.290000000000006</v>
      </c>
      <c r="Q162" s="27" t="s">
        <v>8315</v>
      </c>
      <c r="R162" s="17" t="s">
        <v>8316</v>
      </c>
      <c r="S162" s="28">
        <v>41795.598923611113</v>
      </c>
      <c r="T162" s="28">
        <v>41825.598923611113</v>
      </c>
    </row>
    <row r="163" spans="1:20" ht="29" x14ac:dyDescent="0.35">
      <c r="A163" s="17">
        <v>3981</v>
      </c>
      <c r="B163" s="3" t="s">
        <v>3358</v>
      </c>
      <c r="C163" s="3" t="s">
        <v>7469</v>
      </c>
      <c r="D163" s="25">
        <v>30000</v>
      </c>
      <c r="E163" s="26">
        <v>1225</v>
      </c>
      <c r="F163" s="17" t="s">
        <v>8220</v>
      </c>
      <c r="G163" s="17" t="s">
        <v>8223</v>
      </c>
      <c r="H163" s="17" t="s">
        <v>8245</v>
      </c>
      <c r="I163" s="17">
        <v>1468729149</v>
      </c>
      <c r="J163" s="17">
        <v>1463545149</v>
      </c>
      <c r="K163" s="17" t="b">
        <v>0</v>
      </c>
      <c r="L163" s="17">
        <v>7</v>
      </c>
      <c r="M163" s="17" t="b">
        <v>0</v>
      </c>
      <c r="N163" s="17" t="s">
        <v>8269</v>
      </c>
      <c r="O163" s="17">
        <v>4</v>
      </c>
      <c r="P163" s="17">
        <v>175</v>
      </c>
      <c r="Q163" s="27" t="s">
        <v>8315</v>
      </c>
      <c r="R163" s="17" t="s">
        <v>8316</v>
      </c>
      <c r="S163" s="28">
        <v>42508.179965277777</v>
      </c>
      <c r="T163" s="28">
        <v>42568.179965277777</v>
      </c>
    </row>
    <row r="164" spans="1:20" ht="43.5" x14ac:dyDescent="0.35">
      <c r="A164" s="17">
        <v>3983</v>
      </c>
      <c r="B164" s="3" t="s">
        <v>3979</v>
      </c>
      <c r="C164" s="3" t="s">
        <v>8089</v>
      </c>
      <c r="D164" s="25">
        <v>11140</v>
      </c>
      <c r="E164" s="26">
        <v>3877</v>
      </c>
      <c r="F164" s="17" t="s">
        <v>8220</v>
      </c>
      <c r="G164" s="17" t="s">
        <v>8223</v>
      </c>
      <c r="H164" s="17" t="s">
        <v>8245</v>
      </c>
      <c r="I164" s="17">
        <v>1400569140</v>
      </c>
      <c r="J164" s="17">
        <v>1397854356</v>
      </c>
      <c r="K164" s="17" t="b">
        <v>0</v>
      </c>
      <c r="L164" s="17">
        <v>46</v>
      </c>
      <c r="M164" s="17" t="b">
        <v>0</v>
      </c>
      <c r="N164" s="17" t="s">
        <v>8269</v>
      </c>
      <c r="O164" s="17">
        <v>35</v>
      </c>
      <c r="P164" s="17">
        <v>84.28</v>
      </c>
      <c r="Q164" s="27" t="s">
        <v>8315</v>
      </c>
      <c r="R164" s="17" t="s">
        <v>8316</v>
      </c>
      <c r="S164" s="28">
        <v>41747.86986111111</v>
      </c>
      <c r="T164" s="28">
        <v>41779.290972222225</v>
      </c>
    </row>
    <row r="165" spans="1:20" ht="58" x14ac:dyDescent="0.35">
      <c r="A165" s="17">
        <v>3985</v>
      </c>
      <c r="B165" s="3" t="s">
        <v>3981</v>
      </c>
      <c r="C165" s="3" t="s">
        <v>8091</v>
      </c>
      <c r="D165" s="25">
        <v>2000</v>
      </c>
      <c r="E165" s="26">
        <v>641</v>
      </c>
      <c r="F165" s="17" t="s">
        <v>8220</v>
      </c>
      <c r="G165" s="17" t="s">
        <v>8223</v>
      </c>
      <c r="H165" s="17" t="s">
        <v>8245</v>
      </c>
      <c r="I165" s="17">
        <v>1456002300</v>
      </c>
      <c r="J165" s="17">
        <v>1454173120</v>
      </c>
      <c r="K165" s="17" t="b">
        <v>0</v>
      </c>
      <c r="L165" s="17">
        <v>19</v>
      </c>
      <c r="M165" s="17" t="b">
        <v>0</v>
      </c>
      <c r="N165" s="17" t="s">
        <v>8269</v>
      </c>
      <c r="O165" s="17">
        <v>32</v>
      </c>
      <c r="P165" s="17">
        <v>33.74</v>
      </c>
      <c r="Q165" s="27" t="s">
        <v>8315</v>
      </c>
      <c r="R165" s="17" t="s">
        <v>8316</v>
      </c>
      <c r="S165" s="28">
        <v>42399.707407407404</v>
      </c>
      <c r="T165" s="28">
        <v>42420.878472222219</v>
      </c>
    </row>
    <row r="166" spans="1:20" ht="43.5" x14ac:dyDescent="0.35">
      <c r="A166" s="17">
        <v>3988</v>
      </c>
      <c r="B166" s="3" t="s">
        <v>3984</v>
      </c>
      <c r="C166" s="3" t="s">
        <v>8094</v>
      </c>
      <c r="D166" s="25">
        <v>1500</v>
      </c>
      <c r="E166" s="26">
        <v>32</v>
      </c>
      <c r="F166" s="17" t="s">
        <v>8220</v>
      </c>
      <c r="G166" s="17" t="s">
        <v>8223</v>
      </c>
      <c r="H166" s="17" t="s">
        <v>8245</v>
      </c>
      <c r="I166" s="17">
        <v>1440813413</v>
      </c>
      <c r="J166" s="17">
        <v>1439517413</v>
      </c>
      <c r="K166" s="17" t="b">
        <v>0</v>
      </c>
      <c r="L166" s="17">
        <v>4</v>
      </c>
      <c r="M166" s="17" t="b">
        <v>0</v>
      </c>
      <c r="N166" s="17" t="s">
        <v>8269</v>
      </c>
      <c r="O166" s="17">
        <v>2</v>
      </c>
      <c r="P166" s="17">
        <v>8</v>
      </c>
      <c r="Q166" s="27" t="s">
        <v>8315</v>
      </c>
      <c r="R166" s="17" t="s">
        <v>8316</v>
      </c>
      <c r="S166" s="28">
        <v>42230.08116898148</v>
      </c>
      <c r="T166" s="28">
        <v>42245.08116898148</v>
      </c>
    </row>
    <row r="167" spans="1:20" ht="43.5" x14ac:dyDescent="0.35">
      <c r="A167" s="17">
        <v>3989</v>
      </c>
      <c r="B167" s="3" t="s">
        <v>3985</v>
      </c>
      <c r="C167" s="3" t="s">
        <v>8095</v>
      </c>
      <c r="D167" s="25">
        <v>3000</v>
      </c>
      <c r="E167" s="26">
        <v>0</v>
      </c>
      <c r="F167" s="17" t="s">
        <v>8220</v>
      </c>
      <c r="G167" s="17" t="s">
        <v>8223</v>
      </c>
      <c r="H167" s="17" t="s">
        <v>8245</v>
      </c>
      <c r="I167" s="17">
        <v>1447009181</v>
      </c>
      <c r="J167" s="17">
        <v>1444413581</v>
      </c>
      <c r="K167" s="17" t="b">
        <v>0</v>
      </c>
      <c r="L167" s="17">
        <v>0</v>
      </c>
      <c r="M167" s="17" t="b">
        <v>0</v>
      </c>
      <c r="N167" s="17" t="s">
        <v>8269</v>
      </c>
      <c r="O167" s="17">
        <v>0</v>
      </c>
      <c r="P167" s="17">
        <v>0</v>
      </c>
      <c r="Q167" s="27" t="s">
        <v>8315</v>
      </c>
      <c r="R167" s="17" t="s">
        <v>8316</v>
      </c>
      <c r="S167" s="28">
        <v>42286.749780092592</v>
      </c>
      <c r="T167" s="28">
        <v>42316.791446759264</v>
      </c>
    </row>
    <row r="168" spans="1:20" ht="72.5" x14ac:dyDescent="0.35">
      <c r="A168" s="17">
        <v>3991</v>
      </c>
      <c r="B168" s="3" t="s">
        <v>3987</v>
      </c>
      <c r="C168" s="3" t="s">
        <v>8097</v>
      </c>
      <c r="D168" s="25">
        <v>500</v>
      </c>
      <c r="E168" s="26">
        <v>100</v>
      </c>
      <c r="F168" s="17" t="s">
        <v>8220</v>
      </c>
      <c r="G168" s="17" t="s">
        <v>8223</v>
      </c>
      <c r="H168" s="17" t="s">
        <v>8245</v>
      </c>
      <c r="I168" s="17">
        <v>1433086082</v>
      </c>
      <c r="J168" s="17">
        <v>1430494082</v>
      </c>
      <c r="K168" s="17" t="b">
        <v>0</v>
      </c>
      <c r="L168" s="17">
        <v>1</v>
      </c>
      <c r="M168" s="17" t="b">
        <v>0</v>
      </c>
      <c r="N168" s="17" t="s">
        <v>8269</v>
      </c>
      <c r="O168" s="17">
        <v>20</v>
      </c>
      <c r="P168" s="17">
        <v>100</v>
      </c>
      <c r="Q168" s="27" t="s">
        <v>8315</v>
      </c>
      <c r="R168" s="17" t="s">
        <v>8316</v>
      </c>
      <c r="S168" s="28">
        <v>42125.644467592589</v>
      </c>
      <c r="T168" s="28">
        <v>42155.644467592589</v>
      </c>
    </row>
    <row r="169" spans="1:20" ht="58" x14ac:dyDescent="0.35">
      <c r="A169" s="17">
        <v>3992</v>
      </c>
      <c r="B169" s="3" t="s">
        <v>3988</v>
      </c>
      <c r="C169" s="3" t="s">
        <v>8098</v>
      </c>
      <c r="D169" s="25">
        <v>10000</v>
      </c>
      <c r="E169" s="26">
        <v>541</v>
      </c>
      <c r="F169" s="17" t="s">
        <v>8220</v>
      </c>
      <c r="G169" s="17" t="s">
        <v>8223</v>
      </c>
      <c r="H169" s="17" t="s">
        <v>8245</v>
      </c>
      <c r="I169" s="17">
        <v>1449876859</v>
      </c>
      <c r="J169" s="17">
        <v>1444689259</v>
      </c>
      <c r="K169" s="17" t="b">
        <v>0</v>
      </c>
      <c r="L169" s="17">
        <v>9</v>
      </c>
      <c r="M169" s="17" t="b">
        <v>0</v>
      </c>
      <c r="N169" s="17" t="s">
        <v>8269</v>
      </c>
      <c r="O169" s="17">
        <v>5</v>
      </c>
      <c r="P169" s="17">
        <v>60.11</v>
      </c>
      <c r="Q169" s="27" t="s">
        <v>8315</v>
      </c>
      <c r="R169" s="17" t="s">
        <v>8316</v>
      </c>
      <c r="S169" s="28">
        <v>42289.94049768518</v>
      </c>
      <c r="T169" s="28">
        <v>42349.982164351852</v>
      </c>
    </row>
    <row r="170" spans="1:20" ht="43.5" x14ac:dyDescent="0.35">
      <c r="A170" s="17">
        <v>3993</v>
      </c>
      <c r="B170" s="3" t="s">
        <v>3989</v>
      </c>
      <c r="C170" s="3" t="s">
        <v>8099</v>
      </c>
      <c r="D170" s="25">
        <v>50000</v>
      </c>
      <c r="E170" s="26">
        <v>3</v>
      </c>
      <c r="F170" s="17" t="s">
        <v>8220</v>
      </c>
      <c r="G170" s="17" t="s">
        <v>8223</v>
      </c>
      <c r="H170" s="17" t="s">
        <v>8245</v>
      </c>
      <c r="I170" s="17">
        <v>1431549912</v>
      </c>
      <c r="J170" s="17">
        <v>1428957912</v>
      </c>
      <c r="K170" s="17" t="b">
        <v>0</v>
      </c>
      <c r="L170" s="17">
        <v>1</v>
      </c>
      <c r="M170" s="17" t="b">
        <v>0</v>
      </c>
      <c r="N170" s="17" t="s">
        <v>8269</v>
      </c>
      <c r="O170" s="17">
        <v>0</v>
      </c>
      <c r="P170" s="17">
        <v>3</v>
      </c>
      <c r="Q170" s="27" t="s">
        <v>8315</v>
      </c>
      <c r="R170" s="17" t="s">
        <v>8316</v>
      </c>
      <c r="S170" s="28">
        <v>42107.864722222221</v>
      </c>
      <c r="T170" s="28">
        <v>42137.864722222221</v>
      </c>
    </row>
    <row r="171" spans="1:20" ht="29" x14ac:dyDescent="0.35">
      <c r="A171" s="17">
        <v>3994</v>
      </c>
      <c r="B171" s="3" t="s">
        <v>3990</v>
      </c>
      <c r="C171" s="3" t="s">
        <v>8100</v>
      </c>
      <c r="D171" s="25">
        <v>2000</v>
      </c>
      <c r="E171" s="26">
        <v>5</v>
      </c>
      <c r="F171" s="17" t="s">
        <v>8220</v>
      </c>
      <c r="G171" s="17" t="s">
        <v>8223</v>
      </c>
      <c r="H171" s="17" t="s">
        <v>8245</v>
      </c>
      <c r="I171" s="17">
        <v>1405761690</v>
      </c>
      <c r="J171" s="17">
        <v>1403169690</v>
      </c>
      <c r="K171" s="17" t="b">
        <v>0</v>
      </c>
      <c r="L171" s="17">
        <v>1</v>
      </c>
      <c r="M171" s="17" t="b">
        <v>0</v>
      </c>
      <c r="N171" s="17" t="s">
        <v>8269</v>
      </c>
      <c r="O171" s="17">
        <v>0</v>
      </c>
      <c r="P171" s="17">
        <v>5</v>
      </c>
      <c r="Q171" s="27" t="s">
        <v>8315</v>
      </c>
      <c r="R171" s="17" t="s">
        <v>8316</v>
      </c>
      <c r="S171" s="28">
        <v>41809.389930555553</v>
      </c>
      <c r="T171" s="28">
        <v>41839.389930555553</v>
      </c>
    </row>
    <row r="172" spans="1:20" ht="43.5" x14ac:dyDescent="0.35">
      <c r="A172" s="17">
        <v>3996</v>
      </c>
      <c r="B172" s="3" t="s">
        <v>3992</v>
      </c>
      <c r="C172" s="3" t="s">
        <v>8102</v>
      </c>
      <c r="D172" s="25">
        <v>3000</v>
      </c>
      <c r="E172" s="26">
        <v>497</v>
      </c>
      <c r="F172" s="17" t="s">
        <v>8220</v>
      </c>
      <c r="G172" s="17" t="s">
        <v>8223</v>
      </c>
      <c r="H172" s="17" t="s">
        <v>8245</v>
      </c>
      <c r="I172" s="17">
        <v>1416499440</v>
      </c>
      <c r="J172" s="17">
        <v>1415341464</v>
      </c>
      <c r="K172" s="17" t="b">
        <v>0</v>
      </c>
      <c r="L172" s="17">
        <v>17</v>
      </c>
      <c r="M172" s="17" t="b">
        <v>0</v>
      </c>
      <c r="N172" s="17" t="s">
        <v>8269</v>
      </c>
      <c r="O172" s="17">
        <v>17</v>
      </c>
      <c r="P172" s="17">
        <v>29.24</v>
      </c>
      <c r="Q172" s="27" t="s">
        <v>8315</v>
      </c>
      <c r="R172" s="17" t="s">
        <v>8316</v>
      </c>
      <c r="S172" s="28">
        <v>41950.26694444444</v>
      </c>
      <c r="T172" s="28">
        <v>41963.669444444444</v>
      </c>
    </row>
    <row r="173" spans="1:20" ht="43.5" x14ac:dyDescent="0.35">
      <c r="A173" s="17">
        <v>3998</v>
      </c>
      <c r="B173" s="3" t="s">
        <v>3994</v>
      </c>
      <c r="C173" s="3" t="s">
        <v>8104</v>
      </c>
      <c r="D173" s="25">
        <v>1250</v>
      </c>
      <c r="E173" s="26">
        <v>715</v>
      </c>
      <c r="F173" s="17" t="s">
        <v>8220</v>
      </c>
      <c r="G173" s="17" t="s">
        <v>8223</v>
      </c>
      <c r="H173" s="17" t="s">
        <v>8245</v>
      </c>
      <c r="I173" s="17">
        <v>1427580426</v>
      </c>
      <c r="J173" s="17">
        <v>1424992026</v>
      </c>
      <c r="K173" s="17" t="b">
        <v>0</v>
      </c>
      <c r="L173" s="17">
        <v>12</v>
      </c>
      <c r="M173" s="17" t="b">
        <v>0</v>
      </c>
      <c r="N173" s="17" t="s">
        <v>8269</v>
      </c>
      <c r="O173" s="17">
        <v>57</v>
      </c>
      <c r="P173" s="17">
        <v>59.58</v>
      </c>
      <c r="Q173" s="27" t="s">
        <v>8315</v>
      </c>
      <c r="R173" s="17" t="s">
        <v>8316</v>
      </c>
      <c r="S173" s="28">
        <v>42061.963263888887</v>
      </c>
      <c r="T173" s="28">
        <v>42091.921597222223</v>
      </c>
    </row>
    <row r="174" spans="1:20" ht="58" x14ac:dyDescent="0.35">
      <c r="A174" s="17">
        <v>3999</v>
      </c>
      <c r="B174" s="3" t="s">
        <v>3995</v>
      </c>
      <c r="C174" s="3" t="s">
        <v>8105</v>
      </c>
      <c r="D174" s="25">
        <v>7000</v>
      </c>
      <c r="E174" s="26">
        <v>1156</v>
      </c>
      <c r="F174" s="17" t="s">
        <v>8220</v>
      </c>
      <c r="G174" s="17" t="s">
        <v>8223</v>
      </c>
      <c r="H174" s="17" t="s">
        <v>8245</v>
      </c>
      <c r="I174" s="17">
        <v>1409514709</v>
      </c>
      <c r="J174" s="17">
        <v>1406058798</v>
      </c>
      <c r="K174" s="17" t="b">
        <v>0</v>
      </c>
      <c r="L174" s="17">
        <v>14</v>
      </c>
      <c r="M174" s="17" t="b">
        <v>0</v>
      </c>
      <c r="N174" s="17" t="s">
        <v>8269</v>
      </c>
      <c r="O174" s="17">
        <v>17</v>
      </c>
      <c r="P174" s="17">
        <v>82.57</v>
      </c>
      <c r="Q174" s="27" t="s">
        <v>8315</v>
      </c>
      <c r="R174" s="17" t="s">
        <v>8316</v>
      </c>
      <c r="S174" s="28">
        <v>41842.828680555554</v>
      </c>
      <c r="T174" s="28">
        <v>41882.827650462961</v>
      </c>
    </row>
    <row r="175" spans="1:20" x14ac:dyDescent="0.35">
      <c r="A175" s="17">
        <v>4000</v>
      </c>
      <c r="B175" s="3" t="s">
        <v>3996</v>
      </c>
      <c r="C175" s="3" t="s">
        <v>8106</v>
      </c>
      <c r="D175" s="25">
        <v>8000</v>
      </c>
      <c r="E175" s="26">
        <v>10</v>
      </c>
      <c r="F175" s="17" t="s">
        <v>8220</v>
      </c>
      <c r="G175" s="17" t="s">
        <v>8223</v>
      </c>
      <c r="H175" s="17" t="s">
        <v>8245</v>
      </c>
      <c r="I175" s="17">
        <v>1462631358</v>
      </c>
      <c r="J175" s="17">
        <v>1457450958</v>
      </c>
      <c r="K175" s="17" t="b">
        <v>0</v>
      </c>
      <c r="L175" s="17">
        <v>1</v>
      </c>
      <c r="M175" s="17" t="b">
        <v>0</v>
      </c>
      <c r="N175" s="17" t="s">
        <v>8269</v>
      </c>
      <c r="O175" s="17">
        <v>0</v>
      </c>
      <c r="P175" s="17">
        <v>10</v>
      </c>
      <c r="Q175" s="27" t="s">
        <v>8315</v>
      </c>
      <c r="R175" s="17" t="s">
        <v>8316</v>
      </c>
      <c r="S175" s="28">
        <v>42437.64534722222</v>
      </c>
      <c r="T175" s="28">
        <v>42497.603680555556</v>
      </c>
    </row>
    <row r="176" spans="1:20" ht="43.5" x14ac:dyDescent="0.35">
      <c r="A176" s="17">
        <v>4002</v>
      </c>
      <c r="B176" s="3" t="s">
        <v>3998</v>
      </c>
      <c r="C176" s="3" t="s">
        <v>8108</v>
      </c>
      <c r="D176" s="25">
        <v>1250</v>
      </c>
      <c r="E176" s="26">
        <v>23</v>
      </c>
      <c r="F176" s="17" t="s">
        <v>8220</v>
      </c>
      <c r="G176" s="17" t="s">
        <v>8223</v>
      </c>
      <c r="H176" s="17" t="s">
        <v>8245</v>
      </c>
      <c r="I176" s="17">
        <v>1411779761</v>
      </c>
      <c r="J176" s="17">
        <v>1409187761</v>
      </c>
      <c r="K176" s="17" t="b">
        <v>0</v>
      </c>
      <c r="L176" s="17">
        <v>4</v>
      </c>
      <c r="M176" s="17" t="b">
        <v>0</v>
      </c>
      <c r="N176" s="17" t="s">
        <v>8269</v>
      </c>
      <c r="O176" s="17">
        <v>2</v>
      </c>
      <c r="P176" s="17">
        <v>5.75</v>
      </c>
      <c r="Q176" s="27" t="s">
        <v>8315</v>
      </c>
      <c r="R176" s="17" t="s">
        <v>8316</v>
      </c>
      <c r="S176" s="28">
        <v>41879.043530092589</v>
      </c>
      <c r="T176" s="28">
        <v>41909.043530092589</v>
      </c>
    </row>
    <row r="177" spans="1:20" ht="43.5" x14ac:dyDescent="0.35">
      <c r="A177" s="17">
        <v>4003</v>
      </c>
      <c r="B177" s="3" t="s">
        <v>3999</v>
      </c>
      <c r="C177" s="3" t="s">
        <v>8071</v>
      </c>
      <c r="D177" s="25">
        <v>2000</v>
      </c>
      <c r="E177" s="26">
        <v>201</v>
      </c>
      <c r="F177" s="17" t="s">
        <v>8220</v>
      </c>
      <c r="G177" s="17" t="s">
        <v>8223</v>
      </c>
      <c r="H177" s="17" t="s">
        <v>8245</v>
      </c>
      <c r="I177" s="17">
        <v>1424009147</v>
      </c>
      <c r="J177" s="17">
        <v>1421417147</v>
      </c>
      <c r="K177" s="17" t="b">
        <v>0</v>
      </c>
      <c r="L177" s="17">
        <v>2</v>
      </c>
      <c r="M177" s="17" t="b">
        <v>0</v>
      </c>
      <c r="N177" s="17" t="s">
        <v>8269</v>
      </c>
      <c r="O177" s="17">
        <v>10</v>
      </c>
      <c r="P177" s="17">
        <v>100.5</v>
      </c>
      <c r="Q177" s="27" t="s">
        <v>8315</v>
      </c>
      <c r="R177" s="17" t="s">
        <v>8316</v>
      </c>
      <c r="S177" s="28">
        <v>42020.587349537032</v>
      </c>
      <c r="T177" s="28">
        <v>42050.587349537032</v>
      </c>
    </row>
    <row r="178" spans="1:20" ht="29" x14ac:dyDescent="0.35">
      <c r="A178" s="17">
        <v>4004</v>
      </c>
      <c r="B178" s="3" t="s">
        <v>4000</v>
      </c>
      <c r="C178" s="3" t="s">
        <v>8109</v>
      </c>
      <c r="D178" s="25">
        <v>500</v>
      </c>
      <c r="E178" s="26">
        <v>1</v>
      </c>
      <c r="F178" s="17" t="s">
        <v>8220</v>
      </c>
      <c r="G178" s="17" t="s">
        <v>8223</v>
      </c>
      <c r="H178" s="17" t="s">
        <v>8245</v>
      </c>
      <c r="I178" s="17">
        <v>1412740457</v>
      </c>
      <c r="J178" s="17">
        <v>1410148457</v>
      </c>
      <c r="K178" s="17" t="b">
        <v>0</v>
      </c>
      <c r="L178" s="17">
        <v>1</v>
      </c>
      <c r="M178" s="17" t="b">
        <v>0</v>
      </c>
      <c r="N178" s="17" t="s">
        <v>8269</v>
      </c>
      <c r="O178" s="17">
        <v>0</v>
      </c>
      <c r="P178" s="17">
        <v>1</v>
      </c>
      <c r="Q178" s="27" t="s">
        <v>8315</v>
      </c>
      <c r="R178" s="17" t="s">
        <v>8316</v>
      </c>
      <c r="S178" s="28">
        <v>41890.16269675926</v>
      </c>
      <c r="T178" s="28">
        <v>41920.16269675926</v>
      </c>
    </row>
    <row r="179" spans="1:20" ht="43.5" x14ac:dyDescent="0.35">
      <c r="A179" s="17">
        <v>4005</v>
      </c>
      <c r="B179" s="3" t="s">
        <v>4001</v>
      </c>
      <c r="C179" s="3" t="s">
        <v>8110</v>
      </c>
      <c r="D179" s="25">
        <v>3000</v>
      </c>
      <c r="E179" s="26">
        <v>40</v>
      </c>
      <c r="F179" s="17" t="s">
        <v>8220</v>
      </c>
      <c r="G179" s="17" t="s">
        <v>8223</v>
      </c>
      <c r="H179" s="17" t="s">
        <v>8245</v>
      </c>
      <c r="I179" s="17">
        <v>1413832985</v>
      </c>
      <c r="J179" s="17">
        <v>1408648985</v>
      </c>
      <c r="K179" s="17" t="b">
        <v>0</v>
      </c>
      <c r="L179" s="17">
        <v>2</v>
      </c>
      <c r="M179" s="17" t="b">
        <v>0</v>
      </c>
      <c r="N179" s="17" t="s">
        <v>8269</v>
      </c>
      <c r="O179" s="17">
        <v>1</v>
      </c>
      <c r="P179" s="17">
        <v>20</v>
      </c>
      <c r="Q179" s="27" t="s">
        <v>8315</v>
      </c>
      <c r="R179" s="17" t="s">
        <v>8316</v>
      </c>
      <c r="S179" s="28">
        <v>41872.807696759257</v>
      </c>
      <c r="T179" s="28">
        <v>41932.807696759257</v>
      </c>
    </row>
    <row r="180" spans="1:20" ht="43.5" x14ac:dyDescent="0.35">
      <c r="A180" s="17">
        <v>4006</v>
      </c>
      <c r="B180" s="3" t="s">
        <v>4002</v>
      </c>
      <c r="C180" s="3" t="s">
        <v>8111</v>
      </c>
      <c r="D180" s="25">
        <v>30000</v>
      </c>
      <c r="E180" s="26">
        <v>2</v>
      </c>
      <c r="F180" s="17" t="s">
        <v>8220</v>
      </c>
      <c r="G180" s="17" t="s">
        <v>8223</v>
      </c>
      <c r="H180" s="17" t="s">
        <v>8245</v>
      </c>
      <c r="I180" s="17">
        <v>1455647587</v>
      </c>
      <c r="J180" s="17">
        <v>1453487587</v>
      </c>
      <c r="K180" s="17" t="b">
        <v>0</v>
      </c>
      <c r="L180" s="17">
        <v>1</v>
      </c>
      <c r="M180" s="17" t="b">
        <v>0</v>
      </c>
      <c r="N180" s="17" t="s">
        <v>8269</v>
      </c>
      <c r="O180" s="17">
        <v>0</v>
      </c>
      <c r="P180" s="17">
        <v>2</v>
      </c>
      <c r="Q180" s="27" t="s">
        <v>8315</v>
      </c>
      <c r="R180" s="17" t="s">
        <v>8316</v>
      </c>
      <c r="S180" s="28">
        <v>42391.772997685184</v>
      </c>
      <c r="T180" s="28">
        <v>42416.772997685184</v>
      </c>
    </row>
    <row r="181" spans="1:20" ht="43.5" x14ac:dyDescent="0.35">
      <c r="A181" s="17">
        <v>4007</v>
      </c>
      <c r="B181" s="3" t="s">
        <v>4003</v>
      </c>
      <c r="C181" s="3" t="s">
        <v>8112</v>
      </c>
      <c r="D181" s="25">
        <v>2000</v>
      </c>
      <c r="E181" s="26">
        <v>5</v>
      </c>
      <c r="F181" s="17" t="s">
        <v>8220</v>
      </c>
      <c r="G181" s="17" t="s">
        <v>8223</v>
      </c>
      <c r="H181" s="17" t="s">
        <v>8245</v>
      </c>
      <c r="I181" s="17">
        <v>1409070480</v>
      </c>
      <c r="J181" s="17">
        <v>1406572381</v>
      </c>
      <c r="K181" s="17" t="b">
        <v>0</v>
      </c>
      <c r="L181" s="17">
        <v>1</v>
      </c>
      <c r="M181" s="17" t="b">
        <v>0</v>
      </c>
      <c r="N181" s="17" t="s">
        <v>8269</v>
      </c>
      <c r="O181" s="17">
        <v>0</v>
      </c>
      <c r="P181" s="17">
        <v>5</v>
      </c>
      <c r="Q181" s="27" t="s">
        <v>8315</v>
      </c>
      <c r="R181" s="17" t="s">
        <v>8316</v>
      </c>
      <c r="S181" s="28">
        <v>41848.772928240738</v>
      </c>
      <c r="T181" s="28">
        <v>41877.686111111114</v>
      </c>
    </row>
    <row r="182" spans="1:20" ht="43.5" x14ac:dyDescent="0.35">
      <c r="A182" s="17">
        <v>4010</v>
      </c>
      <c r="B182" s="3" t="s">
        <v>4006</v>
      </c>
      <c r="C182" s="3" t="s">
        <v>8115</v>
      </c>
      <c r="D182" s="25">
        <v>7200</v>
      </c>
      <c r="E182" s="26">
        <v>1742</v>
      </c>
      <c r="F182" s="17" t="s">
        <v>8220</v>
      </c>
      <c r="G182" s="17" t="s">
        <v>8223</v>
      </c>
      <c r="H182" s="17" t="s">
        <v>8245</v>
      </c>
      <c r="I182" s="17">
        <v>1414348166</v>
      </c>
      <c r="J182" s="17">
        <v>1412879366</v>
      </c>
      <c r="K182" s="17" t="b">
        <v>0</v>
      </c>
      <c r="L182" s="17">
        <v>38</v>
      </c>
      <c r="M182" s="17" t="b">
        <v>0</v>
      </c>
      <c r="N182" s="17" t="s">
        <v>8269</v>
      </c>
      <c r="O182" s="17">
        <v>24</v>
      </c>
      <c r="P182" s="17">
        <v>45.84</v>
      </c>
      <c r="Q182" s="27" t="s">
        <v>8315</v>
      </c>
      <c r="R182" s="17" t="s">
        <v>8316</v>
      </c>
      <c r="S182" s="28">
        <v>41921.770439814813</v>
      </c>
      <c r="T182" s="28">
        <v>41938.770439814813</v>
      </c>
    </row>
    <row r="183" spans="1:20" ht="43.5" x14ac:dyDescent="0.35">
      <c r="A183" s="17">
        <v>4013</v>
      </c>
      <c r="B183" s="3" t="s">
        <v>4009</v>
      </c>
      <c r="C183" s="3" t="s">
        <v>8118</v>
      </c>
      <c r="D183" s="25">
        <v>2000</v>
      </c>
      <c r="E183" s="26">
        <v>26</v>
      </c>
      <c r="F183" s="17" t="s">
        <v>8220</v>
      </c>
      <c r="G183" s="17" t="s">
        <v>8223</v>
      </c>
      <c r="H183" s="17" t="s">
        <v>8245</v>
      </c>
      <c r="I183" s="17">
        <v>1424070823</v>
      </c>
      <c r="J183" s="17">
        <v>1421478823</v>
      </c>
      <c r="K183" s="17" t="b">
        <v>0</v>
      </c>
      <c r="L183" s="17">
        <v>2</v>
      </c>
      <c r="M183" s="17" t="b">
        <v>0</v>
      </c>
      <c r="N183" s="17" t="s">
        <v>8269</v>
      </c>
      <c r="O183" s="17">
        <v>1</v>
      </c>
      <c r="P183" s="17">
        <v>13</v>
      </c>
      <c r="Q183" s="27" t="s">
        <v>8315</v>
      </c>
      <c r="R183" s="17" t="s">
        <v>8316</v>
      </c>
      <c r="S183" s="28">
        <v>42021.301192129627</v>
      </c>
      <c r="T183" s="28">
        <v>42051.301192129627</v>
      </c>
    </row>
    <row r="184" spans="1:20" ht="43.5" x14ac:dyDescent="0.35">
      <c r="A184" s="17">
        <v>4014</v>
      </c>
      <c r="B184" s="3" t="s">
        <v>4010</v>
      </c>
      <c r="C184" s="3" t="s">
        <v>8119</v>
      </c>
      <c r="D184" s="25">
        <v>9000</v>
      </c>
      <c r="E184" s="26">
        <v>0</v>
      </c>
      <c r="F184" s="17" t="s">
        <v>8220</v>
      </c>
      <c r="G184" s="17" t="s">
        <v>8223</v>
      </c>
      <c r="H184" s="17" t="s">
        <v>8245</v>
      </c>
      <c r="I184" s="17">
        <v>1457157269</v>
      </c>
      <c r="J184" s="17">
        <v>1455861269</v>
      </c>
      <c r="K184" s="17" t="b">
        <v>0</v>
      </c>
      <c r="L184" s="17">
        <v>0</v>
      </c>
      <c r="M184" s="17" t="b">
        <v>0</v>
      </c>
      <c r="N184" s="17" t="s">
        <v>8269</v>
      </c>
      <c r="O184" s="17">
        <v>0</v>
      </c>
      <c r="P184" s="17">
        <v>0</v>
      </c>
      <c r="Q184" s="27" t="s">
        <v>8315</v>
      </c>
      <c r="R184" s="17" t="s">
        <v>8316</v>
      </c>
      <c r="S184" s="28">
        <v>42419.246168981481</v>
      </c>
      <c r="T184" s="28">
        <v>42434.246168981481</v>
      </c>
    </row>
    <row r="185" spans="1:20" ht="43.5" x14ac:dyDescent="0.35">
      <c r="A185" s="17">
        <v>4015</v>
      </c>
      <c r="B185" s="3" t="s">
        <v>4011</v>
      </c>
      <c r="C185" s="3" t="s">
        <v>8120</v>
      </c>
      <c r="D185" s="25">
        <v>7000</v>
      </c>
      <c r="E185" s="26">
        <v>1</v>
      </c>
      <c r="F185" s="17" t="s">
        <v>8220</v>
      </c>
      <c r="G185" s="17" t="s">
        <v>8223</v>
      </c>
      <c r="H185" s="17" t="s">
        <v>8245</v>
      </c>
      <c r="I185" s="17">
        <v>1437331463</v>
      </c>
      <c r="J185" s="17">
        <v>1434739463</v>
      </c>
      <c r="K185" s="17" t="b">
        <v>0</v>
      </c>
      <c r="L185" s="17">
        <v>1</v>
      </c>
      <c r="M185" s="17" t="b">
        <v>0</v>
      </c>
      <c r="N185" s="17" t="s">
        <v>8269</v>
      </c>
      <c r="O185" s="17">
        <v>0</v>
      </c>
      <c r="P185" s="17">
        <v>1</v>
      </c>
      <c r="Q185" s="27" t="s">
        <v>8315</v>
      </c>
      <c r="R185" s="17" t="s">
        <v>8316</v>
      </c>
      <c r="S185" s="28">
        <v>42174.780821759254</v>
      </c>
      <c r="T185" s="28">
        <v>42204.780821759254</v>
      </c>
    </row>
    <row r="186" spans="1:20" ht="43.5" x14ac:dyDescent="0.35">
      <c r="A186" s="17">
        <v>4017</v>
      </c>
      <c r="B186" s="3" t="s">
        <v>4013</v>
      </c>
      <c r="C186" s="3" t="s">
        <v>8122</v>
      </c>
      <c r="D186" s="25">
        <v>10000</v>
      </c>
      <c r="E186" s="26">
        <v>105</v>
      </c>
      <c r="F186" s="17" t="s">
        <v>8220</v>
      </c>
      <c r="G186" s="17" t="s">
        <v>8223</v>
      </c>
      <c r="H186" s="17" t="s">
        <v>8245</v>
      </c>
      <c r="I186" s="17">
        <v>1409846874</v>
      </c>
      <c r="J186" s="17">
        <v>1407254874</v>
      </c>
      <c r="K186" s="17" t="b">
        <v>0</v>
      </c>
      <c r="L186" s="17">
        <v>2</v>
      </c>
      <c r="M186" s="17" t="b">
        <v>0</v>
      </c>
      <c r="N186" s="17" t="s">
        <v>8269</v>
      </c>
      <c r="O186" s="17">
        <v>1</v>
      </c>
      <c r="P186" s="17">
        <v>52.5</v>
      </c>
      <c r="Q186" s="27" t="s">
        <v>8315</v>
      </c>
      <c r="R186" s="17" t="s">
        <v>8316</v>
      </c>
      <c r="S186" s="28">
        <v>41856.672152777777</v>
      </c>
      <c r="T186" s="28">
        <v>41886.672152777777</v>
      </c>
    </row>
    <row r="187" spans="1:20" ht="43.5" x14ac:dyDescent="0.35">
      <c r="A187" s="17">
        <v>4019</v>
      </c>
      <c r="B187" s="3" t="s">
        <v>4015</v>
      </c>
      <c r="C187" s="3" t="s">
        <v>8124</v>
      </c>
      <c r="D187" s="25">
        <v>3500</v>
      </c>
      <c r="E187" s="26">
        <v>29</v>
      </c>
      <c r="F187" s="17" t="s">
        <v>8220</v>
      </c>
      <c r="G187" s="17" t="s">
        <v>8223</v>
      </c>
      <c r="H187" s="17" t="s">
        <v>8245</v>
      </c>
      <c r="I187" s="17">
        <v>1460737680</v>
      </c>
      <c r="J187" s="17">
        <v>1455725596</v>
      </c>
      <c r="K187" s="17" t="b">
        <v>0</v>
      </c>
      <c r="L187" s="17">
        <v>4</v>
      </c>
      <c r="M187" s="17" t="b">
        <v>0</v>
      </c>
      <c r="N187" s="17" t="s">
        <v>8269</v>
      </c>
      <c r="O187" s="17">
        <v>1</v>
      </c>
      <c r="P187" s="17">
        <v>7.25</v>
      </c>
      <c r="Q187" s="27" t="s">
        <v>8315</v>
      </c>
      <c r="R187" s="17" t="s">
        <v>8316</v>
      </c>
      <c r="S187" s="28">
        <v>42417.675879629634</v>
      </c>
      <c r="T187" s="28">
        <v>42475.686111111107</v>
      </c>
    </row>
    <row r="188" spans="1:20" ht="43.5" x14ac:dyDescent="0.35">
      <c r="A188" s="17">
        <v>4020</v>
      </c>
      <c r="B188" s="3" t="s">
        <v>4016</v>
      </c>
      <c r="C188" s="3" t="s">
        <v>8125</v>
      </c>
      <c r="D188" s="25">
        <v>600</v>
      </c>
      <c r="E188" s="26">
        <v>100</v>
      </c>
      <c r="F188" s="17" t="s">
        <v>8220</v>
      </c>
      <c r="G188" s="17" t="s">
        <v>8223</v>
      </c>
      <c r="H188" s="17" t="s">
        <v>8245</v>
      </c>
      <c r="I188" s="17">
        <v>1427168099</v>
      </c>
      <c r="J188" s="17">
        <v>1424579699</v>
      </c>
      <c r="K188" s="17" t="b">
        <v>0</v>
      </c>
      <c r="L188" s="17">
        <v>3</v>
      </c>
      <c r="M188" s="17" t="b">
        <v>0</v>
      </c>
      <c r="N188" s="17" t="s">
        <v>8269</v>
      </c>
      <c r="O188" s="17">
        <v>17</v>
      </c>
      <c r="P188" s="17">
        <v>33.33</v>
      </c>
      <c r="Q188" s="27" t="s">
        <v>8315</v>
      </c>
      <c r="R188" s="17" t="s">
        <v>8316</v>
      </c>
      <c r="S188" s="28">
        <v>42057.190960648149</v>
      </c>
      <c r="T188" s="28">
        <v>42087.149293981478</v>
      </c>
    </row>
    <row r="189" spans="1:20" ht="43.5" x14ac:dyDescent="0.35">
      <c r="A189" s="17">
        <v>4021</v>
      </c>
      <c r="B189" s="3" t="s">
        <v>4017</v>
      </c>
      <c r="C189" s="3" t="s">
        <v>8126</v>
      </c>
      <c r="D189" s="25">
        <v>15000</v>
      </c>
      <c r="E189" s="26">
        <v>125</v>
      </c>
      <c r="F189" s="17" t="s">
        <v>8220</v>
      </c>
      <c r="G189" s="17" t="s">
        <v>8223</v>
      </c>
      <c r="H189" s="17" t="s">
        <v>8245</v>
      </c>
      <c r="I189" s="17">
        <v>1414360358</v>
      </c>
      <c r="J189" s="17">
        <v>1409176358</v>
      </c>
      <c r="K189" s="17" t="b">
        <v>0</v>
      </c>
      <c r="L189" s="17">
        <v>2</v>
      </c>
      <c r="M189" s="17" t="b">
        <v>0</v>
      </c>
      <c r="N189" s="17" t="s">
        <v>8269</v>
      </c>
      <c r="O189" s="17">
        <v>1</v>
      </c>
      <c r="P189" s="17">
        <v>62.5</v>
      </c>
      <c r="Q189" s="27" t="s">
        <v>8315</v>
      </c>
      <c r="R189" s="17" t="s">
        <v>8316</v>
      </c>
      <c r="S189" s="28">
        <v>41878.911550925928</v>
      </c>
      <c r="T189" s="28">
        <v>41938.911550925928</v>
      </c>
    </row>
    <row r="190" spans="1:20" ht="58" x14ac:dyDescent="0.35">
      <c r="A190" s="17">
        <v>4022</v>
      </c>
      <c r="B190" s="3" t="s">
        <v>4018</v>
      </c>
      <c r="C190" s="3" t="s">
        <v>8127</v>
      </c>
      <c r="D190" s="25">
        <v>18000</v>
      </c>
      <c r="E190" s="26">
        <v>12521</v>
      </c>
      <c r="F190" s="17" t="s">
        <v>8220</v>
      </c>
      <c r="G190" s="17" t="s">
        <v>8223</v>
      </c>
      <c r="H190" s="17" t="s">
        <v>8245</v>
      </c>
      <c r="I190" s="17">
        <v>1422759240</v>
      </c>
      <c r="J190" s="17">
        <v>1418824867</v>
      </c>
      <c r="K190" s="17" t="b">
        <v>0</v>
      </c>
      <c r="L190" s="17">
        <v>197</v>
      </c>
      <c r="M190" s="17" t="b">
        <v>0</v>
      </c>
      <c r="N190" s="17" t="s">
        <v>8269</v>
      </c>
      <c r="O190" s="17">
        <v>70</v>
      </c>
      <c r="P190" s="17">
        <v>63.56</v>
      </c>
      <c r="Q190" s="27" t="s">
        <v>8315</v>
      </c>
      <c r="R190" s="17" t="s">
        <v>8316</v>
      </c>
      <c r="S190" s="28">
        <v>41990.584108796291</v>
      </c>
      <c r="T190" s="28">
        <v>42036.120833333334</v>
      </c>
    </row>
    <row r="191" spans="1:20" ht="43.5" x14ac:dyDescent="0.35">
      <c r="A191" s="17">
        <v>4023</v>
      </c>
      <c r="B191" s="3" t="s">
        <v>4019</v>
      </c>
      <c r="C191" s="3" t="s">
        <v>8128</v>
      </c>
      <c r="D191" s="25">
        <v>7000</v>
      </c>
      <c r="E191" s="26">
        <v>0</v>
      </c>
      <c r="F191" s="17" t="s">
        <v>8220</v>
      </c>
      <c r="G191" s="17" t="s">
        <v>8223</v>
      </c>
      <c r="H191" s="17" t="s">
        <v>8245</v>
      </c>
      <c r="I191" s="17">
        <v>1458860363</v>
      </c>
      <c r="J191" s="17">
        <v>1454975963</v>
      </c>
      <c r="K191" s="17" t="b">
        <v>0</v>
      </c>
      <c r="L191" s="17">
        <v>0</v>
      </c>
      <c r="M191" s="17" t="b">
        <v>0</v>
      </c>
      <c r="N191" s="17" t="s">
        <v>8269</v>
      </c>
      <c r="O191" s="17">
        <v>0</v>
      </c>
      <c r="P191" s="17">
        <v>0</v>
      </c>
      <c r="Q191" s="27" t="s">
        <v>8315</v>
      </c>
      <c r="R191" s="17" t="s">
        <v>8316</v>
      </c>
      <c r="S191" s="28">
        <v>42408.999571759254</v>
      </c>
      <c r="T191" s="28">
        <v>42453.957905092597</v>
      </c>
    </row>
    <row r="192" spans="1:20" ht="58" x14ac:dyDescent="0.35">
      <c r="A192" s="17">
        <v>4024</v>
      </c>
      <c r="B192" s="3" t="s">
        <v>4020</v>
      </c>
      <c r="C192" s="3" t="s">
        <v>8129</v>
      </c>
      <c r="D192" s="25">
        <v>800</v>
      </c>
      <c r="E192" s="26">
        <v>10</v>
      </c>
      <c r="F192" s="17" t="s">
        <v>8220</v>
      </c>
      <c r="G192" s="17" t="s">
        <v>8223</v>
      </c>
      <c r="H192" s="17" t="s">
        <v>8245</v>
      </c>
      <c r="I192" s="17">
        <v>1441037097</v>
      </c>
      <c r="J192" s="17">
        <v>1438445097</v>
      </c>
      <c r="K192" s="17" t="b">
        <v>0</v>
      </c>
      <c r="L192" s="17">
        <v>1</v>
      </c>
      <c r="M192" s="17" t="b">
        <v>0</v>
      </c>
      <c r="N192" s="17" t="s">
        <v>8269</v>
      </c>
      <c r="O192" s="17">
        <v>1</v>
      </c>
      <c r="P192" s="17">
        <v>10</v>
      </c>
      <c r="Q192" s="27" t="s">
        <v>8315</v>
      </c>
      <c r="R192" s="17" t="s">
        <v>8316</v>
      </c>
      <c r="S192" s="28">
        <v>42217.670104166667</v>
      </c>
      <c r="T192" s="28">
        <v>42247.670104166667</v>
      </c>
    </row>
    <row r="193" spans="1:20" ht="43.5" x14ac:dyDescent="0.35">
      <c r="A193" s="17">
        <v>4026</v>
      </c>
      <c r="B193" s="3" t="s">
        <v>4022</v>
      </c>
      <c r="C193" s="3" t="s">
        <v>8131</v>
      </c>
      <c r="D193" s="25">
        <v>4000</v>
      </c>
      <c r="E193" s="26">
        <v>0</v>
      </c>
      <c r="F193" s="17" t="s">
        <v>8220</v>
      </c>
      <c r="G193" s="17" t="s">
        <v>8223</v>
      </c>
      <c r="H193" s="17" t="s">
        <v>8245</v>
      </c>
      <c r="I193" s="17">
        <v>1449247439</v>
      </c>
      <c r="J193" s="17">
        <v>1444059839</v>
      </c>
      <c r="K193" s="17" t="b">
        <v>0</v>
      </c>
      <c r="L193" s="17">
        <v>0</v>
      </c>
      <c r="M193" s="17" t="b">
        <v>0</v>
      </c>
      <c r="N193" s="17" t="s">
        <v>8269</v>
      </c>
      <c r="O193" s="17">
        <v>0</v>
      </c>
      <c r="P193" s="17">
        <v>0</v>
      </c>
      <c r="Q193" s="27" t="s">
        <v>8315</v>
      </c>
      <c r="R193" s="17" t="s">
        <v>8316</v>
      </c>
      <c r="S193" s="28">
        <v>42282.655543981484</v>
      </c>
      <c r="T193" s="28">
        <v>42342.697210648148</v>
      </c>
    </row>
    <row r="194" spans="1:20" ht="58" x14ac:dyDescent="0.35">
      <c r="A194" s="17">
        <v>4027</v>
      </c>
      <c r="B194" s="3" t="s">
        <v>4023</v>
      </c>
      <c r="C194" s="3" t="s">
        <v>8132</v>
      </c>
      <c r="D194" s="25">
        <v>3000</v>
      </c>
      <c r="E194" s="26">
        <v>215</v>
      </c>
      <c r="F194" s="17" t="s">
        <v>8220</v>
      </c>
      <c r="G194" s="17" t="s">
        <v>8223</v>
      </c>
      <c r="H194" s="17" t="s">
        <v>8245</v>
      </c>
      <c r="I194" s="17">
        <v>1487811600</v>
      </c>
      <c r="J194" s="17">
        <v>1486077481</v>
      </c>
      <c r="K194" s="17" t="b">
        <v>0</v>
      </c>
      <c r="L194" s="17">
        <v>7</v>
      </c>
      <c r="M194" s="17" t="b">
        <v>0</v>
      </c>
      <c r="N194" s="17" t="s">
        <v>8269</v>
      </c>
      <c r="O194" s="17">
        <v>7</v>
      </c>
      <c r="P194" s="17">
        <v>30.71</v>
      </c>
      <c r="Q194" s="27" t="s">
        <v>8315</v>
      </c>
      <c r="R194" s="17" t="s">
        <v>8316</v>
      </c>
      <c r="S194" s="28">
        <v>42768.97084490741</v>
      </c>
      <c r="T194" s="28">
        <v>42789.041666666672</v>
      </c>
    </row>
    <row r="195" spans="1:20" ht="58" x14ac:dyDescent="0.35">
      <c r="A195" s="17">
        <v>4028</v>
      </c>
      <c r="B195" s="3" t="s">
        <v>4024</v>
      </c>
      <c r="C195" s="3" t="s">
        <v>8133</v>
      </c>
      <c r="D195" s="25">
        <v>2000</v>
      </c>
      <c r="E195" s="26">
        <v>561</v>
      </c>
      <c r="F195" s="17" t="s">
        <v>8220</v>
      </c>
      <c r="G195" s="17" t="s">
        <v>8223</v>
      </c>
      <c r="H195" s="17" t="s">
        <v>8245</v>
      </c>
      <c r="I195" s="17">
        <v>1402007500</v>
      </c>
      <c r="J195" s="17">
        <v>1399415500</v>
      </c>
      <c r="K195" s="17" t="b">
        <v>0</v>
      </c>
      <c r="L195" s="17">
        <v>11</v>
      </c>
      <c r="M195" s="17" t="b">
        <v>0</v>
      </c>
      <c r="N195" s="17" t="s">
        <v>8269</v>
      </c>
      <c r="O195" s="17">
        <v>28</v>
      </c>
      <c r="P195" s="17">
        <v>51</v>
      </c>
      <c r="Q195" s="27" t="s">
        <v>8315</v>
      </c>
      <c r="R195" s="17" t="s">
        <v>8316</v>
      </c>
      <c r="S195" s="28">
        <v>41765.938657407409</v>
      </c>
      <c r="T195" s="28">
        <v>41795.938657407409</v>
      </c>
    </row>
    <row r="196" spans="1:20" ht="43.5" x14ac:dyDescent="0.35">
      <c r="A196" s="17">
        <v>4029</v>
      </c>
      <c r="B196" s="3" t="s">
        <v>4025</v>
      </c>
      <c r="C196" s="3" t="s">
        <v>8134</v>
      </c>
      <c r="D196" s="25">
        <v>20000</v>
      </c>
      <c r="E196" s="26">
        <v>0</v>
      </c>
      <c r="F196" s="17" t="s">
        <v>8220</v>
      </c>
      <c r="G196" s="17" t="s">
        <v>8223</v>
      </c>
      <c r="H196" s="17" t="s">
        <v>8245</v>
      </c>
      <c r="I196" s="17">
        <v>1450053370</v>
      </c>
      <c r="J196" s="17">
        <v>1447461370</v>
      </c>
      <c r="K196" s="17" t="b">
        <v>0</v>
      </c>
      <c r="L196" s="17">
        <v>0</v>
      </c>
      <c r="M196" s="17" t="b">
        <v>0</v>
      </c>
      <c r="N196" s="17" t="s">
        <v>8269</v>
      </c>
      <c r="O196" s="17">
        <v>0</v>
      </c>
      <c r="P196" s="17">
        <v>0</v>
      </c>
      <c r="Q196" s="27" t="s">
        <v>8315</v>
      </c>
      <c r="R196" s="17" t="s">
        <v>8316</v>
      </c>
      <c r="S196" s="28">
        <v>42322.025115740747</v>
      </c>
      <c r="T196" s="28">
        <v>42352.025115740747</v>
      </c>
    </row>
    <row r="197" spans="1:20" ht="43.5" x14ac:dyDescent="0.35">
      <c r="A197" s="17">
        <v>4030</v>
      </c>
      <c r="B197" s="3" t="s">
        <v>4026</v>
      </c>
      <c r="C197" s="3" t="s">
        <v>8135</v>
      </c>
      <c r="D197" s="25">
        <v>2500</v>
      </c>
      <c r="E197" s="26">
        <v>400</v>
      </c>
      <c r="F197" s="17" t="s">
        <v>8220</v>
      </c>
      <c r="G197" s="17" t="s">
        <v>8223</v>
      </c>
      <c r="H197" s="17" t="s">
        <v>8245</v>
      </c>
      <c r="I197" s="17">
        <v>1454525340</v>
      </c>
      <c r="J197" s="17">
        <v>1452008599</v>
      </c>
      <c r="K197" s="17" t="b">
        <v>0</v>
      </c>
      <c r="L197" s="17">
        <v>6</v>
      </c>
      <c r="M197" s="17" t="b">
        <v>0</v>
      </c>
      <c r="N197" s="17" t="s">
        <v>8269</v>
      </c>
      <c r="O197" s="17">
        <v>16</v>
      </c>
      <c r="P197" s="17">
        <v>66.67</v>
      </c>
      <c r="Q197" s="27" t="s">
        <v>8315</v>
      </c>
      <c r="R197" s="17" t="s">
        <v>8316</v>
      </c>
      <c r="S197" s="28">
        <v>42374.655081018514</v>
      </c>
      <c r="T197" s="28">
        <v>42403.784027777772</v>
      </c>
    </row>
    <row r="198" spans="1:20" ht="58" x14ac:dyDescent="0.35">
      <c r="A198" s="17">
        <v>4031</v>
      </c>
      <c r="B198" s="3" t="s">
        <v>4027</v>
      </c>
      <c r="C198" s="3" t="s">
        <v>8136</v>
      </c>
      <c r="D198" s="25">
        <v>5000</v>
      </c>
      <c r="E198" s="26">
        <v>0</v>
      </c>
      <c r="F198" s="17" t="s">
        <v>8220</v>
      </c>
      <c r="G198" s="17" t="s">
        <v>8223</v>
      </c>
      <c r="H198" s="17" t="s">
        <v>8245</v>
      </c>
      <c r="I198" s="17">
        <v>1418914964</v>
      </c>
      <c r="J198" s="17">
        <v>1414591364</v>
      </c>
      <c r="K198" s="17" t="b">
        <v>0</v>
      </c>
      <c r="L198" s="17">
        <v>0</v>
      </c>
      <c r="M198" s="17" t="b">
        <v>0</v>
      </c>
      <c r="N198" s="17" t="s">
        <v>8269</v>
      </c>
      <c r="O198" s="17">
        <v>0</v>
      </c>
      <c r="P198" s="17">
        <v>0</v>
      </c>
      <c r="Q198" s="27" t="s">
        <v>8315</v>
      </c>
      <c r="R198" s="17" t="s">
        <v>8316</v>
      </c>
      <c r="S198" s="28">
        <v>41941.585231481484</v>
      </c>
      <c r="T198" s="28">
        <v>41991.626898148148</v>
      </c>
    </row>
    <row r="199" spans="1:20" ht="43.5" x14ac:dyDescent="0.35">
      <c r="A199" s="17">
        <v>4032</v>
      </c>
      <c r="B199" s="3" t="s">
        <v>4028</v>
      </c>
      <c r="C199" s="3" t="s">
        <v>8137</v>
      </c>
      <c r="D199" s="25">
        <v>6048</v>
      </c>
      <c r="E199" s="26">
        <v>413</v>
      </c>
      <c r="F199" s="17" t="s">
        <v>8220</v>
      </c>
      <c r="G199" s="17" t="s">
        <v>8223</v>
      </c>
      <c r="H199" s="17" t="s">
        <v>8245</v>
      </c>
      <c r="I199" s="17">
        <v>1450211116</v>
      </c>
      <c r="J199" s="17">
        <v>1445023516</v>
      </c>
      <c r="K199" s="17" t="b">
        <v>0</v>
      </c>
      <c r="L199" s="17">
        <v>7</v>
      </c>
      <c r="M199" s="17" t="b">
        <v>0</v>
      </c>
      <c r="N199" s="17" t="s">
        <v>8269</v>
      </c>
      <c r="O199" s="17">
        <v>7</v>
      </c>
      <c r="P199" s="17">
        <v>59</v>
      </c>
      <c r="Q199" s="27" t="s">
        <v>8315</v>
      </c>
      <c r="R199" s="17" t="s">
        <v>8316</v>
      </c>
      <c r="S199" s="28">
        <v>42293.809212962966</v>
      </c>
      <c r="T199" s="28">
        <v>42353.85087962963</v>
      </c>
    </row>
    <row r="200" spans="1:20" ht="58" x14ac:dyDescent="0.35">
      <c r="A200" s="17">
        <v>4034</v>
      </c>
      <c r="B200" s="3" t="s">
        <v>4030</v>
      </c>
      <c r="C200" s="3" t="s">
        <v>8139</v>
      </c>
      <c r="D200" s="25">
        <v>13500</v>
      </c>
      <c r="E200" s="26">
        <v>200</v>
      </c>
      <c r="F200" s="17" t="s">
        <v>8220</v>
      </c>
      <c r="G200" s="17" t="s">
        <v>8223</v>
      </c>
      <c r="H200" s="17" t="s">
        <v>8245</v>
      </c>
      <c r="I200" s="17">
        <v>1428097450</v>
      </c>
      <c r="J200" s="17">
        <v>1425509050</v>
      </c>
      <c r="K200" s="17" t="b">
        <v>0</v>
      </c>
      <c r="L200" s="17">
        <v>2</v>
      </c>
      <c r="M200" s="17" t="b">
        <v>0</v>
      </c>
      <c r="N200" s="17" t="s">
        <v>8269</v>
      </c>
      <c r="O200" s="17">
        <v>1</v>
      </c>
      <c r="P200" s="17">
        <v>100</v>
      </c>
      <c r="Q200" s="27" t="s">
        <v>8315</v>
      </c>
      <c r="R200" s="17" t="s">
        <v>8316</v>
      </c>
      <c r="S200" s="28">
        <v>42067.947337962964</v>
      </c>
      <c r="T200" s="28">
        <v>42097.905671296292</v>
      </c>
    </row>
    <row r="201" spans="1:20" ht="29" x14ac:dyDescent="0.35">
      <c r="A201" s="17">
        <v>4035</v>
      </c>
      <c r="B201" s="3" t="s">
        <v>4031</v>
      </c>
      <c r="C201" s="3" t="s">
        <v>8140</v>
      </c>
      <c r="D201" s="25">
        <v>10000</v>
      </c>
      <c r="E201" s="26">
        <v>3685</v>
      </c>
      <c r="F201" s="17" t="s">
        <v>8220</v>
      </c>
      <c r="G201" s="17" t="s">
        <v>8223</v>
      </c>
      <c r="H201" s="17" t="s">
        <v>8245</v>
      </c>
      <c r="I201" s="17">
        <v>1413925887</v>
      </c>
      <c r="J201" s="17">
        <v>1411333887</v>
      </c>
      <c r="K201" s="17" t="b">
        <v>0</v>
      </c>
      <c r="L201" s="17">
        <v>25</v>
      </c>
      <c r="M201" s="17" t="b">
        <v>0</v>
      </c>
      <c r="N201" s="17" t="s">
        <v>8269</v>
      </c>
      <c r="O201" s="17">
        <v>37</v>
      </c>
      <c r="P201" s="17">
        <v>147.4</v>
      </c>
      <c r="Q201" s="27" t="s">
        <v>8315</v>
      </c>
      <c r="R201" s="17" t="s">
        <v>8316</v>
      </c>
      <c r="S201" s="28">
        <v>41903.882951388885</v>
      </c>
      <c r="T201" s="28">
        <v>41933.882951388885</v>
      </c>
    </row>
    <row r="202" spans="1:20" ht="43.5" x14ac:dyDescent="0.35">
      <c r="A202" s="17">
        <v>4036</v>
      </c>
      <c r="B202" s="3" t="s">
        <v>4032</v>
      </c>
      <c r="C202" s="3" t="s">
        <v>7438</v>
      </c>
      <c r="D202" s="25">
        <v>6000</v>
      </c>
      <c r="E202" s="26">
        <v>2823</v>
      </c>
      <c r="F202" s="17" t="s">
        <v>8220</v>
      </c>
      <c r="G202" s="17" t="s">
        <v>8223</v>
      </c>
      <c r="H202" s="17" t="s">
        <v>8245</v>
      </c>
      <c r="I202" s="17">
        <v>1404253800</v>
      </c>
      <c r="J202" s="17">
        <v>1402784964</v>
      </c>
      <c r="K202" s="17" t="b">
        <v>0</v>
      </c>
      <c r="L202" s="17">
        <v>17</v>
      </c>
      <c r="M202" s="17" t="b">
        <v>0</v>
      </c>
      <c r="N202" s="17" t="s">
        <v>8269</v>
      </c>
      <c r="O202" s="17">
        <v>47</v>
      </c>
      <c r="P202" s="17">
        <v>166.06</v>
      </c>
      <c r="Q202" s="27" t="s">
        <v>8315</v>
      </c>
      <c r="R202" s="17" t="s">
        <v>8316</v>
      </c>
      <c r="S202" s="28">
        <v>41804.937083333331</v>
      </c>
      <c r="T202" s="28">
        <v>41821.9375</v>
      </c>
    </row>
    <row r="203" spans="1:20" ht="43.5" x14ac:dyDescent="0.35">
      <c r="A203" s="17">
        <v>4037</v>
      </c>
      <c r="B203" s="3" t="s">
        <v>4033</v>
      </c>
      <c r="C203" s="3" t="s">
        <v>8141</v>
      </c>
      <c r="D203" s="25">
        <v>700</v>
      </c>
      <c r="E203" s="26">
        <v>80</v>
      </c>
      <c r="F203" s="17" t="s">
        <v>8220</v>
      </c>
      <c r="G203" s="17" t="s">
        <v>8223</v>
      </c>
      <c r="H203" s="17" t="s">
        <v>8245</v>
      </c>
      <c r="I203" s="17">
        <v>1464099900</v>
      </c>
      <c r="J203" s="17">
        <v>1462585315</v>
      </c>
      <c r="K203" s="17" t="b">
        <v>0</v>
      </c>
      <c r="L203" s="17">
        <v>2</v>
      </c>
      <c r="M203" s="17" t="b">
        <v>0</v>
      </c>
      <c r="N203" s="17" t="s">
        <v>8269</v>
      </c>
      <c r="O203" s="17">
        <v>11</v>
      </c>
      <c r="P203" s="17">
        <v>40</v>
      </c>
      <c r="Q203" s="27" t="s">
        <v>8315</v>
      </c>
      <c r="R203" s="17" t="s">
        <v>8316</v>
      </c>
      <c r="S203" s="28">
        <v>42497.070775462969</v>
      </c>
      <c r="T203" s="28">
        <v>42514.600694444445</v>
      </c>
    </row>
    <row r="204" spans="1:20" ht="58" x14ac:dyDescent="0.35">
      <c r="A204" s="17">
        <v>4038</v>
      </c>
      <c r="B204" s="3" t="s">
        <v>4034</v>
      </c>
      <c r="C204" s="3" t="s">
        <v>8142</v>
      </c>
      <c r="D204" s="25">
        <v>2500</v>
      </c>
      <c r="E204" s="26">
        <v>301</v>
      </c>
      <c r="F204" s="17" t="s">
        <v>8220</v>
      </c>
      <c r="G204" s="17" t="s">
        <v>8223</v>
      </c>
      <c r="H204" s="17" t="s">
        <v>8245</v>
      </c>
      <c r="I204" s="17">
        <v>1413573010</v>
      </c>
      <c r="J204" s="17">
        <v>1408389010</v>
      </c>
      <c r="K204" s="17" t="b">
        <v>0</v>
      </c>
      <c r="L204" s="17">
        <v>4</v>
      </c>
      <c r="M204" s="17" t="b">
        <v>0</v>
      </c>
      <c r="N204" s="17" t="s">
        <v>8269</v>
      </c>
      <c r="O204" s="17">
        <v>12</v>
      </c>
      <c r="P204" s="17">
        <v>75.25</v>
      </c>
      <c r="Q204" s="27" t="s">
        <v>8315</v>
      </c>
      <c r="R204" s="17" t="s">
        <v>8316</v>
      </c>
      <c r="S204" s="28">
        <v>41869.798726851855</v>
      </c>
      <c r="T204" s="28">
        <v>41929.798726851855</v>
      </c>
    </row>
    <row r="205" spans="1:20" ht="58" x14ac:dyDescent="0.35">
      <c r="A205" s="17">
        <v>4039</v>
      </c>
      <c r="B205" s="3" t="s">
        <v>4035</v>
      </c>
      <c r="C205" s="3" t="s">
        <v>8143</v>
      </c>
      <c r="D205" s="25">
        <v>500</v>
      </c>
      <c r="E205" s="26">
        <v>300</v>
      </c>
      <c r="F205" s="17" t="s">
        <v>8220</v>
      </c>
      <c r="G205" s="17" t="s">
        <v>8223</v>
      </c>
      <c r="H205" s="17" t="s">
        <v>8245</v>
      </c>
      <c r="I205" s="17">
        <v>1448949540</v>
      </c>
      <c r="J205" s="17">
        <v>1446048367</v>
      </c>
      <c r="K205" s="17" t="b">
        <v>0</v>
      </c>
      <c r="L205" s="17">
        <v>5</v>
      </c>
      <c r="M205" s="17" t="b">
        <v>0</v>
      </c>
      <c r="N205" s="17" t="s">
        <v>8269</v>
      </c>
      <c r="O205" s="17">
        <v>60</v>
      </c>
      <c r="P205" s="17">
        <v>60</v>
      </c>
      <c r="Q205" s="27" t="s">
        <v>8315</v>
      </c>
      <c r="R205" s="17" t="s">
        <v>8316</v>
      </c>
      <c r="S205" s="28">
        <v>42305.670914351853</v>
      </c>
      <c r="T205" s="28">
        <v>42339.249305555553</v>
      </c>
    </row>
    <row r="206" spans="1:20" ht="43.5" x14ac:dyDescent="0.35">
      <c r="A206" s="17">
        <v>4040</v>
      </c>
      <c r="B206" s="3" t="s">
        <v>4036</v>
      </c>
      <c r="C206" s="3" t="s">
        <v>8144</v>
      </c>
      <c r="D206" s="25">
        <v>8000</v>
      </c>
      <c r="E206" s="26">
        <v>2500</v>
      </c>
      <c r="F206" s="17" t="s">
        <v>8220</v>
      </c>
      <c r="G206" s="17" t="s">
        <v>8223</v>
      </c>
      <c r="H206" s="17" t="s">
        <v>8245</v>
      </c>
      <c r="I206" s="17">
        <v>1437188400</v>
      </c>
      <c r="J206" s="17">
        <v>1432100004</v>
      </c>
      <c r="K206" s="17" t="b">
        <v>0</v>
      </c>
      <c r="L206" s="17">
        <v>2</v>
      </c>
      <c r="M206" s="17" t="b">
        <v>0</v>
      </c>
      <c r="N206" s="17" t="s">
        <v>8269</v>
      </c>
      <c r="O206" s="17">
        <v>31</v>
      </c>
      <c r="P206" s="17">
        <v>1250</v>
      </c>
      <c r="Q206" s="27" t="s">
        <v>8315</v>
      </c>
      <c r="R206" s="17" t="s">
        <v>8316</v>
      </c>
      <c r="S206" s="28">
        <v>42144.231527777782</v>
      </c>
      <c r="T206" s="28">
        <v>42203.125</v>
      </c>
    </row>
    <row r="207" spans="1:20" ht="43.5" x14ac:dyDescent="0.35">
      <c r="A207" s="17">
        <v>4042</v>
      </c>
      <c r="B207" s="3" t="s">
        <v>4038</v>
      </c>
      <c r="C207" s="3" t="s">
        <v>8146</v>
      </c>
      <c r="D207" s="25">
        <v>10000</v>
      </c>
      <c r="E207" s="26">
        <v>21</v>
      </c>
      <c r="F207" s="17" t="s">
        <v>8220</v>
      </c>
      <c r="G207" s="17" t="s">
        <v>8223</v>
      </c>
      <c r="H207" s="17" t="s">
        <v>8245</v>
      </c>
      <c r="I207" s="17">
        <v>1421781360</v>
      </c>
      <c r="J207" s="17">
        <v>1419213664</v>
      </c>
      <c r="K207" s="17" t="b">
        <v>0</v>
      </c>
      <c r="L207" s="17">
        <v>3</v>
      </c>
      <c r="M207" s="17" t="b">
        <v>0</v>
      </c>
      <c r="N207" s="17" t="s">
        <v>8269</v>
      </c>
      <c r="O207" s="17">
        <v>0</v>
      </c>
      <c r="P207" s="17">
        <v>7</v>
      </c>
      <c r="Q207" s="27" t="s">
        <v>8315</v>
      </c>
      <c r="R207" s="17" t="s">
        <v>8316</v>
      </c>
      <c r="S207" s="28">
        <v>41995.084074074075</v>
      </c>
      <c r="T207" s="28">
        <v>42024.802777777775</v>
      </c>
    </row>
    <row r="208" spans="1:20" ht="43.5" x14ac:dyDescent="0.35">
      <c r="A208" s="17">
        <v>4044</v>
      </c>
      <c r="B208" s="3" t="s">
        <v>4040</v>
      </c>
      <c r="C208" s="3" t="s">
        <v>8148</v>
      </c>
      <c r="D208" s="25">
        <v>600</v>
      </c>
      <c r="E208" s="26">
        <v>225</v>
      </c>
      <c r="F208" s="17" t="s">
        <v>8220</v>
      </c>
      <c r="G208" s="17" t="s">
        <v>8223</v>
      </c>
      <c r="H208" s="17" t="s">
        <v>8245</v>
      </c>
      <c r="I208" s="17">
        <v>1428642000</v>
      </c>
      <c r="J208" s="17">
        <v>1426050982</v>
      </c>
      <c r="K208" s="17" t="b">
        <v>0</v>
      </c>
      <c r="L208" s="17">
        <v>4</v>
      </c>
      <c r="M208" s="17" t="b">
        <v>0</v>
      </c>
      <c r="N208" s="17" t="s">
        <v>8269</v>
      </c>
      <c r="O208" s="17">
        <v>38</v>
      </c>
      <c r="P208" s="17">
        <v>56.25</v>
      </c>
      <c r="Q208" s="27" t="s">
        <v>8315</v>
      </c>
      <c r="R208" s="17" t="s">
        <v>8316</v>
      </c>
      <c r="S208" s="28">
        <v>42074.219699074078</v>
      </c>
      <c r="T208" s="28">
        <v>42104.208333333328</v>
      </c>
    </row>
    <row r="209" spans="1:20" ht="43.5" x14ac:dyDescent="0.35">
      <c r="A209" s="17">
        <v>4046</v>
      </c>
      <c r="B209" s="3" t="s">
        <v>4042</v>
      </c>
      <c r="C209" s="3" t="s">
        <v>8150</v>
      </c>
      <c r="D209" s="25">
        <v>5600</v>
      </c>
      <c r="E209" s="26">
        <v>460</v>
      </c>
      <c r="F209" s="17" t="s">
        <v>8220</v>
      </c>
      <c r="G209" s="17" t="s">
        <v>8223</v>
      </c>
      <c r="H209" s="17" t="s">
        <v>8245</v>
      </c>
      <c r="I209" s="17">
        <v>1413992210</v>
      </c>
      <c r="J209" s="17">
        <v>1411400210</v>
      </c>
      <c r="K209" s="17" t="b">
        <v>0</v>
      </c>
      <c r="L209" s="17">
        <v>12</v>
      </c>
      <c r="M209" s="17" t="b">
        <v>0</v>
      </c>
      <c r="N209" s="17" t="s">
        <v>8269</v>
      </c>
      <c r="O209" s="17">
        <v>8</v>
      </c>
      <c r="P209" s="17">
        <v>38.33</v>
      </c>
      <c r="Q209" s="27" t="s">
        <v>8315</v>
      </c>
      <c r="R209" s="17" t="s">
        <v>8316</v>
      </c>
      <c r="S209" s="28">
        <v>41904.650578703702</v>
      </c>
      <c r="T209" s="28">
        <v>41934.650578703702</v>
      </c>
    </row>
    <row r="210" spans="1:20" ht="58" x14ac:dyDescent="0.35">
      <c r="A210" s="17">
        <v>4047</v>
      </c>
      <c r="B210" s="3" t="s">
        <v>4043</v>
      </c>
      <c r="C210" s="3" t="s">
        <v>8151</v>
      </c>
      <c r="D210" s="25">
        <v>5000</v>
      </c>
      <c r="E210" s="26">
        <v>110</v>
      </c>
      <c r="F210" s="17" t="s">
        <v>8220</v>
      </c>
      <c r="G210" s="17" t="s">
        <v>8223</v>
      </c>
      <c r="H210" s="17" t="s">
        <v>8245</v>
      </c>
      <c r="I210" s="17">
        <v>1420938000</v>
      </c>
      <c r="J210" s="17">
        <v>1418862743</v>
      </c>
      <c r="K210" s="17" t="b">
        <v>0</v>
      </c>
      <c r="L210" s="17">
        <v>4</v>
      </c>
      <c r="M210" s="17" t="b">
        <v>0</v>
      </c>
      <c r="N210" s="17" t="s">
        <v>8269</v>
      </c>
      <c r="O210" s="17">
        <v>2</v>
      </c>
      <c r="P210" s="17">
        <v>27.5</v>
      </c>
      <c r="Q210" s="27" t="s">
        <v>8315</v>
      </c>
      <c r="R210" s="17" t="s">
        <v>8316</v>
      </c>
      <c r="S210" s="28">
        <v>41991.022488425922</v>
      </c>
      <c r="T210" s="28">
        <v>42015.041666666672</v>
      </c>
    </row>
    <row r="211" spans="1:20" ht="58" x14ac:dyDescent="0.35">
      <c r="A211" s="17">
        <v>4049</v>
      </c>
      <c r="B211" s="3" t="s">
        <v>4045</v>
      </c>
      <c r="C211" s="3" t="s">
        <v>8153</v>
      </c>
      <c r="D211" s="25">
        <v>20000</v>
      </c>
      <c r="E211" s="26">
        <v>16</v>
      </c>
      <c r="F211" s="17" t="s">
        <v>8220</v>
      </c>
      <c r="G211" s="17" t="s">
        <v>8223</v>
      </c>
      <c r="H211" s="17" t="s">
        <v>8245</v>
      </c>
      <c r="I211" s="17">
        <v>1436914815</v>
      </c>
      <c r="J211" s="17">
        <v>1434322815</v>
      </c>
      <c r="K211" s="17" t="b">
        <v>0</v>
      </c>
      <c r="L211" s="17">
        <v>1</v>
      </c>
      <c r="M211" s="17" t="b">
        <v>0</v>
      </c>
      <c r="N211" s="17" t="s">
        <v>8269</v>
      </c>
      <c r="O211" s="17">
        <v>0</v>
      </c>
      <c r="P211" s="17">
        <v>16</v>
      </c>
      <c r="Q211" s="27" t="s">
        <v>8315</v>
      </c>
      <c r="R211" s="17" t="s">
        <v>8316</v>
      </c>
      <c r="S211" s="28">
        <v>42169.958506944444</v>
      </c>
      <c r="T211" s="28">
        <v>42199.958506944444</v>
      </c>
    </row>
    <row r="212" spans="1:20" ht="43.5" x14ac:dyDescent="0.35">
      <c r="A212" s="17">
        <v>4050</v>
      </c>
      <c r="B212" s="3" t="s">
        <v>4046</v>
      </c>
      <c r="C212" s="3" t="s">
        <v>8154</v>
      </c>
      <c r="D212" s="25">
        <v>1500</v>
      </c>
      <c r="E212" s="26">
        <v>1</v>
      </c>
      <c r="F212" s="17" t="s">
        <v>8220</v>
      </c>
      <c r="G212" s="17" t="s">
        <v>8223</v>
      </c>
      <c r="H212" s="17" t="s">
        <v>8245</v>
      </c>
      <c r="I212" s="17">
        <v>1414077391</v>
      </c>
      <c r="J212" s="17">
        <v>1411485391</v>
      </c>
      <c r="K212" s="17" t="b">
        <v>0</v>
      </c>
      <c r="L212" s="17">
        <v>1</v>
      </c>
      <c r="M212" s="17" t="b">
        <v>0</v>
      </c>
      <c r="N212" s="17" t="s">
        <v>8269</v>
      </c>
      <c r="O212" s="17">
        <v>0</v>
      </c>
      <c r="P212" s="17">
        <v>1</v>
      </c>
      <c r="Q212" s="27" t="s">
        <v>8315</v>
      </c>
      <c r="R212" s="17" t="s">
        <v>8316</v>
      </c>
      <c r="S212" s="28">
        <v>41905.636469907404</v>
      </c>
      <c r="T212" s="28">
        <v>41935.636469907404</v>
      </c>
    </row>
    <row r="213" spans="1:20" ht="43.5" x14ac:dyDescent="0.35">
      <c r="A213" s="17">
        <v>4051</v>
      </c>
      <c r="B213" s="3" t="s">
        <v>4047</v>
      </c>
      <c r="C213" s="3" t="s">
        <v>8155</v>
      </c>
      <c r="D213" s="25">
        <v>500</v>
      </c>
      <c r="E213" s="26">
        <v>0</v>
      </c>
      <c r="F213" s="17" t="s">
        <v>8220</v>
      </c>
      <c r="G213" s="17" t="s">
        <v>8223</v>
      </c>
      <c r="H213" s="17" t="s">
        <v>8245</v>
      </c>
      <c r="I213" s="17">
        <v>1399618380</v>
      </c>
      <c r="J213" s="17">
        <v>1399058797</v>
      </c>
      <c r="K213" s="17" t="b">
        <v>0</v>
      </c>
      <c r="L213" s="17">
        <v>0</v>
      </c>
      <c r="M213" s="17" t="b">
        <v>0</v>
      </c>
      <c r="N213" s="17" t="s">
        <v>8269</v>
      </c>
      <c r="O213" s="17">
        <v>0</v>
      </c>
      <c r="P213" s="17">
        <v>0</v>
      </c>
      <c r="Q213" s="27" t="s">
        <v>8315</v>
      </c>
      <c r="R213" s="17" t="s">
        <v>8316</v>
      </c>
      <c r="S213" s="28">
        <v>41761.810150462967</v>
      </c>
      <c r="T213" s="28">
        <v>41768.286805555559</v>
      </c>
    </row>
    <row r="214" spans="1:20" ht="58" x14ac:dyDescent="0.35">
      <c r="A214" s="17">
        <v>4052</v>
      </c>
      <c r="B214" s="3" t="s">
        <v>4048</v>
      </c>
      <c r="C214" s="3" t="s">
        <v>8156</v>
      </c>
      <c r="D214" s="25">
        <v>3000</v>
      </c>
      <c r="E214" s="26">
        <v>1126</v>
      </c>
      <c r="F214" s="17" t="s">
        <v>8220</v>
      </c>
      <c r="G214" s="17" t="s">
        <v>8223</v>
      </c>
      <c r="H214" s="17" t="s">
        <v>8245</v>
      </c>
      <c r="I214" s="17">
        <v>1413234316</v>
      </c>
      <c r="J214" s="17">
        <v>1408050316</v>
      </c>
      <c r="K214" s="17" t="b">
        <v>0</v>
      </c>
      <c r="L214" s="17">
        <v>13</v>
      </c>
      <c r="M214" s="17" t="b">
        <v>0</v>
      </c>
      <c r="N214" s="17" t="s">
        <v>8269</v>
      </c>
      <c r="O214" s="17">
        <v>38</v>
      </c>
      <c r="P214" s="17">
        <v>86.62</v>
      </c>
      <c r="Q214" s="27" t="s">
        <v>8315</v>
      </c>
      <c r="R214" s="17" t="s">
        <v>8316</v>
      </c>
      <c r="S214" s="28">
        <v>41865.878657407404</v>
      </c>
      <c r="T214" s="28">
        <v>41925.878657407404</v>
      </c>
    </row>
    <row r="215" spans="1:20" ht="43.5" x14ac:dyDescent="0.35">
      <c r="A215" s="17">
        <v>4054</v>
      </c>
      <c r="B215" s="3" t="s">
        <v>4050</v>
      </c>
      <c r="C215" s="3" t="s">
        <v>8158</v>
      </c>
      <c r="D215" s="25">
        <v>8880</v>
      </c>
      <c r="E215" s="26">
        <v>0</v>
      </c>
      <c r="F215" s="17" t="s">
        <v>8220</v>
      </c>
      <c r="G215" s="17" t="s">
        <v>8223</v>
      </c>
      <c r="H215" s="17" t="s">
        <v>8245</v>
      </c>
      <c r="I215" s="17">
        <v>1475294400</v>
      </c>
      <c r="J215" s="17">
        <v>1472674285</v>
      </c>
      <c r="K215" s="17" t="b">
        <v>0</v>
      </c>
      <c r="L215" s="17">
        <v>0</v>
      </c>
      <c r="M215" s="17" t="b">
        <v>0</v>
      </c>
      <c r="N215" s="17" t="s">
        <v>8269</v>
      </c>
      <c r="O215" s="17">
        <v>0</v>
      </c>
      <c r="P215" s="17">
        <v>0</v>
      </c>
      <c r="Q215" s="27" t="s">
        <v>8315</v>
      </c>
      <c r="R215" s="17" t="s">
        <v>8316</v>
      </c>
      <c r="S215" s="28">
        <v>42613.841261574074</v>
      </c>
      <c r="T215" s="28">
        <v>42644.166666666672</v>
      </c>
    </row>
    <row r="216" spans="1:20" ht="43.5" x14ac:dyDescent="0.35">
      <c r="A216" s="17">
        <v>4056</v>
      </c>
      <c r="B216" s="3" t="s">
        <v>4052</v>
      </c>
      <c r="C216" s="3" t="s">
        <v>8160</v>
      </c>
      <c r="D216" s="25">
        <v>1500</v>
      </c>
      <c r="E216" s="26">
        <v>795</v>
      </c>
      <c r="F216" s="17" t="s">
        <v>8220</v>
      </c>
      <c r="G216" s="17" t="s">
        <v>8223</v>
      </c>
      <c r="H216" s="17" t="s">
        <v>8245</v>
      </c>
      <c r="I216" s="17">
        <v>1467575940</v>
      </c>
      <c r="J216" s="17">
        <v>1465856639</v>
      </c>
      <c r="K216" s="17" t="b">
        <v>0</v>
      </c>
      <c r="L216" s="17">
        <v>9</v>
      </c>
      <c r="M216" s="17" t="b">
        <v>0</v>
      </c>
      <c r="N216" s="17" t="s">
        <v>8269</v>
      </c>
      <c r="O216" s="17">
        <v>53</v>
      </c>
      <c r="P216" s="17">
        <v>88.33</v>
      </c>
      <c r="Q216" s="27" t="s">
        <v>8315</v>
      </c>
      <c r="R216" s="17" t="s">
        <v>8316</v>
      </c>
      <c r="S216" s="28">
        <v>42534.933321759265</v>
      </c>
      <c r="T216" s="28">
        <v>42554.832638888889</v>
      </c>
    </row>
    <row r="217" spans="1:20" ht="43.5" x14ac:dyDescent="0.35">
      <c r="A217" s="17">
        <v>4058</v>
      </c>
      <c r="B217" s="3" t="s">
        <v>4054</v>
      </c>
      <c r="C217" s="3" t="s">
        <v>8162</v>
      </c>
      <c r="D217" s="25">
        <v>3750</v>
      </c>
      <c r="E217" s="26">
        <v>95</v>
      </c>
      <c r="F217" s="17" t="s">
        <v>8220</v>
      </c>
      <c r="G217" s="17" t="s">
        <v>8223</v>
      </c>
      <c r="H217" s="17" t="s">
        <v>8245</v>
      </c>
      <c r="I217" s="17">
        <v>1459483140</v>
      </c>
      <c r="J217" s="17">
        <v>1458178044</v>
      </c>
      <c r="K217" s="17" t="b">
        <v>0</v>
      </c>
      <c r="L217" s="17">
        <v>4</v>
      </c>
      <c r="M217" s="17" t="b">
        <v>0</v>
      </c>
      <c r="N217" s="17" t="s">
        <v>8269</v>
      </c>
      <c r="O217" s="17">
        <v>3</v>
      </c>
      <c r="P217" s="17">
        <v>23.75</v>
      </c>
      <c r="Q217" s="27" t="s">
        <v>8315</v>
      </c>
      <c r="R217" s="17" t="s">
        <v>8316</v>
      </c>
      <c r="S217" s="28">
        <v>42446.060694444444</v>
      </c>
      <c r="T217" s="28">
        <v>42461.165972222225</v>
      </c>
    </row>
    <row r="218" spans="1:20" ht="72.5" x14ac:dyDescent="0.35">
      <c r="A218" s="17">
        <v>4061</v>
      </c>
      <c r="B218" s="3" t="s">
        <v>4057</v>
      </c>
      <c r="C218" s="3" t="s">
        <v>8165</v>
      </c>
      <c r="D218" s="25">
        <v>525</v>
      </c>
      <c r="E218" s="26">
        <v>0</v>
      </c>
      <c r="F218" s="17" t="s">
        <v>8220</v>
      </c>
      <c r="G218" s="17" t="s">
        <v>8223</v>
      </c>
      <c r="H218" s="17" t="s">
        <v>8245</v>
      </c>
      <c r="I218" s="17">
        <v>1461205423</v>
      </c>
      <c r="J218" s="17">
        <v>1456025023</v>
      </c>
      <c r="K218" s="17" t="b">
        <v>0</v>
      </c>
      <c r="L218" s="17">
        <v>0</v>
      </c>
      <c r="M218" s="17" t="b">
        <v>0</v>
      </c>
      <c r="N218" s="17" t="s">
        <v>8269</v>
      </c>
      <c r="O218" s="17">
        <v>0</v>
      </c>
      <c r="P218" s="17">
        <v>0</v>
      </c>
      <c r="Q218" s="27" t="s">
        <v>8315</v>
      </c>
      <c r="R218" s="17" t="s">
        <v>8316</v>
      </c>
      <c r="S218" s="28">
        <v>42421.141469907408</v>
      </c>
      <c r="T218" s="28">
        <v>42481.099803240737</v>
      </c>
    </row>
    <row r="219" spans="1:20" ht="72.5" x14ac:dyDescent="0.35">
      <c r="A219" s="17">
        <v>4062</v>
      </c>
      <c r="B219" s="3" t="s">
        <v>4058</v>
      </c>
      <c r="C219" s="3" t="s">
        <v>8166</v>
      </c>
      <c r="D219" s="25">
        <v>20000</v>
      </c>
      <c r="E219" s="26">
        <v>490</v>
      </c>
      <c r="F219" s="17" t="s">
        <v>8220</v>
      </c>
      <c r="G219" s="17" t="s">
        <v>8223</v>
      </c>
      <c r="H219" s="17" t="s">
        <v>8245</v>
      </c>
      <c r="I219" s="17">
        <v>1467481468</v>
      </c>
      <c r="J219" s="17">
        <v>1464889468</v>
      </c>
      <c r="K219" s="17" t="b">
        <v>0</v>
      </c>
      <c r="L219" s="17">
        <v>3</v>
      </c>
      <c r="M219" s="17" t="b">
        <v>0</v>
      </c>
      <c r="N219" s="17" t="s">
        <v>8269</v>
      </c>
      <c r="O219" s="17">
        <v>2</v>
      </c>
      <c r="P219" s="17">
        <v>163.33000000000001</v>
      </c>
      <c r="Q219" s="27" t="s">
        <v>8315</v>
      </c>
      <c r="R219" s="17" t="s">
        <v>8316</v>
      </c>
      <c r="S219" s="28">
        <v>42523.739212962959</v>
      </c>
      <c r="T219" s="28">
        <v>42553.739212962959</v>
      </c>
    </row>
    <row r="220" spans="1:20" ht="29" x14ac:dyDescent="0.35">
      <c r="A220" s="17">
        <v>4065</v>
      </c>
      <c r="B220" s="3" t="s">
        <v>4061</v>
      </c>
      <c r="C220" s="3" t="s">
        <v>8169</v>
      </c>
      <c r="D220" s="25">
        <v>4000</v>
      </c>
      <c r="E220" s="26">
        <v>27</v>
      </c>
      <c r="F220" s="17" t="s">
        <v>8220</v>
      </c>
      <c r="G220" s="17" t="s">
        <v>8223</v>
      </c>
      <c r="H220" s="17" t="s">
        <v>8245</v>
      </c>
      <c r="I220" s="17">
        <v>1407883811</v>
      </c>
      <c r="J220" s="17">
        <v>1405291811</v>
      </c>
      <c r="K220" s="17" t="b">
        <v>0</v>
      </c>
      <c r="L220" s="17">
        <v>4</v>
      </c>
      <c r="M220" s="17" t="b">
        <v>0</v>
      </c>
      <c r="N220" s="17" t="s">
        <v>8269</v>
      </c>
      <c r="O220" s="17">
        <v>1</v>
      </c>
      <c r="P220" s="17">
        <v>6.75</v>
      </c>
      <c r="Q220" s="27" t="s">
        <v>8315</v>
      </c>
      <c r="R220" s="17" t="s">
        <v>8316</v>
      </c>
      <c r="S220" s="28">
        <v>41833.951516203706</v>
      </c>
      <c r="T220" s="28">
        <v>41863.951516203706</v>
      </c>
    </row>
    <row r="221" spans="1:20" ht="72.5" x14ac:dyDescent="0.35">
      <c r="A221" s="17">
        <v>4066</v>
      </c>
      <c r="B221" s="3" t="s">
        <v>4062</v>
      </c>
      <c r="C221" s="3" t="s">
        <v>8170</v>
      </c>
      <c r="D221" s="25">
        <v>15000</v>
      </c>
      <c r="E221" s="26">
        <v>25</v>
      </c>
      <c r="F221" s="17" t="s">
        <v>8220</v>
      </c>
      <c r="G221" s="17" t="s">
        <v>8223</v>
      </c>
      <c r="H221" s="17" t="s">
        <v>8245</v>
      </c>
      <c r="I221" s="17">
        <v>1463619388</v>
      </c>
      <c r="J221" s="17">
        <v>1461027388</v>
      </c>
      <c r="K221" s="17" t="b">
        <v>0</v>
      </c>
      <c r="L221" s="17">
        <v>1</v>
      </c>
      <c r="M221" s="17" t="b">
        <v>0</v>
      </c>
      <c r="N221" s="17" t="s">
        <v>8269</v>
      </c>
      <c r="O221" s="17">
        <v>0</v>
      </c>
      <c r="P221" s="17">
        <v>25</v>
      </c>
      <c r="Q221" s="27" t="s">
        <v>8315</v>
      </c>
      <c r="R221" s="17" t="s">
        <v>8316</v>
      </c>
      <c r="S221" s="28">
        <v>42479.039212962962</v>
      </c>
      <c r="T221" s="28">
        <v>42509.039212962962</v>
      </c>
    </row>
    <row r="222" spans="1:20" ht="72.5" x14ac:dyDescent="0.35">
      <c r="A222" s="17">
        <v>4067</v>
      </c>
      <c r="B222" s="3" t="s">
        <v>4063</v>
      </c>
      <c r="C222" s="3" t="s">
        <v>7998</v>
      </c>
      <c r="D222" s="25">
        <v>5000</v>
      </c>
      <c r="E222" s="26">
        <v>3045</v>
      </c>
      <c r="F222" s="17" t="s">
        <v>8220</v>
      </c>
      <c r="G222" s="17" t="s">
        <v>8223</v>
      </c>
      <c r="H222" s="17" t="s">
        <v>8245</v>
      </c>
      <c r="I222" s="17">
        <v>1443408550</v>
      </c>
      <c r="J222" s="17">
        <v>1439952550</v>
      </c>
      <c r="K222" s="17" t="b">
        <v>0</v>
      </c>
      <c r="L222" s="17">
        <v>17</v>
      </c>
      <c r="M222" s="17" t="b">
        <v>0</v>
      </c>
      <c r="N222" s="17" t="s">
        <v>8269</v>
      </c>
      <c r="O222" s="17">
        <v>61</v>
      </c>
      <c r="P222" s="17">
        <v>179.12</v>
      </c>
      <c r="Q222" s="27" t="s">
        <v>8315</v>
      </c>
      <c r="R222" s="17" t="s">
        <v>8316</v>
      </c>
      <c r="S222" s="28">
        <v>42235.117476851854</v>
      </c>
      <c r="T222" s="28">
        <v>42275.117476851854</v>
      </c>
    </row>
    <row r="223" spans="1:20" ht="58" x14ac:dyDescent="0.35">
      <c r="A223" s="17">
        <v>4068</v>
      </c>
      <c r="B223" s="3" t="s">
        <v>4064</v>
      </c>
      <c r="C223" s="3" t="s">
        <v>8171</v>
      </c>
      <c r="D223" s="25">
        <v>3495</v>
      </c>
      <c r="E223" s="26">
        <v>34.950000000000003</v>
      </c>
      <c r="F223" s="17" t="s">
        <v>8220</v>
      </c>
      <c r="G223" s="17" t="s">
        <v>8223</v>
      </c>
      <c r="H223" s="17" t="s">
        <v>8245</v>
      </c>
      <c r="I223" s="17">
        <v>1484348700</v>
      </c>
      <c r="J223" s="17">
        <v>1481756855</v>
      </c>
      <c r="K223" s="17" t="b">
        <v>0</v>
      </c>
      <c r="L223" s="17">
        <v>1</v>
      </c>
      <c r="M223" s="17" t="b">
        <v>0</v>
      </c>
      <c r="N223" s="17" t="s">
        <v>8269</v>
      </c>
      <c r="O223" s="17">
        <v>1</v>
      </c>
      <c r="P223" s="17">
        <v>34.950000000000003</v>
      </c>
      <c r="Q223" s="27" t="s">
        <v>8315</v>
      </c>
      <c r="R223" s="17" t="s">
        <v>8316</v>
      </c>
      <c r="S223" s="28">
        <v>42718.963599537034</v>
      </c>
      <c r="T223" s="28">
        <v>42748.961805555555</v>
      </c>
    </row>
    <row r="224" spans="1:20" ht="43.5" x14ac:dyDescent="0.35">
      <c r="A224" s="17">
        <v>4070</v>
      </c>
      <c r="B224" s="3" t="s">
        <v>4066</v>
      </c>
      <c r="C224" s="3" t="s">
        <v>8173</v>
      </c>
      <c r="D224" s="25">
        <v>1000</v>
      </c>
      <c r="E224" s="26">
        <v>165</v>
      </c>
      <c r="F224" s="17" t="s">
        <v>8220</v>
      </c>
      <c r="G224" s="17" t="s">
        <v>8223</v>
      </c>
      <c r="H224" s="17" t="s">
        <v>8245</v>
      </c>
      <c r="I224" s="17">
        <v>1425178800</v>
      </c>
      <c r="J224" s="17">
        <v>1422374420</v>
      </c>
      <c r="K224" s="17" t="b">
        <v>0</v>
      </c>
      <c r="L224" s="17">
        <v>6</v>
      </c>
      <c r="M224" s="17" t="b">
        <v>0</v>
      </c>
      <c r="N224" s="17" t="s">
        <v>8269</v>
      </c>
      <c r="O224" s="17">
        <v>17</v>
      </c>
      <c r="P224" s="17">
        <v>27.5</v>
      </c>
      <c r="Q224" s="27" t="s">
        <v>8315</v>
      </c>
      <c r="R224" s="17" t="s">
        <v>8316</v>
      </c>
      <c r="S224" s="28">
        <v>42031.666898148149</v>
      </c>
      <c r="T224" s="28">
        <v>42064.125</v>
      </c>
    </row>
    <row r="225" spans="1:20" ht="58" x14ac:dyDescent="0.35">
      <c r="A225" s="17">
        <v>4073</v>
      </c>
      <c r="B225" s="3" t="s">
        <v>4069</v>
      </c>
      <c r="C225" s="3" t="s">
        <v>8176</v>
      </c>
      <c r="D225" s="25">
        <v>3500</v>
      </c>
      <c r="E225" s="26">
        <v>37</v>
      </c>
      <c r="F225" s="17" t="s">
        <v>8220</v>
      </c>
      <c r="G225" s="17" t="s">
        <v>8223</v>
      </c>
      <c r="H225" s="17" t="s">
        <v>8245</v>
      </c>
      <c r="I225" s="17">
        <v>1431144000</v>
      </c>
      <c r="J225" s="17">
        <v>1426407426</v>
      </c>
      <c r="K225" s="17" t="b">
        <v>0</v>
      </c>
      <c r="L225" s="17">
        <v>2</v>
      </c>
      <c r="M225" s="17" t="b">
        <v>0</v>
      </c>
      <c r="N225" s="17" t="s">
        <v>8269</v>
      </c>
      <c r="O225" s="17">
        <v>1</v>
      </c>
      <c r="P225" s="17">
        <v>18.5</v>
      </c>
      <c r="Q225" s="27" t="s">
        <v>8315</v>
      </c>
      <c r="R225" s="17" t="s">
        <v>8316</v>
      </c>
      <c r="S225" s="28">
        <v>42078.34520833334</v>
      </c>
      <c r="T225" s="28">
        <v>42133.166666666672</v>
      </c>
    </row>
    <row r="226" spans="1:20" ht="58" x14ac:dyDescent="0.35">
      <c r="A226" s="17">
        <v>4076</v>
      </c>
      <c r="B226" s="3" t="s">
        <v>4072</v>
      </c>
      <c r="C226" s="3" t="s">
        <v>8179</v>
      </c>
      <c r="D226" s="25">
        <v>700</v>
      </c>
      <c r="E226" s="26">
        <v>0</v>
      </c>
      <c r="F226" s="17" t="s">
        <v>8220</v>
      </c>
      <c r="G226" s="17" t="s">
        <v>8223</v>
      </c>
      <c r="H226" s="17" t="s">
        <v>8245</v>
      </c>
      <c r="I226" s="17">
        <v>1413921060</v>
      </c>
      <c r="J226" s="17">
        <v>1411499149</v>
      </c>
      <c r="K226" s="17" t="b">
        <v>0</v>
      </c>
      <c r="L226" s="17">
        <v>0</v>
      </c>
      <c r="M226" s="17" t="b">
        <v>0</v>
      </c>
      <c r="N226" s="17" t="s">
        <v>8269</v>
      </c>
      <c r="O226" s="17">
        <v>0</v>
      </c>
      <c r="P226" s="17">
        <v>0</v>
      </c>
      <c r="Q226" s="27" t="s">
        <v>8315</v>
      </c>
      <c r="R226" s="17" t="s">
        <v>8316</v>
      </c>
      <c r="S226" s="28">
        <v>41905.795706018522</v>
      </c>
      <c r="T226" s="28">
        <v>41933.82708333333</v>
      </c>
    </row>
    <row r="227" spans="1:20" ht="43.5" x14ac:dyDescent="0.35">
      <c r="A227" s="17">
        <v>4077</v>
      </c>
      <c r="B227" s="3" t="s">
        <v>4073</v>
      </c>
      <c r="C227" s="3" t="s">
        <v>8180</v>
      </c>
      <c r="D227" s="25">
        <v>15000</v>
      </c>
      <c r="E227" s="26">
        <v>1335</v>
      </c>
      <c r="F227" s="17" t="s">
        <v>8220</v>
      </c>
      <c r="G227" s="17" t="s">
        <v>8223</v>
      </c>
      <c r="H227" s="17" t="s">
        <v>8245</v>
      </c>
      <c r="I227" s="17">
        <v>1482339794</v>
      </c>
      <c r="J227" s="17">
        <v>1479747794</v>
      </c>
      <c r="K227" s="17" t="b">
        <v>0</v>
      </c>
      <c r="L227" s="17">
        <v>6</v>
      </c>
      <c r="M227" s="17" t="b">
        <v>0</v>
      </c>
      <c r="N227" s="17" t="s">
        <v>8269</v>
      </c>
      <c r="O227" s="17">
        <v>9</v>
      </c>
      <c r="P227" s="17">
        <v>222.5</v>
      </c>
      <c r="Q227" s="27" t="s">
        <v>8315</v>
      </c>
      <c r="R227" s="17" t="s">
        <v>8316</v>
      </c>
      <c r="S227" s="28">
        <v>42695.7105787037</v>
      </c>
      <c r="T227" s="28">
        <v>42725.7105787037</v>
      </c>
    </row>
    <row r="228" spans="1:20" ht="72.5" x14ac:dyDescent="0.35">
      <c r="A228" s="17">
        <v>4079</v>
      </c>
      <c r="B228" s="3" t="s">
        <v>4075</v>
      </c>
      <c r="C228" s="3" t="s">
        <v>8182</v>
      </c>
      <c r="D228" s="25">
        <v>3000</v>
      </c>
      <c r="E228" s="26">
        <v>5</v>
      </c>
      <c r="F228" s="17" t="s">
        <v>8220</v>
      </c>
      <c r="G228" s="17" t="s">
        <v>8223</v>
      </c>
      <c r="H228" s="17" t="s">
        <v>8245</v>
      </c>
      <c r="I228" s="17">
        <v>1466375521</v>
      </c>
      <c r="J228" s="17">
        <v>1463783521</v>
      </c>
      <c r="K228" s="17" t="b">
        <v>0</v>
      </c>
      <c r="L228" s="17">
        <v>1</v>
      </c>
      <c r="M228" s="17" t="b">
        <v>0</v>
      </c>
      <c r="N228" s="17" t="s">
        <v>8269</v>
      </c>
      <c r="O228" s="17">
        <v>0</v>
      </c>
      <c r="P228" s="17">
        <v>5</v>
      </c>
      <c r="Q228" s="27" t="s">
        <v>8315</v>
      </c>
      <c r="R228" s="17" t="s">
        <v>8316</v>
      </c>
      <c r="S228" s="28">
        <v>42510.938900462963</v>
      </c>
      <c r="T228" s="28">
        <v>42540.938900462963</v>
      </c>
    </row>
    <row r="229" spans="1:20" ht="43.5" x14ac:dyDescent="0.35">
      <c r="A229" s="17">
        <v>4080</v>
      </c>
      <c r="B229" s="3" t="s">
        <v>4076</v>
      </c>
      <c r="C229" s="3" t="s">
        <v>8183</v>
      </c>
      <c r="D229" s="25">
        <v>3000</v>
      </c>
      <c r="E229" s="26">
        <v>0</v>
      </c>
      <c r="F229" s="17" t="s">
        <v>8220</v>
      </c>
      <c r="G229" s="17" t="s">
        <v>8223</v>
      </c>
      <c r="H229" s="17" t="s">
        <v>8245</v>
      </c>
      <c r="I229" s="17">
        <v>1465930440</v>
      </c>
      <c r="J229" s="17">
        <v>1463849116</v>
      </c>
      <c r="K229" s="17" t="b">
        <v>0</v>
      </c>
      <c r="L229" s="17">
        <v>0</v>
      </c>
      <c r="M229" s="17" t="b">
        <v>0</v>
      </c>
      <c r="N229" s="17" t="s">
        <v>8269</v>
      </c>
      <c r="O229" s="17">
        <v>0</v>
      </c>
      <c r="P229" s="17">
        <v>0</v>
      </c>
      <c r="Q229" s="27" t="s">
        <v>8315</v>
      </c>
      <c r="R229" s="17" t="s">
        <v>8316</v>
      </c>
      <c r="S229" s="28">
        <v>42511.698101851856</v>
      </c>
      <c r="T229" s="28">
        <v>42535.787500000006</v>
      </c>
    </row>
    <row r="230" spans="1:20" ht="58" x14ac:dyDescent="0.35">
      <c r="A230" s="17">
        <v>4081</v>
      </c>
      <c r="B230" s="3" t="s">
        <v>4077</v>
      </c>
      <c r="C230" s="3" t="s">
        <v>8184</v>
      </c>
      <c r="D230" s="25">
        <v>2224</v>
      </c>
      <c r="E230" s="26">
        <v>350</v>
      </c>
      <c r="F230" s="17" t="s">
        <v>8220</v>
      </c>
      <c r="G230" s="17" t="s">
        <v>8223</v>
      </c>
      <c r="H230" s="17" t="s">
        <v>8245</v>
      </c>
      <c r="I230" s="17">
        <v>1425819425</v>
      </c>
      <c r="J230" s="17">
        <v>1423231025</v>
      </c>
      <c r="K230" s="17" t="b">
        <v>0</v>
      </c>
      <c r="L230" s="17">
        <v>12</v>
      </c>
      <c r="M230" s="17" t="b">
        <v>0</v>
      </c>
      <c r="N230" s="17" t="s">
        <v>8269</v>
      </c>
      <c r="O230" s="17">
        <v>16</v>
      </c>
      <c r="P230" s="17">
        <v>29.17</v>
      </c>
      <c r="Q230" s="27" t="s">
        <v>8315</v>
      </c>
      <c r="R230" s="17" t="s">
        <v>8316</v>
      </c>
      <c r="S230" s="28">
        <v>42041.581307870365</v>
      </c>
      <c r="T230" s="28">
        <v>42071.539641203708</v>
      </c>
    </row>
    <row r="231" spans="1:20" ht="43.5" x14ac:dyDescent="0.35">
      <c r="A231" s="17">
        <v>4082</v>
      </c>
      <c r="B231" s="3" t="s">
        <v>4078</v>
      </c>
      <c r="C231" s="3" t="s">
        <v>8185</v>
      </c>
      <c r="D231" s="25">
        <v>150</v>
      </c>
      <c r="E231" s="26">
        <v>3</v>
      </c>
      <c r="F231" s="17" t="s">
        <v>8220</v>
      </c>
      <c r="G231" s="17" t="s">
        <v>8223</v>
      </c>
      <c r="H231" s="17" t="s">
        <v>8245</v>
      </c>
      <c r="I231" s="17">
        <v>1447542000</v>
      </c>
      <c r="J231" s="17">
        <v>1446179553</v>
      </c>
      <c r="K231" s="17" t="b">
        <v>0</v>
      </c>
      <c r="L231" s="17">
        <v>2</v>
      </c>
      <c r="M231" s="17" t="b">
        <v>0</v>
      </c>
      <c r="N231" s="17" t="s">
        <v>8269</v>
      </c>
      <c r="O231" s="17">
        <v>2</v>
      </c>
      <c r="P231" s="17">
        <v>1.5</v>
      </c>
      <c r="Q231" s="27" t="s">
        <v>8315</v>
      </c>
      <c r="R231" s="17" t="s">
        <v>8316</v>
      </c>
      <c r="S231" s="28">
        <v>42307.189270833333</v>
      </c>
      <c r="T231" s="28">
        <v>42322.958333333328</v>
      </c>
    </row>
    <row r="232" spans="1:20" ht="43.5" x14ac:dyDescent="0.35">
      <c r="A232" s="17">
        <v>4083</v>
      </c>
      <c r="B232" s="3" t="s">
        <v>4079</v>
      </c>
      <c r="C232" s="3" t="s">
        <v>8186</v>
      </c>
      <c r="D232" s="25">
        <v>3500</v>
      </c>
      <c r="E232" s="26">
        <v>759</v>
      </c>
      <c r="F232" s="17" t="s">
        <v>8220</v>
      </c>
      <c r="G232" s="17" t="s">
        <v>8223</v>
      </c>
      <c r="H232" s="17" t="s">
        <v>8245</v>
      </c>
      <c r="I232" s="17">
        <v>1452795416</v>
      </c>
      <c r="J232" s="17">
        <v>1450203416</v>
      </c>
      <c r="K232" s="17" t="b">
        <v>0</v>
      </c>
      <c r="L232" s="17">
        <v>6</v>
      </c>
      <c r="M232" s="17" t="b">
        <v>0</v>
      </c>
      <c r="N232" s="17" t="s">
        <v>8269</v>
      </c>
      <c r="O232" s="17">
        <v>22</v>
      </c>
      <c r="P232" s="17">
        <v>126.5</v>
      </c>
      <c r="Q232" s="27" t="s">
        <v>8315</v>
      </c>
      <c r="R232" s="17" t="s">
        <v>8316</v>
      </c>
      <c r="S232" s="28">
        <v>42353.761759259258</v>
      </c>
      <c r="T232" s="28">
        <v>42383.761759259258</v>
      </c>
    </row>
    <row r="233" spans="1:20" ht="43.5" x14ac:dyDescent="0.35">
      <c r="A233" s="17">
        <v>4085</v>
      </c>
      <c r="B233" s="3" t="s">
        <v>4081</v>
      </c>
      <c r="C233" s="3" t="s">
        <v>8188</v>
      </c>
      <c r="D233" s="25">
        <v>3500</v>
      </c>
      <c r="E233" s="26">
        <v>10</v>
      </c>
      <c r="F233" s="17" t="s">
        <v>8220</v>
      </c>
      <c r="G233" s="17" t="s">
        <v>8223</v>
      </c>
      <c r="H233" s="17" t="s">
        <v>8245</v>
      </c>
      <c r="I233" s="17">
        <v>1427169540</v>
      </c>
      <c r="J233" s="17">
        <v>1424701775</v>
      </c>
      <c r="K233" s="17" t="b">
        <v>0</v>
      </c>
      <c r="L233" s="17">
        <v>1</v>
      </c>
      <c r="M233" s="17" t="b">
        <v>0</v>
      </c>
      <c r="N233" s="17" t="s">
        <v>8269</v>
      </c>
      <c r="O233" s="17">
        <v>0</v>
      </c>
      <c r="P233" s="17">
        <v>10</v>
      </c>
      <c r="Q233" s="27" t="s">
        <v>8315</v>
      </c>
      <c r="R233" s="17" t="s">
        <v>8316</v>
      </c>
      <c r="S233" s="28">
        <v>42058.603877314818</v>
      </c>
      <c r="T233" s="28">
        <v>42087.165972222225</v>
      </c>
    </row>
    <row r="234" spans="1:20" ht="43.5" x14ac:dyDescent="0.35">
      <c r="A234" s="17">
        <v>4086</v>
      </c>
      <c r="B234" s="3" t="s">
        <v>4082</v>
      </c>
      <c r="C234" s="3" t="s">
        <v>8189</v>
      </c>
      <c r="D234" s="25">
        <v>1000</v>
      </c>
      <c r="E234" s="26">
        <v>47</v>
      </c>
      <c r="F234" s="17" t="s">
        <v>8220</v>
      </c>
      <c r="G234" s="17" t="s">
        <v>8223</v>
      </c>
      <c r="H234" s="17" t="s">
        <v>8245</v>
      </c>
      <c r="I234" s="17">
        <v>1448078400</v>
      </c>
      <c r="J234" s="17">
        <v>1445985299</v>
      </c>
      <c r="K234" s="17" t="b">
        <v>0</v>
      </c>
      <c r="L234" s="17">
        <v>5</v>
      </c>
      <c r="M234" s="17" t="b">
        <v>0</v>
      </c>
      <c r="N234" s="17" t="s">
        <v>8269</v>
      </c>
      <c r="O234" s="17">
        <v>5</v>
      </c>
      <c r="P234" s="17">
        <v>9.4</v>
      </c>
      <c r="Q234" s="27" t="s">
        <v>8315</v>
      </c>
      <c r="R234" s="17" t="s">
        <v>8316</v>
      </c>
      <c r="S234" s="28">
        <v>42304.940960648149</v>
      </c>
      <c r="T234" s="28">
        <v>42329.166666666672</v>
      </c>
    </row>
    <row r="235" spans="1:20" ht="29" x14ac:dyDescent="0.35">
      <c r="A235" s="17">
        <v>4087</v>
      </c>
      <c r="B235" s="3" t="s">
        <v>4083</v>
      </c>
      <c r="C235" s="3" t="s">
        <v>8190</v>
      </c>
      <c r="D235" s="25">
        <v>9600</v>
      </c>
      <c r="E235" s="26">
        <v>0</v>
      </c>
      <c r="F235" s="17" t="s">
        <v>8220</v>
      </c>
      <c r="G235" s="17" t="s">
        <v>8223</v>
      </c>
      <c r="H235" s="17" t="s">
        <v>8245</v>
      </c>
      <c r="I235" s="17">
        <v>1468777786</v>
      </c>
      <c r="J235" s="17">
        <v>1466185786</v>
      </c>
      <c r="K235" s="17" t="b">
        <v>0</v>
      </c>
      <c r="L235" s="17">
        <v>0</v>
      </c>
      <c r="M235" s="17" t="b">
        <v>0</v>
      </c>
      <c r="N235" s="17" t="s">
        <v>8269</v>
      </c>
      <c r="O235" s="17">
        <v>0</v>
      </c>
      <c r="P235" s="17">
        <v>0</v>
      </c>
      <c r="Q235" s="27" t="s">
        <v>8315</v>
      </c>
      <c r="R235" s="17" t="s">
        <v>8316</v>
      </c>
      <c r="S235" s="28">
        <v>42538.742893518516</v>
      </c>
      <c r="T235" s="28">
        <v>42568.742893518516</v>
      </c>
    </row>
    <row r="236" spans="1:20" ht="58" x14ac:dyDescent="0.35">
      <c r="A236" s="17">
        <v>4089</v>
      </c>
      <c r="B236" s="3" t="s">
        <v>4085</v>
      </c>
      <c r="C236" s="3" t="s">
        <v>8192</v>
      </c>
      <c r="D236" s="25">
        <v>5000</v>
      </c>
      <c r="E236" s="26">
        <v>240</v>
      </c>
      <c r="F236" s="17" t="s">
        <v>8220</v>
      </c>
      <c r="G236" s="17" t="s">
        <v>8223</v>
      </c>
      <c r="H236" s="17" t="s">
        <v>8245</v>
      </c>
      <c r="I236" s="17">
        <v>1433093700</v>
      </c>
      <c r="J236" s="17">
        <v>1430242488</v>
      </c>
      <c r="K236" s="17" t="b">
        <v>0</v>
      </c>
      <c r="L236" s="17">
        <v>8</v>
      </c>
      <c r="M236" s="17" t="b">
        <v>0</v>
      </c>
      <c r="N236" s="17" t="s">
        <v>8269</v>
      </c>
      <c r="O236" s="17">
        <v>5</v>
      </c>
      <c r="P236" s="17">
        <v>30</v>
      </c>
      <c r="Q236" s="27" t="s">
        <v>8315</v>
      </c>
      <c r="R236" s="17" t="s">
        <v>8316</v>
      </c>
      <c r="S236" s="28">
        <v>42122.732499999998</v>
      </c>
      <c r="T236" s="28">
        <v>42155.732638888891</v>
      </c>
    </row>
    <row r="237" spans="1:20" ht="43.5" x14ac:dyDescent="0.35">
      <c r="A237" s="17">
        <v>4090</v>
      </c>
      <c r="B237" s="3" t="s">
        <v>4086</v>
      </c>
      <c r="C237" s="3" t="s">
        <v>8193</v>
      </c>
      <c r="D237" s="25">
        <v>1000</v>
      </c>
      <c r="E237" s="26">
        <v>32</v>
      </c>
      <c r="F237" s="17" t="s">
        <v>8220</v>
      </c>
      <c r="G237" s="17" t="s">
        <v>8223</v>
      </c>
      <c r="H237" s="17" t="s">
        <v>8245</v>
      </c>
      <c r="I237" s="17">
        <v>1438959600</v>
      </c>
      <c r="J237" s="17">
        <v>1437754137</v>
      </c>
      <c r="K237" s="17" t="b">
        <v>0</v>
      </c>
      <c r="L237" s="17">
        <v>3</v>
      </c>
      <c r="M237" s="17" t="b">
        <v>0</v>
      </c>
      <c r="N237" s="17" t="s">
        <v>8269</v>
      </c>
      <c r="O237" s="17">
        <v>3</v>
      </c>
      <c r="P237" s="17">
        <v>10.67</v>
      </c>
      <c r="Q237" s="27" t="s">
        <v>8315</v>
      </c>
      <c r="R237" s="17" t="s">
        <v>8316</v>
      </c>
      <c r="S237" s="28">
        <v>42209.67288194444</v>
      </c>
      <c r="T237" s="28">
        <v>42223.625</v>
      </c>
    </row>
    <row r="238" spans="1:20" ht="43.5" x14ac:dyDescent="0.35">
      <c r="A238" s="17">
        <v>4091</v>
      </c>
      <c r="B238" s="3" t="s">
        <v>4087</v>
      </c>
      <c r="C238" s="3" t="s">
        <v>8194</v>
      </c>
      <c r="D238" s="25">
        <v>1600</v>
      </c>
      <c r="E238" s="26">
        <v>204</v>
      </c>
      <c r="F238" s="17" t="s">
        <v>8220</v>
      </c>
      <c r="G238" s="17" t="s">
        <v>8223</v>
      </c>
      <c r="H238" s="17" t="s">
        <v>8245</v>
      </c>
      <c r="I238" s="17">
        <v>1421410151</v>
      </c>
      <c r="J238" s="17">
        <v>1418818151</v>
      </c>
      <c r="K238" s="17" t="b">
        <v>0</v>
      </c>
      <c r="L238" s="17">
        <v>8</v>
      </c>
      <c r="M238" s="17" t="b">
        <v>0</v>
      </c>
      <c r="N238" s="17" t="s">
        <v>8269</v>
      </c>
      <c r="O238" s="17">
        <v>13</v>
      </c>
      <c r="P238" s="17">
        <v>25.5</v>
      </c>
      <c r="Q238" s="27" t="s">
        <v>8315</v>
      </c>
      <c r="R238" s="17" t="s">
        <v>8316</v>
      </c>
      <c r="S238" s="28">
        <v>41990.506377314814</v>
      </c>
      <c r="T238" s="28">
        <v>42020.506377314814</v>
      </c>
    </row>
    <row r="239" spans="1:20" ht="43.5" x14ac:dyDescent="0.35">
      <c r="A239" s="17">
        <v>4092</v>
      </c>
      <c r="B239" s="3" t="s">
        <v>4088</v>
      </c>
      <c r="C239" s="3" t="s">
        <v>8195</v>
      </c>
      <c r="D239" s="25">
        <v>110000</v>
      </c>
      <c r="E239" s="26">
        <v>20</v>
      </c>
      <c r="F239" s="17" t="s">
        <v>8220</v>
      </c>
      <c r="G239" s="17" t="s">
        <v>8223</v>
      </c>
      <c r="H239" s="17" t="s">
        <v>8245</v>
      </c>
      <c r="I239" s="17">
        <v>1428205247</v>
      </c>
      <c r="J239" s="17">
        <v>1423024847</v>
      </c>
      <c r="K239" s="17" t="b">
        <v>0</v>
      </c>
      <c r="L239" s="17">
        <v>1</v>
      </c>
      <c r="M239" s="17" t="b">
        <v>0</v>
      </c>
      <c r="N239" s="17" t="s">
        <v>8269</v>
      </c>
      <c r="O239" s="17">
        <v>0</v>
      </c>
      <c r="P239" s="17">
        <v>20</v>
      </c>
      <c r="Q239" s="27" t="s">
        <v>8315</v>
      </c>
      <c r="R239" s="17" t="s">
        <v>8316</v>
      </c>
      <c r="S239" s="28">
        <v>42039.194988425923</v>
      </c>
      <c r="T239" s="28">
        <v>42099.153321759266</v>
      </c>
    </row>
    <row r="240" spans="1:20" ht="43.5" x14ac:dyDescent="0.35">
      <c r="A240" s="17">
        <v>4094</v>
      </c>
      <c r="B240" s="3" t="s">
        <v>4090</v>
      </c>
      <c r="C240" s="3" t="s">
        <v>8197</v>
      </c>
      <c r="D240" s="25">
        <v>2000</v>
      </c>
      <c r="E240" s="26">
        <v>730</v>
      </c>
      <c r="F240" s="17" t="s">
        <v>8220</v>
      </c>
      <c r="G240" s="17" t="s">
        <v>8223</v>
      </c>
      <c r="H240" s="17" t="s">
        <v>8245</v>
      </c>
      <c r="I240" s="17">
        <v>1413953940</v>
      </c>
      <c r="J240" s="17">
        <v>1410141900</v>
      </c>
      <c r="K240" s="17" t="b">
        <v>0</v>
      </c>
      <c r="L240" s="17">
        <v>8</v>
      </c>
      <c r="M240" s="17" t="b">
        <v>0</v>
      </c>
      <c r="N240" s="17" t="s">
        <v>8269</v>
      </c>
      <c r="O240" s="17">
        <v>37</v>
      </c>
      <c r="P240" s="17">
        <v>91.25</v>
      </c>
      <c r="Q240" s="27" t="s">
        <v>8315</v>
      </c>
      <c r="R240" s="17" t="s">
        <v>8316</v>
      </c>
      <c r="S240" s="28">
        <v>41890.086805555555</v>
      </c>
      <c r="T240" s="28">
        <v>41934.207638888889</v>
      </c>
    </row>
    <row r="241" spans="1:20" ht="43.5" x14ac:dyDescent="0.35">
      <c r="A241" s="17">
        <v>4098</v>
      </c>
      <c r="B241" s="3" t="s">
        <v>4094</v>
      </c>
      <c r="C241" s="3" t="s">
        <v>8201</v>
      </c>
      <c r="D241" s="25">
        <v>75000</v>
      </c>
      <c r="E241" s="26">
        <v>0</v>
      </c>
      <c r="F241" s="17" t="s">
        <v>8220</v>
      </c>
      <c r="G241" s="17" t="s">
        <v>8223</v>
      </c>
      <c r="H241" s="17" t="s">
        <v>8245</v>
      </c>
      <c r="I241" s="17">
        <v>1465060797</v>
      </c>
      <c r="J241" s="17">
        <v>1462468797</v>
      </c>
      <c r="K241" s="17" t="b">
        <v>0</v>
      </c>
      <c r="L241" s="17">
        <v>0</v>
      </c>
      <c r="M241" s="17" t="b">
        <v>0</v>
      </c>
      <c r="N241" s="17" t="s">
        <v>8269</v>
      </c>
      <c r="O241" s="17">
        <v>0</v>
      </c>
      <c r="P241" s="17">
        <v>0</v>
      </c>
      <c r="Q241" s="27" t="s">
        <v>8315</v>
      </c>
      <c r="R241" s="17" t="s">
        <v>8316</v>
      </c>
      <c r="S241" s="28">
        <v>42495.722187499996</v>
      </c>
      <c r="T241" s="28">
        <v>42525.722187499996</v>
      </c>
    </row>
    <row r="242" spans="1:20" ht="58" x14ac:dyDescent="0.35">
      <c r="A242" s="17">
        <v>4099</v>
      </c>
      <c r="B242" s="3" t="s">
        <v>4095</v>
      </c>
      <c r="C242" s="3" t="s">
        <v>8202</v>
      </c>
      <c r="D242" s="25">
        <v>4500</v>
      </c>
      <c r="E242" s="26">
        <v>50</v>
      </c>
      <c r="F242" s="17" t="s">
        <v>8220</v>
      </c>
      <c r="G242" s="17" t="s">
        <v>8223</v>
      </c>
      <c r="H242" s="17" t="s">
        <v>8245</v>
      </c>
      <c r="I242" s="17">
        <v>1472847873</v>
      </c>
      <c r="J242" s="17">
        <v>1468959873</v>
      </c>
      <c r="K242" s="17" t="b">
        <v>0</v>
      </c>
      <c r="L242" s="17">
        <v>1</v>
      </c>
      <c r="M242" s="17" t="b">
        <v>0</v>
      </c>
      <c r="N242" s="17" t="s">
        <v>8269</v>
      </c>
      <c r="O242" s="17">
        <v>1</v>
      </c>
      <c r="P242" s="17">
        <v>50</v>
      </c>
      <c r="Q242" s="27" t="s">
        <v>8315</v>
      </c>
      <c r="R242" s="17" t="s">
        <v>8316</v>
      </c>
      <c r="S242" s="28">
        <v>42570.850381944445</v>
      </c>
      <c r="T242" s="28">
        <v>42615.850381944445</v>
      </c>
    </row>
    <row r="243" spans="1:20" ht="43.5" x14ac:dyDescent="0.35">
      <c r="A243" s="17">
        <v>4100</v>
      </c>
      <c r="B243" s="3" t="s">
        <v>4096</v>
      </c>
      <c r="C243" s="3" t="s">
        <v>8203</v>
      </c>
      <c r="D243" s="25">
        <v>270</v>
      </c>
      <c r="E243" s="26">
        <v>0</v>
      </c>
      <c r="F243" s="17" t="s">
        <v>8220</v>
      </c>
      <c r="G243" s="17" t="s">
        <v>8223</v>
      </c>
      <c r="H243" s="17" t="s">
        <v>8245</v>
      </c>
      <c r="I243" s="17">
        <v>1414205990</v>
      </c>
      <c r="J243" s="17">
        <v>1413341990</v>
      </c>
      <c r="K243" s="17" t="b">
        <v>0</v>
      </c>
      <c r="L243" s="17">
        <v>0</v>
      </c>
      <c r="M243" s="17" t="b">
        <v>0</v>
      </c>
      <c r="N243" s="17" t="s">
        <v>8269</v>
      </c>
      <c r="O243" s="17">
        <v>0</v>
      </c>
      <c r="P243" s="17">
        <v>0</v>
      </c>
      <c r="Q243" s="27" t="s">
        <v>8315</v>
      </c>
      <c r="R243" s="17" t="s">
        <v>8316</v>
      </c>
      <c r="S243" s="28">
        <v>41927.124884259261</v>
      </c>
      <c r="T243" s="28">
        <v>41937.124884259261</v>
      </c>
    </row>
    <row r="244" spans="1:20" ht="72.5" x14ac:dyDescent="0.35">
      <c r="A244" s="17">
        <v>4101</v>
      </c>
      <c r="B244" s="3" t="s">
        <v>4097</v>
      </c>
      <c r="C244" s="3" t="s">
        <v>8204</v>
      </c>
      <c r="D244" s="25">
        <v>600</v>
      </c>
      <c r="E244" s="26">
        <v>0</v>
      </c>
      <c r="F244" s="17" t="s">
        <v>8220</v>
      </c>
      <c r="G244" s="17" t="s">
        <v>8223</v>
      </c>
      <c r="H244" s="17" t="s">
        <v>8245</v>
      </c>
      <c r="I244" s="17">
        <v>1485380482</v>
      </c>
      <c r="J244" s="17">
        <v>1482788482</v>
      </c>
      <c r="K244" s="17" t="b">
        <v>0</v>
      </c>
      <c r="L244" s="17">
        <v>0</v>
      </c>
      <c r="M244" s="17" t="b">
        <v>0</v>
      </c>
      <c r="N244" s="17" t="s">
        <v>8269</v>
      </c>
      <c r="O244" s="17">
        <v>0</v>
      </c>
      <c r="P244" s="17">
        <v>0</v>
      </c>
      <c r="Q244" s="27" t="s">
        <v>8315</v>
      </c>
      <c r="R244" s="17" t="s">
        <v>8316</v>
      </c>
      <c r="S244" s="28">
        <v>42730.903726851851</v>
      </c>
      <c r="T244" s="28">
        <v>42760.903726851851</v>
      </c>
    </row>
    <row r="245" spans="1:20" ht="43.5" x14ac:dyDescent="0.35">
      <c r="A245" s="17">
        <v>4102</v>
      </c>
      <c r="B245" s="3" t="s">
        <v>4098</v>
      </c>
      <c r="C245" s="3" t="s">
        <v>8205</v>
      </c>
      <c r="D245" s="25">
        <v>500</v>
      </c>
      <c r="E245" s="26">
        <v>137</v>
      </c>
      <c r="F245" s="17" t="s">
        <v>8220</v>
      </c>
      <c r="G245" s="17" t="s">
        <v>8223</v>
      </c>
      <c r="H245" s="17" t="s">
        <v>8245</v>
      </c>
      <c r="I245" s="17">
        <v>1463343673</v>
      </c>
      <c r="J245" s="17">
        <v>1460751673</v>
      </c>
      <c r="K245" s="17" t="b">
        <v>0</v>
      </c>
      <c r="L245" s="17">
        <v>6</v>
      </c>
      <c r="M245" s="17" t="b">
        <v>0</v>
      </c>
      <c r="N245" s="17" t="s">
        <v>8269</v>
      </c>
      <c r="O245" s="17">
        <v>27</v>
      </c>
      <c r="P245" s="17">
        <v>22.83</v>
      </c>
      <c r="Q245" s="27" t="s">
        <v>8315</v>
      </c>
      <c r="R245" s="17" t="s">
        <v>8316</v>
      </c>
      <c r="S245" s="28">
        <v>42475.848067129627</v>
      </c>
      <c r="T245" s="28">
        <v>42505.848067129627</v>
      </c>
    </row>
    <row r="246" spans="1:20" ht="43.5" x14ac:dyDescent="0.35">
      <c r="A246" s="17">
        <v>4103</v>
      </c>
      <c r="B246" s="3" t="s">
        <v>4099</v>
      </c>
      <c r="C246" s="3" t="s">
        <v>8206</v>
      </c>
      <c r="D246" s="25">
        <v>1000</v>
      </c>
      <c r="E246" s="26">
        <v>100</v>
      </c>
      <c r="F246" s="17" t="s">
        <v>8220</v>
      </c>
      <c r="G246" s="17" t="s">
        <v>8223</v>
      </c>
      <c r="H246" s="17" t="s">
        <v>8245</v>
      </c>
      <c r="I246" s="17">
        <v>1440613920</v>
      </c>
      <c r="J246" s="17">
        <v>1435953566</v>
      </c>
      <c r="K246" s="17" t="b">
        <v>0</v>
      </c>
      <c r="L246" s="17">
        <v>6</v>
      </c>
      <c r="M246" s="17" t="b">
        <v>0</v>
      </c>
      <c r="N246" s="17" t="s">
        <v>8269</v>
      </c>
      <c r="O246" s="17">
        <v>10</v>
      </c>
      <c r="P246" s="17">
        <v>16.670000000000002</v>
      </c>
      <c r="Q246" s="27" t="s">
        <v>8315</v>
      </c>
      <c r="R246" s="17" t="s">
        <v>8316</v>
      </c>
      <c r="S246" s="28">
        <v>42188.83293981482</v>
      </c>
      <c r="T246" s="28">
        <v>42242.772222222222</v>
      </c>
    </row>
    <row r="247" spans="1:20" ht="43.5" x14ac:dyDescent="0.35">
      <c r="A247" s="17">
        <v>4106</v>
      </c>
      <c r="B247" s="3" t="s">
        <v>4102</v>
      </c>
      <c r="C247" s="3" t="s">
        <v>8209</v>
      </c>
      <c r="D247" s="25">
        <v>5000</v>
      </c>
      <c r="E247" s="26">
        <v>3530</v>
      </c>
      <c r="F247" s="17" t="s">
        <v>8220</v>
      </c>
      <c r="G247" s="17" t="s">
        <v>8223</v>
      </c>
      <c r="H247" s="17" t="s">
        <v>8245</v>
      </c>
      <c r="I247" s="17">
        <v>1427936400</v>
      </c>
      <c r="J247" s="17">
        <v>1424221866</v>
      </c>
      <c r="K247" s="17" t="b">
        <v>0</v>
      </c>
      <c r="L247" s="17">
        <v>33</v>
      </c>
      <c r="M247" s="17" t="b">
        <v>0</v>
      </c>
      <c r="N247" s="17" t="s">
        <v>8269</v>
      </c>
      <c r="O247" s="17">
        <v>71</v>
      </c>
      <c r="P247" s="17">
        <v>106.97</v>
      </c>
      <c r="Q247" s="27" t="s">
        <v>8315</v>
      </c>
      <c r="R247" s="17" t="s">
        <v>8316</v>
      </c>
      <c r="S247" s="28">
        <v>42053.049375000002</v>
      </c>
      <c r="T247" s="28">
        <v>42096.041666666672</v>
      </c>
    </row>
    <row r="248" spans="1:20" ht="43.5" x14ac:dyDescent="0.35">
      <c r="A248" s="17">
        <v>4107</v>
      </c>
      <c r="B248" s="3" t="s">
        <v>4103</v>
      </c>
      <c r="C248" s="3" t="s">
        <v>8210</v>
      </c>
      <c r="D248" s="25">
        <v>2000</v>
      </c>
      <c r="E248" s="26">
        <v>41</v>
      </c>
      <c r="F248" s="17" t="s">
        <v>8220</v>
      </c>
      <c r="G248" s="17" t="s">
        <v>8223</v>
      </c>
      <c r="H248" s="17" t="s">
        <v>8245</v>
      </c>
      <c r="I248" s="17">
        <v>1411596001</v>
      </c>
      <c r="J248" s="17">
        <v>1409608801</v>
      </c>
      <c r="K248" s="17" t="b">
        <v>0</v>
      </c>
      <c r="L248" s="17">
        <v>4</v>
      </c>
      <c r="M248" s="17" t="b">
        <v>0</v>
      </c>
      <c r="N248" s="17" t="s">
        <v>8269</v>
      </c>
      <c r="O248" s="17">
        <v>2</v>
      </c>
      <c r="P248" s="17">
        <v>10.25</v>
      </c>
      <c r="Q248" s="27" t="s">
        <v>8315</v>
      </c>
      <c r="R248" s="17" t="s">
        <v>8316</v>
      </c>
      <c r="S248" s="28">
        <v>41883.916678240741</v>
      </c>
      <c r="T248" s="28">
        <v>41906.916678240741</v>
      </c>
    </row>
    <row r="249" spans="1:20" ht="58" x14ac:dyDescent="0.35">
      <c r="A249" s="17">
        <v>4108</v>
      </c>
      <c r="B249" s="3" t="s">
        <v>4104</v>
      </c>
      <c r="C249" s="3" t="s">
        <v>8211</v>
      </c>
      <c r="D249" s="25">
        <v>3000</v>
      </c>
      <c r="E249" s="26">
        <v>59</v>
      </c>
      <c r="F249" s="17" t="s">
        <v>8220</v>
      </c>
      <c r="G249" s="17" t="s">
        <v>8223</v>
      </c>
      <c r="H249" s="17" t="s">
        <v>8245</v>
      </c>
      <c r="I249" s="17">
        <v>1488517200</v>
      </c>
      <c r="J249" s="17">
        <v>1485909937</v>
      </c>
      <c r="K249" s="17" t="b">
        <v>0</v>
      </c>
      <c r="L249" s="17">
        <v>1</v>
      </c>
      <c r="M249" s="17" t="b">
        <v>0</v>
      </c>
      <c r="N249" s="17" t="s">
        <v>8269</v>
      </c>
      <c r="O249" s="17">
        <v>2</v>
      </c>
      <c r="P249" s="17">
        <v>59</v>
      </c>
      <c r="Q249" s="27" t="s">
        <v>8315</v>
      </c>
      <c r="R249" s="17" t="s">
        <v>8316</v>
      </c>
      <c r="S249" s="28">
        <v>42767.031678240746</v>
      </c>
      <c r="T249" s="28">
        <v>42797.208333333328</v>
      </c>
    </row>
    <row r="250" spans="1:20" ht="43.5" x14ac:dyDescent="0.35">
      <c r="A250" s="17">
        <v>4111</v>
      </c>
      <c r="B250" s="3" t="s">
        <v>4107</v>
      </c>
      <c r="C250" s="3" t="s">
        <v>8214</v>
      </c>
      <c r="D250" s="25">
        <v>3000</v>
      </c>
      <c r="E250" s="26">
        <v>94</v>
      </c>
      <c r="F250" s="17" t="s">
        <v>8220</v>
      </c>
      <c r="G250" s="17" t="s">
        <v>8223</v>
      </c>
      <c r="H250" s="17" t="s">
        <v>8245</v>
      </c>
      <c r="I250" s="17">
        <v>1424747740</v>
      </c>
      <c r="J250" s="17">
        <v>1422155740</v>
      </c>
      <c r="K250" s="17" t="b">
        <v>0</v>
      </c>
      <c r="L250" s="17">
        <v>6</v>
      </c>
      <c r="M250" s="17" t="b">
        <v>0</v>
      </c>
      <c r="N250" s="17" t="s">
        <v>8269</v>
      </c>
      <c r="O250" s="17">
        <v>3</v>
      </c>
      <c r="P250" s="17">
        <v>15.67</v>
      </c>
      <c r="Q250" s="27" t="s">
        <v>8315</v>
      </c>
      <c r="R250" s="17" t="s">
        <v>8316</v>
      </c>
      <c r="S250" s="28">
        <v>42029.135879629626</v>
      </c>
      <c r="T250" s="28">
        <v>42059.135879629626</v>
      </c>
    </row>
    <row r="251" spans="1:20" ht="43.5" x14ac:dyDescent="0.35">
      <c r="A251" s="17">
        <v>4113</v>
      </c>
      <c r="B251" s="3" t="s">
        <v>4109</v>
      </c>
      <c r="C251" s="3" t="s">
        <v>8215</v>
      </c>
      <c r="D251" s="25">
        <v>1500</v>
      </c>
      <c r="E251" s="26">
        <v>3</v>
      </c>
      <c r="F251" s="17" t="s">
        <v>8220</v>
      </c>
      <c r="G251" s="17" t="s">
        <v>8223</v>
      </c>
      <c r="H251" s="17" t="s">
        <v>8245</v>
      </c>
      <c r="I251" s="17">
        <v>1452234840</v>
      </c>
      <c r="J251" s="17">
        <v>1450619123</v>
      </c>
      <c r="K251" s="17" t="b">
        <v>0</v>
      </c>
      <c r="L251" s="17">
        <v>3</v>
      </c>
      <c r="M251" s="17" t="b">
        <v>0</v>
      </c>
      <c r="N251" s="17" t="s">
        <v>8269</v>
      </c>
      <c r="O251" s="17">
        <v>0</v>
      </c>
      <c r="P251" s="17">
        <v>1</v>
      </c>
      <c r="Q251" s="27" t="s">
        <v>8315</v>
      </c>
      <c r="R251" s="17" t="s">
        <v>8316</v>
      </c>
      <c r="S251" s="28">
        <v>42358.573182870372</v>
      </c>
      <c r="T251" s="28">
        <v>42377.273611111115</v>
      </c>
    </row>
  </sheetData>
  <conditionalFormatting sqref="O1:P1 O2:O251 R1:T1">
    <cfRule type="colorScale" priority="1">
      <colorScale>
        <cfvo type="min"/>
        <cfvo type="percentile" val="90"/>
        <color rgb="FFC0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7F467E-012B-4A76-9821-D2D3A635FD6E}">
  <dimension ref="A1:C14"/>
  <sheetViews>
    <sheetView topLeftCell="A7" workbookViewId="0">
      <selection activeCell="A9" sqref="A9"/>
    </sheetView>
  </sheetViews>
  <sheetFormatPr defaultRowHeight="14.5" x14ac:dyDescent="0.35"/>
  <cols>
    <col min="1" max="1" width="26" bestFit="1" customWidth="1"/>
    <col min="2" max="2" width="10.08984375" bestFit="1" customWidth="1"/>
    <col min="3" max="3" width="11.08984375" bestFit="1" customWidth="1"/>
  </cols>
  <sheetData>
    <row r="1" spans="1:3" x14ac:dyDescent="0.35">
      <c r="B1" t="s">
        <v>8383</v>
      </c>
      <c r="C1" t="s">
        <v>8384</v>
      </c>
    </row>
    <row r="2" spans="1:3" x14ac:dyDescent="0.35">
      <c r="A2" t="s">
        <v>8385</v>
      </c>
      <c r="B2" s="29">
        <f>AVERAGE('Successful US Kickstarters'!D:D)</f>
        <v>5048.8786407766993</v>
      </c>
      <c r="C2" s="29">
        <f>AVERAGE('Failed US Kickstarters'!D:D)</f>
        <v>10554.212</v>
      </c>
    </row>
    <row r="3" spans="1:3" x14ac:dyDescent="0.35">
      <c r="A3" t="s">
        <v>8386</v>
      </c>
      <c r="B3" s="29">
        <f>MEDIAN('Successful US Kickstarters'!D:D)</f>
        <v>3000</v>
      </c>
      <c r="C3" s="29">
        <f>MEDIAN('Failed US Kickstarters'!D:D)</f>
        <v>5000</v>
      </c>
    </row>
    <row r="4" spans="1:3" x14ac:dyDescent="0.35">
      <c r="A4" t="s">
        <v>8392</v>
      </c>
      <c r="B4" s="29">
        <f>_xlfn.STDEV.P('Successful US Kickstarters'!D:D)</f>
        <v>7748.7537726373303</v>
      </c>
      <c r="C4" s="29">
        <f>_xlfn.STDEV.P('Failed US Kickstarters'!D:D)</f>
        <v>21967.731061515115</v>
      </c>
    </row>
    <row r="5" spans="1:3" x14ac:dyDescent="0.35">
      <c r="A5" t="s">
        <v>8393</v>
      </c>
      <c r="B5" s="29">
        <f>_xlfn.QUARTILE.EXC('Successful US Kickstarters'!D:D, 3)</f>
        <v>5000</v>
      </c>
      <c r="C5" s="29">
        <f>_xlfn.QUARTILE.EXC('Failed US Kickstarters'!D:D, 3)</f>
        <v>10000</v>
      </c>
    </row>
    <row r="6" spans="1:3" x14ac:dyDescent="0.35">
      <c r="A6" t="s">
        <v>8394</v>
      </c>
      <c r="B6" s="29">
        <f>_xlfn.QUARTILE.EXC('Successful US Kickstarters'!D:D, 1)</f>
        <v>1500</v>
      </c>
      <c r="C6" s="29">
        <f>_xlfn.QUARTILE.EXC('Failed US Kickstarters'!D:D, 1)</f>
        <v>2000</v>
      </c>
    </row>
    <row r="7" spans="1:3" x14ac:dyDescent="0.35">
      <c r="A7" t="s">
        <v>8395</v>
      </c>
      <c r="B7" s="29">
        <f>B5-B6</f>
        <v>3500</v>
      </c>
      <c r="C7" s="29">
        <f>C5-C6</f>
        <v>8000</v>
      </c>
    </row>
    <row r="8" spans="1:3" x14ac:dyDescent="0.35">
      <c r="B8" s="29"/>
      <c r="C8" s="29"/>
    </row>
    <row r="9" spans="1:3" x14ac:dyDescent="0.35">
      <c r="A9" t="s">
        <v>8387</v>
      </c>
      <c r="B9" s="29">
        <f>AVERAGE('Successful US Kickstarters'!E:E)</f>
        <v>5601.5458009708727</v>
      </c>
      <c r="C9" s="30">
        <f>AVERAGE('Failed US Kickstarters'!E:E)</f>
        <v>558.65484000000004</v>
      </c>
    </row>
    <row r="10" spans="1:3" x14ac:dyDescent="0.35">
      <c r="A10" t="s">
        <v>8388</v>
      </c>
      <c r="B10" s="29">
        <f>MEDIAN('Successful US Kickstarters'!E:E)</f>
        <v>3167.5</v>
      </c>
      <c r="C10" s="29">
        <f>MEDIAN('Failed US Kickstarters'!E:E)</f>
        <v>103</v>
      </c>
    </row>
    <row r="11" spans="1:3" x14ac:dyDescent="0.35">
      <c r="A11" t="s">
        <v>8389</v>
      </c>
      <c r="B11" s="29">
        <f>_xlfn.STDEV.P('Successful US Kickstarters'!E:E)</f>
        <v>8334.5731699164608</v>
      </c>
      <c r="C11" s="29">
        <f>_xlfn.STDEV.P('Failed US Kickstarters'!E:E)</f>
        <v>1330.5230280400915</v>
      </c>
    </row>
    <row r="12" spans="1:3" x14ac:dyDescent="0.35">
      <c r="A12" t="s">
        <v>8391</v>
      </c>
      <c r="B12" s="29">
        <f>_xlfn.QUARTILE.EXC('Successful US Kickstarters'!E:E, 3)</f>
        <v>5699</v>
      </c>
      <c r="C12" s="29">
        <f>_xlfn.QUARTILE.EXC('Failed US Kickstarters'!E:E, 3)</f>
        <v>501</v>
      </c>
    </row>
    <row r="13" spans="1:3" x14ac:dyDescent="0.35">
      <c r="A13" t="s">
        <v>8390</v>
      </c>
      <c r="B13" s="29">
        <f>_xlfn.QUARTILE.EXC('Successful US Kickstarters'!E:E, 1)</f>
        <v>1716.5074999999999</v>
      </c>
      <c r="C13" s="29">
        <f>_xlfn.QUARTILE.EXC('Failed US Kickstarters'!E:E, 1)</f>
        <v>9.25</v>
      </c>
    </row>
    <row r="14" spans="1:3" x14ac:dyDescent="0.35">
      <c r="A14" t="s">
        <v>8396</v>
      </c>
      <c r="B14" s="29">
        <f>B12-B13</f>
        <v>3982.4925000000003</v>
      </c>
      <c r="C14" s="29">
        <f>C12-C13</f>
        <v>491.75</v>
      </c>
    </row>
  </sheetData>
  <pageMargins left="0.7" right="0.7" top="0.75" bottom="0.75" header="0.3" footer="0.3"/>
  <pageSetup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DDDF8F-0786-4389-A11B-1CAFFED1E7E4}">
  <dimension ref="A1:T413"/>
  <sheetViews>
    <sheetView topLeftCell="H1" workbookViewId="0">
      <selection activeCell="I3" sqref="I3"/>
    </sheetView>
  </sheetViews>
  <sheetFormatPr defaultRowHeight="14.5" x14ac:dyDescent="0.35"/>
  <cols>
    <col min="1" max="1" width="4.81640625" style="17" bestFit="1" customWidth="1"/>
    <col min="2" max="2" width="23.1796875" style="17" bestFit="1" customWidth="1"/>
    <col min="3" max="3" width="37.36328125" style="17" customWidth="1"/>
    <col min="4" max="4" width="17.453125" style="17" bestFit="1" customWidth="1"/>
    <col min="5" max="5" width="14.26953125" style="17" bestFit="1" customWidth="1"/>
    <col min="6" max="6" width="11.26953125" style="17" bestFit="1" customWidth="1"/>
    <col min="7" max="7" width="22.36328125" style="17" bestFit="1" customWidth="1"/>
    <col min="8" max="8" width="21" style="17" bestFit="1" customWidth="1"/>
    <col min="9" max="9" width="10.81640625" style="17" bestFit="1" customWidth="1"/>
    <col min="10" max="10" width="11.26953125" style="17" bestFit="1" customWidth="1"/>
    <col min="11" max="11" width="9.08984375" style="17" bestFit="1" customWidth="1"/>
    <col min="12" max="12" width="13.1796875" style="17" bestFit="1" customWidth="1"/>
    <col min="13" max="13" width="8.7265625" style="17"/>
    <col min="14" max="14" width="23.1796875" style="17" bestFit="1" customWidth="1"/>
    <col min="15" max="15" width="18.6328125" style="17" bestFit="1" customWidth="1"/>
    <col min="16" max="16" width="17.453125" style="17" bestFit="1" customWidth="1"/>
    <col min="17" max="17" width="14.26953125" style="17" bestFit="1" customWidth="1"/>
    <col min="18" max="18" width="11.26953125" style="17" bestFit="1" customWidth="1"/>
    <col min="19" max="19" width="22.36328125" style="17" bestFit="1" customWidth="1"/>
    <col min="20" max="20" width="21" style="17" bestFit="1" customWidth="1"/>
    <col min="21" max="16384" width="8.7265625" style="17"/>
  </cols>
  <sheetData>
    <row r="1" spans="1:20" x14ac:dyDescent="0.35">
      <c r="A1" s="19" t="s">
        <v>0</v>
      </c>
      <c r="B1" s="21" t="s">
        <v>1</v>
      </c>
      <c r="C1" s="21" t="s">
        <v>4110</v>
      </c>
      <c r="D1" s="22" t="s">
        <v>8216</v>
      </c>
      <c r="E1" s="23" t="s">
        <v>8217</v>
      </c>
      <c r="F1" s="19" t="s">
        <v>8304</v>
      </c>
      <c r="G1" s="19" t="s">
        <v>8222</v>
      </c>
      <c r="H1" s="19" t="s">
        <v>8244</v>
      </c>
      <c r="I1" s="19" t="s">
        <v>8258</v>
      </c>
      <c r="J1" s="19" t="s">
        <v>8259</v>
      </c>
      <c r="K1" s="19" t="s">
        <v>8260</v>
      </c>
      <c r="L1" s="19" t="s">
        <v>8261</v>
      </c>
      <c r="M1" s="19" t="s">
        <v>8262</v>
      </c>
      <c r="N1" s="19" t="s">
        <v>8305</v>
      </c>
      <c r="O1" s="19" t="s">
        <v>8306</v>
      </c>
      <c r="P1" s="19" t="s">
        <v>8307</v>
      </c>
      <c r="Q1" s="24" t="s">
        <v>8358</v>
      </c>
      <c r="R1" s="19" t="s">
        <v>8359</v>
      </c>
      <c r="S1" s="19" t="s">
        <v>8365</v>
      </c>
      <c r="T1" s="19" t="s">
        <v>8366</v>
      </c>
    </row>
    <row r="2" spans="1:20" ht="58" x14ac:dyDescent="0.35">
      <c r="A2" s="17">
        <v>521</v>
      </c>
      <c r="B2" s="3" t="s">
        <v>522</v>
      </c>
      <c r="C2" s="3" t="s">
        <v>4631</v>
      </c>
      <c r="D2" s="25">
        <v>5000</v>
      </c>
      <c r="E2" s="26">
        <v>5232</v>
      </c>
      <c r="F2" s="17" t="s">
        <v>8218</v>
      </c>
      <c r="G2" s="17" t="s">
        <v>8223</v>
      </c>
      <c r="H2" s="17" t="s">
        <v>8245</v>
      </c>
      <c r="I2" s="17">
        <v>1477976340</v>
      </c>
      <c r="J2" s="17">
        <v>1475460819</v>
      </c>
      <c r="K2" s="17" t="b">
        <v>0</v>
      </c>
      <c r="L2" s="17">
        <v>56</v>
      </c>
      <c r="M2" s="17" t="b">
        <v>1</v>
      </c>
      <c r="N2" s="17" t="s">
        <v>8269</v>
      </c>
      <c r="O2" s="17">
        <v>105</v>
      </c>
      <c r="P2" s="17">
        <v>93.43</v>
      </c>
      <c r="Q2" s="27" t="s">
        <v>8315</v>
      </c>
      <c r="R2" s="17" t="s">
        <v>8316</v>
      </c>
      <c r="S2" s="28">
        <v>42646.092812499999</v>
      </c>
      <c r="T2" s="28">
        <v>42675.207638888889</v>
      </c>
    </row>
    <row r="3" spans="1:20" ht="43.5" x14ac:dyDescent="0.35">
      <c r="A3" s="17">
        <v>522</v>
      </c>
      <c r="B3" s="3" t="s">
        <v>523</v>
      </c>
      <c r="C3" s="3" t="s">
        <v>4632</v>
      </c>
      <c r="D3" s="25">
        <v>3000</v>
      </c>
      <c r="E3" s="26">
        <v>3440</v>
      </c>
      <c r="F3" s="17" t="s">
        <v>8218</v>
      </c>
      <c r="G3" s="17" t="s">
        <v>8223</v>
      </c>
      <c r="H3" s="17" t="s">
        <v>8245</v>
      </c>
      <c r="I3" s="17">
        <v>1458518325</v>
      </c>
      <c r="J3" s="17">
        <v>1456793925</v>
      </c>
      <c r="K3" s="17" t="b">
        <v>0</v>
      </c>
      <c r="L3" s="17">
        <v>31</v>
      </c>
      <c r="M3" s="17" t="b">
        <v>1</v>
      </c>
      <c r="N3" s="17" t="s">
        <v>8269</v>
      </c>
      <c r="O3" s="17">
        <v>115</v>
      </c>
      <c r="P3" s="17">
        <v>110.97</v>
      </c>
      <c r="Q3" s="27" t="s">
        <v>8315</v>
      </c>
      <c r="R3" s="17" t="s">
        <v>8316</v>
      </c>
      <c r="S3" s="28">
        <v>42430.040798611109</v>
      </c>
      <c r="T3" s="28">
        <v>42449.999131944445</v>
      </c>
    </row>
    <row r="4" spans="1:20" ht="58" x14ac:dyDescent="0.35">
      <c r="A4" s="17">
        <v>523</v>
      </c>
      <c r="B4" s="3" t="s">
        <v>524</v>
      </c>
      <c r="C4" s="3" t="s">
        <v>4633</v>
      </c>
      <c r="D4" s="25">
        <v>5000</v>
      </c>
      <c r="E4" s="26">
        <v>6030</v>
      </c>
      <c r="F4" s="17" t="s">
        <v>8218</v>
      </c>
      <c r="G4" s="17" t="s">
        <v>8223</v>
      </c>
      <c r="H4" s="17" t="s">
        <v>8245</v>
      </c>
      <c r="I4" s="17">
        <v>1442805076</v>
      </c>
      <c r="J4" s="17">
        <v>1440213076</v>
      </c>
      <c r="K4" s="17" t="b">
        <v>0</v>
      </c>
      <c r="L4" s="17">
        <v>84</v>
      </c>
      <c r="M4" s="17" t="b">
        <v>1</v>
      </c>
      <c r="N4" s="17" t="s">
        <v>8269</v>
      </c>
      <c r="O4" s="17">
        <v>121</v>
      </c>
      <c r="P4" s="17">
        <v>71.790000000000006</v>
      </c>
      <c r="Q4" s="27" t="s">
        <v>8315</v>
      </c>
      <c r="R4" s="17" t="s">
        <v>8316</v>
      </c>
      <c r="S4" s="28">
        <v>42238.13282407407</v>
      </c>
      <c r="T4" s="28">
        <v>42268.13282407407</v>
      </c>
    </row>
    <row r="5" spans="1:20" ht="58" x14ac:dyDescent="0.35">
      <c r="A5" s="17">
        <v>525</v>
      </c>
      <c r="B5" s="3" t="s">
        <v>526</v>
      </c>
      <c r="C5" s="3" t="s">
        <v>4635</v>
      </c>
      <c r="D5" s="25">
        <v>12000</v>
      </c>
      <c r="E5" s="26">
        <v>12000</v>
      </c>
      <c r="F5" s="17" t="s">
        <v>8218</v>
      </c>
      <c r="G5" s="17" t="s">
        <v>8223</v>
      </c>
      <c r="H5" s="17" t="s">
        <v>8245</v>
      </c>
      <c r="I5" s="17">
        <v>1410601041</v>
      </c>
      <c r="J5" s="17">
        <v>1406713041</v>
      </c>
      <c r="K5" s="17" t="b">
        <v>0</v>
      </c>
      <c r="L5" s="17">
        <v>12</v>
      </c>
      <c r="M5" s="17" t="b">
        <v>1</v>
      </c>
      <c r="N5" s="17" t="s">
        <v>8269</v>
      </c>
      <c r="O5" s="17">
        <v>100</v>
      </c>
      <c r="P5" s="17">
        <v>1000</v>
      </c>
      <c r="Q5" s="27" t="s">
        <v>8315</v>
      </c>
      <c r="R5" s="17" t="s">
        <v>8316</v>
      </c>
      <c r="S5" s="28">
        <v>41850.400937500002</v>
      </c>
      <c r="T5" s="28">
        <v>41895.400937500002</v>
      </c>
    </row>
    <row r="6" spans="1:20" ht="58" x14ac:dyDescent="0.35">
      <c r="A6" s="17">
        <v>527</v>
      </c>
      <c r="B6" s="3" t="s">
        <v>528</v>
      </c>
      <c r="C6" s="3" t="s">
        <v>4637</v>
      </c>
      <c r="D6" s="25">
        <v>10000</v>
      </c>
      <c r="E6" s="26">
        <v>10085</v>
      </c>
      <c r="F6" s="17" t="s">
        <v>8218</v>
      </c>
      <c r="G6" s="17" t="s">
        <v>8223</v>
      </c>
      <c r="H6" s="17" t="s">
        <v>8245</v>
      </c>
      <c r="I6" s="17">
        <v>1487347500</v>
      </c>
      <c r="J6" s="17">
        <v>1484715366</v>
      </c>
      <c r="K6" s="17" t="b">
        <v>0</v>
      </c>
      <c r="L6" s="17">
        <v>158</v>
      </c>
      <c r="M6" s="17" t="b">
        <v>1</v>
      </c>
      <c r="N6" s="17" t="s">
        <v>8269</v>
      </c>
      <c r="O6" s="17">
        <v>101</v>
      </c>
      <c r="P6" s="17">
        <v>63.83</v>
      </c>
      <c r="Q6" s="27" t="s">
        <v>8315</v>
      </c>
      <c r="R6" s="17" t="s">
        <v>8316</v>
      </c>
      <c r="S6" s="28">
        <v>42753.205625000002</v>
      </c>
      <c r="T6" s="28">
        <v>42783.670138888891</v>
      </c>
    </row>
    <row r="7" spans="1:20" ht="29" x14ac:dyDescent="0.35">
      <c r="A7" s="17">
        <v>528</v>
      </c>
      <c r="B7" s="3" t="s">
        <v>529</v>
      </c>
      <c r="C7" s="3" t="s">
        <v>4638</v>
      </c>
      <c r="D7" s="25">
        <v>1150</v>
      </c>
      <c r="E7" s="26">
        <v>1330</v>
      </c>
      <c r="F7" s="17" t="s">
        <v>8218</v>
      </c>
      <c r="G7" s="17" t="s">
        <v>8223</v>
      </c>
      <c r="H7" s="17" t="s">
        <v>8245</v>
      </c>
      <c r="I7" s="17">
        <v>1434921600</v>
      </c>
      <c r="J7" s="17">
        <v>1433109907</v>
      </c>
      <c r="K7" s="17" t="b">
        <v>0</v>
      </c>
      <c r="L7" s="17">
        <v>30</v>
      </c>
      <c r="M7" s="17" t="b">
        <v>1</v>
      </c>
      <c r="N7" s="17" t="s">
        <v>8269</v>
      </c>
      <c r="O7" s="17">
        <v>116</v>
      </c>
      <c r="P7" s="17">
        <v>44.33</v>
      </c>
      <c r="Q7" s="27" t="s">
        <v>8315</v>
      </c>
      <c r="R7" s="17" t="s">
        <v>8316</v>
      </c>
      <c r="S7" s="28">
        <v>42155.920219907406</v>
      </c>
      <c r="T7" s="28">
        <v>42176.888888888891</v>
      </c>
    </row>
    <row r="8" spans="1:20" ht="58" x14ac:dyDescent="0.35">
      <c r="A8" s="17">
        <v>530</v>
      </c>
      <c r="B8" s="3" t="s">
        <v>531</v>
      </c>
      <c r="C8" s="3" t="s">
        <v>4640</v>
      </c>
      <c r="D8" s="25">
        <v>3405</v>
      </c>
      <c r="E8" s="26">
        <v>3670</v>
      </c>
      <c r="F8" s="17" t="s">
        <v>8218</v>
      </c>
      <c r="G8" s="17" t="s">
        <v>8223</v>
      </c>
      <c r="H8" s="17" t="s">
        <v>8245</v>
      </c>
      <c r="I8" s="17">
        <v>1435111200</v>
      </c>
      <c r="J8" s="17">
        <v>1433254268</v>
      </c>
      <c r="K8" s="17" t="b">
        <v>0</v>
      </c>
      <c r="L8" s="17">
        <v>29</v>
      </c>
      <c r="M8" s="17" t="b">
        <v>1</v>
      </c>
      <c r="N8" s="17" t="s">
        <v>8269</v>
      </c>
      <c r="O8" s="17">
        <v>108</v>
      </c>
      <c r="P8" s="17">
        <v>126.55</v>
      </c>
      <c r="Q8" s="27" t="s">
        <v>8315</v>
      </c>
      <c r="R8" s="17" t="s">
        <v>8316</v>
      </c>
      <c r="S8" s="28">
        <v>42157.591064814813</v>
      </c>
      <c r="T8" s="28">
        <v>42179.083333333328</v>
      </c>
    </row>
    <row r="9" spans="1:20" ht="58" x14ac:dyDescent="0.35">
      <c r="A9" s="17">
        <v>531</v>
      </c>
      <c r="B9" s="3" t="s">
        <v>532</v>
      </c>
      <c r="C9" s="3" t="s">
        <v>4641</v>
      </c>
      <c r="D9" s="25">
        <v>4000</v>
      </c>
      <c r="E9" s="26">
        <v>4000</v>
      </c>
      <c r="F9" s="17" t="s">
        <v>8218</v>
      </c>
      <c r="G9" s="17" t="s">
        <v>8223</v>
      </c>
      <c r="H9" s="17" t="s">
        <v>8245</v>
      </c>
      <c r="I9" s="17">
        <v>1481957940</v>
      </c>
      <c r="J9" s="17">
        <v>1478050429</v>
      </c>
      <c r="K9" s="17" t="b">
        <v>0</v>
      </c>
      <c r="L9" s="17">
        <v>31</v>
      </c>
      <c r="M9" s="17" t="b">
        <v>1</v>
      </c>
      <c r="N9" s="17" t="s">
        <v>8269</v>
      </c>
      <c r="O9" s="17">
        <v>100</v>
      </c>
      <c r="P9" s="17">
        <v>129.03</v>
      </c>
      <c r="Q9" s="27" t="s">
        <v>8315</v>
      </c>
      <c r="R9" s="17" t="s">
        <v>8316</v>
      </c>
      <c r="S9" s="28">
        <v>42676.065150462964</v>
      </c>
      <c r="T9" s="28">
        <v>42721.290972222225</v>
      </c>
    </row>
    <row r="10" spans="1:20" ht="58" x14ac:dyDescent="0.35">
      <c r="A10" s="17">
        <v>532</v>
      </c>
      <c r="B10" s="3" t="s">
        <v>533</v>
      </c>
      <c r="C10" s="3" t="s">
        <v>4642</v>
      </c>
      <c r="D10" s="25">
        <v>10000</v>
      </c>
      <c r="E10" s="26">
        <v>12325</v>
      </c>
      <c r="F10" s="17" t="s">
        <v>8218</v>
      </c>
      <c r="G10" s="17" t="s">
        <v>8223</v>
      </c>
      <c r="H10" s="17" t="s">
        <v>8245</v>
      </c>
      <c r="I10" s="17">
        <v>1463098208</v>
      </c>
      <c r="J10" s="17">
        <v>1460506208</v>
      </c>
      <c r="K10" s="17" t="b">
        <v>0</v>
      </c>
      <c r="L10" s="17">
        <v>173</v>
      </c>
      <c r="M10" s="17" t="b">
        <v>1</v>
      </c>
      <c r="N10" s="17" t="s">
        <v>8269</v>
      </c>
      <c r="O10" s="17">
        <v>123</v>
      </c>
      <c r="P10" s="17">
        <v>71.239999999999995</v>
      </c>
      <c r="Q10" s="27" t="s">
        <v>8315</v>
      </c>
      <c r="R10" s="17" t="s">
        <v>8316</v>
      </c>
      <c r="S10" s="28">
        <v>42473.007037037038</v>
      </c>
      <c r="T10" s="28">
        <v>42503.007037037038</v>
      </c>
    </row>
    <row r="11" spans="1:20" ht="58" x14ac:dyDescent="0.35">
      <c r="A11" s="17">
        <v>537</v>
      </c>
      <c r="B11" s="3" t="s">
        <v>538</v>
      </c>
      <c r="C11" s="3" t="s">
        <v>4647</v>
      </c>
      <c r="D11" s="25">
        <v>2000</v>
      </c>
      <c r="E11" s="26">
        <v>2410</v>
      </c>
      <c r="F11" s="17" t="s">
        <v>8218</v>
      </c>
      <c r="G11" s="17" t="s">
        <v>8223</v>
      </c>
      <c r="H11" s="17" t="s">
        <v>8245</v>
      </c>
      <c r="I11" s="17">
        <v>1446665191</v>
      </c>
      <c r="J11" s="17">
        <v>1444069591</v>
      </c>
      <c r="K11" s="17" t="b">
        <v>0</v>
      </c>
      <c r="L11" s="17">
        <v>59</v>
      </c>
      <c r="M11" s="17" t="b">
        <v>1</v>
      </c>
      <c r="N11" s="17" t="s">
        <v>8269</v>
      </c>
      <c r="O11" s="17">
        <v>121</v>
      </c>
      <c r="P11" s="17">
        <v>40.85</v>
      </c>
      <c r="Q11" s="27" t="s">
        <v>8315</v>
      </c>
      <c r="R11" s="17" t="s">
        <v>8316</v>
      </c>
      <c r="S11" s="28">
        <v>42282.768414351856</v>
      </c>
      <c r="T11" s="28">
        <v>42312.810081018513</v>
      </c>
    </row>
    <row r="12" spans="1:20" ht="58" x14ac:dyDescent="0.35">
      <c r="A12" s="17">
        <v>538</v>
      </c>
      <c r="B12" s="3" t="s">
        <v>539</v>
      </c>
      <c r="C12" s="3" t="s">
        <v>4648</v>
      </c>
      <c r="D12" s="25">
        <v>5000</v>
      </c>
      <c r="E12" s="26">
        <v>15121</v>
      </c>
      <c r="F12" s="17" t="s">
        <v>8218</v>
      </c>
      <c r="G12" s="17" t="s">
        <v>8223</v>
      </c>
      <c r="H12" s="17" t="s">
        <v>8245</v>
      </c>
      <c r="I12" s="17">
        <v>1463166263</v>
      </c>
      <c r="J12" s="17">
        <v>1460574263</v>
      </c>
      <c r="K12" s="17" t="b">
        <v>0</v>
      </c>
      <c r="L12" s="17">
        <v>60</v>
      </c>
      <c r="M12" s="17" t="b">
        <v>1</v>
      </c>
      <c r="N12" s="17" t="s">
        <v>8269</v>
      </c>
      <c r="O12" s="17">
        <v>302</v>
      </c>
      <c r="P12" s="17">
        <v>252.02</v>
      </c>
      <c r="Q12" s="27" t="s">
        <v>8315</v>
      </c>
      <c r="R12" s="17" t="s">
        <v>8316</v>
      </c>
      <c r="S12" s="28">
        <v>42473.794710648144</v>
      </c>
      <c r="T12" s="28">
        <v>42503.794710648144</v>
      </c>
    </row>
    <row r="13" spans="1:20" ht="58" x14ac:dyDescent="0.35">
      <c r="A13" s="17">
        <v>1284</v>
      </c>
      <c r="B13" s="3" t="s">
        <v>1285</v>
      </c>
      <c r="C13" s="3" t="s">
        <v>5394</v>
      </c>
      <c r="D13" s="25">
        <v>2000</v>
      </c>
      <c r="E13" s="26">
        <v>2020</v>
      </c>
      <c r="F13" s="17" t="s">
        <v>8218</v>
      </c>
      <c r="G13" s="17" t="s">
        <v>8223</v>
      </c>
      <c r="H13" s="17" t="s">
        <v>8245</v>
      </c>
      <c r="I13" s="17">
        <v>1483203540</v>
      </c>
      <c r="J13" s="17">
        <v>1481175482</v>
      </c>
      <c r="K13" s="17" t="b">
        <v>0</v>
      </c>
      <c r="L13" s="17">
        <v>31</v>
      </c>
      <c r="M13" s="17" t="b">
        <v>1</v>
      </c>
      <c r="N13" s="17" t="s">
        <v>8269</v>
      </c>
      <c r="O13" s="17">
        <v>101</v>
      </c>
      <c r="P13" s="17">
        <v>65.16</v>
      </c>
      <c r="Q13" s="27" t="s">
        <v>8315</v>
      </c>
      <c r="R13" s="17" t="s">
        <v>8316</v>
      </c>
      <c r="S13" s="28">
        <v>42712.23474537037</v>
      </c>
      <c r="T13" s="28">
        <v>42735.707638888889</v>
      </c>
    </row>
    <row r="14" spans="1:20" ht="58" x14ac:dyDescent="0.35">
      <c r="A14" s="17">
        <v>1288</v>
      </c>
      <c r="B14" s="3" t="s">
        <v>1289</v>
      </c>
      <c r="C14" s="3" t="s">
        <v>5398</v>
      </c>
      <c r="D14" s="25">
        <v>4000</v>
      </c>
      <c r="E14" s="26">
        <v>4018</v>
      </c>
      <c r="F14" s="17" t="s">
        <v>8218</v>
      </c>
      <c r="G14" s="17" t="s">
        <v>8223</v>
      </c>
      <c r="H14" s="17" t="s">
        <v>8245</v>
      </c>
      <c r="I14" s="17">
        <v>1470801600</v>
      </c>
      <c r="J14" s="17">
        <v>1468122163</v>
      </c>
      <c r="K14" s="17" t="b">
        <v>0</v>
      </c>
      <c r="L14" s="17">
        <v>61</v>
      </c>
      <c r="M14" s="17" t="b">
        <v>1</v>
      </c>
      <c r="N14" s="17" t="s">
        <v>8269</v>
      </c>
      <c r="O14" s="17">
        <v>100</v>
      </c>
      <c r="P14" s="17">
        <v>65.87</v>
      </c>
      <c r="Q14" s="27" t="s">
        <v>8315</v>
      </c>
      <c r="R14" s="17" t="s">
        <v>8316</v>
      </c>
      <c r="S14" s="28">
        <v>42561.154664351852</v>
      </c>
      <c r="T14" s="28">
        <v>42592.166666666672</v>
      </c>
    </row>
    <row r="15" spans="1:20" ht="43.5" x14ac:dyDescent="0.35">
      <c r="A15" s="17">
        <v>1289</v>
      </c>
      <c r="B15" s="3" t="s">
        <v>1290</v>
      </c>
      <c r="C15" s="3" t="s">
        <v>5399</v>
      </c>
      <c r="D15" s="25">
        <v>1500</v>
      </c>
      <c r="E15" s="26">
        <v>1876</v>
      </c>
      <c r="F15" s="17" t="s">
        <v>8218</v>
      </c>
      <c r="G15" s="17" t="s">
        <v>8223</v>
      </c>
      <c r="H15" s="17" t="s">
        <v>8245</v>
      </c>
      <c r="I15" s="17">
        <v>1483499645</v>
      </c>
      <c r="J15" s="17">
        <v>1480907645</v>
      </c>
      <c r="K15" s="17" t="b">
        <v>0</v>
      </c>
      <c r="L15" s="17">
        <v>52</v>
      </c>
      <c r="M15" s="17" t="b">
        <v>1</v>
      </c>
      <c r="N15" s="17" t="s">
        <v>8269</v>
      </c>
      <c r="O15" s="17">
        <v>125</v>
      </c>
      <c r="P15" s="17">
        <v>36.08</v>
      </c>
      <c r="Q15" s="27" t="s">
        <v>8315</v>
      </c>
      <c r="R15" s="17" t="s">
        <v>8316</v>
      </c>
      <c r="S15" s="28">
        <v>42709.134780092587</v>
      </c>
      <c r="T15" s="28">
        <v>42739.134780092587</v>
      </c>
    </row>
    <row r="16" spans="1:20" ht="29" x14ac:dyDescent="0.35">
      <c r="A16" s="17">
        <v>1290</v>
      </c>
      <c r="B16" s="3" t="s">
        <v>1291</v>
      </c>
      <c r="C16" s="3" t="s">
        <v>5400</v>
      </c>
      <c r="D16" s="25">
        <v>3500</v>
      </c>
      <c r="E16" s="26">
        <v>3800</v>
      </c>
      <c r="F16" s="17" t="s">
        <v>8218</v>
      </c>
      <c r="G16" s="17" t="s">
        <v>8223</v>
      </c>
      <c r="H16" s="17" t="s">
        <v>8245</v>
      </c>
      <c r="I16" s="17">
        <v>1429772340</v>
      </c>
      <c r="J16" s="17">
        <v>1427121931</v>
      </c>
      <c r="K16" s="17" t="b">
        <v>0</v>
      </c>
      <c r="L16" s="17">
        <v>86</v>
      </c>
      <c r="M16" s="17" t="b">
        <v>1</v>
      </c>
      <c r="N16" s="17" t="s">
        <v>8269</v>
      </c>
      <c r="O16" s="17">
        <v>109</v>
      </c>
      <c r="P16" s="17">
        <v>44.19</v>
      </c>
      <c r="Q16" s="27" t="s">
        <v>8315</v>
      </c>
      <c r="R16" s="17" t="s">
        <v>8316</v>
      </c>
      <c r="S16" s="28">
        <v>42086.614942129629</v>
      </c>
      <c r="T16" s="28">
        <v>42117.290972222225</v>
      </c>
    </row>
    <row r="17" spans="1:20" ht="58" x14ac:dyDescent="0.35">
      <c r="A17" s="17">
        <v>1291</v>
      </c>
      <c r="B17" s="3" t="s">
        <v>1292</v>
      </c>
      <c r="C17" s="3" t="s">
        <v>5401</v>
      </c>
      <c r="D17" s="25">
        <v>3000</v>
      </c>
      <c r="E17" s="26">
        <v>4371</v>
      </c>
      <c r="F17" s="17" t="s">
        <v>8218</v>
      </c>
      <c r="G17" s="17" t="s">
        <v>8223</v>
      </c>
      <c r="H17" s="17" t="s">
        <v>8245</v>
      </c>
      <c r="I17" s="17">
        <v>1428390000</v>
      </c>
      <c r="J17" s="17">
        <v>1425224391</v>
      </c>
      <c r="K17" s="17" t="b">
        <v>0</v>
      </c>
      <c r="L17" s="17">
        <v>42</v>
      </c>
      <c r="M17" s="17" t="b">
        <v>1</v>
      </c>
      <c r="N17" s="17" t="s">
        <v>8269</v>
      </c>
      <c r="O17" s="17">
        <v>146</v>
      </c>
      <c r="P17" s="17">
        <v>104.07</v>
      </c>
      <c r="Q17" s="27" t="s">
        <v>8315</v>
      </c>
      <c r="R17" s="17" t="s">
        <v>8316</v>
      </c>
      <c r="S17" s="28">
        <v>42064.652673611112</v>
      </c>
      <c r="T17" s="28">
        <v>42101.291666666672</v>
      </c>
    </row>
    <row r="18" spans="1:20" ht="58" x14ac:dyDescent="0.35">
      <c r="A18" s="17">
        <v>1293</v>
      </c>
      <c r="B18" s="3" t="s">
        <v>1294</v>
      </c>
      <c r="C18" s="3" t="s">
        <v>5403</v>
      </c>
      <c r="D18" s="25">
        <v>15000</v>
      </c>
      <c r="E18" s="26">
        <v>15335</v>
      </c>
      <c r="F18" s="17" t="s">
        <v>8218</v>
      </c>
      <c r="G18" s="17" t="s">
        <v>8223</v>
      </c>
      <c r="H18" s="17" t="s">
        <v>8245</v>
      </c>
      <c r="I18" s="17">
        <v>1447523371</v>
      </c>
      <c r="J18" s="17">
        <v>1444927771</v>
      </c>
      <c r="K18" s="17" t="b">
        <v>0</v>
      </c>
      <c r="L18" s="17">
        <v>120</v>
      </c>
      <c r="M18" s="17" t="b">
        <v>1</v>
      </c>
      <c r="N18" s="17" t="s">
        <v>8269</v>
      </c>
      <c r="O18" s="17">
        <v>102</v>
      </c>
      <c r="P18" s="17">
        <v>127.79</v>
      </c>
      <c r="Q18" s="27" t="s">
        <v>8315</v>
      </c>
      <c r="R18" s="17" t="s">
        <v>8316</v>
      </c>
      <c r="S18" s="28">
        <v>42292.701053240744</v>
      </c>
      <c r="T18" s="28">
        <v>42322.742719907401</v>
      </c>
    </row>
    <row r="19" spans="1:20" ht="58" x14ac:dyDescent="0.35">
      <c r="A19" s="17">
        <v>1297</v>
      </c>
      <c r="B19" s="3" t="s">
        <v>1298</v>
      </c>
      <c r="C19" s="3" t="s">
        <v>5407</v>
      </c>
      <c r="D19" s="25">
        <v>20000</v>
      </c>
      <c r="E19" s="26">
        <v>21905</v>
      </c>
      <c r="F19" s="17" t="s">
        <v>8218</v>
      </c>
      <c r="G19" s="17" t="s">
        <v>8223</v>
      </c>
      <c r="H19" s="17" t="s">
        <v>8245</v>
      </c>
      <c r="I19" s="17">
        <v>1462125358</v>
      </c>
      <c r="J19" s="17">
        <v>1459533358</v>
      </c>
      <c r="K19" s="17" t="b">
        <v>0</v>
      </c>
      <c r="L19" s="17">
        <v>238</v>
      </c>
      <c r="M19" s="17" t="b">
        <v>1</v>
      </c>
      <c r="N19" s="17" t="s">
        <v>8269</v>
      </c>
      <c r="O19" s="17">
        <v>110</v>
      </c>
      <c r="P19" s="17">
        <v>92.04</v>
      </c>
      <c r="Q19" s="27" t="s">
        <v>8315</v>
      </c>
      <c r="R19" s="17" t="s">
        <v>8316</v>
      </c>
      <c r="S19" s="28">
        <v>42461.747199074074</v>
      </c>
      <c r="T19" s="28">
        <v>42491.747199074074</v>
      </c>
    </row>
    <row r="20" spans="1:20" ht="43.5" x14ac:dyDescent="0.35">
      <c r="A20" s="17">
        <v>1299</v>
      </c>
      <c r="B20" s="3" t="s">
        <v>1300</v>
      </c>
      <c r="C20" s="3" t="s">
        <v>5409</v>
      </c>
      <c r="D20" s="25">
        <v>3500</v>
      </c>
      <c r="E20" s="26">
        <v>4340</v>
      </c>
      <c r="F20" s="17" t="s">
        <v>8218</v>
      </c>
      <c r="G20" s="17" t="s">
        <v>8223</v>
      </c>
      <c r="H20" s="17" t="s">
        <v>8245</v>
      </c>
      <c r="I20" s="17">
        <v>1436902359</v>
      </c>
      <c r="J20" s="17">
        <v>1434310359</v>
      </c>
      <c r="K20" s="17" t="b">
        <v>0</v>
      </c>
      <c r="L20" s="17">
        <v>32</v>
      </c>
      <c r="M20" s="17" t="b">
        <v>1</v>
      </c>
      <c r="N20" s="17" t="s">
        <v>8269</v>
      </c>
      <c r="O20" s="17">
        <v>124</v>
      </c>
      <c r="P20" s="17">
        <v>135.63</v>
      </c>
      <c r="Q20" s="27" t="s">
        <v>8315</v>
      </c>
      <c r="R20" s="17" t="s">
        <v>8316</v>
      </c>
      <c r="S20" s="28">
        <v>42169.814340277779</v>
      </c>
      <c r="T20" s="28">
        <v>42199.814340277779</v>
      </c>
    </row>
    <row r="21" spans="1:20" ht="58" x14ac:dyDescent="0.35">
      <c r="A21" s="17">
        <v>1300</v>
      </c>
      <c r="B21" s="3" t="s">
        <v>1301</v>
      </c>
      <c r="C21" s="3" t="s">
        <v>5410</v>
      </c>
      <c r="D21" s="25">
        <v>3000</v>
      </c>
      <c r="E21" s="26">
        <v>4050</v>
      </c>
      <c r="F21" s="17" t="s">
        <v>8218</v>
      </c>
      <c r="G21" s="17" t="s">
        <v>8223</v>
      </c>
      <c r="H21" s="17" t="s">
        <v>8245</v>
      </c>
      <c r="I21" s="17">
        <v>1464807420</v>
      </c>
      <c r="J21" s="17">
        <v>1461427938</v>
      </c>
      <c r="K21" s="17" t="b">
        <v>0</v>
      </c>
      <c r="L21" s="17">
        <v>24</v>
      </c>
      <c r="M21" s="17" t="b">
        <v>1</v>
      </c>
      <c r="N21" s="17" t="s">
        <v>8269</v>
      </c>
      <c r="O21" s="17">
        <v>135</v>
      </c>
      <c r="P21" s="17">
        <v>168.75</v>
      </c>
      <c r="Q21" s="27" t="s">
        <v>8315</v>
      </c>
      <c r="R21" s="17" t="s">
        <v>8316</v>
      </c>
      <c r="S21" s="28">
        <v>42483.675208333334</v>
      </c>
      <c r="T21" s="28">
        <v>42522.789583333331</v>
      </c>
    </row>
    <row r="22" spans="1:20" ht="58" x14ac:dyDescent="0.35">
      <c r="A22" s="17">
        <v>1301</v>
      </c>
      <c r="B22" s="3" t="s">
        <v>1302</v>
      </c>
      <c r="C22" s="3" t="s">
        <v>5411</v>
      </c>
      <c r="D22" s="25">
        <v>2000</v>
      </c>
      <c r="E22" s="26">
        <v>2055</v>
      </c>
      <c r="F22" s="17" t="s">
        <v>8218</v>
      </c>
      <c r="G22" s="17" t="s">
        <v>8223</v>
      </c>
      <c r="H22" s="17" t="s">
        <v>8245</v>
      </c>
      <c r="I22" s="17">
        <v>1437447600</v>
      </c>
      <c r="J22" s="17">
        <v>1436551178</v>
      </c>
      <c r="K22" s="17" t="b">
        <v>0</v>
      </c>
      <c r="L22" s="17">
        <v>29</v>
      </c>
      <c r="M22" s="17" t="b">
        <v>1</v>
      </c>
      <c r="N22" s="17" t="s">
        <v>8269</v>
      </c>
      <c r="O22" s="17">
        <v>103</v>
      </c>
      <c r="P22" s="17">
        <v>70.86</v>
      </c>
      <c r="Q22" s="27" t="s">
        <v>8315</v>
      </c>
      <c r="R22" s="17" t="s">
        <v>8316</v>
      </c>
      <c r="S22" s="28">
        <v>42195.749745370369</v>
      </c>
      <c r="T22" s="28">
        <v>42206.125</v>
      </c>
    </row>
    <row r="23" spans="1:20" ht="43.5" x14ac:dyDescent="0.35">
      <c r="A23" s="17">
        <v>1302</v>
      </c>
      <c r="B23" s="3" t="s">
        <v>1303</v>
      </c>
      <c r="C23" s="3" t="s">
        <v>5412</v>
      </c>
      <c r="D23" s="25">
        <v>2500</v>
      </c>
      <c r="E23" s="26">
        <v>2500</v>
      </c>
      <c r="F23" s="17" t="s">
        <v>8218</v>
      </c>
      <c r="G23" s="17" t="s">
        <v>8223</v>
      </c>
      <c r="H23" s="17" t="s">
        <v>8245</v>
      </c>
      <c r="I23" s="17">
        <v>1480559011</v>
      </c>
      <c r="J23" s="17">
        <v>1477963411</v>
      </c>
      <c r="K23" s="17" t="b">
        <v>0</v>
      </c>
      <c r="L23" s="17">
        <v>50</v>
      </c>
      <c r="M23" s="17" t="b">
        <v>1</v>
      </c>
      <c r="N23" s="17" t="s">
        <v>8269</v>
      </c>
      <c r="O23" s="17">
        <v>100</v>
      </c>
      <c r="P23" s="17">
        <v>50</v>
      </c>
      <c r="Q23" s="27" t="s">
        <v>8315</v>
      </c>
      <c r="R23" s="17" t="s">
        <v>8316</v>
      </c>
      <c r="S23" s="28">
        <v>42675.057997685188</v>
      </c>
      <c r="T23" s="28">
        <v>42705.099664351852</v>
      </c>
    </row>
    <row r="24" spans="1:20" ht="43.5" x14ac:dyDescent="0.35">
      <c r="A24" s="17">
        <v>2781</v>
      </c>
      <c r="B24" s="3" t="s">
        <v>2781</v>
      </c>
      <c r="C24" s="3" t="s">
        <v>6891</v>
      </c>
      <c r="D24" s="25">
        <v>1250</v>
      </c>
      <c r="E24" s="26">
        <v>1316</v>
      </c>
      <c r="F24" s="17" t="s">
        <v>8218</v>
      </c>
      <c r="G24" s="17" t="s">
        <v>8223</v>
      </c>
      <c r="H24" s="17" t="s">
        <v>8245</v>
      </c>
      <c r="I24" s="17">
        <v>1423724400</v>
      </c>
      <c r="J24" s="17">
        <v>1421274954</v>
      </c>
      <c r="K24" s="17" t="b">
        <v>0</v>
      </c>
      <c r="L24" s="17">
        <v>28</v>
      </c>
      <c r="M24" s="17" t="b">
        <v>1</v>
      </c>
      <c r="N24" s="17" t="s">
        <v>8269</v>
      </c>
      <c r="O24" s="17">
        <v>105</v>
      </c>
      <c r="P24" s="17">
        <v>47</v>
      </c>
      <c r="Q24" s="27" t="s">
        <v>8315</v>
      </c>
      <c r="R24" s="17" t="s">
        <v>8316</v>
      </c>
      <c r="S24" s="28">
        <v>42018.94159722222</v>
      </c>
      <c r="T24" s="28">
        <v>42047.291666666672</v>
      </c>
    </row>
    <row r="25" spans="1:20" ht="43.5" x14ac:dyDescent="0.35">
      <c r="A25" s="17">
        <v>2782</v>
      </c>
      <c r="B25" s="3" t="s">
        <v>2782</v>
      </c>
      <c r="C25" s="3" t="s">
        <v>6892</v>
      </c>
      <c r="D25" s="25">
        <v>1000</v>
      </c>
      <c r="E25" s="26">
        <v>1200</v>
      </c>
      <c r="F25" s="17" t="s">
        <v>8218</v>
      </c>
      <c r="G25" s="17" t="s">
        <v>8223</v>
      </c>
      <c r="H25" s="17" t="s">
        <v>8245</v>
      </c>
      <c r="I25" s="17">
        <v>1424149140</v>
      </c>
      <c r="J25" s="17">
        <v>1421964718</v>
      </c>
      <c r="K25" s="17" t="b">
        <v>0</v>
      </c>
      <c r="L25" s="17">
        <v>18</v>
      </c>
      <c r="M25" s="17" t="b">
        <v>1</v>
      </c>
      <c r="N25" s="17" t="s">
        <v>8269</v>
      </c>
      <c r="O25" s="17">
        <v>120</v>
      </c>
      <c r="P25" s="17">
        <v>66.67</v>
      </c>
      <c r="Q25" s="27" t="s">
        <v>8315</v>
      </c>
      <c r="R25" s="17" t="s">
        <v>8316</v>
      </c>
      <c r="S25" s="28">
        <v>42026.924976851849</v>
      </c>
      <c r="T25" s="28">
        <v>42052.207638888889</v>
      </c>
    </row>
    <row r="26" spans="1:20" ht="43.5" x14ac:dyDescent="0.35">
      <c r="A26" s="17">
        <v>2784</v>
      </c>
      <c r="B26" s="3" t="s">
        <v>2784</v>
      </c>
      <c r="C26" s="3" t="s">
        <v>6894</v>
      </c>
      <c r="D26" s="25">
        <v>6000</v>
      </c>
      <c r="E26" s="26">
        <v>7140</v>
      </c>
      <c r="F26" s="17" t="s">
        <v>8218</v>
      </c>
      <c r="G26" s="17" t="s">
        <v>8223</v>
      </c>
      <c r="H26" s="17" t="s">
        <v>8245</v>
      </c>
      <c r="I26" s="17">
        <v>1414608843</v>
      </c>
      <c r="J26" s="17">
        <v>1412794443</v>
      </c>
      <c r="K26" s="17" t="b">
        <v>0</v>
      </c>
      <c r="L26" s="17">
        <v>108</v>
      </c>
      <c r="M26" s="17" t="b">
        <v>1</v>
      </c>
      <c r="N26" s="17" t="s">
        <v>8269</v>
      </c>
      <c r="O26" s="17">
        <v>119</v>
      </c>
      <c r="P26" s="17">
        <v>66.11</v>
      </c>
      <c r="Q26" s="27" t="s">
        <v>8315</v>
      </c>
      <c r="R26" s="17" t="s">
        <v>8316</v>
      </c>
      <c r="S26" s="28">
        <v>41920.787534722222</v>
      </c>
      <c r="T26" s="28">
        <v>41941.787534722222</v>
      </c>
    </row>
    <row r="27" spans="1:20" ht="43.5" x14ac:dyDescent="0.35">
      <c r="A27" s="17">
        <v>2785</v>
      </c>
      <c r="B27" s="3" t="s">
        <v>2785</v>
      </c>
      <c r="C27" s="3" t="s">
        <v>6895</v>
      </c>
      <c r="D27" s="25">
        <v>5000</v>
      </c>
      <c r="E27" s="26">
        <v>5234</v>
      </c>
      <c r="F27" s="17" t="s">
        <v>8218</v>
      </c>
      <c r="G27" s="17" t="s">
        <v>8223</v>
      </c>
      <c r="H27" s="17" t="s">
        <v>8245</v>
      </c>
      <c r="I27" s="17">
        <v>1470430800</v>
      </c>
      <c r="J27" s="17">
        <v>1467865967</v>
      </c>
      <c r="K27" s="17" t="b">
        <v>0</v>
      </c>
      <c r="L27" s="17">
        <v>142</v>
      </c>
      <c r="M27" s="17" t="b">
        <v>1</v>
      </c>
      <c r="N27" s="17" t="s">
        <v>8269</v>
      </c>
      <c r="O27" s="17">
        <v>105</v>
      </c>
      <c r="P27" s="17">
        <v>36.86</v>
      </c>
      <c r="Q27" s="27" t="s">
        <v>8315</v>
      </c>
      <c r="R27" s="17" t="s">
        <v>8316</v>
      </c>
      <c r="S27" s="28">
        <v>42558.189432870371</v>
      </c>
      <c r="T27" s="28">
        <v>42587.875</v>
      </c>
    </row>
    <row r="28" spans="1:20" ht="58" x14ac:dyDescent="0.35">
      <c r="A28" s="17">
        <v>2787</v>
      </c>
      <c r="B28" s="3" t="s">
        <v>2787</v>
      </c>
      <c r="C28" s="3" t="s">
        <v>6897</v>
      </c>
      <c r="D28" s="25">
        <v>1000</v>
      </c>
      <c r="E28" s="26">
        <v>1197</v>
      </c>
      <c r="F28" s="17" t="s">
        <v>8218</v>
      </c>
      <c r="G28" s="17" t="s">
        <v>8223</v>
      </c>
      <c r="H28" s="17" t="s">
        <v>8245</v>
      </c>
      <c r="I28" s="17">
        <v>1405658752</v>
      </c>
      <c r="J28" s="17">
        <v>1403066752</v>
      </c>
      <c r="K28" s="17" t="b">
        <v>0</v>
      </c>
      <c r="L28" s="17">
        <v>38</v>
      </c>
      <c r="M28" s="17" t="b">
        <v>1</v>
      </c>
      <c r="N28" s="17" t="s">
        <v>8269</v>
      </c>
      <c r="O28" s="17">
        <v>120</v>
      </c>
      <c r="P28" s="17">
        <v>31.5</v>
      </c>
      <c r="Q28" s="27" t="s">
        <v>8315</v>
      </c>
      <c r="R28" s="17" t="s">
        <v>8316</v>
      </c>
      <c r="S28" s="28">
        <v>41808.198518518519</v>
      </c>
      <c r="T28" s="28">
        <v>41838.198518518519</v>
      </c>
    </row>
    <row r="29" spans="1:20" ht="43.5" x14ac:dyDescent="0.35">
      <c r="A29" s="17">
        <v>2788</v>
      </c>
      <c r="B29" s="3" t="s">
        <v>2788</v>
      </c>
      <c r="C29" s="3" t="s">
        <v>6898</v>
      </c>
      <c r="D29" s="25">
        <v>2000</v>
      </c>
      <c r="E29" s="26">
        <v>2050</v>
      </c>
      <c r="F29" s="17" t="s">
        <v>8218</v>
      </c>
      <c r="G29" s="17" t="s">
        <v>8223</v>
      </c>
      <c r="H29" s="17" t="s">
        <v>8245</v>
      </c>
      <c r="I29" s="17">
        <v>1469811043</v>
      </c>
      <c r="J29" s="17">
        <v>1467219043</v>
      </c>
      <c r="K29" s="17" t="b">
        <v>0</v>
      </c>
      <c r="L29" s="17">
        <v>20</v>
      </c>
      <c r="M29" s="17" t="b">
        <v>1</v>
      </c>
      <c r="N29" s="17" t="s">
        <v>8269</v>
      </c>
      <c r="O29" s="17">
        <v>103</v>
      </c>
      <c r="P29" s="17">
        <v>102.5</v>
      </c>
      <c r="Q29" s="27" t="s">
        <v>8315</v>
      </c>
      <c r="R29" s="17" t="s">
        <v>8316</v>
      </c>
      <c r="S29" s="28">
        <v>42550.701886574068</v>
      </c>
      <c r="T29" s="28">
        <v>42580.701886574068</v>
      </c>
    </row>
    <row r="30" spans="1:20" ht="29" x14ac:dyDescent="0.35">
      <c r="A30" s="17">
        <v>2789</v>
      </c>
      <c r="B30" s="3" t="s">
        <v>2789</v>
      </c>
      <c r="C30" s="3" t="s">
        <v>6899</v>
      </c>
      <c r="D30" s="25">
        <v>3000</v>
      </c>
      <c r="E30" s="26">
        <v>3035</v>
      </c>
      <c r="F30" s="17" t="s">
        <v>8218</v>
      </c>
      <c r="G30" s="17" t="s">
        <v>8223</v>
      </c>
      <c r="H30" s="17" t="s">
        <v>8245</v>
      </c>
      <c r="I30" s="17">
        <v>1426132800</v>
      </c>
      <c r="J30" s="17">
        <v>1424477934</v>
      </c>
      <c r="K30" s="17" t="b">
        <v>0</v>
      </c>
      <c r="L30" s="17">
        <v>24</v>
      </c>
      <c r="M30" s="17" t="b">
        <v>1</v>
      </c>
      <c r="N30" s="17" t="s">
        <v>8269</v>
      </c>
      <c r="O30" s="17">
        <v>101</v>
      </c>
      <c r="P30" s="17">
        <v>126.46</v>
      </c>
      <c r="Q30" s="27" t="s">
        <v>8315</v>
      </c>
      <c r="R30" s="17" t="s">
        <v>8316</v>
      </c>
      <c r="S30" s="28">
        <v>42056.013124999998</v>
      </c>
      <c r="T30" s="28">
        <v>42075.166666666672</v>
      </c>
    </row>
    <row r="31" spans="1:20" ht="58" x14ac:dyDescent="0.35">
      <c r="A31" s="17">
        <v>2790</v>
      </c>
      <c r="B31" s="3" t="s">
        <v>2790</v>
      </c>
      <c r="C31" s="3" t="s">
        <v>6900</v>
      </c>
      <c r="D31" s="25">
        <v>3000</v>
      </c>
      <c r="E31" s="26">
        <v>3160</v>
      </c>
      <c r="F31" s="17" t="s">
        <v>8218</v>
      </c>
      <c r="G31" s="17" t="s">
        <v>8223</v>
      </c>
      <c r="H31" s="17" t="s">
        <v>8245</v>
      </c>
      <c r="I31" s="17">
        <v>1423693903</v>
      </c>
      <c r="J31" s="17">
        <v>1421101903</v>
      </c>
      <c r="K31" s="17" t="b">
        <v>0</v>
      </c>
      <c r="L31" s="17">
        <v>66</v>
      </c>
      <c r="M31" s="17" t="b">
        <v>1</v>
      </c>
      <c r="N31" s="17" t="s">
        <v>8269</v>
      </c>
      <c r="O31" s="17">
        <v>105</v>
      </c>
      <c r="P31" s="17">
        <v>47.88</v>
      </c>
      <c r="Q31" s="27" t="s">
        <v>8315</v>
      </c>
      <c r="R31" s="17" t="s">
        <v>8316</v>
      </c>
      <c r="S31" s="28">
        <v>42016.938692129625</v>
      </c>
      <c r="T31" s="28">
        <v>42046.938692129625</v>
      </c>
    </row>
    <row r="32" spans="1:20" ht="58" x14ac:dyDescent="0.35">
      <c r="A32" s="17">
        <v>2791</v>
      </c>
      <c r="B32" s="3" t="s">
        <v>2791</v>
      </c>
      <c r="C32" s="3" t="s">
        <v>6901</v>
      </c>
      <c r="D32" s="25">
        <v>2000</v>
      </c>
      <c r="E32" s="26">
        <v>2050</v>
      </c>
      <c r="F32" s="17" t="s">
        <v>8218</v>
      </c>
      <c r="G32" s="17" t="s">
        <v>8223</v>
      </c>
      <c r="H32" s="17" t="s">
        <v>8245</v>
      </c>
      <c r="I32" s="17">
        <v>1473393600</v>
      </c>
      <c r="J32" s="17">
        <v>1470778559</v>
      </c>
      <c r="K32" s="17" t="b">
        <v>0</v>
      </c>
      <c r="L32" s="17">
        <v>28</v>
      </c>
      <c r="M32" s="17" t="b">
        <v>1</v>
      </c>
      <c r="N32" s="17" t="s">
        <v>8269</v>
      </c>
      <c r="O32" s="17">
        <v>103</v>
      </c>
      <c r="P32" s="17">
        <v>73.209999999999994</v>
      </c>
      <c r="Q32" s="27" t="s">
        <v>8315</v>
      </c>
      <c r="R32" s="17" t="s">
        <v>8316</v>
      </c>
      <c r="S32" s="28">
        <v>42591.899988425925</v>
      </c>
      <c r="T32" s="28">
        <v>42622.166666666672</v>
      </c>
    </row>
    <row r="33" spans="1:20" ht="43.5" x14ac:dyDescent="0.35">
      <c r="A33" s="17">
        <v>2792</v>
      </c>
      <c r="B33" s="3" t="s">
        <v>2792</v>
      </c>
      <c r="C33" s="3" t="s">
        <v>6902</v>
      </c>
      <c r="D33" s="25">
        <v>2000</v>
      </c>
      <c r="E33" s="26">
        <v>2152</v>
      </c>
      <c r="F33" s="17" t="s">
        <v>8218</v>
      </c>
      <c r="G33" s="17" t="s">
        <v>8223</v>
      </c>
      <c r="H33" s="17" t="s">
        <v>8245</v>
      </c>
      <c r="I33" s="17">
        <v>1439357559</v>
      </c>
      <c r="J33" s="17">
        <v>1435469559</v>
      </c>
      <c r="K33" s="17" t="b">
        <v>0</v>
      </c>
      <c r="L33" s="17">
        <v>24</v>
      </c>
      <c r="M33" s="17" t="b">
        <v>1</v>
      </c>
      <c r="N33" s="17" t="s">
        <v>8269</v>
      </c>
      <c r="O33" s="17">
        <v>108</v>
      </c>
      <c r="P33" s="17">
        <v>89.67</v>
      </c>
      <c r="Q33" s="27" t="s">
        <v>8315</v>
      </c>
      <c r="R33" s="17" t="s">
        <v>8316</v>
      </c>
      <c r="S33" s="28">
        <v>42183.231006944443</v>
      </c>
      <c r="T33" s="28">
        <v>42228.231006944443</v>
      </c>
    </row>
    <row r="34" spans="1:20" ht="43.5" x14ac:dyDescent="0.35">
      <c r="A34" s="17">
        <v>2795</v>
      </c>
      <c r="B34" s="3" t="s">
        <v>2795</v>
      </c>
      <c r="C34" s="3" t="s">
        <v>6905</v>
      </c>
      <c r="D34" s="25">
        <v>700</v>
      </c>
      <c r="E34" s="26">
        <v>730</v>
      </c>
      <c r="F34" s="17" t="s">
        <v>8218</v>
      </c>
      <c r="G34" s="17" t="s">
        <v>8223</v>
      </c>
      <c r="H34" s="17" t="s">
        <v>8245</v>
      </c>
      <c r="I34" s="17">
        <v>1402095600</v>
      </c>
      <c r="J34" s="17">
        <v>1400675841</v>
      </c>
      <c r="K34" s="17" t="b">
        <v>0</v>
      </c>
      <c r="L34" s="17">
        <v>20</v>
      </c>
      <c r="M34" s="17" t="b">
        <v>1</v>
      </c>
      <c r="N34" s="17" t="s">
        <v>8269</v>
      </c>
      <c r="O34" s="17">
        <v>104</v>
      </c>
      <c r="P34" s="17">
        <v>36.5</v>
      </c>
      <c r="Q34" s="27" t="s">
        <v>8315</v>
      </c>
      <c r="R34" s="17" t="s">
        <v>8316</v>
      </c>
      <c r="S34" s="28">
        <v>41780.525937500002</v>
      </c>
      <c r="T34" s="28">
        <v>41796.958333333336</v>
      </c>
    </row>
    <row r="35" spans="1:20" ht="58" x14ac:dyDescent="0.35">
      <c r="A35" s="17">
        <v>2803</v>
      </c>
      <c r="B35" s="3" t="s">
        <v>2803</v>
      </c>
      <c r="C35" s="3" t="s">
        <v>6913</v>
      </c>
      <c r="D35" s="25">
        <v>10000</v>
      </c>
      <c r="E35" s="26">
        <v>12795</v>
      </c>
      <c r="F35" s="17" t="s">
        <v>8218</v>
      </c>
      <c r="G35" s="17" t="s">
        <v>8223</v>
      </c>
      <c r="H35" s="17" t="s">
        <v>8245</v>
      </c>
      <c r="I35" s="17">
        <v>1437004800</v>
      </c>
      <c r="J35" s="17">
        <v>1433295276</v>
      </c>
      <c r="K35" s="17" t="b">
        <v>0</v>
      </c>
      <c r="L35" s="17">
        <v>141</v>
      </c>
      <c r="M35" s="17" t="b">
        <v>1</v>
      </c>
      <c r="N35" s="17" t="s">
        <v>8269</v>
      </c>
      <c r="O35" s="17">
        <v>128</v>
      </c>
      <c r="P35" s="17">
        <v>90.74</v>
      </c>
      <c r="Q35" s="27" t="s">
        <v>8315</v>
      </c>
      <c r="R35" s="17" t="s">
        <v>8316</v>
      </c>
      <c r="S35" s="28">
        <v>42158.065694444449</v>
      </c>
      <c r="T35" s="28">
        <v>42201</v>
      </c>
    </row>
    <row r="36" spans="1:20" ht="29" x14ac:dyDescent="0.35">
      <c r="A36" s="17">
        <v>2807</v>
      </c>
      <c r="B36" s="3" t="s">
        <v>2807</v>
      </c>
      <c r="C36" s="3" t="s">
        <v>6917</v>
      </c>
      <c r="D36" s="25">
        <v>5000</v>
      </c>
      <c r="E36" s="26">
        <v>6300</v>
      </c>
      <c r="F36" s="17" t="s">
        <v>8218</v>
      </c>
      <c r="G36" s="17" t="s">
        <v>8223</v>
      </c>
      <c r="H36" s="17" t="s">
        <v>8245</v>
      </c>
      <c r="I36" s="17">
        <v>1435611438</v>
      </c>
      <c r="J36" s="17">
        <v>1433019438</v>
      </c>
      <c r="K36" s="17" t="b">
        <v>0</v>
      </c>
      <c r="L36" s="17">
        <v>93</v>
      </c>
      <c r="M36" s="17" t="b">
        <v>1</v>
      </c>
      <c r="N36" s="17" t="s">
        <v>8269</v>
      </c>
      <c r="O36" s="17">
        <v>126</v>
      </c>
      <c r="P36" s="17">
        <v>67.739999999999995</v>
      </c>
      <c r="Q36" s="27" t="s">
        <v>8315</v>
      </c>
      <c r="R36" s="17" t="s">
        <v>8316</v>
      </c>
      <c r="S36" s="28">
        <v>42154.873124999998</v>
      </c>
      <c r="T36" s="28">
        <v>42184.873124999998</v>
      </c>
    </row>
    <row r="37" spans="1:20" ht="58" x14ac:dyDescent="0.35">
      <c r="A37" s="17">
        <v>2808</v>
      </c>
      <c r="B37" s="3" t="s">
        <v>2808</v>
      </c>
      <c r="C37" s="3" t="s">
        <v>6918</v>
      </c>
      <c r="D37" s="25">
        <v>4500</v>
      </c>
      <c r="E37" s="26">
        <v>4511</v>
      </c>
      <c r="F37" s="17" t="s">
        <v>8218</v>
      </c>
      <c r="G37" s="17" t="s">
        <v>8223</v>
      </c>
      <c r="H37" s="17" t="s">
        <v>8245</v>
      </c>
      <c r="I37" s="17">
        <v>1440274735</v>
      </c>
      <c r="J37" s="17">
        <v>1437682735</v>
      </c>
      <c r="K37" s="17" t="b">
        <v>0</v>
      </c>
      <c r="L37" s="17">
        <v>69</v>
      </c>
      <c r="M37" s="17" t="b">
        <v>1</v>
      </c>
      <c r="N37" s="17" t="s">
        <v>8269</v>
      </c>
      <c r="O37" s="17">
        <v>100</v>
      </c>
      <c r="P37" s="17">
        <v>65.38</v>
      </c>
      <c r="Q37" s="27" t="s">
        <v>8315</v>
      </c>
      <c r="R37" s="17" t="s">
        <v>8316</v>
      </c>
      <c r="S37" s="28">
        <v>42208.84646990741</v>
      </c>
      <c r="T37" s="28">
        <v>42238.84646990741</v>
      </c>
    </row>
    <row r="38" spans="1:20" ht="58" x14ac:dyDescent="0.35">
      <c r="A38" s="17">
        <v>2809</v>
      </c>
      <c r="B38" s="3" t="s">
        <v>2809</v>
      </c>
      <c r="C38" s="3" t="s">
        <v>6919</v>
      </c>
      <c r="D38" s="25">
        <v>2500</v>
      </c>
      <c r="E38" s="26">
        <v>2560</v>
      </c>
      <c r="F38" s="17" t="s">
        <v>8218</v>
      </c>
      <c r="G38" s="17" t="s">
        <v>8223</v>
      </c>
      <c r="H38" s="17" t="s">
        <v>8245</v>
      </c>
      <c r="I38" s="17">
        <v>1459348740</v>
      </c>
      <c r="J38" s="17">
        <v>1458647725</v>
      </c>
      <c r="K38" s="17" t="b">
        <v>0</v>
      </c>
      <c r="L38" s="17">
        <v>21</v>
      </c>
      <c r="M38" s="17" t="b">
        <v>1</v>
      </c>
      <c r="N38" s="17" t="s">
        <v>8269</v>
      </c>
      <c r="O38" s="17">
        <v>102</v>
      </c>
      <c r="P38" s="17">
        <v>121.9</v>
      </c>
      <c r="Q38" s="27" t="s">
        <v>8315</v>
      </c>
      <c r="R38" s="17" t="s">
        <v>8316</v>
      </c>
      <c r="S38" s="28">
        <v>42451.496817129635</v>
      </c>
      <c r="T38" s="28">
        <v>42459.610416666663</v>
      </c>
    </row>
    <row r="39" spans="1:20" ht="43.5" x14ac:dyDescent="0.35">
      <c r="A39" s="17">
        <v>2810</v>
      </c>
      <c r="B39" s="3" t="s">
        <v>2810</v>
      </c>
      <c r="C39" s="3" t="s">
        <v>6920</v>
      </c>
      <c r="D39" s="25">
        <v>2500</v>
      </c>
      <c r="E39" s="26">
        <v>2705</v>
      </c>
      <c r="F39" s="17" t="s">
        <v>8218</v>
      </c>
      <c r="G39" s="17" t="s">
        <v>8223</v>
      </c>
      <c r="H39" s="17" t="s">
        <v>8245</v>
      </c>
      <c r="I39" s="17">
        <v>1401595140</v>
      </c>
      <c r="J39" s="17">
        <v>1398828064</v>
      </c>
      <c r="K39" s="17" t="b">
        <v>0</v>
      </c>
      <c r="L39" s="17">
        <v>57</v>
      </c>
      <c r="M39" s="17" t="b">
        <v>1</v>
      </c>
      <c r="N39" s="17" t="s">
        <v>8269</v>
      </c>
      <c r="O39" s="17">
        <v>108</v>
      </c>
      <c r="P39" s="17">
        <v>47.46</v>
      </c>
      <c r="Q39" s="27" t="s">
        <v>8315</v>
      </c>
      <c r="R39" s="17" t="s">
        <v>8316</v>
      </c>
      <c r="S39" s="28">
        <v>41759.13962962963</v>
      </c>
      <c r="T39" s="28">
        <v>41791.165972222225</v>
      </c>
    </row>
    <row r="40" spans="1:20" ht="43.5" x14ac:dyDescent="0.35">
      <c r="A40" s="17">
        <v>2813</v>
      </c>
      <c r="B40" s="3" t="s">
        <v>2813</v>
      </c>
      <c r="C40" s="3" t="s">
        <v>6923</v>
      </c>
      <c r="D40" s="25">
        <v>2800</v>
      </c>
      <c r="E40" s="26">
        <v>3572.12</v>
      </c>
      <c r="F40" s="17" t="s">
        <v>8218</v>
      </c>
      <c r="G40" s="17" t="s">
        <v>8223</v>
      </c>
      <c r="H40" s="17" t="s">
        <v>8245</v>
      </c>
      <c r="I40" s="17">
        <v>1481737761</v>
      </c>
      <c r="J40" s="17">
        <v>1479577761</v>
      </c>
      <c r="K40" s="17" t="b">
        <v>0</v>
      </c>
      <c r="L40" s="17">
        <v>96</v>
      </c>
      <c r="M40" s="17" t="b">
        <v>1</v>
      </c>
      <c r="N40" s="17" t="s">
        <v>8269</v>
      </c>
      <c r="O40" s="17">
        <v>128</v>
      </c>
      <c r="P40" s="17">
        <v>37.21</v>
      </c>
      <c r="Q40" s="27" t="s">
        <v>8315</v>
      </c>
      <c r="R40" s="17" t="s">
        <v>8316</v>
      </c>
      <c r="S40" s="28">
        <v>42693.742604166662</v>
      </c>
      <c r="T40" s="28">
        <v>42718.742604166662</v>
      </c>
    </row>
    <row r="41" spans="1:20" ht="43.5" x14ac:dyDescent="0.35">
      <c r="A41" s="17">
        <v>2818</v>
      </c>
      <c r="B41" s="3" t="s">
        <v>2818</v>
      </c>
      <c r="C41" s="3" t="s">
        <v>6928</v>
      </c>
      <c r="D41" s="25">
        <v>10000</v>
      </c>
      <c r="E41" s="26">
        <v>10603</v>
      </c>
      <c r="F41" s="17" t="s">
        <v>8218</v>
      </c>
      <c r="G41" s="17" t="s">
        <v>8223</v>
      </c>
      <c r="H41" s="17" t="s">
        <v>8245</v>
      </c>
      <c r="I41" s="17">
        <v>1443018086</v>
      </c>
      <c r="J41" s="17">
        <v>1441290086</v>
      </c>
      <c r="K41" s="17" t="b">
        <v>0</v>
      </c>
      <c r="L41" s="17">
        <v>102</v>
      </c>
      <c r="M41" s="17" t="b">
        <v>1</v>
      </c>
      <c r="N41" s="17" t="s">
        <v>8269</v>
      </c>
      <c r="O41" s="17">
        <v>106</v>
      </c>
      <c r="P41" s="17">
        <v>103.95</v>
      </c>
      <c r="Q41" s="27" t="s">
        <v>8315</v>
      </c>
      <c r="R41" s="17" t="s">
        <v>8316</v>
      </c>
      <c r="S41" s="28">
        <v>42250.598217592589</v>
      </c>
      <c r="T41" s="28">
        <v>42270.598217592589</v>
      </c>
    </row>
    <row r="42" spans="1:20" ht="58" x14ac:dyDescent="0.35">
      <c r="A42" s="17">
        <v>2822</v>
      </c>
      <c r="B42" s="3" t="s">
        <v>2822</v>
      </c>
      <c r="C42" s="3" t="s">
        <v>6932</v>
      </c>
      <c r="D42" s="25">
        <v>6000</v>
      </c>
      <c r="E42" s="26">
        <v>6000</v>
      </c>
      <c r="F42" s="17" t="s">
        <v>8218</v>
      </c>
      <c r="G42" s="17" t="s">
        <v>8223</v>
      </c>
      <c r="H42" s="17" t="s">
        <v>8245</v>
      </c>
      <c r="I42" s="17">
        <v>1427469892</v>
      </c>
      <c r="J42" s="17">
        <v>1424881492</v>
      </c>
      <c r="K42" s="17" t="b">
        <v>0</v>
      </c>
      <c r="L42" s="17">
        <v>94</v>
      </c>
      <c r="M42" s="17" t="b">
        <v>1</v>
      </c>
      <c r="N42" s="17" t="s">
        <v>8269</v>
      </c>
      <c r="O42" s="17">
        <v>100</v>
      </c>
      <c r="P42" s="17">
        <v>63.83</v>
      </c>
      <c r="Q42" s="27" t="s">
        <v>8315</v>
      </c>
      <c r="R42" s="17" t="s">
        <v>8316</v>
      </c>
      <c r="S42" s="28">
        <v>42060.683935185181</v>
      </c>
      <c r="T42" s="28">
        <v>42090.642268518524</v>
      </c>
    </row>
    <row r="43" spans="1:20" ht="43.5" x14ac:dyDescent="0.35">
      <c r="A43" s="17">
        <v>2824</v>
      </c>
      <c r="B43" s="3" t="s">
        <v>2824</v>
      </c>
      <c r="C43" s="3" t="s">
        <v>6934</v>
      </c>
      <c r="D43" s="25">
        <v>650</v>
      </c>
      <c r="E43" s="26">
        <v>760</v>
      </c>
      <c r="F43" s="17" t="s">
        <v>8218</v>
      </c>
      <c r="G43" s="17" t="s">
        <v>8223</v>
      </c>
      <c r="H43" s="17" t="s">
        <v>8245</v>
      </c>
      <c r="I43" s="17">
        <v>1434159780</v>
      </c>
      <c r="J43" s="17">
        <v>1431412196</v>
      </c>
      <c r="K43" s="17" t="b">
        <v>0</v>
      </c>
      <c r="L43" s="17">
        <v>15</v>
      </c>
      <c r="M43" s="17" t="b">
        <v>1</v>
      </c>
      <c r="N43" s="17" t="s">
        <v>8269</v>
      </c>
      <c r="O43" s="17">
        <v>117</v>
      </c>
      <c r="P43" s="17">
        <v>50.67</v>
      </c>
      <c r="Q43" s="27" t="s">
        <v>8315</v>
      </c>
      <c r="R43" s="17" t="s">
        <v>8316</v>
      </c>
      <c r="S43" s="28">
        <v>42136.270787037036</v>
      </c>
      <c r="T43" s="28">
        <v>42168.071527777778</v>
      </c>
    </row>
    <row r="44" spans="1:20" ht="58" x14ac:dyDescent="0.35">
      <c r="A44" s="17">
        <v>2826</v>
      </c>
      <c r="B44" s="3" t="s">
        <v>2826</v>
      </c>
      <c r="C44" s="3" t="s">
        <v>6936</v>
      </c>
      <c r="D44" s="25">
        <v>2000</v>
      </c>
      <c r="E44" s="26">
        <v>2155</v>
      </c>
      <c r="F44" s="17" t="s">
        <v>8218</v>
      </c>
      <c r="G44" s="17" t="s">
        <v>8223</v>
      </c>
      <c r="H44" s="17" t="s">
        <v>8245</v>
      </c>
      <c r="I44" s="17">
        <v>1436511600</v>
      </c>
      <c r="J44" s="17">
        <v>1434415812</v>
      </c>
      <c r="K44" s="17" t="b">
        <v>0</v>
      </c>
      <c r="L44" s="17">
        <v>19</v>
      </c>
      <c r="M44" s="17" t="b">
        <v>1</v>
      </c>
      <c r="N44" s="17" t="s">
        <v>8269</v>
      </c>
      <c r="O44" s="17">
        <v>108</v>
      </c>
      <c r="P44" s="17">
        <v>113.42</v>
      </c>
      <c r="Q44" s="27" t="s">
        <v>8315</v>
      </c>
      <c r="R44" s="17" t="s">
        <v>8316</v>
      </c>
      <c r="S44" s="28">
        <v>42171.034861111111</v>
      </c>
      <c r="T44" s="28">
        <v>42195.291666666672</v>
      </c>
    </row>
    <row r="45" spans="1:20" ht="58" x14ac:dyDescent="0.35">
      <c r="A45" s="17">
        <v>2827</v>
      </c>
      <c r="B45" s="3" t="s">
        <v>2827</v>
      </c>
      <c r="C45" s="3" t="s">
        <v>6937</v>
      </c>
      <c r="D45" s="25">
        <v>2000</v>
      </c>
      <c r="E45" s="26">
        <v>2405</v>
      </c>
      <c r="F45" s="17" t="s">
        <v>8218</v>
      </c>
      <c r="G45" s="17" t="s">
        <v>8223</v>
      </c>
      <c r="H45" s="17" t="s">
        <v>8245</v>
      </c>
      <c r="I45" s="17">
        <v>1464971400</v>
      </c>
      <c r="J45" s="17">
        <v>1462379066</v>
      </c>
      <c r="K45" s="17" t="b">
        <v>0</v>
      </c>
      <c r="L45" s="17">
        <v>23</v>
      </c>
      <c r="M45" s="17" t="b">
        <v>1</v>
      </c>
      <c r="N45" s="17" t="s">
        <v>8269</v>
      </c>
      <c r="O45" s="17">
        <v>120</v>
      </c>
      <c r="P45" s="17">
        <v>104.57</v>
      </c>
      <c r="Q45" s="27" t="s">
        <v>8315</v>
      </c>
      <c r="R45" s="17" t="s">
        <v>8316</v>
      </c>
      <c r="S45" s="28">
        <v>42494.683634259258</v>
      </c>
      <c r="T45" s="28">
        <v>42524.6875</v>
      </c>
    </row>
    <row r="46" spans="1:20" ht="43.5" x14ac:dyDescent="0.35">
      <c r="A46" s="17">
        <v>2830</v>
      </c>
      <c r="B46" s="3" t="s">
        <v>2830</v>
      </c>
      <c r="C46" s="3" t="s">
        <v>6940</v>
      </c>
      <c r="D46" s="25">
        <v>3000</v>
      </c>
      <c r="E46" s="26">
        <v>3000</v>
      </c>
      <c r="F46" s="17" t="s">
        <v>8218</v>
      </c>
      <c r="G46" s="17" t="s">
        <v>8223</v>
      </c>
      <c r="H46" s="17" t="s">
        <v>8245</v>
      </c>
      <c r="I46" s="17">
        <v>1399867140</v>
      </c>
      <c r="J46" s="17">
        <v>1398802148</v>
      </c>
      <c r="K46" s="17" t="b">
        <v>0</v>
      </c>
      <c r="L46" s="17">
        <v>11</v>
      </c>
      <c r="M46" s="17" t="b">
        <v>1</v>
      </c>
      <c r="N46" s="17" t="s">
        <v>8269</v>
      </c>
      <c r="O46" s="17">
        <v>100</v>
      </c>
      <c r="P46" s="17">
        <v>272.73</v>
      </c>
      <c r="Q46" s="27" t="s">
        <v>8315</v>
      </c>
      <c r="R46" s="17" t="s">
        <v>8316</v>
      </c>
      <c r="S46" s="28">
        <v>41758.839675925927</v>
      </c>
      <c r="T46" s="28">
        <v>41771.165972222225</v>
      </c>
    </row>
    <row r="47" spans="1:20" ht="43.5" x14ac:dyDescent="0.35">
      <c r="A47" s="17">
        <v>2831</v>
      </c>
      <c r="B47" s="3" t="s">
        <v>2831</v>
      </c>
      <c r="C47" s="3" t="s">
        <v>6941</v>
      </c>
      <c r="D47" s="25">
        <v>3000</v>
      </c>
      <c r="E47" s="26">
        <v>3320</v>
      </c>
      <c r="F47" s="17" t="s">
        <v>8218</v>
      </c>
      <c r="G47" s="17" t="s">
        <v>8223</v>
      </c>
      <c r="H47" s="17" t="s">
        <v>8245</v>
      </c>
      <c r="I47" s="17">
        <v>1437076070</v>
      </c>
      <c r="J47" s="17">
        <v>1434484070</v>
      </c>
      <c r="K47" s="17" t="b">
        <v>0</v>
      </c>
      <c r="L47" s="17">
        <v>52</v>
      </c>
      <c r="M47" s="17" t="b">
        <v>1</v>
      </c>
      <c r="N47" s="17" t="s">
        <v>8269</v>
      </c>
      <c r="O47" s="17">
        <v>111</v>
      </c>
      <c r="P47" s="17">
        <v>63.85</v>
      </c>
      <c r="Q47" s="27" t="s">
        <v>8315</v>
      </c>
      <c r="R47" s="17" t="s">
        <v>8316</v>
      </c>
      <c r="S47" s="28">
        <v>42171.824884259258</v>
      </c>
      <c r="T47" s="28">
        <v>42201.824884259258</v>
      </c>
    </row>
    <row r="48" spans="1:20" x14ac:dyDescent="0.35">
      <c r="A48" s="17">
        <v>2833</v>
      </c>
      <c r="B48" s="3" t="s">
        <v>2833</v>
      </c>
      <c r="C48" s="3" t="s">
        <v>6943</v>
      </c>
      <c r="D48" s="25">
        <v>2700</v>
      </c>
      <c r="E48" s="26">
        <v>2923</v>
      </c>
      <c r="F48" s="17" t="s">
        <v>8218</v>
      </c>
      <c r="G48" s="17" t="s">
        <v>8223</v>
      </c>
      <c r="H48" s="17" t="s">
        <v>8245</v>
      </c>
      <c r="I48" s="17">
        <v>1444528800</v>
      </c>
      <c r="J48" s="17">
        <v>1442804633</v>
      </c>
      <c r="K48" s="17" t="b">
        <v>0</v>
      </c>
      <c r="L48" s="17">
        <v>35</v>
      </c>
      <c r="M48" s="17" t="b">
        <v>1</v>
      </c>
      <c r="N48" s="17" t="s">
        <v>8269</v>
      </c>
      <c r="O48" s="17">
        <v>108</v>
      </c>
      <c r="P48" s="17">
        <v>83.51</v>
      </c>
      <c r="Q48" s="27" t="s">
        <v>8315</v>
      </c>
      <c r="R48" s="17" t="s">
        <v>8316</v>
      </c>
      <c r="S48" s="28">
        <v>42268.127696759257</v>
      </c>
      <c r="T48" s="28">
        <v>42288.083333333328</v>
      </c>
    </row>
    <row r="49" spans="1:20" ht="58" x14ac:dyDescent="0.35">
      <c r="A49" s="17">
        <v>2836</v>
      </c>
      <c r="B49" s="3" t="s">
        <v>2836</v>
      </c>
      <c r="C49" s="3" t="s">
        <v>6946</v>
      </c>
      <c r="D49" s="25">
        <v>450</v>
      </c>
      <c r="E49" s="26">
        <v>485</v>
      </c>
      <c r="F49" s="17" t="s">
        <v>8218</v>
      </c>
      <c r="G49" s="17" t="s">
        <v>8223</v>
      </c>
      <c r="H49" s="17" t="s">
        <v>8245</v>
      </c>
      <c r="I49" s="17">
        <v>1487393940</v>
      </c>
      <c r="J49" s="17">
        <v>1484115418</v>
      </c>
      <c r="K49" s="17" t="b">
        <v>0</v>
      </c>
      <c r="L49" s="17">
        <v>11</v>
      </c>
      <c r="M49" s="17" t="b">
        <v>1</v>
      </c>
      <c r="N49" s="17" t="s">
        <v>8269</v>
      </c>
      <c r="O49" s="17">
        <v>108</v>
      </c>
      <c r="P49" s="17">
        <v>44.09</v>
      </c>
      <c r="Q49" s="27" t="s">
        <v>8315</v>
      </c>
      <c r="R49" s="17" t="s">
        <v>8316</v>
      </c>
      <c r="S49" s="28">
        <v>42746.261782407411</v>
      </c>
      <c r="T49" s="28">
        <v>42784.207638888889</v>
      </c>
    </row>
    <row r="50" spans="1:20" ht="43.5" x14ac:dyDescent="0.35">
      <c r="A50" s="17">
        <v>2838</v>
      </c>
      <c r="B50" s="3" t="s">
        <v>2838</v>
      </c>
      <c r="C50" s="3" t="s">
        <v>6948</v>
      </c>
      <c r="D50" s="25">
        <v>2000</v>
      </c>
      <c r="E50" s="26">
        <v>2405</v>
      </c>
      <c r="F50" s="17" t="s">
        <v>8218</v>
      </c>
      <c r="G50" s="17" t="s">
        <v>8223</v>
      </c>
      <c r="H50" s="17" t="s">
        <v>8245</v>
      </c>
      <c r="I50" s="17">
        <v>1407967200</v>
      </c>
      <c r="J50" s="17">
        <v>1406039696</v>
      </c>
      <c r="K50" s="17" t="b">
        <v>0</v>
      </c>
      <c r="L50" s="17">
        <v>54</v>
      </c>
      <c r="M50" s="17" t="b">
        <v>1</v>
      </c>
      <c r="N50" s="17" t="s">
        <v>8269</v>
      </c>
      <c r="O50" s="17">
        <v>120</v>
      </c>
      <c r="P50" s="17">
        <v>44.54</v>
      </c>
      <c r="Q50" s="27" t="s">
        <v>8315</v>
      </c>
      <c r="R50" s="17" t="s">
        <v>8316</v>
      </c>
      <c r="S50" s="28">
        <v>41842.607592592591</v>
      </c>
      <c r="T50" s="28">
        <v>41864.916666666664</v>
      </c>
    </row>
    <row r="51" spans="1:20" ht="58" x14ac:dyDescent="0.35">
      <c r="A51" s="17">
        <v>2839</v>
      </c>
      <c r="B51" s="3" t="s">
        <v>2839</v>
      </c>
      <c r="C51" s="3" t="s">
        <v>6949</v>
      </c>
      <c r="D51" s="25">
        <v>3500</v>
      </c>
      <c r="E51" s="26">
        <v>3900</v>
      </c>
      <c r="F51" s="17" t="s">
        <v>8218</v>
      </c>
      <c r="G51" s="17" t="s">
        <v>8223</v>
      </c>
      <c r="H51" s="17" t="s">
        <v>8245</v>
      </c>
      <c r="I51" s="17">
        <v>1408942740</v>
      </c>
      <c r="J51" s="17">
        <v>1406958354</v>
      </c>
      <c r="K51" s="17" t="b">
        <v>0</v>
      </c>
      <c r="L51" s="17">
        <v>31</v>
      </c>
      <c r="M51" s="17" t="b">
        <v>1</v>
      </c>
      <c r="N51" s="17" t="s">
        <v>8269</v>
      </c>
      <c r="O51" s="17">
        <v>111</v>
      </c>
      <c r="P51" s="17">
        <v>125.81</v>
      </c>
      <c r="Q51" s="27" t="s">
        <v>8315</v>
      </c>
      <c r="R51" s="17" t="s">
        <v>8316</v>
      </c>
      <c r="S51" s="28">
        <v>41853.240208333329</v>
      </c>
      <c r="T51" s="28">
        <v>41876.207638888889</v>
      </c>
    </row>
    <row r="52" spans="1:20" ht="58" x14ac:dyDescent="0.35">
      <c r="A52" s="17">
        <v>2961</v>
      </c>
      <c r="B52" s="3" t="s">
        <v>2961</v>
      </c>
      <c r="C52" s="3" t="s">
        <v>7071</v>
      </c>
      <c r="D52" s="25">
        <v>5000</v>
      </c>
      <c r="E52" s="26">
        <v>5481</v>
      </c>
      <c r="F52" s="17" t="s">
        <v>8218</v>
      </c>
      <c r="G52" s="17" t="s">
        <v>8223</v>
      </c>
      <c r="H52" s="17" t="s">
        <v>8245</v>
      </c>
      <c r="I52" s="17">
        <v>1427342400</v>
      </c>
      <c r="J52" s="17">
        <v>1424927159</v>
      </c>
      <c r="K52" s="17" t="b">
        <v>0</v>
      </c>
      <c r="L52" s="17">
        <v>108</v>
      </c>
      <c r="M52" s="17" t="b">
        <v>1</v>
      </c>
      <c r="N52" s="17" t="s">
        <v>8269</v>
      </c>
      <c r="O52" s="17">
        <v>110</v>
      </c>
      <c r="P52" s="17">
        <v>50.75</v>
      </c>
      <c r="Q52" s="27" t="s">
        <v>8315</v>
      </c>
      <c r="R52" s="17" t="s">
        <v>8316</v>
      </c>
      <c r="S52" s="28">
        <v>42061.212488425925</v>
      </c>
      <c r="T52" s="28">
        <v>42089.166666666672</v>
      </c>
    </row>
    <row r="53" spans="1:20" ht="58" x14ac:dyDescent="0.35">
      <c r="A53" s="17">
        <v>2962</v>
      </c>
      <c r="B53" s="3" t="s">
        <v>2962</v>
      </c>
      <c r="C53" s="3" t="s">
        <v>7072</v>
      </c>
      <c r="D53" s="25">
        <v>1000</v>
      </c>
      <c r="E53" s="26">
        <v>1218</v>
      </c>
      <c r="F53" s="17" t="s">
        <v>8218</v>
      </c>
      <c r="G53" s="17" t="s">
        <v>8223</v>
      </c>
      <c r="H53" s="17" t="s">
        <v>8245</v>
      </c>
      <c r="I53" s="17">
        <v>1425193140</v>
      </c>
      <c r="J53" s="17">
        <v>1422769906</v>
      </c>
      <c r="K53" s="17" t="b">
        <v>0</v>
      </c>
      <c r="L53" s="17">
        <v>20</v>
      </c>
      <c r="M53" s="17" t="b">
        <v>1</v>
      </c>
      <c r="N53" s="17" t="s">
        <v>8269</v>
      </c>
      <c r="O53" s="17">
        <v>122</v>
      </c>
      <c r="P53" s="17">
        <v>60.9</v>
      </c>
      <c r="Q53" s="27" t="s">
        <v>8315</v>
      </c>
      <c r="R53" s="17" t="s">
        <v>8316</v>
      </c>
      <c r="S53" s="28">
        <v>42036.24428240741</v>
      </c>
      <c r="T53" s="28">
        <v>42064.290972222225</v>
      </c>
    </row>
    <row r="54" spans="1:20" ht="58" x14ac:dyDescent="0.35">
      <c r="A54" s="17">
        <v>2963</v>
      </c>
      <c r="B54" s="3" t="s">
        <v>2963</v>
      </c>
      <c r="C54" s="3" t="s">
        <v>7073</v>
      </c>
      <c r="D54" s="25">
        <v>10000</v>
      </c>
      <c r="E54" s="26">
        <v>10685</v>
      </c>
      <c r="F54" s="17" t="s">
        <v>8218</v>
      </c>
      <c r="G54" s="17" t="s">
        <v>8223</v>
      </c>
      <c r="H54" s="17" t="s">
        <v>8245</v>
      </c>
      <c r="I54" s="17">
        <v>1435835824</v>
      </c>
      <c r="J54" s="17">
        <v>1433243824</v>
      </c>
      <c r="K54" s="17" t="b">
        <v>0</v>
      </c>
      <c r="L54" s="17">
        <v>98</v>
      </c>
      <c r="M54" s="17" t="b">
        <v>1</v>
      </c>
      <c r="N54" s="17" t="s">
        <v>8269</v>
      </c>
      <c r="O54" s="17">
        <v>107</v>
      </c>
      <c r="P54" s="17">
        <v>109.03</v>
      </c>
      <c r="Q54" s="27" t="s">
        <v>8315</v>
      </c>
      <c r="R54" s="17" t="s">
        <v>8316</v>
      </c>
      <c r="S54" s="28">
        <v>42157.470185185186</v>
      </c>
      <c r="T54" s="28">
        <v>42187.470185185186</v>
      </c>
    </row>
    <row r="55" spans="1:20" ht="58" x14ac:dyDescent="0.35">
      <c r="A55" s="17">
        <v>2964</v>
      </c>
      <c r="B55" s="3" t="s">
        <v>2964</v>
      </c>
      <c r="C55" s="3" t="s">
        <v>7074</v>
      </c>
      <c r="D55" s="25">
        <v>5000</v>
      </c>
      <c r="E55" s="26">
        <v>5035.6899999999996</v>
      </c>
      <c r="F55" s="17" t="s">
        <v>8218</v>
      </c>
      <c r="G55" s="17" t="s">
        <v>8223</v>
      </c>
      <c r="H55" s="17" t="s">
        <v>8245</v>
      </c>
      <c r="I55" s="17">
        <v>1407360720</v>
      </c>
      <c r="J55" s="17">
        <v>1404769819</v>
      </c>
      <c r="K55" s="17" t="b">
        <v>0</v>
      </c>
      <c r="L55" s="17">
        <v>196</v>
      </c>
      <c r="M55" s="17" t="b">
        <v>1</v>
      </c>
      <c r="N55" s="17" t="s">
        <v>8269</v>
      </c>
      <c r="O55" s="17">
        <v>101</v>
      </c>
      <c r="P55" s="17">
        <v>25.69</v>
      </c>
      <c r="Q55" s="27" t="s">
        <v>8315</v>
      </c>
      <c r="R55" s="17" t="s">
        <v>8316</v>
      </c>
      <c r="S55" s="28">
        <v>41827.909942129627</v>
      </c>
      <c r="T55" s="28">
        <v>41857.897222222222</v>
      </c>
    </row>
    <row r="56" spans="1:20" ht="58" x14ac:dyDescent="0.35">
      <c r="A56" s="17">
        <v>2965</v>
      </c>
      <c r="B56" s="3" t="s">
        <v>2965</v>
      </c>
      <c r="C56" s="3" t="s">
        <v>7075</v>
      </c>
      <c r="D56" s="25">
        <v>1500</v>
      </c>
      <c r="E56" s="26">
        <v>1635</v>
      </c>
      <c r="F56" s="17" t="s">
        <v>8218</v>
      </c>
      <c r="G56" s="17" t="s">
        <v>8223</v>
      </c>
      <c r="H56" s="17" t="s">
        <v>8245</v>
      </c>
      <c r="I56" s="17">
        <v>1436290233</v>
      </c>
      <c r="J56" s="17">
        <v>1433698233</v>
      </c>
      <c r="K56" s="17" t="b">
        <v>0</v>
      </c>
      <c r="L56" s="17">
        <v>39</v>
      </c>
      <c r="M56" s="17" t="b">
        <v>1</v>
      </c>
      <c r="N56" s="17" t="s">
        <v>8269</v>
      </c>
      <c r="O56" s="17">
        <v>109</v>
      </c>
      <c r="P56" s="17">
        <v>41.92</v>
      </c>
      <c r="Q56" s="27" t="s">
        <v>8315</v>
      </c>
      <c r="R56" s="17" t="s">
        <v>8316</v>
      </c>
      <c r="S56" s="28">
        <v>42162.729548611111</v>
      </c>
      <c r="T56" s="28">
        <v>42192.729548611111</v>
      </c>
    </row>
    <row r="57" spans="1:20" ht="58" x14ac:dyDescent="0.35">
      <c r="A57" s="17">
        <v>2966</v>
      </c>
      <c r="B57" s="3" t="s">
        <v>2966</v>
      </c>
      <c r="C57" s="3" t="s">
        <v>7076</v>
      </c>
      <c r="D57" s="25">
        <v>10000</v>
      </c>
      <c r="E57" s="26">
        <v>11363</v>
      </c>
      <c r="F57" s="17" t="s">
        <v>8218</v>
      </c>
      <c r="G57" s="17" t="s">
        <v>8223</v>
      </c>
      <c r="H57" s="17" t="s">
        <v>8245</v>
      </c>
      <c r="I57" s="17">
        <v>1442425412</v>
      </c>
      <c r="J57" s="17">
        <v>1439833412</v>
      </c>
      <c r="K57" s="17" t="b">
        <v>0</v>
      </c>
      <c r="L57" s="17">
        <v>128</v>
      </c>
      <c r="M57" s="17" t="b">
        <v>1</v>
      </c>
      <c r="N57" s="17" t="s">
        <v>8269</v>
      </c>
      <c r="O57" s="17">
        <v>114</v>
      </c>
      <c r="P57" s="17">
        <v>88.77</v>
      </c>
      <c r="Q57" s="27" t="s">
        <v>8315</v>
      </c>
      <c r="R57" s="17" t="s">
        <v>8316</v>
      </c>
      <c r="S57" s="28">
        <v>42233.738564814819</v>
      </c>
      <c r="T57" s="28">
        <v>42263.738564814819</v>
      </c>
    </row>
    <row r="58" spans="1:20" ht="43.5" x14ac:dyDescent="0.35">
      <c r="A58" s="17">
        <v>2967</v>
      </c>
      <c r="B58" s="3" t="s">
        <v>2967</v>
      </c>
      <c r="C58" s="3" t="s">
        <v>7077</v>
      </c>
      <c r="D58" s="25">
        <v>5000</v>
      </c>
      <c r="E58" s="26">
        <v>5696</v>
      </c>
      <c r="F58" s="17" t="s">
        <v>8218</v>
      </c>
      <c r="G58" s="17" t="s">
        <v>8223</v>
      </c>
      <c r="H58" s="17" t="s">
        <v>8245</v>
      </c>
      <c r="I58" s="17">
        <v>1425872692</v>
      </c>
      <c r="J58" s="17">
        <v>1423284292</v>
      </c>
      <c r="K58" s="17" t="b">
        <v>0</v>
      </c>
      <c r="L58" s="17">
        <v>71</v>
      </c>
      <c r="M58" s="17" t="b">
        <v>1</v>
      </c>
      <c r="N58" s="17" t="s">
        <v>8269</v>
      </c>
      <c r="O58" s="17">
        <v>114</v>
      </c>
      <c r="P58" s="17">
        <v>80.23</v>
      </c>
      <c r="Q58" s="27" t="s">
        <v>8315</v>
      </c>
      <c r="R58" s="17" t="s">
        <v>8316</v>
      </c>
      <c r="S58" s="28">
        <v>42042.197824074072</v>
      </c>
      <c r="T58" s="28">
        <v>42072.156157407408</v>
      </c>
    </row>
    <row r="59" spans="1:20" ht="29" x14ac:dyDescent="0.35">
      <c r="A59" s="17">
        <v>2968</v>
      </c>
      <c r="B59" s="3" t="s">
        <v>2968</v>
      </c>
      <c r="C59" s="3" t="s">
        <v>7078</v>
      </c>
      <c r="D59" s="25">
        <v>3500</v>
      </c>
      <c r="E59" s="26">
        <v>3710</v>
      </c>
      <c r="F59" s="17" t="s">
        <v>8218</v>
      </c>
      <c r="G59" s="17" t="s">
        <v>8223</v>
      </c>
      <c r="H59" s="17" t="s">
        <v>8245</v>
      </c>
      <c r="I59" s="17">
        <v>1471406340</v>
      </c>
      <c r="J59" s="17">
        <v>1470227660</v>
      </c>
      <c r="K59" s="17" t="b">
        <v>0</v>
      </c>
      <c r="L59" s="17">
        <v>47</v>
      </c>
      <c r="M59" s="17" t="b">
        <v>1</v>
      </c>
      <c r="N59" s="17" t="s">
        <v>8269</v>
      </c>
      <c r="O59" s="17">
        <v>106</v>
      </c>
      <c r="P59" s="17">
        <v>78.94</v>
      </c>
      <c r="Q59" s="27" t="s">
        <v>8315</v>
      </c>
      <c r="R59" s="17" t="s">
        <v>8316</v>
      </c>
      <c r="S59" s="28">
        <v>42585.523842592593</v>
      </c>
      <c r="T59" s="28">
        <v>42599.165972222225</v>
      </c>
    </row>
    <row r="60" spans="1:20" ht="43.5" x14ac:dyDescent="0.35">
      <c r="A60" s="17">
        <v>2970</v>
      </c>
      <c r="B60" s="3" t="s">
        <v>2970</v>
      </c>
      <c r="C60" s="3" t="s">
        <v>7080</v>
      </c>
      <c r="D60" s="25">
        <v>6000</v>
      </c>
      <c r="E60" s="26">
        <v>6360</v>
      </c>
      <c r="F60" s="17" t="s">
        <v>8218</v>
      </c>
      <c r="G60" s="17" t="s">
        <v>8223</v>
      </c>
      <c r="H60" s="17" t="s">
        <v>8245</v>
      </c>
      <c r="I60" s="17">
        <v>1405699451</v>
      </c>
      <c r="J60" s="17">
        <v>1403107451</v>
      </c>
      <c r="K60" s="17" t="b">
        <v>0</v>
      </c>
      <c r="L60" s="17">
        <v>91</v>
      </c>
      <c r="M60" s="17" t="b">
        <v>1</v>
      </c>
      <c r="N60" s="17" t="s">
        <v>8269</v>
      </c>
      <c r="O60" s="17">
        <v>106</v>
      </c>
      <c r="P60" s="17">
        <v>69.89</v>
      </c>
      <c r="Q60" s="27" t="s">
        <v>8315</v>
      </c>
      <c r="R60" s="17" t="s">
        <v>8316</v>
      </c>
      <c r="S60" s="28">
        <v>41808.669571759259</v>
      </c>
      <c r="T60" s="28">
        <v>41838.669571759259</v>
      </c>
    </row>
    <row r="61" spans="1:20" ht="58" x14ac:dyDescent="0.35">
      <c r="A61" s="17">
        <v>2971</v>
      </c>
      <c r="B61" s="3" t="s">
        <v>2971</v>
      </c>
      <c r="C61" s="3" t="s">
        <v>7081</v>
      </c>
      <c r="D61" s="25">
        <v>3200</v>
      </c>
      <c r="E61" s="26">
        <v>3205</v>
      </c>
      <c r="F61" s="17" t="s">
        <v>8218</v>
      </c>
      <c r="G61" s="17" t="s">
        <v>8223</v>
      </c>
      <c r="H61" s="17" t="s">
        <v>8245</v>
      </c>
      <c r="I61" s="17">
        <v>1409500078</v>
      </c>
      <c r="J61" s="17">
        <v>1406908078</v>
      </c>
      <c r="K61" s="17" t="b">
        <v>0</v>
      </c>
      <c r="L61" s="17">
        <v>43</v>
      </c>
      <c r="M61" s="17" t="b">
        <v>1</v>
      </c>
      <c r="N61" s="17" t="s">
        <v>8269</v>
      </c>
      <c r="O61" s="17">
        <v>100</v>
      </c>
      <c r="P61" s="17">
        <v>74.53</v>
      </c>
      <c r="Q61" s="27" t="s">
        <v>8315</v>
      </c>
      <c r="R61" s="17" t="s">
        <v>8316</v>
      </c>
      <c r="S61" s="28">
        <v>41852.658310185187</v>
      </c>
      <c r="T61" s="28">
        <v>41882.658310185187</v>
      </c>
    </row>
    <row r="62" spans="1:20" ht="29" x14ac:dyDescent="0.35">
      <c r="A62" s="17">
        <v>2972</v>
      </c>
      <c r="B62" s="3" t="s">
        <v>2972</v>
      </c>
      <c r="C62" s="3" t="s">
        <v>7082</v>
      </c>
      <c r="D62" s="25">
        <v>2000</v>
      </c>
      <c r="E62" s="26">
        <v>2107</v>
      </c>
      <c r="F62" s="17" t="s">
        <v>8218</v>
      </c>
      <c r="G62" s="17" t="s">
        <v>8223</v>
      </c>
      <c r="H62" s="17" t="s">
        <v>8245</v>
      </c>
      <c r="I62" s="17">
        <v>1480899600</v>
      </c>
      <c r="J62" s="17">
        <v>1479609520</v>
      </c>
      <c r="K62" s="17" t="b">
        <v>0</v>
      </c>
      <c r="L62" s="17">
        <v>17</v>
      </c>
      <c r="M62" s="17" t="b">
        <v>1</v>
      </c>
      <c r="N62" s="17" t="s">
        <v>8269</v>
      </c>
      <c r="O62" s="17">
        <v>105</v>
      </c>
      <c r="P62" s="17">
        <v>123.94</v>
      </c>
      <c r="Q62" s="27" t="s">
        <v>8315</v>
      </c>
      <c r="R62" s="17" t="s">
        <v>8316</v>
      </c>
      <c r="S62" s="28">
        <v>42694.110185185185</v>
      </c>
      <c r="T62" s="28">
        <v>42709.041666666672</v>
      </c>
    </row>
    <row r="63" spans="1:20" ht="58" x14ac:dyDescent="0.35">
      <c r="A63" s="17">
        <v>2973</v>
      </c>
      <c r="B63" s="3" t="s">
        <v>2973</v>
      </c>
      <c r="C63" s="3" t="s">
        <v>7083</v>
      </c>
      <c r="D63" s="25">
        <v>5000</v>
      </c>
      <c r="E63" s="26">
        <v>8740</v>
      </c>
      <c r="F63" s="17" t="s">
        <v>8218</v>
      </c>
      <c r="G63" s="17" t="s">
        <v>8223</v>
      </c>
      <c r="H63" s="17" t="s">
        <v>8245</v>
      </c>
      <c r="I63" s="17">
        <v>1451620800</v>
      </c>
      <c r="J63" s="17">
        <v>1449171508</v>
      </c>
      <c r="K63" s="17" t="b">
        <v>0</v>
      </c>
      <c r="L63" s="17">
        <v>33</v>
      </c>
      <c r="M63" s="17" t="b">
        <v>1</v>
      </c>
      <c r="N63" s="17" t="s">
        <v>8269</v>
      </c>
      <c r="O63" s="17">
        <v>175</v>
      </c>
      <c r="P63" s="17">
        <v>264.85000000000002</v>
      </c>
      <c r="Q63" s="27" t="s">
        <v>8315</v>
      </c>
      <c r="R63" s="17" t="s">
        <v>8316</v>
      </c>
      <c r="S63" s="28">
        <v>42341.818379629629</v>
      </c>
      <c r="T63" s="28">
        <v>42370.166666666672</v>
      </c>
    </row>
    <row r="64" spans="1:20" ht="58" x14ac:dyDescent="0.35">
      <c r="A64" s="17">
        <v>2974</v>
      </c>
      <c r="B64" s="3" t="s">
        <v>2974</v>
      </c>
      <c r="C64" s="3" t="s">
        <v>7084</v>
      </c>
      <c r="D64" s="25">
        <v>5000</v>
      </c>
      <c r="E64" s="26">
        <v>5100</v>
      </c>
      <c r="F64" s="17" t="s">
        <v>8218</v>
      </c>
      <c r="G64" s="17" t="s">
        <v>8223</v>
      </c>
      <c r="H64" s="17" t="s">
        <v>8245</v>
      </c>
      <c r="I64" s="17">
        <v>1411695300</v>
      </c>
      <c r="J64" s="17">
        <v>1409275671</v>
      </c>
      <c r="K64" s="17" t="b">
        <v>0</v>
      </c>
      <c r="L64" s="17">
        <v>87</v>
      </c>
      <c r="M64" s="17" t="b">
        <v>1</v>
      </c>
      <c r="N64" s="17" t="s">
        <v>8269</v>
      </c>
      <c r="O64" s="17">
        <v>102</v>
      </c>
      <c r="P64" s="17">
        <v>58.62</v>
      </c>
      <c r="Q64" s="27" t="s">
        <v>8315</v>
      </c>
      <c r="R64" s="17" t="s">
        <v>8316</v>
      </c>
      <c r="S64" s="28">
        <v>41880.061006944445</v>
      </c>
      <c r="T64" s="28">
        <v>41908.065972222219</v>
      </c>
    </row>
    <row r="65" spans="1:20" ht="58" x14ac:dyDescent="0.35">
      <c r="A65" s="17">
        <v>2975</v>
      </c>
      <c r="B65" s="3" t="s">
        <v>2975</v>
      </c>
      <c r="C65" s="3" t="s">
        <v>7085</v>
      </c>
      <c r="D65" s="25">
        <v>8000</v>
      </c>
      <c r="E65" s="26">
        <v>8010</v>
      </c>
      <c r="F65" s="17" t="s">
        <v>8218</v>
      </c>
      <c r="G65" s="17" t="s">
        <v>8223</v>
      </c>
      <c r="H65" s="17" t="s">
        <v>8245</v>
      </c>
      <c r="I65" s="17">
        <v>1417057200</v>
      </c>
      <c r="J65" s="17">
        <v>1414599886</v>
      </c>
      <c r="K65" s="17" t="b">
        <v>0</v>
      </c>
      <c r="L65" s="17">
        <v>113</v>
      </c>
      <c r="M65" s="17" t="b">
        <v>1</v>
      </c>
      <c r="N65" s="17" t="s">
        <v>8269</v>
      </c>
      <c r="O65" s="17">
        <v>100</v>
      </c>
      <c r="P65" s="17">
        <v>70.88</v>
      </c>
      <c r="Q65" s="27" t="s">
        <v>8315</v>
      </c>
      <c r="R65" s="17" t="s">
        <v>8316</v>
      </c>
      <c r="S65" s="28">
        <v>41941.683865740742</v>
      </c>
      <c r="T65" s="28">
        <v>41970.125</v>
      </c>
    </row>
    <row r="66" spans="1:20" ht="58" x14ac:dyDescent="0.35">
      <c r="A66" s="17">
        <v>2977</v>
      </c>
      <c r="B66" s="3" t="s">
        <v>2977</v>
      </c>
      <c r="C66" s="3" t="s">
        <v>7087</v>
      </c>
      <c r="D66" s="25">
        <v>3000</v>
      </c>
      <c r="E66" s="26">
        <v>3407</v>
      </c>
      <c r="F66" s="17" t="s">
        <v>8218</v>
      </c>
      <c r="G66" s="17" t="s">
        <v>8223</v>
      </c>
      <c r="H66" s="17" t="s">
        <v>8245</v>
      </c>
      <c r="I66" s="17">
        <v>1427076840</v>
      </c>
      <c r="J66" s="17">
        <v>1421960934</v>
      </c>
      <c r="K66" s="17" t="b">
        <v>0</v>
      </c>
      <c r="L66" s="17">
        <v>30</v>
      </c>
      <c r="M66" s="17" t="b">
        <v>1</v>
      </c>
      <c r="N66" s="17" t="s">
        <v>8269</v>
      </c>
      <c r="O66" s="17">
        <v>114</v>
      </c>
      <c r="P66" s="17">
        <v>113.57</v>
      </c>
      <c r="Q66" s="27" t="s">
        <v>8315</v>
      </c>
      <c r="R66" s="17" t="s">
        <v>8316</v>
      </c>
      <c r="S66" s="28">
        <v>42026.88118055556</v>
      </c>
      <c r="T66" s="28">
        <v>42086.093055555553</v>
      </c>
    </row>
    <row r="67" spans="1:20" ht="58" x14ac:dyDescent="0.35">
      <c r="A67" s="17">
        <v>2978</v>
      </c>
      <c r="B67" s="3" t="s">
        <v>2978</v>
      </c>
      <c r="C67" s="3" t="s">
        <v>7088</v>
      </c>
      <c r="D67" s="25">
        <v>750</v>
      </c>
      <c r="E67" s="26">
        <v>971</v>
      </c>
      <c r="F67" s="17" t="s">
        <v>8218</v>
      </c>
      <c r="G67" s="17" t="s">
        <v>8223</v>
      </c>
      <c r="H67" s="17" t="s">
        <v>8245</v>
      </c>
      <c r="I67" s="17">
        <v>1413784740</v>
      </c>
      <c r="J67" s="17">
        <v>1412954547</v>
      </c>
      <c r="K67" s="17" t="b">
        <v>0</v>
      </c>
      <c r="L67" s="17">
        <v>16</v>
      </c>
      <c r="M67" s="17" t="b">
        <v>1</v>
      </c>
      <c r="N67" s="17" t="s">
        <v>8269</v>
      </c>
      <c r="O67" s="17">
        <v>129</v>
      </c>
      <c r="P67" s="17">
        <v>60.69</v>
      </c>
      <c r="Q67" s="27" t="s">
        <v>8315</v>
      </c>
      <c r="R67" s="17" t="s">
        <v>8316</v>
      </c>
      <c r="S67" s="28">
        <v>41922.640590277777</v>
      </c>
      <c r="T67" s="28">
        <v>41932.249305555553</v>
      </c>
    </row>
    <row r="68" spans="1:20" ht="58" x14ac:dyDescent="0.35">
      <c r="A68" s="17">
        <v>2979</v>
      </c>
      <c r="B68" s="3" t="s">
        <v>2979</v>
      </c>
      <c r="C68" s="3" t="s">
        <v>7089</v>
      </c>
      <c r="D68" s="25">
        <v>5000</v>
      </c>
      <c r="E68" s="26">
        <v>5070</v>
      </c>
      <c r="F68" s="17" t="s">
        <v>8218</v>
      </c>
      <c r="G68" s="17" t="s">
        <v>8223</v>
      </c>
      <c r="H68" s="17" t="s">
        <v>8245</v>
      </c>
      <c r="I68" s="17">
        <v>1420524000</v>
      </c>
      <c r="J68" s="17">
        <v>1419104823</v>
      </c>
      <c r="K68" s="17" t="b">
        <v>0</v>
      </c>
      <c r="L68" s="17">
        <v>46</v>
      </c>
      <c r="M68" s="17" t="b">
        <v>1</v>
      </c>
      <c r="N68" s="17" t="s">
        <v>8269</v>
      </c>
      <c r="O68" s="17">
        <v>101</v>
      </c>
      <c r="P68" s="17">
        <v>110.22</v>
      </c>
      <c r="Q68" s="27" t="s">
        <v>8315</v>
      </c>
      <c r="R68" s="17" t="s">
        <v>8316</v>
      </c>
      <c r="S68" s="28">
        <v>41993.824340277773</v>
      </c>
      <c r="T68" s="28">
        <v>42010.25</v>
      </c>
    </row>
    <row r="69" spans="1:20" ht="43.5" x14ac:dyDescent="0.35">
      <c r="A69" s="17">
        <v>2980</v>
      </c>
      <c r="B69" s="3" t="s">
        <v>2980</v>
      </c>
      <c r="C69" s="3" t="s">
        <v>7090</v>
      </c>
      <c r="D69" s="25">
        <v>3000</v>
      </c>
      <c r="E69" s="26">
        <v>3275</v>
      </c>
      <c r="F69" s="17" t="s">
        <v>8218</v>
      </c>
      <c r="G69" s="17" t="s">
        <v>8223</v>
      </c>
      <c r="H69" s="17" t="s">
        <v>8245</v>
      </c>
      <c r="I69" s="17">
        <v>1440381600</v>
      </c>
      <c r="J69" s="17">
        <v>1438639130</v>
      </c>
      <c r="K69" s="17" t="b">
        <v>0</v>
      </c>
      <c r="L69" s="17">
        <v>24</v>
      </c>
      <c r="M69" s="17" t="b">
        <v>1</v>
      </c>
      <c r="N69" s="17" t="s">
        <v>8269</v>
      </c>
      <c r="O69" s="17">
        <v>109</v>
      </c>
      <c r="P69" s="17">
        <v>136.46</v>
      </c>
      <c r="Q69" s="27" t="s">
        <v>8315</v>
      </c>
      <c r="R69" s="17" t="s">
        <v>8316</v>
      </c>
      <c r="S69" s="28">
        <v>42219.915856481486</v>
      </c>
      <c r="T69" s="28">
        <v>42240.083333333328</v>
      </c>
    </row>
    <row r="70" spans="1:20" ht="58" x14ac:dyDescent="0.35">
      <c r="A70" s="17">
        <v>3147</v>
      </c>
      <c r="B70" s="3" t="s">
        <v>3147</v>
      </c>
      <c r="C70" s="3" t="s">
        <v>7257</v>
      </c>
      <c r="D70" s="25">
        <v>20000</v>
      </c>
      <c r="E70" s="26">
        <v>23505</v>
      </c>
      <c r="F70" s="17" t="s">
        <v>8218</v>
      </c>
      <c r="G70" s="17" t="s">
        <v>8223</v>
      </c>
      <c r="H70" s="17" t="s">
        <v>8245</v>
      </c>
      <c r="I70" s="17">
        <v>1415319355</v>
      </c>
      <c r="J70" s="17">
        <v>1411859755</v>
      </c>
      <c r="K70" s="17" t="b">
        <v>1</v>
      </c>
      <c r="L70" s="17">
        <v>213</v>
      </c>
      <c r="M70" s="17" t="b">
        <v>1</v>
      </c>
      <c r="N70" s="17" t="s">
        <v>8269</v>
      </c>
      <c r="O70" s="17">
        <v>118</v>
      </c>
      <c r="P70" s="17">
        <v>110.35</v>
      </c>
      <c r="Q70" s="27" t="s">
        <v>8315</v>
      </c>
      <c r="R70" s="17" t="s">
        <v>8316</v>
      </c>
      <c r="S70" s="28">
        <v>41909.969386574077</v>
      </c>
      <c r="T70" s="28">
        <v>41950.011053240742</v>
      </c>
    </row>
    <row r="71" spans="1:20" ht="29" x14ac:dyDescent="0.35">
      <c r="A71" s="17">
        <v>3148</v>
      </c>
      <c r="B71" s="3" t="s">
        <v>3148</v>
      </c>
      <c r="C71" s="3" t="s">
        <v>7258</v>
      </c>
      <c r="D71" s="25">
        <v>1800</v>
      </c>
      <c r="E71" s="26">
        <v>2361</v>
      </c>
      <c r="F71" s="17" t="s">
        <v>8218</v>
      </c>
      <c r="G71" s="17" t="s">
        <v>8223</v>
      </c>
      <c r="H71" s="17" t="s">
        <v>8245</v>
      </c>
      <c r="I71" s="17">
        <v>1412136000</v>
      </c>
      <c r="J71" s="17">
        <v>1410278284</v>
      </c>
      <c r="K71" s="17" t="b">
        <v>1</v>
      </c>
      <c r="L71" s="17">
        <v>57</v>
      </c>
      <c r="M71" s="17" t="b">
        <v>1</v>
      </c>
      <c r="N71" s="17" t="s">
        <v>8269</v>
      </c>
      <c r="O71" s="17">
        <v>131</v>
      </c>
      <c r="P71" s="17">
        <v>41.42</v>
      </c>
      <c r="Q71" s="27" t="s">
        <v>8315</v>
      </c>
      <c r="R71" s="17" t="s">
        <v>8316</v>
      </c>
      <c r="S71" s="28">
        <v>41891.665324074071</v>
      </c>
      <c r="T71" s="28">
        <v>41913.166666666664</v>
      </c>
    </row>
    <row r="72" spans="1:20" ht="58" x14ac:dyDescent="0.35">
      <c r="A72" s="17">
        <v>3149</v>
      </c>
      <c r="B72" s="3" t="s">
        <v>3149</v>
      </c>
      <c r="C72" s="3" t="s">
        <v>7259</v>
      </c>
      <c r="D72" s="25">
        <v>1250</v>
      </c>
      <c r="E72" s="26">
        <v>1300</v>
      </c>
      <c r="F72" s="17" t="s">
        <v>8218</v>
      </c>
      <c r="G72" s="17" t="s">
        <v>8223</v>
      </c>
      <c r="H72" s="17" t="s">
        <v>8245</v>
      </c>
      <c r="I72" s="17">
        <v>1354845600</v>
      </c>
      <c r="J72" s="17">
        <v>1352766300</v>
      </c>
      <c r="K72" s="17" t="b">
        <v>1</v>
      </c>
      <c r="L72" s="17">
        <v>25</v>
      </c>
      <c r="M72" s="17" t="b">
        <v>1</v>
      </c>
      <c r="N72" s="17" t="s">
        <v>8269</v>
      </c>
      <c r="O72" s="17">
        <v>104</v>
      </c>
      <c r="P72" s="17">
        <v>52</v>
      </c>
      <c r="Q72" s="27" t="s">
        <v>8315</v>
      </c>
      <c r="R72" s="17" t="s">
        <v>8316</v>
      </c>
      <c r="S72" s="28">
        <v>41226.017361111109</v>
      </c>
      <c r="T72" s="28">
        <v>41250.083333333336</v>
      </c>
    </row>
    <row r="73" spans="1:20" ht="58" x14ac:dyDescent="0.35">
      <c r="A73" s="17">
        <v>3150</v>
      </c>
      <c r="B73" s="3" t="s">
        <v>3150</v>
      </c>
      <c r="C73" s="3" t="s">
        <v>7260</v>
      </c>
      <c r="D73" s="25">
        <v>3500</v>
      </c>
      <c r="E73" s="26">
        <v>3535</v>
      </c>
      <c r="F73" s="17" t="s">
        <v>8218</v>
      </c>
      <c r="G73" s="17" t="s">
        <v>8223</v>
      </c>
      <c r="H73" s="17" t="s">
        <v>8245</v>
      </c>
      <c r="I73" s="17">
        <v>1295928000</v>
      </c>
      <c r="J73" s="17">
        <v>1288160403</v>
      </c>
      <c r="K73" s="17" t="b">
        <v>1</v>
      </c>
      <c r="L73" s="17">
        <v>104</v>
      </c>
      <c r="M73" s="17" t="b">
        <v>1</v>
      </c>
      <c r="N73" s="17" t="s">
        <v>8269</v>
      </c>
      <c r="O73" s="17">
        <v>101</v>
      </c>
      <c r="P73" s="17">
        <v>33.99</v>
      </c>
      <c r="Q73" s="27" t="s">
        <v>8315</v>
      </c>
      <c r="R73" s="17" t="s">
        <v>8316</v>
      </c>
      <c r="S73" s="28">
        <v>40478.263923611114</v>
      </c>
      <c r="T73" s="28">
        <v>40568.166666666664</v>
      </c>
    </row>
    <row r="74" spans="1:20" ht="43.5" x14ac:dyDescent="0.35">
      <c r="A74" s="17">
        <v>3151</v>
      </c>
      <c r="B74" s="3" t="s">
        <v>3151</v>
      </c>
      <c r="C74" s="3" t="s">
        <v>7261</v>
      </c>
      <c r="D74" s="25">
        <v>3500</v>
      </c>
      <c r="E74" s="26">
        <v>3514</v>
      </c>
      <c r="F74" s="17" t="s">
        <v>8218</v>
      </c>
      <c r="G74" s="17" t="s">
        <v>8223</v>
      </c>
      <c r="H74" s="17" t="s">
        <v>8245</v>
      </c>
      <c r="I74" s="17">
        <v>1410379774</v>
      </c>
      <c r="J74" s="17">
        <v>1407787774</v>
      </c>
      <c r="K74" s="17" t="b">
        <v>1</v>
      </c>
      <c r="L74" s="17">
        <v>34</v>
      </c>
      <c r="M74" s="17" t="b">
        <v>1</v>
      </c>
      <c r="N74" s="17" t="s">
        <v>8269</v>
      </c>
      <c r="O74" s="17">
        <v>100</v>
      </c>
      <c r="P74" s="17">
        <v>103.35</v>
      </c>
      <c r="Q74" s="27" t="s">
        <v>8315</v>
      </c>
      <c r="R74" s="17" t="s">
        <v>8316</v>
      </c>
      <c r="S74" s="28">
        <v>41862.83997685185</v>
      </c>
      <c r="T74" s="28">
        <v>41892.83997685185</v>
      </c>
    </row>
    <row r="75" spans="1:20" ht="43.5" x14ac:dyDescent="0.35">
      <c r="A75" s="17">
        <v>3153</v>
      </c>
      <c r="B75" s="3" t="s">
        <v>3153</v>
      </c>
      <c r="C75" s="3" t="s">
        <v>7263</v>
      </c>
      <c r="D75" s="25">
        <v>3000</v>
      </c>
      <c r="E75" s="26">
        <v>10067.5</v>
      </c>
      <c r="F75" s="17" t="s">
        <v>8218</v>
      </c>
      <c r="G75" s="17" t="s">
        <v>8223</v>
      </c>
      <c r="H75" s="17" t="s">
        <v>8245</v>
      </c>
      <c r="I75" s="17">
        <v>1304225940</v>
      </c>
      <c r="J75" s="17">
        <v>1301542937</v>
      </c>
      <c r="K75" s="17" t="b">
        <v>1</v>
      </c>
      <c r="L75" s="17">
        <v>241</v>
      </c>
      <c r="M75" s="17" t="b">
        <v>1</v>
      </c>
      <c r="N75" s="17" t="s">
        <v>8269</v>
      </c>
      <c r="O75" s="17">
        <v>336</v>
      </c>
      <c r="P75" s="17">
        <v>41.77</v>
      </c>
      <c r="Q75" s="27" t="s">
        <v>8315</v>
      </c>
      <c r="R75" s="17" t="s">
        <v>8316</v>
      </c>
      <c r="S75" s="28">
        <v>40633.154363425929</v>
      </c>
      <c r="T75" s="28">
        <v>40664.207638888889</v>
      </c>
    </row>
    <row r="76" spans="1:20" ht="58" x14ac:dyDescent="0.35">
      <c r="A76" s="17">
        <v>3154</v>
      </c>
      <c r="B76" s="3" t="s">
        <v>3154</v>
      </c>
      <c r="C76" s="3" t="s">
        <v>7264</v>
      </c>
      <c r="D76" s="25">
        <v>7000</v>
      </c>
      <c r="E76" s="26">
        <v>7905</v>
      </c>
      <c r="F76" s="17" t="s">
        <v>8218</v>
      </c>
      <c r="G76" s="17" t="s">
        <v>8223</v>
      </c>
      <c r="H76" s="17" t="s">
        <v>8245</v>
      </c>
      <c r="I76" s="17">
        <v>1333310458</v>
      </c>
      <c r="J76" s="17">
        <v>1330722058</v>
      </c>
      <c r="K76" s="17" t="b">
        <v>1</v>
      </c>
      <c r="L76" s="17">
        <v>123</v>
      </c>
      <c r="M76" s="17" t="b">
        <v>1</v>
      </c>
      <c r="N76" s="17" t="s">
        <v>8269</v>
      </c>
      <c r="O76" s="17">
        <v>113</v>
      </c>
      <c r="P76" s="17">
        <v>64.27</v>
      </c>
      <c r="Q76" s="27" t="s">
        <v>8315</v>
      </c>
      <c r="R76" s="17" t="s">
        <v>8316</v>
      </c>
      <c r="S76" s="28">
        <v>40970.875671296293</v>
      </c>
      <c r="T76" s="28">
        <v>41000.834004629629</v>
      </c>
    </row>
    <row r="77" spans="1:20" ht="58" x14ac:dyDescent="0.35">
      <c r="A77" s="17">
        <v>3156</v>
      </c>
      <c r="B77" s="3" t="s">
        <v>3156</v>
      </c>
      <c r="C77" s="3" t="s">
        <v>7266</v>
      </c>
      <c r="D77" s="25">
        <v>5500</v>
      </c>
      <c r="E77" s="26">
        <v>5600</v>
      </c>
      <c r="F77" s="17" t="s">
        <v>8218</v>
      </c>
      <c r="G77" s="17" t="s">
        <v>8223</v>
      </c>
      <c r="H77" s="17" t="s">
        <v>8245</v>
      </c>
      <c r="I77" s="17">
        <v>1338591144</v>
      </c>
      <c r="J77" s="17">
        <v>1335567144</v>
      </c>
      <c r="K77" s="17" t="b">
        <v>1</v>
      </c>
      <c r="L77" s="17">
        <v>89</v>
      </c>
      <c r="M77" s="17" t="b">
        <v>1</v>
      </c>
      <c r="N77" s="17" t="s">
        <v>8269</v>
      </c>
      <c r="O77" s="17">
        <v>102</v>
      </c>
      <c r="P77" s="17">
        <v>62.92</v>
      </c>
      <c r="Q77" s="27" t="s">
        <v>8315</v>
      </c>
      <c r="R77" s="17" t="s">
        <v>8316</v>
      </c>
      <c r="S77" s="28">
        <v>41026.953055555554</v>
      </c>
      <c r="T77" s="28">
        <v>41061.953055555554</v>
      </c>
    </row>
    <row r="78" spans="1:20" ht="29" x14ac:dyDescent="0.35">
      <c r="A78" s="17">
        <v>3157</v>
      </c>
      <c r="B78" s="3" t="s">
        <v>3157</v>
      </c>
      <c r="C78" s="3" t="s">
        <v>7267</v>
      </c>
      <c r="D78" s="25">
        <v>4000</v>
      </c>
      <c r="E78" s="26">
        <v>4040</v>
      </c>
      <c r="F78" s="17" t="s">
        <v>8218</v>
      </c>
      <c r="G78" s="17" t="s">
        <v>8223</v>
      </c>
      <c r="H78" s="17" t="s">
        <v>8245</v>
      </c>
      <c r="I78" s="17">
        <v>1405746000</v>
      </c>
      <c r="J78" s="17">
        <v>1404932105</v>
      </c>
      <c r="K78" s="17" t="b">
        <v>1</v>
      </c>
      <c r="L78" s="17">
        <v>41</v>
      </c>
      <c r="M78" s="17" t="b">
        <v>1</v>
      </c>
      <c r="N78" s="17" t="s">
        <v>8269</v>
      </c>
      <c r="O78" s="17">
        <v>101</v>
      </c>
      <c r="P78" s="17">
        <v>98.54</v>
      </c>
      <c r="Q78" s="27" t="s">
        <v>8315</v>
      </c>
      <c r="R78" s="17" t="s">
        <v>8316</v>
      </c>
      <c r="S78" s="28">
        <v>41829.788252314815</v>
      </c>
      <c r="T78" s="28">
        <v>41839.208333333336</v>
      </c>
    </row>
    <row r="79" spans="1:20" ht="29" x14ac:dyDescent="0.35">
      <c r="A79" s="17">
        <v>3158</v>
      </c>
      <c r="B79" s="3" t="s">
        <v>3158</v>
      </c>
      <c r="C79" s="3" t="s">
        <v>7268</v>
      </c>
      <c r="D79" s="25">
        <v>5000</v>
      </c>
      <c r="E79" s="26">
        <v>5700</v>
      </c>
      <c r="F79" s="17" t="s">
        <v>8218</v>
      </c>
      <c r="G79" s="17" t="s">
        <v>8223</v>
      </c>
      <c r="H79" s="17" t="s">
        <v>8245</v>
      </c>
      <c r="I79" s="17">
        <v>1374523752</v>
      </c>
      <c r="J79" s="17">
        <v>1371931752</v>
      </c>
      <c r="K79" s="17" t="b">
        <v>1</v>
      </c>
      <c r="L79" s="17">
        <v>69</v>
      </c>
      <c r="M79" s="17" t="b">
        <v>1</v>
      </c>
      <c r="N79" s="17" t="s">
        <v>8269</v>
      </c>
      <c r="O79" s="17">
        <v>114</v>
      </c>
      <c r="P79" s="17">
        <v>82.61</v>
      </c>
      <c r="Q79" s="27" t="s">
        <v>8315</v>
      </c>
      <c r="R79" s="17" t="s">
        <v>8316</v>
      </c>
      <c r="S79" s="28">
        <v>41447.839722222219</v>
      </c>
      <c r="T79" s="28">
        <v>41477.839722222219</v>
      </c>
    </row>
    <row r="80" spans="1:20" ht="43.5" x14ac:dyDescent="0.35">
      <c r="A80" s="17">
        <v>3159</v>
      </c>
      <c r="B80" s="3" t="s">
        <v>3159</v>
      </c>
      <c r="C80" s="3" t="s">
        <v>7269</v>
      </c>
      <c r="D80" s="25">
        <v>1500</v>
      </c>
      <c r="E80" s="26">
        <v>2002.22</v>
      </c>
      <c r="F80" s="17" t="s">
        <v>8218</v>
      </c>
      <c r="G80" s="17" t="s">
        <v>8223</v>
      </c>
      <c r="H80" s="17" t="s">
        <v>8245</v>
      </c>
      <c r="I80" s="17">
        <v>1326927600</v>
      </c>
      <c r="J80" s="17">
        <v>1323221761</v>
      </c>
      <c r="K80" s="17" t="b">
        <v>1</v>
      </c>
      <c r="L80" s="17">
        <v>52</v>
      </c>
      <c r="M80" s="17" t="b">
        <v>1</v>
      </c>
      <c r="N80" s="17" t="s">
        <v>8269</v>
      </c>
      <c r="O80" s="17">
        <v>133</v>
      </c>
      <c r="P80" s="17">
        <v>38.5</v>
      </c>
      <c r="Q80" s="27" t="s">
        <v>8315</v>
      </c>
      <c r="R80" s="17" t="s">
        <v>8316</v>
      </c>
      <c r="S80" s="28">
        <v>40884.066678240742</v>
      </c>
      <c r="T80" s="28">
        <v>40926.958333333336</v>
      </c>
    </row>
    <row r="81" spans="1:20" ht="43.5" x14ac:dyDescent="0.35">
      <c r="A81" s="17">
        <v>3160</v>
      </c>
      <c r="B81" s="3" t="s">
        <v>3160</v>
      </c>
      <c r="C81" s="3" t="s">
        <v>7270</v>
      </c>
      <c r="D81" s="25">
        <v>4500</v>
      </c>
      <c r="E81" s="26">
        <v>4569</v>
      </c>
      <c r="F81" s="17" t="s">
        <v>8218</v>
      </c>
      <c r="G81" s="17" t="s">
        <v>8223</v>
      </c>
      <c r="H81" s="17" t="s">
        <v>8245</v>
      </c>
      <c r="I81" s="17">
        <v>1407905940</v>
      </c>
      <c r="J81" s="17">
        <v>1405923687</v>
      </c>
      <c r="K81" s="17" t="b">
        <v>1</v>
      </c>
      <c r="L81" s="17">
        <v>57</v>
      </c>
      <c r="M81" s="17" t="b">
        <v>1</v>
      </c>
      <c r="N81" s="17" t="s">
        <v>8269</v>
      </c>
      <c r="O81" s="17">
        <v>102</v>
      </c>
      <c r="P81" s="17">
        <v>80.16</v>
      </c>
      <c r="Q81" s="27" t="s">
        <v>8315</v>
      </c>
      <c r="R81" s="17" t="s">
        <v>8316</v>
      </c>
      <c r="S81" s="28">
        <v>41841.26489583333</v>
      </c>
      <c r="T81" s="28">
        <v>41864.207638888889</v>
      </c>
    </row>
    <row r="82" spans="1:20" ht="58" x14ac:dyDescent="0.35">
      <c r="A82" s="17">
        <v>3162</v>
      </c>
      <c r="B82" s="3" t="s">
        <v>3162</v>
      </c>
      <c r="C82" s="3" t="s">
        <v>7272</v>
      </c>
      <c r="D82" s="25">
        <v>4000</v>
      </c>
      <c r="E82" s="26">
        <v>5086</v>
      </c>
      <c r="F82" s="17" t="s">
        <v>8218</v>
      </c>
      <c r="G82" s="17" t="s">
        <v>8223</v>
      </c>
      <c r="H82" s="17" t="s">
        <v>8245</v>
      </c>
      <c r="I82" s="17">
        <v>1404698400</v>
      </c>
      <c r="J82" s="17">
        <v>1402331262</v>
      </c>
      <c r="K82" s="17" t="b">
        <v>1</v>
      </c>
      <c r="L82" s="17">
        <v>63</v>
      </c>
      <c r="M82" s="17" t="b">
        <v>1</v>
      </c>
      <c r="N82" s="17" t="s">
        <v>8269</v>
      </c>
      <c r="O82" s="17">
        <v>127</v>
      </c>
      <c r="P82" s="17">
        <v>80.73</v>
      </c>
      <c r="Q82" s="27" t="s">
        <v>8315</v>
      </c>
      <c r="R82" s="17" t="s">
        <v>8316</v>
      </c>
      <c r="S82" s="28">
        <v>41799.685902777775</v>
      </c>
      <c r="T82" s="28">
        <v>41827.083333333336</v>
      </c>
    </row>
    <row r="83" spans="1:20" ht="43.5" x14ac:dyDescent="0.35">
      <c r="A83" s="17">
        <v>3163</v>
      </c>
      <c r="B83" s="3" t="s">
        <v>3163</v>
      </c>
      <c r="C83" s="3" t="s">
        <v>7273</v>
      </c>
      <c r="D83" s="25">
        <v>13000</v>
      </c>
      <c r="E83" s="26">
        <v>14450</v>
      </c>
      <c r="F83" s="17" t="s">
        <v>8218</v>
      </c>
      <c r="G83" s="17" t="s">
        <v>8223</v>
      </c>
      <c r="H83" s="17" t="s">
        <v>8245</v>
      </c>
      <c r="I83" s="17">
        <v>1402855525</v>
      </c>
      <c r="J83" s="17">
        <v>1400263525</v>
      </c>
      <c r="K83" s="17" t="b">
        <v>1</v>
      </c>
      <c r="L83" s="17">
        <v>72</v>
      </c>
      <c r="M83" s="17" t="b">
        <v>1</v>
      </c>
      <c r="N83" s="17" t="s">
        <v>8269</v>
      </c>
      <c r="O83" s="17">
        <v>111</v>
      </c>
      <c r="P83" s="17">
        <v>200.69</v>
      </c>
      <c r="Q83" s="27" t="s">
        <v>8315</v>
      </c>
      <c r="R83" s="17" t="s">
        <v>8316</v>
      </c>
      <c r="S83" s="28">
        <v>41775.753761574073</v>
      </c>
      <c r="T83" s="28">
        <v>41805.753761574073</v>
      </c>
    </row>
    <row r="84" spans="1:20" ht="58" x14ac:dyDescent="0.35">
      <c r="A84" s="17">
        <v>3164</v>
      </c>
      <c r="B84" s="3" t="s">
        <v>3164</v>
      </c>
      <c r="C84" s="3" t="s">
        <v>7274</v>
      </c>
      <c r="D84" s="25">
        <v>2500</v>
      </c>
      <c r="E84" s="26">
        <v>2669</v>
      </c>
      <c r="F84" s="17" t="s">
        <v>8218</v>
      </c>
      <c r="G84" s="17" t="s">
        <v>8223</v>
      </c>
      <c r="H84" s="17" t="s">
        <v>8245</v>
      </c>
      <c r="I84" s="17">
        <v>1402341615</v>
      </c>
      <c r="J84" s="17">
        <v>1399490415</v>
      </c>
      <c r="K84" s="17" t="b">
        <v>1</v>
      </c>
      <c r="L84" s="17">
        <v>71</v>
      </c>
      <c r="M84" s="17" t="b">
        <v>1</v>
      </c>
      <c r="N84" s="17" t="s">
        <v>8269</v>
      </c>
      <c r="O84" s="17">
        <v>107</v>
      </c>
      <c r="P84" s="17">
        <v>37.590000000000003</v>
      </c>
      <c r="Q84" s="27" t="s">
        <v>8315</v>
      </c>
      <c r="R84" s="17" t="s">
        <v>8316</v>
      </c>
      <c r="S84" s="28">
        <v>41766.80572916667</v>
      </c>
      <c r="T84" s="28">
        <v>41799.80572916667</v>
      </c>
    </row>
    <row r="85" spans="1:20" ht="58" x14ac:dyDescent="0.35">
      <c r="A85" s="17">
        <v>3165</v>
      </c>
      <c r="B85" s="3" t="s">
        <v>3165</v>
      </c>
      <c r="C85" s="3" t="s">
        <v>7275</v>
      </c>
      <c r="D85" s="25">
        <v>750</v>
      </c>
      <c r="E85" s="26">
        <v>1220</v>
      </c>
      <c r="F85" s="17" t="s">
        <v>8218</v>
      </c>
      <c r="G85" s="17" t="s">
        <v>8223</v>
      </c>
      <c r="H85" s="17" t="s">
        <v>8245</v>
      </c>
      <c r="I85" s="17">
        <v>1304395140</v>
      </c>
      <c r="J85" s="17">
        <v>1302493760</v>
      </c>
      <c r="K85" s="17" t="b">
        <v>1</v>
      </c>
      <c r="L85" s="17">
        <v>21</v>
      </c>
      <c r="M85" s="17" t="b">
        <v>1</v>
      </c>
      <c r="N85" s="17" t="s">
        <v>8269</v>
      </c>
      <c r="O85" s="17">
        <v>163</v>
      </c>
      <c r="P85" s="17">
        <v>58.1</v>
      </c>
      <c r="Q85" s="27" t="s">
        <v>8315</v>
      </c>
      <c r="R85" s="17" t="s">
        <v>8316</v>
      </c>
      <c r="S85" s="28">
        <v>40644.159259259257</v>
      </c>
      <c r="T85" s="28">
        <v>40666.165972222225</v>
      </c>
    </row>
    <row r="86" spans="1:20" ht="58" x14ac:dyDescent="0.35">
      <c r="A86" s="17">
        <v>3166</v>
      </c>
      <c r="B86" s="3" t="s">
        <v>3166</v>
      </c>
      <c r="C86" s="3" t="s">
        <v>7276</v>
      </c>
      <c r="D86" s="25">
        <v>35000</v>
      </c>
      <c r="E86" s="26">
        <v>56079.83</v>
      </c>
      <c r="F86" s="17" t="s">
        <v>8218</v>
      </c>
      <c r="G86" s="17" t="s">
        <v>8223</v>
      </c>
      <c r="H86" s="17" t="s">
        <v>8245</v>
      </c>
      <c r="I86" s="17">
        <v>1416988740</v>
      </c>
      <c r="J86" s="17">
        <v>1414514153</v>
      </c>
      <c r="K86" s="17" t="b">
        <v>1</v>
      </c>
      <c r="L86" s="17">
        <v>930</v>
      </c>
      <c r="M86" s="17" t="b">
        <v>1</v>
      </c>
      <c r="N86" s="17" t="s">
        <v>8269</v>
      </c>
      <c r="O86" s="17">
        <v>160</v>
      </c>
      <c r="P86" s="17">
        <v>60.3</v>
      </c>
      <c r="Q86" s="27" t="s">
        <v>8315</v>
      </c>
      <c r="R86" s="17" t="s">
        <v>8316</v>
      </c>
      <c r="S86" s="28">
        <v>41940.69158564815</v>
      </c>
      <c r="T86" s="28">
        <v>41969.332638888889</v>
      </c>
    </row>
    <row r="87" spans="1:20" ht="29" x14ac:dyDescent="0.35">
      <c r="A87" s="17">
        <v>3167</v>
      </c>
      <c r="B87" s="3" t="s">
        <v>3167</v>
      </c>
      <c r="C87" s="3" t="s">
        <v>7277</v>
      </c>
      <c r="D87" s="25">
        <v>3000</v>
      </c>
      <c r="E87" s="26">
        <v>3485</v>
      </c>
      <c r="F87" s="17" t="s">
        <v>8218</v>
      </c>
      <c r="G87" s="17" t="s">
        <v>8223</v>
      </c>
      <c r="H87" s="17" t="s">
        <v>8245</v>
      </c>
      <c r="I87" s="17">
        <v>1406952781</v>
      </c>
      <c r="J87" s="17">
        <v>1405743181</v>
      </c>
      <c r="K87" s="17" t="b">
        <v>1</v>
      </c>
      <c r="L87" s="17">
        <v>55</v>
      </c>
      <c r="M87" s="17" t="b">
        <v>1</v>
      </c>
      <c r="N87" s="17" t="s">
        <v>8269</v>
      </c>
      <c r="O87" s="17">
        <v>116</v>
      </c>
      <c r="P87" s="17">
        <v>63.36</v>
      </c>
      <c r="Q87" s="27" t="s">
        <v>8315</v>
      </c>
      <c r="R87" s="17" t="s">
        <v>8316</v>
      </c>
      <c r="S87" s="28">
        <v>41839.175706018519</v>
      </c>
      <c r="T87" s="28">
        <v>41853.175706018519</v>
      </c>
    </row>
    <row r="88" spans="1:20" ht="43.5" x14ac:dyDescent="0.35">
      <c r="A88" s="17">
        <v>3168</v>
      </c>
      <c r="B88" s="3" t="s">
        <v>3168</v>
      </c>
      <c r="C88" s="3" t="s">
        <v>7278</v>
      </c>
      <c r="D88" s="25">
        <v>2500</v>
      </c>
      <c r="E88" s="26">
        <v>3105</v>
      </c>
      <c r="F88" s="17" t="s">
        <v>8218</v>
      </c>
      <c r="G88" s="17" t="s">
        <v>8223</v>
      </c>
      <c r="H88" s="17" t="s">
        <v>8245</v>
      </c>
      <c r="I88" s="17">
        <v>1402696800</v>
      </c>
      <c r="J88" s="17">
        <v>1399948353</v>
      </c>
      <c r="K88" s="17" t="b">
        <v>1</v>
      </c>
      <c r="L88" s="17">
        <v>61</v>
      </c>
      <c r="M88" s="17" t="b">
        <v>1</v>
      </c>
      <c r="N88" s="17" t="s">
        <v>8269</v>
      </c>
      <c r="O88" s="17">
        <v>124</v>
      </c>
      <c r="P88" s="17">
        <v>50.9</v>
      </c>
      <c r="Q88" s="27" t="s">
        <v>8315</v>
      </c>
      <c r="R88" s="17" t="s">
        <v>8316</v>
      </c>
      <c r="S88" s="28">
        <v>41772.105937500004</v>
      </c>
      <c r="T88" s="28">
        <v>41803.916666666664</v>
      </c>
    </row>
    <row r="89" spans="1:20" ht="29" x14ac:dyDescent="0.35">
      <c r="A89" s="17">
        <v>3169</v>
      </c>
      <c r="B89" s="3" t="s">
        <v>3169</v>
      </c>
      <c r="C89" s="3" t="s">
        <v>7279</v>
      </c>
      <c r="D89" s="25">
        <v>8000</v>
      </c>
      <c r="E89" s="26">
        <v>8241</v>
      </c>
      <c r="F89" s="17" t="s">
        <v>8218</v>
      </c>
      <c r="G89" s="17" t="s">
        <v>8223</v>
      </c>
      <c r="H89" s="17" t="s">
        <v>8245</v>
      </c>
      <c r="I89" s="17">
        <v>1386910740</v>
      </c>
      <c r="J89" s="17">
        <v>1384364561</v>
      </c>
      <c r="K89" s="17" t="b">
        <v>1</v>
      </c>
      <c r="L89" s="17">
        <v>82</v>
      </c>
      <c r="M89" s="17" t="b">
        <v>1</v>
      </c>
      <c r="N89" s="17" t="s">
        <v>8269</v>
      </c>
      <c r="O89" s="17">
        <v>103</v>
      </c>
      <c r="P89" s="17">
        <v>100.5</v>
      </c>
      <c r="Q89" s="27" t="s">
        <v>8315</v>
      </c>
      <c r="R89" s="17" t="s">
        <v>8316</v>
      </c>
      <c r="S89" s="28">
        <v>41591.737974537034</v>
      </c>
      <c r="T89" s="28">
        <v>41621.207638888889</v>
      </c>
    </row>
    <row r="90" spans="1:20" ht="43.5" x14ac:dyDescent="0.35">
      <c r="A90" s="17">
        <v>3170</v>
      </c>
      <c r="B90" s="3" t="s">
        <v>3170</v>
      </c>
      <c r="C90" s="3" t="s">
        <v>7280</v>
      </c>
      <c r="D90" s="25">
        <v>2000</v>
      </c>
      <c r="E90" s="26">
        <v>2245</v>
      </c>
      <c r="F90" s="17" t="s">
        <v>8218</v>
      </c>
      <c r="G90" s="17" t="s">
        <v>8223</v>
      </c>
      <c r="H90" s="17" t="s">
        <v>8245</v>
      </c>
      <c r="I90" s="17">
        <v>1404273600</v>
      </c>
      <c r="J90" s="17">
        <v>1401414944</v>
      </c>
      <c r="K90" s="17" t="b">
        <v>1</v>
      </c>
      <c r="L90" s="17">
        <v>71</v>
      </c>
      <c r="M90" s="17" t="b">
        <v>1</v>
      </c>
      <c r="N90" s="17" t="s">
        <v>8269</v>
      </c>
      <c r="O90" s="17">
        <v>112</v>
      </c>
      <c r="P90" s="17">
        <v>31.62</v>
      </c>
      <c r="Q90" s="27" t="s">
        <v>8315</v>
      </c>
      <c r="R90" s="17" t="s">
        <v>8316</v>
      </c>
      <c r="S90" s="28">
        <v>41789.080370370371</v>
      </c>
      <c r="T90" s="28">
        <v>41822.166666666664</v>
      </c>
    </row>
    <row r="91" spans="1:20" ht="43.5" x14ac:dyDescent="0.35">
      <c r="A91" s="17">
        <v>3172</v>
      </c>
      <c r="B91" s="3" t="s">
        <v>3172</v>
      </c>
      <c r="C91" s="3" t="s">
        <v>7282</v>
      </c>
      <c r="D91" s="25">
        <v>2000</v>
      </c>
      <c r="E91" s="26">
        <v>2300</v>
      </c>
      <c r="F91" s="17" t="s">
        <v>8218</v>
      </c>
      <c r="G91" s="17" t="s">
        <v>8223</v>
      </c>
      <c r="H91" s="17" t="s">
        <v>8245</v>
      </c>
      <c r="I91" s="17">
        <v>1329240668</v>
      </c>
      <c r="J91" s="17">
        <v>1326648668</v>
      </c>
      <c r="K91" s="17" t="b">
        <v>1</v>
      </c>
      <c r="L91" s="17">
        <v>29</v>
      </c>
      <c r="M91" s="17" t="b">
        <v>1</v>
      </c>
      <c r="N91" s="17" t="s">
        <v>8269</v>
      </c>
      <c r="O91" s="17">
        <v>115</v>
      </c>
      <c r="P91" s="17">
        <v>79.31</v>
      </c>
      <c r="Q91" s="27" t="s">
        <v>8315</v>
      </c>
      <c r="R91" s="17" t="s">
        <v>8316</v>
      </c>
      <c r="S91" s="28">
        <v>40923.729953703703</v>
      </c>
      <c r="T91" s="28">
        <v>40953.729953703703</v>
      </c>
    </row>
    <row r="92" spans="1:20" ht="58" x14ac:dyDescent="0.35">
      <c r="A92" s="17">
        <v>3173</v>
      </c>
      <c r="B92" s="3" t="s">
        <v>3173</v>
      </c>
      <c r="C92" s="3" t="s">
        <v>7283</v>
      </c>
      <c r="D92" s="25">
        <v>10000</v>
      </c>
      <c r="E92" s="26">
        <v>10300</v>
      </c>
      <c r="F92" s="17" t="s">
        <v>8218</v>
      </c>
      <c r="G92" s="17" t="s">
        <v>8223</v>
      </c>
      <c r="H92" s="17" t="s">
        <v>8245</v>
      </c>
      <c r="I92" s="17">
        <v>1411765492</v>
      </c>
      <c r="J92" s="17">
        <v>1409173492</v>
      </c>
      <c r="K92" s="17" t="b">
        <v>1</v>
      </c>
      <c r="L92" s="17">
        <v>74</v>
      </c>
      <c r="M92" s="17" t="b">
        <v>1</v>
      </c>
      <c r="N92" s="17" t="s">
        <v>8269</v>
      </c>
      <c r="O92" s="17">
        <v>103</v>
      </c>
      <c r="P92" s="17">
        <v>139.19</v>
      </c>
      <c r="Q92" s="27" t="s">
        <v>8315</v>
      </c>
      <c r="R92" s="17" t="s">
        <v>8316</v>
      </c>
      <c r="S92" s="28">
        <v>41878.878379629627</v>
      </c>
      <c r="T92" s="28">
        <v>41908.878379629627</v>
      </c>
    </row>
    <row r="93" spans="1:20" ht="58" x14ac:dyDescent="0.35">
      <c r="A93" s="17">
        <v>3174</v>
      </c>
      <c r="B93" s="3" t="s">
        <v>3174</v>
      </c>
      <c r="C93" s="3" t="s">
        <v>7284</v>
      </c>
      <c r="D93" s="25">
        <v>3000</v>
      </c>
      <c r="E93" s="26">
        <v>3034</v>
      </c>
      <c r="F93" s="17" t="s">
        <v>8218</v>
      </c>
      <c r="G93" s="17" t="s">
        <v>8223</v>
      </c>
      <c r="H93" s="17" t="s">
        <v>8245</v>
      </c>
      <c r="I93" s="17">
        <v>1408999508</v>
      </c>
      <c r="J93" s="17">
        <v>1407789908</v>
      </c>
      <c r="K93" s="17" t="b">
        <v>1</v>
      </c>
      <c r="L93" s="17">
        <v>23</v>
      </c>
      <c r="M93" s="17" t="b">
        <v>1</v>
      </c>
      <c r="N93" s="17" t="s">
        <v>8269</v>
      </c>
      <c r="O93" s="17">
        <v>101</v>
      </c>
      <c r="P93" s="17">
        <v>131.91</v>
      </c>
      <c r="Q93" s="27" t="s">
        <v>8315</v>
      </c>
      <c r="R93" s="17" t="s">
        <v>8316</v>
      </c>
      <c r="S93" s="28">
        <v>41862.864675925928</v>
      </c>
      <c r="T93" s="28">
        <v>41876.864675925928</v>
      </c>
    </row>
    <row r="94" spans="1:20" ht="58" x14ac:dyDescent="0.35">
      <c r="A94" s="17">
        <v>3175</v>
      </c>
      <c r="B94" s="3" t="s">
        <v>3175</v>
      </c>
      <c r="C94" s="3" t="s">
        <v>7285</v>
      </c>
      <c r="D94" s="25">
        <v>5000</v>
      </c>
      <c r="E94" s="26">
        <v>5478</v>
      </c>
      <c r="F94" s="17" t="s">
        <v>8218</v>
      </c>
      <c r="G94" s="17" t="s">
        <v>8223</v>
      </c>
      <c r="H94" s="17" t="s">
        <v>8245</v>
      </c>
      <c r="I94" s="17">
        <v>1297977427</v>
      </c>
      <c r="J94" s="17">
        <v>1292793427</v>
      </c>
      <c r="K94" s="17" t="b">
        <v>1</v>
      </c>
      <c r="L94" s="17">
        <v>60</v>
      </c>
      <c r="M94" s="17" t="b">
        <v>1</v>
      </c>
      <c r="N94" s="17" t="s">
        <v>8269</v>
      </c>
      <c r="O94" s="17">
        <v>110</v>
      </c>
      <c r="P94" s="17">
        <v>91.3</v>
      </c>
      <c r="Q94" s="27" t="s">
        <v>8315</v>
      </c>
      <c r="R94" s="17" t="s">
        <v>8316</v>
      </c>
      <c r="S94" s="28">
        <v>40531.886886574073</v>
      </c>
      <c r="T94" s="28">
        <v>40591.886886574073</v>
      </c>
    </row>
    <row r="95" spans="1:20" ht="58" x14ac:dyDescent="0.35">
      <c r="A95" s="17">
        <v>3176</v>
      </c>
      <c r="B95" s="3" t="s">
        <v>3176</v>
      </c>
      <c r="C95" s="3" t="s">
        <v>7286</v>
      </c>
      <c r="D95" s="25">
        <v>1900</v>
      </c>
      <c r="E95" s="26">
        <v>2182</v>
      </c>
      <c r="F95" s="17" t="s">
        <v>8218</v>
      </c>
      <c r="G95" s="17" t="s">
        <v>8223</v>
      </c>
      <c r="H95" s="17" t="s">
        <v>8245</v>
      </c>
      <c r="I95" s="17">
        <v>1376838000</v>
      </c>
      <c r="J95" s="17">
        <v>1374531631</v>
      </c>
      <c r="K95" s="17" t="b">
        <v>1</v>
      </c>
      <c r="L95" s="17">
        <v>55</v>
      </c>
      <c r="M95" s="17" t="b">
        <v>1</v>
      </c>
      <c r="N95" s="17" t="s">
        <v>8269</v>
      </c>
      <c r="O95" s="17">
        <v>115</v>
      </c>
      <c r="P95" s="17">
        <v>39.67</v>
      </c>
      <c r="Q95" s="27" t="s">
        <v>8315</v>
      </c>
      <c r="R95" s="17" t="s">
        <v>8316</v>
      </c>
      <c r="S95" s="28">
        <v>41477.930914351848</v>
      </c>
      <c r="T95" s="28">
        <v>41504.625</v>
      </c>
    </row>
    <row r="96" spans="1:20" ht="43.5" x14ac:dyDescent="0.35">
      <c r="A96" s="17">
        <v>3177</v>
      </c>
      <c r="B96" s="3" t="s">
        <v>3177</v>
      </c>
      <c r="C96" s="3" t="s">
        <v>7287</v>
      </c>
      <c r="D96" s="25">
        <v>2500</v>
      </c>
      <c r="E96" s="26">
        <v>2935</v>
      </c>
      <c r="F96" s="17" t="s">
        <v>8218</v>
      </c>
      <c r="G96" s="17" t="s">
        <v>8223</v>
      </c>
      <c r="H96" s="17" t="s">
        <v>8245</v>
      </c>
      <c r="I96" s="17">
        <v>1403366409</v>
      </c>
      <c r="J96" s="17">
        <v>1400774409</v>
      </c>
      <c r="K96" s="17" t="b">
        <v>1</v>
      </c>
      <c r="L96" s="17">
        <v>51</v>
      </c>
      <c r="M96" s="17" t="b">
        <v>1</v>
      </c>
      <c r="N96" s="17" t="s">
        <v>8269</v>
      </c>
      <c r="O96" s="17">
        <v>117</v>
      </c>
      <c r="P96" s="17">
        <v>57.55</v>
      </c>
      <c r="Q96" s="27" t="s">
        <v>8315</v>
      </c>
      <c r="R96" s="17" t="s">
        <v>8316</v>
      </c>
      <c r="S96" s="28">
        <v>41781.666770833333</v>
      </c>
      <c r="T96" s="28">
        <v>41811.666770833333</v>
      </c>
    </row>
    <row r="97" spans="1:20" ht="43.5" x14ac:dyDescent="0.35">
      <c r="A97" s="17">
        <v>3179</v>
      </c>
      <c r="B97" s="3" t="s">
        <v>3179</v>
      </c>
      <c r="C97" s="3" t="s">
        <v>7289</v>
      </c>
      <c r="D97" s="25">
        <v>4200</v>
      </c>
      <c r="E97" s="26">
        <v>4794.82</v>
      </c>
      <c r="F97" s="17" t="s">
        <v>8218</v>
      </c>
      <c r="G97" s="17" t="s">
        <v>8223</v>
      </c>
      <c r="H97" s="17" t="s">
        <v>8245</v>
      </c>
      <c r="I97" s="17">
        <v>1367859071</v>
      </c>
      <c r="J97" s="17">
        <v>1365699071</v>
      </c>
      <c r="K97" s="17" t="b">
        <v>1</v>
      </c>
      <c r="L97" s="17">
        <v>62</v>
      </c>
      <c r="M97" s="17" t="b">
        <v>1</v>
      </c>
      <c r="N97" s="17" t="s">
        <v>8269</v>
      </c>
      <c r="O97" s="17">
        <v>114</v>
      </c>
      <c r="P97" s="17">
        <v>77.34</v>
      </c>
      <c r="Q97" s="27" t="s">
        <v>8315</v>
      </c>
      <c r="R97" s="17" t="s">
        <v>8316</v>
      </c>
      <c r="S97" s="28">
        <v>41375.702210648145</v>
      </c>
      <c r="T97" s="28">
        <v>41400.702210648145</v>
      </c>
    </row>
    <row r="98" spans="1:20" ht="58" x14ac:dyDescent="0.35">
      <c r="A98" s="17">
        <v>3182</v>
      </c>
      <c r="B98" s="3" t="s">
        <v>3182</v>
      </c>
      <c r="C98" s="3" t="s">
        <v>7292</v>
      </c>
      <c r="D98" s="25">
        <v>7000</v>
      </c>
      <c r="E98" s="26">
        <v>7062</v>
      </c>
      <c r="F98" s="17" t="s">
        <v>8218</v>
      </c>
      <c r="G98" s="17" t="s">
        <v>8223</v>
      </c>
      <c r="H98" s="17" t="s">
        <v>8245</v>
      </c>
      <c r="I98" s="17">
        <v>1328029200</v>
      </c>
      <c r="J98" s="17">
        <v>1323211621</v>
      </c>
      <c r="K98" s="17" t="b">
        <v>1</v>
      </c>
      <c r="L98" s="17">
        <v>151</v>
      </c>
      <c r="M98" s="17" t="b">
        <v>1</v>
      </c>
      <c r="N98" s="17" t="s">
        <v>8269</v>
      </c>
      <c r="O98" s="17">
        <v>101</v>
      </c>
      <c r="P98" s="17">
        <v>46.77</v>
      </c>
      <c r="Q98" s="27" t="s">
        <v>8315</v>
      </c>
      <c r="R98" s="17" t="s">
        <v>8316</v>
      </c>
      <c r="S98" s="28">
        <v>40883.949317129627</v>
      </c>
      <c r="T98" s="28">
        <v>40939.708333333336</v>
      </c>
    </row>
    <row r="99" spans="1:20" ht="43.5" x14ac:dyDescent="0.35">
      <c r="A99" s="17">
        <v>3183</v>
      </c>
      <c r="B99" s="3" t="s">
        <v>3183</v>
      </c>
      <c r="C99" s="3" t="s">
        <v>7293</v>
      </c>
      <c r="D99" s="25">
        <v>2500</v>
      </c>
      <c r="E99" s="26">
        <v>2725</v>
      </c>
      <c r="F99" s="17" t="s">
        <v>8218</v>
      </c>
      <c r="G99" s="17" t="s">
        <v>8223</v>
      </c>
      <c r="H99" s="17" t="s">
        <v>8245</v>
      </c>
      <c r="I99" s="17">
        <v>1377284669</v>
      </c>
      <c r="J99" s="17">
        <v>1375729469</v>
      </c>
      <c r="K99" s="17" t="b">
        <v>1</v>
      </c>
      <c r="L99" s="17">
        <v>68</v>
      </c>
      <c r="M99" s="17" t="b">
        <v>1</v>
      </c>
      <c r="N99" s="17" t="s">
        <v>8269</v>
      </c>
      <c r="O99" s="17">
        <v>109</v>
      </c>
      <c r="P99" s="17">
        <v>40.07</v>
      </c>
      <c r="Q99" s="27" t="s">
        <v>8315</v>
      </c>
      <c r="R99" s="17" t="s">
        <v>8316</v>
      </c>
      <c r="S99" s="28">
        <v>41491.79478009259</v>
      </c>
      <c r="T99" s="28">
        <v>41509.79478009259</v>
      </c>
    </row>
    <row r="100" spans="1:20" ht="43.5" x14ac:dyDescent="0.35">
      <c r="A100" s="17">
        <v>3184</v>
      </c>
      <c r="B100" s="3" t="s">
        <v>3184</v>
      </c>
      <c r="C100" s="3" t="s">
        <v>7294</v>
      </c>
      <c r="D100" s="25">
        <v>4300</v>
      </c>
      <c r="E100" s="26">
        <v>4610</v>
      </c>
      <c r="F100" s="17" t="s">
        <v>8218</v>
      </c>
      <c r="G100" s="17" t="s">
        <v>8223</v>
      </c>
      <c r="H100" s="17" t="s">
        <v>8245</v>
      </c>
      <c r="I100" s="17">
        <v>1404258631</v>
      </c>
      <c r="J100" s="17">
        <v>1401666631</v>
      </c>
      <c r="K100" s="17" t="b">
        <v>1</v>
      </c>
      <c r="L100" s="17">
        <v>46</v>
      </c>
      <c r="M100" s="17" t="b">
        <v>1</v>
      </c>
      <c r="N100" s="17" t="s">
        <v>8269</v>
      </c>
      <c r="O100" s="17">
        <v>107</v>
      </c>
      <c r="P100" s="17">
        <v>100.22</v>
      </c>
      <c r="Q100" s="27" t="s">
        <v>8315</v>
      </c>
      <c r="R100" s="17" t="s">
        <v>8316</v>
      </c>
      <c r="S100" s="28">
        <v>41791.993414351848</v>
      </c>
      <c r="T100" s="28">
        <v>41821.993414351848</v>
      </c>
    </row>
    <row r="101" spans="1:20" ht="58" x14ac:dyDescent="0.35">
      <c r="A101" s="17">
        <v>3187</v>
      </c>
      <c r="B101" s="3" t="s">
        <v>3187</v>
      </c>
      <c r="C101" s="3" t="s">
        <v>7297</v>
      </c>
      <c r="D101" s="25">
        <v>15000</v>
      </c>
      <c r="E101" s="26">
        <v>17444</v>
      </c>
      <c r="F101" s="17" t="s">
        <v>8218</v>
      </c>
      <c r="G101" s="17" t="s">
        <v>8223</v>
      </c>
      <c r="H101" s="17" t="s">
        <v>8245</v>
      </c>
      <c r="I101" s="17">
        <v>1407167973</v>
      </c>
      <c r="J101" s="17">
        <v>1405439973</v>
      </c>
      <c r="K101" s="17" t="b">
        <v>1</v>
      </c>
      <c r="L101" s="17">
        <v>244</v>
      </c>
      <c r="M101" s="17" t="b">
        <v>1</v>
      </c>
      <c r="N101" s="17" t="s">
        <v>8269</v>
      </c>
      <c r="O101" s="17">
        <v>116</v>
      </c>
      <c r="P101" s="17">
        <v>71.489999999999995</v>
      </c>
      <c r="Q101" s="27" t="s">
        <v>8315</v>
      </c>
      <c r="R101" s="17" t="s">
        <v>8316</v>
      </c>
      <c r="S101" s="28">
        <v>41835.666354166664</v>
      </c>
      <c r="T101" s="28">
        <v>41855.666354166664</v>
      </c>
    </row>
    <row r="102" spans="1:20" ht="43.5" x14ac:dyDescent="0.35">
      <c r="A102" s="17">
        <v>3208</v>
      </c>
      <c r="B102" s="3" t="s">
        <v>3208</v>
      </c>
      <c r="C102" s="3" t="s">
        <v>7318</v>
      </c>
      <c r="D102" s="25">
        <v>5000</v>
      </c>
      <c r="E102" s="26">
        <v>5175</v>
      </c>
      <c r="F102" s="17" t="s">
        <v>8218</v>
      </c>
      <c r="G102" s="17" t="s">
        <v>8223</v>
      </c>
      <c r="H102" s="17" t="s">
        <v>8245</v>
      </c>
      <c r="I102" s="17">
        <v>1406557877</v>
      </c>
      <c r="J102" s="17">
        <v>1404743477</v>
      </c>
      <c r="K102" s="17" t="b">
        <v>1</v>
      </c>
      <c r="L102" s="17">
        <v>82</v>
      </c>
      <c r="M102" s="17" t="b">
        <v>1</v>
      </c>
      <c r="N102" s="17" t="s">
        <v>8269</v>
      </c>
      <c r="O102" s="17">
        <v>104</v>
      </c>
      <c r="P102" s="17">
        <v>63.11</v>
      </c>
      <c r="Q102" s="27" t="s">
        <v>8315</v>
      </c>
      <c r="R102" s="17" t="s">
        <v>8316</v>
      </c>
      <c r="S102" s="28">
        <v>41827.605057870373</v>
      </c>
      <c r="T102" s="28">
        <v>41848.605057870373</v>
      </c>
    </row>
    <row r="103" spans="1:20" ht="43.5" x14ac:dyDescent="0.35">
      <c r="A103" s="17">
        <v>3209</v>
      </c>
      <c r="B103" s="3" t="s">
        <v>3209</v>
      </c>
      <c r="C103" s="3" t="s">
        <v>7319</v>
      </c>
      <c r="D103" s="25">
        <v>9500</v>
      </c>
      <c r="E103" s="26">
        <v>11335.7</v>
      </c>
      <c r="F103" s="17" t="s">
        <v>8218</v>
      </c>
      <c r="G103" s="17" t="s">
        <v>8223</v>
      </c>
      <c r="H103" s="17" t="s">
        <v>8245</v>
      </c>
      <c r="I103" s="17">
        <v>1403305200</v>
      </c>
      <c r="J103" s="17">
        <v>1400512658</v>
      </c>
      <c r="K103" s="17" t="b">
        <v>1</v>
      </c>
      <c r="L103" s="17">
        <v>226</v>
      </c>
      <c r="M103" s="17" t="b">
        <v>1</v>
      </c>
      <c r="N103" s="17" t="s">
        <v>8269</v>
      </c>
      <c r="O103" s="17">
        <v>119</v>
      </c>
      <c r="P103" s="17">
        <v>50.16</v>
      </c>
      <c r="Q103" s="27" t="s">
        <v>8315</v>
      </c>
      <c r="R103" s="17" t="s">
        <v>8316</v>
      </c>
      <c r="S103" s="28">
        <v>41778.637245370373</v>
      </c>
      <c r="T103" s="28">
        <v>41810.958333333336</v>
      </c>
    </row>
    <row r="104" spans="1:20" ht="58" x14ac:dyDescent="0.35">
      <c r="A104" s="17">
        <v>3210</v>
      </c>
      <c r="B104" s="3" t="s">
        <v>3210</v>
      </c>
      <c r="C104" s="3" t="s">
        <v>7320</v>
      </c>
      <c r="D104" s="25">
        <v>3000</v>
      </c>
      <c r="E104" s="26">
        <v>3773</v>
      </c>
      <c r="F104" s="17" t="s">
        <v>8218</v>
      </c>
      <c r="G104" s="17" t="s">
        <v>8223</v>
      </c>
      <c r="H104" s="17" t="s">
        <v>8245</v>
      </c>
      <c r="I104" s="17">
        <v>1338523140</v>
      </c>
      <c r="J104" s="17">
        <v>1334442519</v>
      </c>
      <c r="K104" s="17" t="b">
        <v>1</v>
      </c>
      <c r="L104" s="17">
        <v>60</v>
      </c>
      <c r="M104" s="17" t="b">
        <v>1</v>
      </c>
      <c r="N104" s="17" t="s">
        <v>8269</v>
      </c>
      <c r="O104" s="17">
        <v>126</v>
      </c>
      <c r="P104" s="17">
        <v>62.88</v>
      </c>
      <c r="Q104" s="27" t="s">
        <v>8315</v>
      </c>
      <c r="R104" s="17" t="s">
        <v>8316</v>
      </c>
      <c r="S104" s="28">
        <v>41013.936562499999</v>
      </c>
      <c r="T104" s="28">
        <v>41061.165972222225</v>
      </c>
    </row>
    <row r="105" spans="1:20" ht="58" x14ac:dyDescent="0.35">
      <c r="A105" s="17">
        <v>3211</v>
      </c>
      <c r="B105" s="3" t="s">
        <v>3211</v>
      </c>
      <c r="C105" s="3" t="s">
        <v>7321</v>
      </c>
      <c r="D105" s="25">
        <v>23000</v>
      </c>
      <c r="E105" s="26">
        <v>27541</v>
      </c>
      <c r="F105" s="17" t="s">
        <v>8218</v>
      </c>
      <c r="G105" s="17" t="s">
        <v>8223</v>
      </c>
      <c r="H105" s="17" t="s">
        <v>8245</v>
      </c>
      <c r="I105" s="17">
        <v>1408068000</v>
      </c>
      <c r="J105" s="17">
        <v>1405346680</v>
      </c>
      <c r="K105" s="17" t="b">
        <v>1</v>
      </c>
      <c r="L105" s="17">
        <v>322</v>
      </c>
      <c r="M105" s="17" t="b">
        <v>1</v>
      </c>
      <c r="N105" s="17" t="s">
        <v>8269</v>
      </c>
      <c r="O105" s="17">
        <v>120</v>
      </c>
      <c r="P105" s="17">
        <v>85.53</v>
      </c>
      <c r="Q105" s="27" t="s">
        <v>8315</v>
      </c>
      <c r="R105" s="17" t="s">
        <v>8316</v>
      </c>
      <c r="S105" s="28">
        <v>41834.586574074077</v>
      </c>
      <c r="T105" s="28">
        <v>41866.083333333336</v>
      </c>
    </row>
    <row r="106" spans="1:20" ht="29" x14ac:dyDescent="0.35">
      <c r="A106" s="17">
        <v>3212</v>
      </c>
      <c r="B106" s="3" t="s">
        <v>3212</v>
      </c>
      <c r="C106" s="3" t="s">
        <v>7322</v>
      </c>
      <c r="D106" s="25">
        <v>4000</v>
      </c>
      <c r="E106" s="26">
        <v>5050</v>
      </c>
      <c r="F106" s="17" t="s">
        <v>8218</v>
      </c>
      <c r="G106" s="17" t="s">
        <v>8223</v>
      </c>
      <c r="H106" s="17" t="s">
        <v>8245</v>
      </c>
      <c r="I106" s="17">
        <v>1407524751</v>
      </c>
      <c r="J106" s="17">
        <v>1404932751</v>
      </c>
      <c r="K106" s="17" t="b">
        <v>1</v>
      </c>
      <c r="L106" s="17">
        <v>94</v>
      </c>
      <c r="M106" s="17" t="b">
        <v>1</v>
      </c>
      <c r="N106" s="17" t="s">
        <v>8269</v>
      </c>
      <c r="O106" s="17">
        <v>126</v>
      </c>
      <c r="P106" s="17">
        <v>53.72</v>
      </c>
      <c r="Q106" s="27" t="s">
        <v>8315</v>
      </c>
      <c r="R106" s="17" t="s">
        <v>8316</v>
      </c>
      <c r="S106" s="28">
        <v>41829.795729166668</v>
      </c>
      <c r="T106" s="28">
        <v>41859.795729166668</v>
      </c>
    </row>
    <row r="107" spans="1:20" ht="72.5" x14ac:dyDescent="0.35">
      <c r="A107" s="17">
        <v>3215</v>
      </c>
      <c r="B107" s="3" t="s">
        <v>3215</v>
      </c>
      <c r="C107" s="3" t="s">
        <v>7325</v>
      </c>
      <c r="D107" s="25">
        <v>35000</v>
      </c>
      <c r="E107" s="26">
        <v>35123</v>
      </c>
      <c r="F107" s="17" t="s">
        <v>8218</v>
      </c>
      <c r="G107" s="17" t="s">
        <v>8223</v>
      </c>
      <c r="H107" s="17" t="s">
        <v>8245</v>
      </c>
      <c r="I107" s="17">
        <v>1441857540</v>
      </c>
      <c r="J107" s="17">
        <v>1438617471</v>
      </c>
      <c r="K107" s="17" t="b">
        <v>1</v>
      </c>
      <c r="L107" s="17">
        <v>134</v>
      </c>
      <c r="M107" s="17" t="b">
        <v>1</v>
      </c>
      <c r="N107" s="17" t="s">
        <v>8269</v>
      </c>
      <c r="O107" s="17">
        <v>100</v>
      </c>
      <c r="P107" s="17">
        <v>262.11</v>
      </c>
      <c r="Q107" s="27" t="s">
        <v>8315</v>
      </c>
      <c r="R107" s="17" t="s">
        <v>8316</v>
      </c>
      <c r="S107" s="28">
        <v>42219.665173611109</v>
      </c>
      <c r="T107" s="28">
        <v>42257.165972222225</v>
      </c>
    </row>
    <row r="108" spans="1:20" ht="43.5" x14ac:dyDescent="0.35">
      <c r="A108" s="17">
        <v>3217</v>
      </c>
      <c r="B108" s="3" t="s">
        <v>3217</v>
      </c>
      <c r="C108" s="3" t="s">
        <v>7327</v>
      </c>
      <c r="D108" s="25">
        <v>4500</v>
      </c>
      <c r="E108" s="26">
        <v>5221</v>
      </c>
      <c r="F108" s="17" t="s">
        <v>8218</v>
      </c>
      <c r="G108" s="17" t="s">
        <v>8223</v>
      </c>
      <c r="H108" s="17" t="s">
        <v>8245</v>
      </c>
      <c r="I108" s="17">
        <v>1478264784</v>
      </c>
      <c r="J108" s="17">
        <v>1475672784</v>
      </c>
      <c r="K108" s="17" t="b">
        <v>1</v>
      </c>
      <c r="L108" s="17">
        <v>104</v>
      </c>
      <c r="M108" s="17" t="b">
        <v>1</v>
      </c>
      <c r="N108" s="17" t="s">
        <v>8269</v>
      </c>
      <c r="O108" s="17">
        <v>116</v>
      </c>
      <c r="P108" s="17">
        <v>50.2</v>
      </c>
      <c r="Q108" s="27" t="s">
        <v>8315</v>
      </c>
      <c r="R108" s="17" t="s">
        <v>8316</v>
      </c>
      <c r="S108" s="28">
        <v>42648.546111111107</v>
      </c>
      <c r="T108" s="28">
        <v>42678.546111111107</v>
      </c>
    </row>
    <row r="109" spans="1:20" ht="43.5" x14ac:dyDescent="0.35">
      <c r="A109" s="17">
        <v>3219</v>
      </c>
      <c r="B109" s="3" t="s">
        <v>3219</v>
      </c>
      <c r="C109" s="3" t="s">
        <v>7329</v>
      </c>
      <c r="D109" s="25">
        <v>20000</v>
      </c>
      <c r="E109" s="26">
        <v>20022</v>
      </c>
      <c r="F109" s="17" t="s">
        <v>8218</v>
      </c>
      <c r="G109" s="17" t="s">
        <v>8223</v>
      </c>
      <c r="H109" s="17" t="s">
        <v>8245</v>
      </c>
      <c r="I109" s="17">
        <v>1427063747</v>
      </c>
      <c r="J109" s="17">
        <v>1424043347</v>
      </c>
      <c r="K109" s="17" t="b">
        <v>1</v>
      </c>
      <c r="L109" s="17">
        <v>119</v>
      </c>
      <c r="M109" s="17" t="b">
        <v>1</v>
      </c>
      <c r="N109" s="17" t="s">
        <v>8269</v>
      </c>
      <c r="O109" s="17">
        <v>100</v>
      </c>
      <c r="P109" s="17">
        <v>168.25</v>
      </c>
      <c r="Q109" s="27" t="s">
        <v>8315</v>
      </c>
      <c r="R109" s="17" t="s">
        <v>8316</v>
      </c>
      <c r="S109" s="28">
        <v>42050.983182870375</v>
      </c>
      <c r="T109" s="28">
        <v>42085.941516203704</v>
      </c>
    </row>
    <row r="110" spans="1:20" ht="29" x14ac:dyDescent="0.35">
      <c r="A110" s="17">
        <v>3220</v>
      </c>
      <c r="B110" s="3" t="s">
        <v>3220</v>
      </c>
      <c r="C110" s="3" t="s">
        <v>7330</v>
      </c>
      <c r="D110" s="25">
        <v>15000</v>
      </c>
      <c r="E110" s="26">
        <v>15126</v>
      </c>
      <c r="F110" s="17" t="s">
        <v>8218</v>
      </c>
      <c r="G110" s="17" t="s">
        <v>8223</v>
      </c>
      <c r="H110" s="17" t="s">
        <v>8245</v>
      </c>
      <c r="I110" s="17">
        <v>1489352400</v>
      </c>
      <c r="J110" s="17">
        <v>1486411204</v>
      </c>
      <c r="K110" s="17" t="b">
        <v>1</v>
      </c>
      <c r="L110" s="17">
        <v>59</v>
      </c>
      <c r="M110" s="17" t="b">
        <v>1</v>
      </c>
      <c r="N110" s="17" t="s">
        <v>8269</v>
      </c>
      <c r="O110" s="17">
        <v>101</v>
      </c>
      <c r="P110" s="17">
        <v>256.37</v>
      </c>
      <c r="Q110" s="27" t="s">
        <v>8315</v>
      </c>
      <c r="R110" s="17" t="s">
        <v>8316</v>
      </c>
      <c r="S110" s="28">
        <v>42772.833379629628</v>
      </c>
      <c r="T110" s="28">
        <v>42806.875</v>
      </c>
    </row>
    <row r="111" spans="1:20" ht="43.5" x14ac:dyDescent="0.35">
      <c r="A111" s="17">
        <v>3222</v>
      </c>
      <c r="B111" s="3" t="s">
        <v>3222</v>
      </c>
      <c r="C111" s="3" t="s">
        <v>7332</v>
      </c>
      <c r="D111" s="25">
        <v>2500</v>
      </c>
      <c r="E111" s="26">
        <v>3120</v>
      </c>
      <c r="F111" s="17" t="s">
        <v>8218</v>
      </c>
      <c r="G111" s="17" t="s">
        <v>8223</v>
      </c>
      <c r="H111" s="17" t="s">
        <v>8245</v>
      </c>
      <c r="I111" s="17">
        <v>1445722140</v>
      </c>
      <c r="J111" s="17">
        <v>1443016697</v>
      </c>
      <c r="K111" s="17" t="b">
        <v>1</v>
      </c>
      <c r="L111" s="17">
        <v>84</v>
      </c>
      <c r="M111" s="17" t="b">
        <v>1</v>
      </c>
      <c r="N111" s="17" t="s">
        <v>8269</v>
      </c>
      <c r="O111" s="17">
        <v>125</v>
      </c>
      <c r="P111" s="17">
        <v>37.14</v>
      </c>
      <c r="Q111" s="27" t="s">
        <v>8315</v>
      </c>
      <c r="R111" s="17" t="s">
        <v>8316</v>
      </c>
      <c r="S111" s="28">
        <v>42270.582141203704</v>
      </c>
      <c r="T111" s="28">
        <v>42301.895138888889</v>
      </c>
    </row>
    <row r="112" spans="1:20" ht="43.5" x14ac:dyDescent="0.35">
      <c r="A112" s="17">
        <v>3223</v>
      </c>
      <c r="B112" s="3" t="s">
        <v>3223</v>
      </c>
      <c r="C112" s="3" t="s">
        <v>7333</v>
      </c>
      <c r="D112" s="25">
        <v>3100</v>
      </c>
      <c r="E112" s="26">
        <v>3395</v>
      </c>
      <c r="F112" s="17" t="s">
        <v>8218</v>
      </c>
      <c r="G112" s="17" t="s">
        <v>8223</v>
      </c>
      <c r="H112" s="17" t="s">
        <v>8245</v>
      </c>
      <c r="I112" s="17">
        <v>1440100976</v>
      </c>
      <c r="J112" s="17">
        <v>1437508976</v>
      </c>
      <c r="K112" s="17" t="b">
        <v>1</v>
      </c>
      <c r="L112" s="17">
        <v>74</v>
      </c>
      <c r="M112" s="17" t="b">
        <v>1</v>
      </c>
      <c r="N112" s="17" t="s">
        <v>8269</v>
      </c>
      <c r="O112" s="17">
        <v>110</v>
      </c>
      <c r="P112" s="17">
        <v>45.88</v>
      </c>
      <c r="Q112" s="27" t="s">
        <v>8315</v>
      </c>
      <c r="R112" s="17" t="s">
        <v>8316</v>
      </c>
      <c r="S112" s="28">
        <v>42206.835370370376</v>
      </c>
      <c r="T112" s="28">
        <v>42236.835370370376</v>
      </c>
    </row>
    <row r="113" spans="1:20" ht="58" x14ac:dyDescent="0.35">
      <c r="A113" s="17">
        <v>3224</v>
      </c>
      <c r="B113" s="3" t="s">
        <v>3224</v>
      </c>
      <c r="C113" s="3" t="s">
        <v>7334</v>
      </c>
      <c r="D113" s="25">
        <v>30000</v>
      </c>
      <c r="E113" s="26">
        <v>30610</v>
      </c>
      <c r="F113" s="17" t="s">
        <v>8218</v>
      </c>
      <c r="G113" s="17" t="s">
        <v>8223</v>
      </c>
      <c r="H113" s="17" t="s">
        <v>8245</v>
      </c>
      <c r="I113" s="17">
        <v>1484024400</v>
      </c>
      <c r="J113" s="17">
        <v>1479932713</v>
      </c>
      <c r="K113" s="17" t="b">
        <v>1</v>
      </c>
      <c r="L113" s="17">
        <v>216</v>
      </c>
      <c r="M113" s="17" t="b">
        <v>1</v>
      </c>
      <c r="N113" s="17" t="s">
        <v>8269</v>
      </c>
      <c r="O113" s="17">
        <v>102</v>
      </c>
      <c r="P113" s="17">
        <v>141.71</v>
      </c>
      <c r="Q113" s="27" t="s">
        <v>8315</v>
      </c>
      <c r="R113" s="17" t="s">
        <v>8316</v>
      </c>
      <c r="S113" s="28">
        <v>42697.850844907407</v>
      </c>
      <c r="T113" s="28">
        <v>42745.208333333328</v>
      </c>
    </row>
    <row r="114" spans="1:20" ht="43.5" x14ac:dyDescent="0.35">
      <c r="A114" s="17">
        <v>3225</v>
      </c>
      <c r="B114" s="3" t="s">
        <v>3225</v>
      </c>
      <c r="C114" s="3" t="s">
        <v>7335</v>
      </c>
      <c r="D114" s="25">
        <v>2000</v>
      </c>
      <c r="E114" s="26">
        <v>2047</v>
      </c>
      <c r="F114" s="17" t="s">
        <v>8218</v>
      </c>
      <c r="G114" s="17" t="s">
        <v>8223</v>
      </c>
      <c r="H114" s="17" t="s">
        <v>8245</v>
      </c>
      <c r="I114" s="17">
        <v>1464987600</v>
      </c>
      <c r="J114" s="17">
        <v>1463145938</v>
      </c>
      <c r="K114" s="17" t="b">
        <v>1</v>
      </c>
      <c r="L114" s="17">
        <v>39</v>
      </c>
      <c r="M114" s="17" t="b">
        <v>1</v>
      </c>
      <c r="N114" s="17" t="s">
        <v>8269</v>
      </c>
      <c r="O114" s="17">
        <v>102</v>
      </c>
      <c r="P114" s="17">
        <v>52.49</v>
      </c>
      <c r="Q114" s="27" t="s">
        <v>8315</v>
      </c>
      <c r="R114" s="17" t="s">
        <v>8316</v>
      </c>
      <c r="S114" s="28">
        <v>42503.559467592597</v>
      </c>
      <c r="T114" s="28">
        <v>42524.875</v>
      </c>
    </row>
    <row r="115" spans="1:20" ht="29" x14ac:dyDescent="0.35">
      <c r="A115" s="17">
        <v>3228</v>
      </c>
      <c r="B115" s="3" t="s">
        <v>3228</v>
      </c>
      <c r="C115" s="3" t="s">
        <v>7338</v>
      </c>
      <c r="D115" s="25">
        <v>7000</v>
      </c>
      <c r="E115" s="26">
        <v>7164</v>
      </c>
      <c r="F115" s="17" t="s">
        <v>8218</v>
      </c>
      <c r="G115" s="17" t="s">
        <v>8223</v>
      </c>
      <c r="H115" s="17" t="s">
        <v>8245</v>
      </c>
      <c r="I115" s="17">
        <v>1450328340</v>
      </c>
      <c r="J115" s="17">
        <v>1447606884</v>
      </c>
      <c r="K115" s="17" t="b">
        <v>1</v>
      </c>
      <c r="L115" s="17">
        <v>37</v>
      </c>
      <c r="M115" s="17" t="b">
        <v>1</v>
      </c>
      <c r="N115" s="17" t="s">
        <v>8269</v>
      </c>
      <c r="O115" s="17">
        <v>102</v>
      </c>
      <c r="P115" s="17">
        <v>193.62</v>
      </c>
      <c r="Q115" s="27" t="s">
        <v>8315</v>
      </c>
      <c r="R115" s="17" t="s">
        <v>8316</v>
      </c>
      <c r="S115" s="28">
        <v>42323.70930555556</v>
      </c>
      <c r="T115" s="28">
        <v>42355.207638888889</v>
      </c>
    </row>
    <row r="116" spans="1:20" ht="43.5" x14ac:dyDescent="0.35">
      <c r="A116" s="17">
        <v>3229</v>
      </c>
      <c r="B116" s="3" t="s">
        <v>3229</v>
      </c>
      <c r="C116" s="3" t="s">
        <v>7339</v>
      </c>
      <c r="D116" s="25">
        <v>20000</v>
      </c>
      <c r="E116" s="26">
        <v>21573</v>
      </c>
      <c r="F116" s="17" t="s">
        <v>8218</v>
      </c>
      <c r="G116" s="17" t="s">
        <v>8223</v>
      </c>
      <c r="H116" s="17" t="s">
        <v>8245</v>
      </c>
      <c r="I116" s="17">
        <v>1416470398</v>
      </c>
      <c r="J116" s="17">
        <v>1413874798</v>
      </c>
      <c r="K116" s="17" t="b">
        <v>1</v>
      </c>
      <c r="L116" s="17">
        <v>202</v>
      </c>
      <c r="M116" s="17" t="b">
        <v>1</v>
      </c>
      <c r="N116" s="17" t="s">
        <v>8269</v>
      </c>
      <c r="O116" s="17">
        <v>108</v>
      </c>
      <c r="P116" s="17">
        <v>106.8</v>
      </c>
      <c r="Q116" s="27" t="s">
        <v>8315</v>
      </c>
      <c r="R116" s="17" t="s">
        <v>8316</v>
      </c>
      <c r="S116" s="28">
        <v>41933.291643518518</v>
      </c>
      <c r="T116" s="28">
        <v>41963.333310185189</v>
      </c>
    </row>
    <row r="117" spans="1:20" ht="58" x14ac:dyDescent="0.35">
      <c r="A117" s="17">
        <v>3230</v>
      </c>
      <c r="B117" s="3" t="s">
        <v>3230</v>
      </c>
      <c r="C117" s="3" t="s">
        <v>7340</v>
      </c>
      <c r="D117" s="25">
        <v>2600</v>
      </c>
      <c r="E117" s="26">
        <v>2857</v>
      </c>
      <c r="F117" s="17" t="s">
        <v>8218</v>
      </c>
      <c r="G117" s="17" t="s">
        <v>8223</v>
      </c>
      <c r="H117" s="17" t="s">
        <v>8245</v>
      </c>
      <c r="I117" s="17">
        <v>1412135940</v>
      </c>
      <c r="J117" s="17">
        <v>1410840126</v>
      </c>
      <c r="K117" s="17" t="b">
        <v>1</v>
      </c>
      <c r="L117" s="17">
        <v>37</v>
      </c>
      <c r="M117" s="17" t="b">
        <v>1</v>
      </c>
      <c r="N117" s="17" t="s">
        <v>8269</v>
      </c>
      <c r="O117" s="17">
        <v>110</v>
      </c>
      <c r="P117" s="17">
        <v>77.22</v>
      </c>
      <c r="Q117" s="27" t="s">
        <v>8315</v>
      </c>
      <c r="R117" s="17" t="s">
        <v>8316</v>
      </c>
      <c r="S117" s="28">
        <v>41898.168125000004</v>
      </c>
      <c r="T117" s="28">
        <v>41913.165972222225</v>
      </c>
    </row>
    <row r="118" spans="1:20" ht="43.5" x14ac:dyDescent="0.35">
      <c r="A118" s="17">
        <v>3231</v>
      </c>
      <c r="B118" s="3" t="s">
        <v>3231</v>
      </c>
      <c r="C118" s="3" t="s">
        <v>7341</v>
      </c>
      <c r="D118" s="25">
        <v>1000</v>
      </c>
      <c r="E118" s="26">
        <v>1610</v>
      </c>
      <c r="F118" s="17" t="s">
        <v>8218</v>
      </c>
      <c r="G118" s="17" t="s">
        <v>8223</v>
      </c>
      <c r="H118" s="17" t="s">
        <v>8245</v>
      </c>
      <c r="I118" s="17">
        <v>1460846347</v>
      </c>
      <c r="J118" s="17">
        <v>1458254347</v>
      </c>
      <c r="K118" s="17" t="b">
        <v>0</v>
      </c>
      <c r="L118" s="17">
        <v>28</v>
      </c>
      <c r="M118" s="17" t="b">
        <v>1</v>
      </c>
      <c r="N118" s="17" t="s">
        <v>8269</v>
      </c>
      <c r="O118" s="17">
        <v>161</v>
      </c>
      <c r="P118" s="17">
        <v>57.5</v>
      </c>
      <c r="Q118" s="27" t="s">
        <v>8315</v>
      </c>
      <c r="R118" s="17" t="s">
        <v>8316</v>
      </c>
      <c r="S118" s="28">
        <v>42446.943831018521</v>
      </c>
      <c r="T118" s="28">
        <v>42476.943831018521</v>
      </c>
    </row>
    <row r="119" spans="1:20" ht="43.5" x14ac:dyDescent="0.35">
      <c r="A119" s="17">
        <v>3232</v>
      </c>
      <c r="B119" s="3" t="s">
        <v>3232</v>
      </c>
      <c r="C119" s="3" t="s">
        <v>7342</v>
      </c>
      <c r="D119" s="25">
        <v>1000</v>
      </c>
      <c r="E119" s="26">
        <v>1312</v>
      </c>
      <c r="F119" s="17" t="s">
        <v>8218</v>
      </c>
      <c r="G119" s="17" t="s">
        <v>8223</v>
      </c>
      <c r="H119" s="17" t="s">
        <v>8245</v>
      </c>
      <c r="I119" s="17">
        <v>1462334340</v>
      </c>
      <c r="J119" s="17">
        <v>1459711917</v>
      </c>
      <c r="K119" s="17" t="b">
        <v>1</v>
      </c>
      <c r="L119" s="17">
        <v>26</v>
      </c>
      <c r="M119" s="17" t="b">
        <v>1</v>
      </c>
      <c r="N119" s="17" t="s">
        <v>8269</v>
      </c>
      <c r="O119" s="17">
        <v>131</v>
      </c>
      <c r="P119" s="17">
        <v>50.46</v>
      </c>
      <c r="Q119" s="27" t="s">
        <v>8315</v>
      </c>
      <c r="R119" s="17" t="s">
        <v>8316</v>
      </c>
      <c r="S119" s="28">
        <v>42463.81385416667</v>
      </c>
      <c r="T119" s="28">
        <v>42494.165972222225</v>
      </c>
    </row>
    <row r="120" spans="1:20" ht="43.5" x14ac:dyDescent="0.35">
      <c r="A120" s="17">
        <v>3233</v>
      </c>
      <c r="B120" s="3" t="s">
        <v>3233</v>
      </c>
      <c r="C120" s="3" t="s">
        <v>7343</v>
      </c>
      <c r="D120" s="25">
        <v>5000</v>
      </c>
      <c r="E120" s="26">
        <v>5940</v>
      </c>
      <c r="F120" s="17" t="s">
        <v>8218</v>
      </c>
      <c r="G120" s="17" t="s">
        <v>8223</v>
      </c>
      <c r="H120" s="17" t="s">
        <v>8245</v>
      </c>
      <c r="I120" s="17">
        <v>1488482355</v>
      </c>
      <c r="J120" s="17">
        <v>1485890355</v>
      </c>
      <c r="K120" s="17" t="b">
        <v>0</v>
      </c>
      <c r="L120" s="17">
        <v>61</v>
      </c>
      <c r="M120" s="17" t="b">
        <v>1</v>
      </c>
      <c r="N120" s="17" t="s">
        <v>8269</v>
      </c>
      <c r="O120" s="17">
        <v>119</v>
      </c>
      <c r="P120" s="17">
        <v>97.38</v>
      </c>
      <c r="Q120" s="27" t="s">
        <v>8315</v>
      </c>
      <c r="R120" s="17" t="s">
        <v>8316</v>
      </c>
      <c r="S120" s="28">
        <v>42766.805034722223</v>
      </c>
      <c r="T120" s="28">
        <v>42796.805034722223</v>
      </c>
    </row>
    <row r="121" spans="1:20" ht="58" x14ac:dyDescent="0.35">
      <c r="A121" s="17">
        <v>3235</v>
      </c>
      <c r="B121" s="3" t="s">
        <v>3235</v>
      </c>
      <c r="C121" s="3" t="s">
        <v>7345</v>
      </c>
      <c r="D121" s="25">
        <v>15000</v>
      </c>
      <c r="E121" s="26">
        <v>15481</v>
      </c>
      <c r="F121" s="17" t="s">
        <v>8218</v>
      </c>
      <c r="G121" s="17" t="s">
        <v>8223</v>
      </c>
      <c r="H121" s="17" t="s">
        <v>8245</v>
      </c>
      <c r="I121" s="17">
        <v>1467361251</v>
      </c>
      <c r="J121" s="17">
        <v>1464769251</v>
      </c>
      <c r="K121" s="17" t="b">
        <v>1</v>
      </c>
      <c r="L121" s="17">
        <v>181</v>
      </c>
      <c r="M121" s="17" t="b">
        <v>1</v>
      </c>
      <c r="N121" s="17" t="s">
        <v>8269</v>
      </c>
      <c r="O121" s="17">
        <v>103</v>
      </c>
      <c r="P121" s="17">
        <v>85.53</v>
      </c>
      <c r="Q121" s="27" t="s">
        <v>8315</v>
      </c>
      <c r="R121" s="17" t="s">
        <v>8316</v>
      </c>
      <c r="S121" s="28">
        <v>42522.347812499997</v>
      </c>
      <c r="T121" s="28">
        <v>42552.347812499997</v>
      </c>
    </row>
    <row r="122" spans="1:20" ht="58" x14ac:dyDescent="0.35">
      <c r="A122" s="17">
        <v>3236</v>
      </c>
      <c r="B122" s="3" t="s">
        <v>3236</v>
      </c>
      <c r="C122" s="3" t="s">
        <v>7346</v>
      </c>
      <c r="D122" s="25">
        <v>20000</v>
      </c>
      <c r="E122" s="26">
        <v>20120</v>
      </c>
      <c r="F122" s="17" t="s">
        <v>8218</v>
      </c>
      <c r="G122" s="17" t="s">
        <v>8223</v>
      </c>
      <c r="H122" s="17" t="s">
        <v>8245</v>
      </c>
      <c r="I122" s="17">
        <v>1482962433</v>
      </c>
      <c r="J122" s="17">
        <v>1480370433</v>
      </c>
      <c r="K122" s="17" t="b">
        <v>0</v>
      </c>
      <c r="L122" s="17">
        <v>110</v>
      </c>
      <c r="M122" s="17" t="b">
        <v>1</v>
      </c>
      <c r="N122" s="17" t="s">
        <v>8269</v>
      </c>
      <c r="O122" s="17">
        <v>101</v>
      </c>
      <c r="P122" s="17">
        <v>182.91</v>
      </c>
      <c r="Q122" s="27" t="s">
        <v>8315</v>
      </c>
      <c r="R122" s="17" t="s">
        <v>8316</v>
      </c>
      <c r="S122" s="28">
        <v>42702.917048611111</v>
      </c>
      <c r="T122" s="28">
        <v>42732.917048611111</v>
      </c>
    </row>
    <row r="123" spans="1:20" ht="43.5" x14ac:dyDescent="0.35">
      <c r="A123" s="17">
        <v>3237</v>
      </c>
      <c r="B123" s="3" t="s">
        <v>3237</v>
      </c>
      <c r="C123" s="3" t="s">
        <v>7347</v>
      </c>
      <c r="D123" s="25">
        <v>35000</v>
      </c>
      <c r="E123" s="26">
        <v>35275.64</v>
      </c>
      <c r="F123" s="17" t="s">
        <v>8218</v>
      </c>
      <c r="G123" s="17" t="s">
        <v>8223</v>
      </c>
      <c r="H123" s="17" t="s">
        <v>8245</v>
      </c>
      <c r="I123" s="17">
        <v>1443499140</v>
      </c>
      <c r="J123" s="17">
        <v>1441452184</v>
      </c>
      <c r="K123" s="17" t="b">
        <v>1</v>
      </c>
      <c r="L123" s="17">
        <v>269</v>
      </c>
      <c r="M123" s="17" t="b">
        <v>1</v>
      </c>
      <c r="N123" s="17" t="s">
        <v>8269</v>
      </c>
      <c r="O123" s="17">
        <v>101</v>
      </c>
      <c r="P123" s="17">
        <v>131.13999999999999</v>
      </c>
      <c r="Q123" s="27" t="s">
        <v>8315</v>
      </c>
      <c r="R123" s="17" t="s">
        <v>8316</v>
      </c>
      <c r="S123" s="28">
        <v>42252.474351851852</v>
      </c>
      <c r="T123" s="28">
        <v>42276.165972222225</v>
      </c>
    </row>
    <row r="124" spans="1:20" ht="58" x14ac:dyDescent="0.35">
      <c r="A124" s="17">
        <v>3241</v>
      </c>
      <c r="B124" s="3" t="s">
        <v>3241</v>
      </c>
      <c r="C124" s="3" t="s">
        <v>7351</v>
      </c>
      <c r="D124" s="25">
        <v>8500</v>
      </c>
      <c r="E124" s="26">
        <v>9801</v>
      </c>
      <c r="F124" s="17" t="s">
        <v>8218</v>
      </c>
      <c r="G124" s="17" t="s">
        <v>8223</v>
      </c>
      <c r="H124" s="17" t="s">
        <v>8245</v>
      </c>
      <c r="I124" s="17">
        <v>1413269940</v>
      </c>
      <c r="J124" s="17">
        <v>1410421670</v>
      </c>
      <c r="K124" s="17" t="b">
        <v>1</v>
      </c>
      <c r="L124" s="17">
        <v>167</v>
      </c>
      <c r="M124" s="17" t="b">
        <v>1</v>
      </c>
      <c r="N124" s="17" t="s">
        <v>8269</v>
      </c>
      <c r="O124" s="17">
        <v>115</v>
      </c>
      <c r="P124" s="17">
        <v>58.69</v>
      </c>
      <c r="Q124" s="27" t="s">
        <v>8315</v>
      </c>
      <c r="R124" s="17" t="s">
        <v>8316</v>
      </c>
      <c r="S124" s="28">
        <v>41893.324884259258</v>
      </c>
      <c r="T124" s="28">
        <v>41926.290972222225</v>
      </c>
    </row>
    <row r="125" spans="1:20" ht="43.5" x14ac:dyDescent="0.35">
      <c r="A125" s="17">
        <v>3242</v>
      </c>
      <c r="B125" s="3" t="s">
        <v>3242</v>
      </c>
      <c r="C125" s="3" t="s">
        <v>7352</v>
      </c>
      <c r="D125" s="25">
        <v>10000</v>
      </c>
      <c r="E125" s="26">
        <v>12730.42</v>
      </c>
      <c r="F125" s="17" t="s">
        <v>8218</v>
      </c>
      <c r="G125" s="17" t="s">
        <v>8223</v>
      </c>
      <c r="H125" s="17" t="s">
        <v>8245</v>
      </c>
      <c r="I125" s="17">
        <v>1411150092</v>
      </c>
      <c r="J125" s="17">
        <v>1408558092</v>
      </c>
      <c r="K125" s="17" t="b">
        <v>1</v>
      </c>
      <c r="L125" s="17">
        <v>183</v>
      </c>
      <c r="M125" s="17" t="b">
        <v>1</v>
      </c>
      <c r="N125" s="17" t="s">
        <v>8269</v>
      </c>
      <c r="O125" s="17">
        <v>127</v>
      </c>
      <c r="P125" s="17">
        <v>69.569999999999993</v>
      </c>
      <c r="Q125" s="27" t="s">
        <v>8315</v>
      </c>
      <c r="R125" s="17" t="s">
        <v>8316</v>
      </c>
      <c r="S125" s="28">
        <v>41871.755694444444</v>
      </c>
      <c r="T125" s="28">
        <v>41901.755694444444</v>
      </c>
    </row>
    <row r="126" spans="1:20" ht="43.5" x14ac:dyDescent="0.35">
      <c r="A126" s="17">
        <v>3243</v>
      </c>
      <c r="B126" s="3" t="s">
        <v>3243</v>
      </c>
      <c r="C126" s="3" t="s">
        <v>7353</v>
      </c>
      <c r="D126" s="25">
        <v>8000</v>
      </c>
      <c r="E126" s="26">
        <v>8227</v>
      </c>
      <c r="F126" s="17" t="s">
        <v>8218</v>
      </c>
      <c r="G126" s="17" t="s">
        <v>8223</v>
      </c>
      <c r="H126" s="17" t="s">
        <v>8245</v>
      </c>
      <c r="I126" s="17">
        <v>1444348800</v>
      </c>
      <c r="J126" s="17">
        <v>1442283562</v>
      </c>
      <c r="K126" s="17" t="b">
        <v>1</v>
      </c>
      <c r="L126" s="17">
        <v>71</v>
      </c>
      <c r="M126" s="17" t="b">
        <v>1</v>
      </c>
      <c r="N126" s="17" t="s">
        <v>8269</v>
      </c>
      <c r="O126" s="17">
        <v>103</v>
      </c>
      <c r="P126" s="17">
        <v>115.87</v>
      </c>
      <c r="Q126" s="27" t="s">
        <v>8315</v>
      </c>
      <c r="R126" s="17" t="s">
        <v>8316</v>
      </c>
      <c r="S126" s="28">
        <v>42262.096782407403</v>
      </c>
      <c r="T126" s="28">
        <v>42286</v>
      </c>
    </row>
    <row r="127" spans="1:20" ht="43.5" x14ac:dyDescent="0.35">
      <c r="A127" s="17">
        <v>3245</v>
      </c>
      <c r="B127" s="3" t="s">
        <v>3245</v>
      </c>
      <c r="C127" s="3" t="s">
        <v>7355</v>
      </c>
      <c r="D127" s="25">
        <v>21000</v>
      </c>
      <c r="E127" s="26">
        <v>21904</v>
      </c>
      <c r="F127" s="17" t="s">
        <v>8218</v>
      </c>
      <c r="G127" s="17" t="s">
        <v>8223</v>
      </c>
      <c r="H127" s="17" t="s">
        <v>8245</v>
      </c>
      <c r="I127" s="17">
        <v>1434074400</v>
      </c>
      <c r="J127" s="17">
        <v>1431354258</v>
      </c>
      <c r="K127" s="17" t="b">
        <v>0</v>
      </c>
      <c r="L127" s="17">
        <v>270</v>
      </c>
      <c r="M127" s="17" t="b">
        <v>1</v>
      </c>
      <c r="N127" s="17" t="s">
        <v>8269</v>
      </c>
      <c r="O127" s="17">
        <v>104</v>
      </c>
      <c r="P127" s="17">
        <v>81.13</v>
      </c>
      <c r="Q127" s="27" t="s">
        <v>8315</v>
      </c>
      <c r="R127" s="17" t="s">
        <v>8316</v>
      </c>
      <c r="S127" s="28">
        <v>42135.60020833333</v>
      </c>
      <c r="T127" s="28">
        <v>42167.083333333328</v>
      </c>
    </row>
    <row r="128" spans="1:20" ht="43.5" x14ac:dyDescent="0.35">
      <c r="A128" s="17">
        <v>3246</v>
      </c>
      <c r="B128" s="3" t="s">
        <v>3246</v>
      </c>
      <c r="C128" s="3" t="s">
        <v>7356</v>
      </c>
      <c r="D128" s="25">
        <v>10000</v>
      </c>
      <c r="E128" s="26">
        <v>11122</v>
      </c>
      <c r="F128" s="17" t="s">
        <v>8218</v>
      </c>
      <c r="G128" s="17" t="s">
        <v>8223</v>
      </c>
      <c r="H128" s="17" t="s">
        <v>8245</v>
      </c>
      <c r="I128" s="17">
        <v>1442030340</v>
      </c>
      <c r="J128" s="17">
        <v>1439551200</v>
      </c>
      <c r="K128" s="17" t="b">
        <v>1</v>
      </c>
      <c r="L128" s="17">
        <v>193</v>
      </c>
      <c r="M128" s="17" t="b">
        <v>1</v>
      </c>
      <c r="N128" s="17" t="s">
        <v>8269</v>
      </c>
      <c r="O128" s="17">
        <v>111</v>
      </c>
      <c r="P128" s="17">
        <v>57.63</v>
      </c>
      <c r="Q128" s="27" t="s">
        <v>8315</v>
      </c>
      <c r="R128" s="17" t="s">
        <v>8316</v>
      </c>
      <c r="S128" s="28">
        <v>42230.472222222219</v>
      </c>
      <c r="T128" s="28">
        <v>42259.165972222225</v>
      </c>
    </row>
    <row r="129" spans="1:20" ht="29" x14ac:dyDescent="0.35">
      <c r="A129" s="17">
        <v>3248</v>
      </c>
      <c r="B129" s="3" t="s">
        <v>3248</v>
      </c>
      <c r="C129" s="3" t="s">
        <v>7358</v>
      </c>
      <c r="D129" s="25">
        <v>12000</v>
      </c>
      <c r="E129" s="26">
        <v>12095</v>
      </c>
      <c r="F129" s="17" t="s">
        <v>8218</v>
      </c>
      <c r="G129" s="17" t="s">
        <v>8223</v>
      </c>
      <c r="H129" s="17" t="s">
        <v>8245</v>
      </c>
      <c r="I129" s="17">
        <v>1428178757</v>
      </c>
      <c r="J129" s="17">
        <v>1425590357</v>
      </c>
      <c r="K129" s="17" t="b">
        <v>1</v>
      </c>
      <c r="L129" s="17">
        <v>200</v>
      </c>
      <c r="M129" s="17" t="b">
        <v>1</v>
      </c>
      <c r="N129" s="17" t="s">
        <v>8269</v>
      </c>
      <c r="O129" s="17">
        <v>101</v>
      </c>
      <c r="P129" s="17">
        <v>60.48</v>
      </c>
      <c r="Q129" s="27" t="s">
        <v>8315</v>
      </c>
      <c r="R129" s="17" t="s">
        <v>8316</v>
      </c>
      <c r="S129" s="28">
        <v>42068.888391203705</v>
      </c>
      <c r="T129" s="28">
        <v>42098.846724537041</v>
      </c>
    </row>
    <row r="130" spans="1:20" ht="58" x14ac:dyDescent="0.35">
      <c r="A130" s="17">
        <v>3249</v>
      </c>
      <c r="B130" s="3" t="s">
        <v>3249</v>
      </c>
      <c r="C130" s="3" t="s">
        <v>7359</v>
      </c>
      <c r="D130" s="25">
        <v>5500</v>
      </c>
      <c r="E130" s="26">
        <v>5771</v>
      </c>
      <c r="F130" s="17" t="s">
        <v>8218</v>
      </c>
      <c r="G130" s="17" t="s">
        <v>8223</v>
      </c>
      <c r="H130" s="17" t="s">
        <v>8245</v>
      </c>
      <c r="I130" s="17">
        <v>1434822914</v>
      </c>
      <c r="J130" s="17">
        <v>1432230914</v>
      </c>
      <c r="K130" s="17" t="b">
        <v>1</v>
      </c>
      <c r="L130" s="17">
        <v>88</v>
      </c>
      <c r="M130" s="17" t="b">
        <v>1</v>
      </c>
      <c r="N130" s="17" t="s">
        <v>8269</v>
      </c>
      <c r="O130" s="17">
        <v>105</v>
      </c>
      <c r="P130" s="17">
        <v>65.58</v>
      </c>
      <c r="Q130" s="27" t="s">
        <v>8315</v>
      </c>
      <c r="R130" s="17" t="s">
        <v>8316</v>
      </c>
      <c r="S130" s="28">
        <v>42145.746689814812</v>
      </c>
      <c r="T130" s="28">
        <v>42175.746689814812</v>
      </c>
    </row>
    <row r="131" spans="1:20" ht="58" x14ac:dyDescent="0.35">
      <c r="A131" s="17">
        <v>3250</v>
      </c>
      <c r="B131" s="3" t="s">
        <v>3250</v>
      </c>
      <c r="C131" s="3" t="s">
        <v>7360</v>
      </c>
      <c r="D131" s="25">
        <v>25000</v>
      </c>
      <c r="E131" s="26">
        <v>25388</v>
      </c>
      <c r="F131" s="17" t="s">
        <v>8218</v>
      </c>
      <c r="G131" s="17" t="s">
        <v>8223</v>
      </c>
      <c r="H131" s="17" t="s">
        <v>8245</v>
      </c>
      <c r="I131" s="17">
        <v>1415213324</v>
      </c>
      <c r="J131" s="17">
        <v>1412617724</v>
      </c>
      <c r="K131" s="17" t="b">
        <v>1</v>
      </c>
      <c r="L131" s="17">
        <v>213</v>
      </c>
      <c r="M131" s="17" t="b">
        <v>1</v>
      </c>
      <c r="N131" s="17" t="s">
        <v>8269</v>
      </c>
      <c r="O131" s="17">
        <v>102</v>
      </c>
      <c r="P131" s="17">
        <v>119.19</v>
      </c>
      <c r="Q131" s="27" t="s">
        <v>8315</v>
      </c>
      <c r="R131" s="17" t="s">
        <v>8316</v>
      </c>
      <c r="S131" s="28">
        <v>41918.742175925923</v>
      </c>
      <c r="T131" s="28">
        <v>41948.783842592595</v>
      </c>
    </row>
    <row r="132" spans="1:20" ht="58" x14ac:dyDescent="0.35">
      <c r="A132" s="17">
        <v>3251</v>
      </c>
      <c r="B132" s="3" t="s">
        <v>3251</v>
      </c>
      <c r="C132" s="3" t="s">
        <v>7361</v>
      </c>
      <c r="D132" s="25">
        <v>1500</v>
      </c>
      <c r="E132" s="26">
        <v>1661</v>
      </c>
      <c r="F132" s="17" t="s">
        <v>8218</v>
      </c>
      <c r="G132" s="17" t="s">
        <v>8223</v>
      </c>
      <c r="H132" s="17" t="s">
        <v>8245</v>
      </c>
      <c r="I132" s="17">
        <v>1434907966</v>
      </c>
      <c r="J132" s="17">
        <v>1432315966</v>
      </c>
      <c r="K132" s="17" t="b">
        <v>1</v>
      </c>
      <c r="L132" s="17">
        <v>20</v>
      </c>
      <c r="M132" s="17" t="b">
        <v>1</v>
      </c>
      <c r="N132" s="17" t="s">
        <v>8269</v>
      </c>
      <c r="O132" s="17">
        <v>111</v>
      </c>
      <c r="P132" s="17">
        <v>83.05</v>
      </c>
      <c r="Q132" s="27" t="s">
        <v>8315</v>
      </c>
      <c r="R132" s="17" t="s">
        <v>8316</v>
      </c>
      <c r="S132" s="28">
        <v>42146.731087962966</v>
      </c>
      <c r="T132" s="28">
        <v>42176.731087962966</v>
      </c>
    </row>
    <row r="133" spans="1:20" ht="43.5" x14ac:dyDescent="0.35">
      <c r="A133" s="17">
        <v>3253</v>
      </c>
      <c r="B133" s="3" t="s">
        <v>3253</v>
      </c>
      <c r="C133" s="3" t="s">
        <v>7363</v>
      </c>
      <c r="D133" s="25">
        <v>20000</v>
      </c>
      <c r="E133" s="26">
        <v>20365</v>
      </c>
      <c r="F133" s="17" t="s">
        <v>8218</v>
      </c>
      <c r="G133" s="17" t="s">
        <v>8223</v>
      </c>
      <c r="H133" s="17" t="s">
        <v>8245</v>
      </c>
      <c r="I133" s="17">
        <v>1473306300</v>
      </c>
      <c r="J133" s="17">
        <v>1471701028</v>
      </c>
      <c r="K133" s="17" t="b">
        <v>1</v>
      </c>
      <c r="L133" s="17">
        <v>115</v>
      </c>
      <c r="M133" s="17" t="b">
        <v>1</v>
      </c>
      <c r="N133" s="17" t="s">
        <v>8269</v>
      </c>
      <c r="O133" s="17">
        <v>102</v>
      </c>
      <c r="P133" s="17">
        <v>177.09</v>
      </c>
      <c r="Q133" s="27" t="s">
        <v>8315</v>
      </c>
      <c r="R133" s="17" t="s">
        <v>8316</v>
      </c>
      <c r="S133" s="28">
        <v>42602.576712962968</v>
      </c>
      <c r="T133" s="28">
        <v>42621.15625</v>
      </c>
    </row>
    <row r="134" spans="1:20" ht="43.5" x14ac:dyDescent="0.35">
      <c r="A134" s="17">
        <v>3256</v>
      </c>
      <c r="B134" s="3" t="s">
        <v>3256</v>
      </c>
      <c r="C134" s="3" t="s">
        <v>7366</v>
      </c>
      <c r="D134" s="25">
        <v>10000</v>
      </c>
      <c r="E134" s="26">
        <v>12806</v>
      </c>
      <c r="F134" s="17" t="s">
        <v>8218</v>
      </c>
      <c r="G134" s="17" t="s">
        <v>8223</v>
      </c>
      <c r="H134" s="17" t="s">
        <v>8245</v>
      </c>
      <c r="I134" s="17">
        <v>1433995140</v>
      </c>
      <c r="J134" s="17">
        <v>1432129577</v>
      </c>
      <c r="K134" s="17" t="b">
        <v>1</v>
      </c>
      <c r="L134" s="17">
        <v>176</v>
      </c>
      <c r="M134" s="17" t="b">
        <v>1</v>
      </c>
      <c r="N134" s="17" t="s">
        <v>8269</v>
      </c>
      <c r="O134" s="17">
        <v>128</v>
      </c>
      <c r="P134" s="17">
        <v>72.760000000000005</v>
      </c>
      <c r="Q134" s="27" t="s">
        <v>8315</v>
      </c>
      <c r="R134" s="17" t="s">
        <v>8316</v>
      </c>
      <c r="S134" s="28">
        <v>42144.573807870373</v>
      </c>
      <c r="T134" s="28">
        <v>42166.165972222225</v>
      </c>
    </row>
    <row r="135" spans="1:20" ht="43.5" x14ac:dyDescent="0.35">
      <c r="A135" s="17">
        <v>3258</v>
      </c>
      <c r="B135" s="3" t="s">
        <v>3258</v>
      </c>
      <c r="C135" s="3" t="s">
        <v>7368</v>
      </c>
      <c r="D135" s="25">
        <v>7000</v>
      </c>
      <c r="E135" s="26">
        <v>7365</v>
      </c>
      <c r="F135" s="17" t="s">
        <v>8218</v>
      </c>
      <c r="G135" s="17" t="s">
        <v>8223</v>
      </c>
      <c r="H135" s="17" t="s">
        <v>8245</v>
      </c>
      <c r="I135" s="17">
        <v>1420751861</v>
      </c>
      <c r="J135" s="17">
        <v>1418159861</v>
      </c>
      <c r="K135" s="17" t="b">
        <v>1</v>
      </c>
      <c r="L135" s="17">
        <v>75</v>
      </c>
      <c r="M135" s="17" t="b">
        <v>1</v>
      </c>
      <c r="N135" s="17" t="s">
        <v>8269</v>
      </c>
      <c r="O135" s="17">
        <v>105</v>
      </c>
      <c r="P135" s="17">
        <v>98.2</v>
      </c>
      <c r="Q135" s="27" t="s">
        <v>8315</v>
      </c>
      <c r="R135" s="17" t="s">
        <v>8316</v>
      </c>
      <c r="S135" s="28">
        <v>41982.887280092589</v>
      </c>
      <c r="T135" s="28">
        <v>42012.887280092589</v>
      </c>
    </row>
    <row r="136" spans="1:20" ht="58" x14ac:dyDescent="0.35">
      <c r="A136" s="17">
        <v>3259</v>
      </c>
      <c r="B136" s="3" t="s">
        <v>3259</v>
      </c>
      <c r="C136" s="3" t="s">
        <v>7369</v>
      </c>
      <c r="D136" s="25">
        <v>23000</v>
      </c>
      <c r="E136" s="26">
        <v>24418.6</v>
      </c>
      <c r="F136" s="17" t="s">
        <v>8218</v>
      </c>
      <c r="G136" s="17" t="s">
        <v>8223</v>
      </c>
      <c r="H136" s="17" t="s">
        <v>8245</v>
      </c>
      <c r="I136" s="17">
        <v>1475294340</v>
      </c>
      <c r="J136" s="17">
        <v>1472753745</v>
      </c>
      <c r="K136" s="17" t="b">
        <v>1</v>
      </c>
      <c r="L136" s="17">
        <v>97</v>
      </c>
      <c r="M136" s="17" t="b">
        <v>1</v>
      </c>
      <c r="N136" s="17" t="s">
        <v>8269</v>
      </c>
      <c r="O136" s="17">
        <v>106</v>
      </c>
      <c r="P136" s="17">
        <v>251.74</v>
      </c>
      <c r="Q136" s="27" t="s">
        <v>8315</v>
      </c>
      <c r="R136" s="17" t="s">
        <v>8316</v>
      </c>
      <c r="S136" s="28">
        <v>42614.760937500003</v>
      </c>
      <c r="T136" s="28">
        <v>42644.165972222225</v>
      </c>
    </row>
    <row r="137" spans="1:20" ht="43.5" x14ac:dyDescent="0.35">
      <c r="A137" s="17">
        <v>3260</v>
      </c>
      <c r="B137" s="3" t="s">
        <v>3260</v>
      </c>
      <c r="C137" s="3" t="s">
        <v>7370</v>
      </c>
      <c r="D137" s="25">
        <v>5000</v>
      </c>
      <c r="E137" s="26">
        <v>5462</v>
      </c>
      <c r="F137" s="17" t="s">
        <v>8218</v>
      </c>
      <c r="G137" s="17" t="s">
        <v>8223</v>
      </c>
      <c r="H137" s="17" t="s">
        <v>8245</v>
      </c>
      <c r="I137" s="17">
        <v>1448903318</v>
      </c>
      <c r="J137" s="17">
        <v>1445875718</v>
      </c>
      <c r="K137" s="17" t="b">
        <v>1</v>
      </c>
      <c r="L137" s="17">
        <v>73</v>
      </c>
      <c r="M137" s="17" t="b">
        <v>1</v>
      </c>
      <c r="N137" s="17" t="s">
        <v>8269</v>
      </c>
      <c r="O137" s="17">
        <v>109</v>
      </c>
      <c r="P137" s="17">
        <v>74.819999999999993</v>
      </c>
      <c r="Q137" s="27" t="s">
        <v>8315</v>
      </c>
      <c r="R137" s="17" t="s">
        <v>8316</v>
      </c>
      <c r="S137" s="28">
        <v>42303.672662037032</v>
      </c>
      <c r="T137" s="28">
        <v>42338.714328703703</v>
      </c>
    </row>
    <row r="138" spans="1:20" ht="43.5" x14ac:dyDescent="0.35">
      <c r="A138" s="17">
        <v>3261</v>
      </c>
      <c r="B138" s="3" t="s">
        <v>3261</v>
      </c>
      <c r="C138" s="3" t="s">
        <v>7371</v>
      </c>
      <c r="D138" s="25">
        <v>3300</v>
      </c>
      <c r="E138" s="26">
        <v>3315</v>
      </c>
      <c r="F138" s="17" t="s">
        <v>8218</v>
      </c>
      <c r="G138" s="17" t="s">
        <v>8223</v>
      </c>
      <c r="H138" s="17" t="s">
        <v>8245</v>
      </c>
      <c r="I138" s="17">
        <v>1437067476</v>
      </c>
      <c r="J138" s="17">
        <v>1434475476</v>
      </c>
      <c r="K138" s="17" t="b">
        <v>1</v>
      </c>
      <c r="L138" s="17">
        <v>49</v>
      </c>
      <c r="M138" s="17" t="b">
        <v>1</v>
      </c>
      <c r="N138" s="17" t="s">
        <v>8269</v>
      </c>
      <c r="O138" s="17">
        <v>100</v>
      </c>
      <c r="P138" s="17">
        <v>67.650000000000006</v>
      </c>
      <c r="Q138" s="27" t="s">
        <v>8315</v>
      </c>
      <c r="R138" s="17" t="s">
        <v>8316</v>
      </c>
      <c r="S138" s="28">
        <v>42171.725416666668</v>
      </c>
      <c r="T138" s="28">
        <v>42201.725416666668</v>
      </c>
    </row>
    <row r="139" spans="1:20" ht="29" x14ac:dyDescent="0.35">
      <c r="A139" s="17">
        <v>3262</v>
      </c>
      <c r="B139" s="3" t="s">
        <v>3262</v>
      </c>
      <c r="C139" s="3" t="s">
        <v>7372</v>
      </c>
      <c r="D139" s="25">
        <v>12200</v>
      </c>
      <c r="E139" s="26">
        <v>12571</v>
      </c>
      <c r="F139" s="17" t="s">
        <v>8218</v>
      </c>
      <c r="G139" s="17" t="s">
        <v>8223</v>
      </c>
      <c r="H139" s="17" t="s">
        <v>8245</v>
      </c>
      <c r="I139" s="17">
        <v>1419220800</v>
      </c>
      <c r="J139" s="17">
        <v>1416555262</v>
      </c>
      <c r="K139" s="17" t="b">
        <v>1</v>
      </c>
      <c r="L139" s="17">
        <v>134</v>
      </c>
      <c r="M139" s="17" t="b">
        <v>1</v>
      </c>
      <c r="N139" s="17" t="s">
        <v>8269</v>
      </c>
      <c r="O139" s="17">
        <v>103</v>
      </c>
      <c r="P139" s="17">
        <v>93.81</v>
      </c>
      <c r="Q139" s="27" t="s">
        <v>8315</v>
      </c>
      <c r="R139" s="17" t="s">
        <v>8316</v>
      </c>
      <c r="S139" s="28">
        <v>41964.315532407403</v>
      </c>
      <c r="T139" s="28">
        <v>41995.166666666672</v>
      </c>
    </row>
    <row r="140" spans="1:20" ht="43.5" x14ac:dyDescent="0.35">
      <c r="A140" s="17">
        <v>3263</v>
      </c>
      <c r="B140" s="3" t="s">
        <v>3263</v>
      </c>
      <c r="C140" s="3" t="s">
        <v>7373</v>
      </c>
      <c r="D140" s="25">
        <v>2500</v>
      </c>
      <c r="E140" s="26">
        <v>2804.16</v>
      </c>
      <c r="F140" s="17" t="s">
        <v>8218</v>
      </c>
      <c r="G140" s="17" t="s">
        <v>8223</v>
      </c>
      <c r="H140" s="17" t="s">
        <v>8245</v>
      </c>
      <c r="I140" s="17">
        <v>1446238800</v>
      </c>
      <c r="J140" s="17">
        <v>1444220588</v>
      </c>
      <c r="K140" s="17" t="b">
        <v>1</v>
      </c>
      <c r="L140" s="17">
        <v>68</v>
      </c>
      <c r="M140" s="17" t="b">
        <v>1</v>
      </c>
      <c r="N140" s="17" t="s">
        <v>8269</v>
      </c>
      <c r="O140" s="17">
        <v>112</v>
      </c>
      <c r="P140" s="17">
        <v>41.24</v>
      </c>
      <c r="Q140" s="27" t="s">
        <v>8315</v>
      </c>
      <c r="R140" s="17" t="s">
        <v>8316</v>
      </c>
      <c r="S140" s="28">
        <v>42284.516064814816</v>
      </c>
      <c r="T140" s="28">
        <v>42307.875</v>
      </c>
    </row>
    <row r="141" spans="1:20" ht="43.5" x14ac:dyDescent="0.35">
      <c r="A141" s="17">
        <v>3264</v>
      </c>
      <c r="B141" s="3" t="s">
        <v>3264</v>
      </c>
      <c r="C141" s="3" t="s">
        <v>7374</v>
      </c>
      <c r="D141" s="25">
        <v>2500</v>
      </c>
      <c r="E141" s="26">
        <v>2575</v>
      </c>
      <c r="F141" s="17" t="s">
        <v>8218</v>
      </c>
      <c r="G141" s="17" t="s">
        <v>8223</v>
      </c>
      <c r="H141" s="17" t="s">
        <v>8245</v>
      </c>
      <c r="I141" s="17">
        <v>1422482400</v>
      </c>
      <c r="J141" s="17">
        <v>1421089938</v>
      </c>
      <c r="K141" s="17" t="b">
        <v>1</v>
      </c>
      <c r="L141" s="17">
        <v>49</v>
      </c>
      <c r="M141" s="17" t="b">
        <v>1</v>
      </c>
      <c r="N141" s="17" t="s">
        <v>8269</v>
      </c>
      <c r="O141" s="17">
        <v>103</v>
      </c>
      <c r="P141" s="17">
        <v>52.55</v>
      </c>
      <c r="Q141" s="27" t="s">
        <v>8315</v>
      </c>
      <c r="R141" s="17" t="s">
        <v>8316</v>
      </c>
      <c r="S141" s="28">
        <v>42016.800208333334</v>
      </c>
      <c r="T141" s="28">
        <v>42032.916666666672</v>
      </c>
    </row>
    <row r="142" spans="1:20" ht="43.5" x14ac:dyDescent="0.35">
      <c r="A142" s="17">
        <v>3266</v>
      </c>
      <c r="B142" s="3" t="s">
        <v>3266</v>
      </c>
      <c r="C142" s="3" t="s">
        <v>7376</v>
      </c>
      <c r="D142" s="25">
        <v>6000</v>
      </c>
      <c r="E142" s="26">
        <v>7877</v>
      </c>
      <c r="F142" s="17" t="s">
        <v>8218</v>
      </c>
      <c r="G142" s="17" t="s">
        <v>8223</v>
      </c>
      <c r="H142" s="17" t="s">
        <v>8245</v>
      </c>
      <c r="I142" s="17">
        <v>1434142800</v>
      </c>
      <c r="J142" s="17">
        <v>1431435122</v>
      </c>
      <c r="K142" s="17" t="b">
        <v>1</v>
      </c>
      <c r="L142" s="17">
        <v>163</v>
      </c>
      <c r="M142" s="17" t="b">
        <v>1</v>
      </c>
      <c r="N142" s="17" t="s">
        <v>8269</v>
      </c>
      <c r="O142" s="17">
        <v>131</v>
      </c>
      <c r="P142" s="17">
        <v>48.33</v>
      </c>
      <c r="Q142" s="27" t="s">
        <v>8315</v>
      </c>
      <c r="R142" s="17" t="s">
        <v>8316</v>
      </c>
      <c r="S142" s="28">
        <v>42136.536134259266</v>
      </c>
      <c r="T142" s="28">
        <v>42167.875</v>
      </c>
    </row>
    <row r="143" spans="1:20" ht="58" x14ac:dyDescent="0.35">
      <c r="A143" s="17">
        <v>3267</v>
      </c>
      <c r="B143" s="3" t="s">
        <v>3267</v>
      </c>
      <c r="C143" s="3" t="s">
        <v>7377</v>
      </c>
      <c r="D143" s="25">
        <v>15000</v>
      </c>
      <c r="E143" s="26">
        <v>15315</v>
      </c>
      <c r="F143" s="17" t="s">
        <v>8218</v>
      </c>
      <c r="G143" s="17" t="s">
        <v>8223</v>
      </c>
      <c r="H143" s="17" t="s">
        <v>8245</v>
      </c>
      <c r="I143" s="17">
        <v>1437156660</v>
      </c>
      <c r="J143" s="17">
        <v>1434564660</v>
      </c>
      <c r="K143" s="17" t="b">
        <v>1</v>
      </c>
      <c r="L143" s="17">
        <v>288</v>
      </c>
      <c r="M143" s="17" t="b">
        <v>1</v>
      </c>
      <c r="N143" s="17" t="s">
        <v>8269</v>
      </c>
      <c r="O143" s="17">
        <v>102</v>
      </c>
      <c r="P143" s="17">
        <v>53.18</v>
      </c>
      <c r="Q143" s="27" t="s">
        <v>8315</v>
      </c>
      <c r="R143" s="17" t="s">
        <v>8316</v>
      </c>
      <c r="S143" s="28">
        <v>42172.757638888885</v>
      </c>
      <c r="T143" s="28">
        <v>42202.757638888885</v>
      </c>
    </row>
    <row r="144" spans="1:20" ht="43.5" x14ac:dyDescent="0.35">
      <c r="A144" s="17">
        <v>3268</v>
      </c>
      <c r="B144" s="3" t="s">
        <v>3268</v>
      </c>
      <c r="C144" s="3" t="s">
        <v>7378</v>
      </c>
      <c r="D144" s="25">
        <v>2000</v>
      </c>
      <c r="E144" s="26">
        <v>2560</v>
      </c>
      <c r="F144" s="17" t="s">
        <v>8218</v>
      </c>
      <c r="G144" s="17" t="s">
        <v>8223</v>
      </c>
      <c r="H144" s="17" t="s">
        <v>8245</v>
      </c>
      <c r="I144" s="17">
        <v>1472074928</v>
      </c>
      <c r="J144" s="17">
        <v>1470692528</v>
      </c>
      <c r="K144" s="17" t="b">
        <v>1</v>
      </c>
      <c r="L144" s="17">
        <v>42</v>
      </c>
      <c r="M144" s="17" t="b">
        <v>1</v>
      </c>
      <c r="N144" s="17" t="s">
        <v>8269</v>
      </c>
      <c r="O144" s="17">
        <v>128</v>
      </c>
      <c r="P144" s="17">
        <v>60.95</v>
      </c>
      <c r="Q144" s="27" t="s">
        <v>8315</v>
      </c>
      <c r="R144" s="17" t="s">
        <v>8316</v>
      </c>
      <c r="S144" s="28">
        <v>42590.90425925926</v>
      </c>
      <c r="T144" s="28">
        <v>42606.90425925926</v>
      </c>
    </row>
    <row r="145" spans="1:20" ht="43.5" x14ac:dyDescent="0.35">
      <c r="A145" s="17">
        <v>3272</v>
      </c>
      <c r="B145" s="3" t="s">
        <v>3272</v>
      </c>
      <c r="C145" s="3" t="s">
        <v>7382</v>
      </c>
      <c r="D145" s="25">
        <v>10000</v>
      </c>
      <c r="E145" s="26">
        <v>15443</v>
      </c>
      <c r="F145" s="17" t="s">
        <v>8218</v>
      </c>
      <c r="G145" s="17" t="s">
        <v>8223</v>
      </c>
      <c r="H145" s="17" t="s">
        <v>8245</v>
      </c>
      <c r="I145" s="17">
        <v>1446814809</v>
      </c>
      <c r="J145" s="17">
        <v>1444219209</v>
      </c>
      <c r="K145" s="17" t="b">
        <v>1</v>
      </c>
      <c r="L145" s="17">
        <v>145</v>
      </c>
      <c r="M145" s="17" t="b">
        <v>1</v>
      </c>
      <c r="N145" s="17" t="s">
        <v>8269</v>
      </c>
      <c r="O145" s="17">
        <v>154</v>
      </c>
      <c r="P145" s="17">
        <v>106.5</v>
      </c>
      <c r="Q145" s="27" t="s">
        <v>8315</v>
      </c>
      <c r="R145" s="17" t="s">
        <v>8316</v>
      </c>
      <c r="S145" s="28">
        <v>42284.500104166669</v>
      </c>
      <c r="T145" s="28">
        <v>42314.541770833333</v>
      </c>
    </row>
    <row r="146" spans="1:20" ht="58" x14ac:dyDescent="0.35">
      <c r="A146" s="17">
        <v>3273</v>
      </c>
      <c r="B146" s="3" t="s">
        <v>3273</v>
      </c>
      <c r="C146" s="3" t="s">
        <v>7383</v>
      </c>
      <c r="D146" s="25">
        <v>4000</v>
      </c>
      <c r="E146" s="26">
        <v>4296</v>
      </c>
      <c r="F146" s="17" t="s">
        <v>8218</v>
      </c>
      <c r="G146" s="17" t="s">
        <v>8223</v>
      </c>
      <c r="H146" s="17" t="s">
        <v>8245</v>
      </c>
      <c r="I146" s="17">
        <v>1473879600</v>
      </c>
      <c r="J146" s="17">
        <v>1472498042</v>
      </c>
      <c r="K146" s="17" t="b">
        <v>1</v>
      </c>
      <c r="L146" s="17">
        <v>21</v>
      </c>
      <c r="M146" s="17" t="b">
        <v>1</v>
      </c>
      <c r="N146" s="17" t="s">
        <v>8269</v>
      </c>
      <c r="O146" s="17">
        <v>107</v>
      </c>
      <c r="P146" s="17">
        <v>204.57</v>
      </c>
      <c r="Q146" s="27" t="s">
        <v>8315</v>
      </c>
      <c r="R146" s="17" t="s">
        <v>8316</v>
      </c>
      <c r="S146" s="28">
        <v>42611.801412037035</v>
      </c>
      <c r="T146" s="28">
        <v>42627.791666666672</v>
      </c>
    </row>
    <row r="147" spans="1:20" ht="43.5" x14ac:dyDescent="0.35">
      <c r="A147" s="17">
        <v>3274</v>
      </c>
      <c r="B147" s="3" t="s">
        <v>3274</v>
      </c>
      <c r="C147" s="3" t="s">
        <v>7384</v>
      </c>
      <c r="D147" s="25">
        <v>15500</v>
      </c>
      <c r="E147" s="26">
        <v>15705</v>
      </c>
      <c r="F147" s="17" t="s">
        <v>8218</v>
      </c>
      <c r="G147" s="17" t="s">
        <v>8223</v>
      </c>
      <c r="H147" s="17" t="s">
        <v>8245</v>
      </c>
      <c r="I147" s="17">
        <v>1458075600</v>
      </c>
      <c r="J147" s="17">
        <v>1454259272</v>
      </c>
      <c r="K147" s="17" t="b">
        <v>1</v>
      </c>
      <c r="L147" s="17">
        <v>286</v>
      </c>
      <c r="M147" s="17" t="b">
        <v>1</v>
      </c>
      <c r="N147" s="17" t="s">
        <v>8269</v>
      </c>
      <c r="O147" s="17">
        <v>101</v>
      </c>
      <c r="P147" s="17">
        <v>54.91</v>
      </c>
      <c r="Q147" s="27" t="s">
        <v>8315</v>
      </c>
      <c r="R147" s="17" t="s">
        <v>8316</v>
      </c>
      <c r="S147" s="28">
        <v>42400.704537037032</v>
      </c>
      <c r="T147" s="28">
        <v>42444.875</v>
      </c>
    </row>
    <row r="148" spans="1:20" ht="58" x14ac:dyDescent="0.35">
      <c r="A148" s="17">
        <v>3275</v>
      </c>
      <c r="B148" s="3" t="s">
        <v>3275</v>
      </c>
      <c r="C148" s="3" t="s">
        <v>7385</v>
      </c>
      <c r="D148" s="25">
        <v>1800</v>
      </c>
      <c r="E148" s="26">
        <v>1805</v>
      </c>
      <c r="F148" s="17" t="s">
        <v>8218</v>
      </c>
      <c r="G148" s="17" t="s">
        <v>8223</v>
      </c>
      <c r="H148" s="17" t="s">
        <v>8245</v>
      </c>
      <c r="I148" s="17">
        <v>1423456200</v>
      </c>
      <c r="J148" s="17">
        <v>1421183271</v>
      </c>
      <c r="K148" s="17" t="b">
        <v>1</v>
      </c>
      <c r="L148" s="17">
        <v>12</v>
      </c>
      <c r="M148" s="17" t="b">
        <v>1</v>
      </c>
      <c r="N148" s="17" t="s">
        <v>8269</v>
      </c>
      <c r="O148" s="17">
        <v>100</v>
      </c>
      <c r="P148" s="17">
        <v>150.41999999999999</v>
      </c>
      <c r="Q148" s="27" t="s">
        <v>8315</v>
      </c>
      <c r="R148" s="17" t="s">
        <v>8316</v>
      </c>
      <c r="S148" s="28">
        <v>42017.88045138889</v>
      </c>
      <c r="T148" s="28">
        <v>42044.1875</v>
      </c>
    </row>
    <row r="149" spans="1:20" ht="58" x14ac:dyDescent="0.35">
      <c r="A149" s="17">
        <v>3279</v>
      </c>
      <c r="B149" s="3" t="s">
        <v>3279</v>
      </c>
      <c r="C149" s="3" t="s">
        <v>7389</v>
      </c>
      <c r="D149" s="25">
        <v>5800</v>
      </c>
      <c r="E149" s="26">
        <v>6628</v>
      </c>
      <c r="F149" s="17" t="s">
        <v>8218</v>
      </c>
      <c r="G149" s="17" t="s">
        <v>8223</v>
      </c>
      <c r="H149" s="17" t="s">
        <v>8245</v>
      </c>
      <c r="I149" s="17">
        <v>1459474059</v>
      </c>
      <c r="J149" s="17">
        <v>1456885659</v>
      </c>
      <c r="K149" s="17" t="b">
        <v>0</v>
      </c>
      <c r="L149" s="17">
        <v>63</v>
      </c>
      <c r="M149" s="17" t="b">
        <v>1</v>
      </c>
      <c r="N149" s="17" t="s">
        <v>8269</v>
      </c>
      <c r="O149" s="17">
        <v>114</v>
      </c>
      <c r="P149" s="17">
        <v>105.21</v>
      </c>
      <c r="Q149" s="27" t="s">
        <v>8315</v>
      </c>
      <c r="R149" s="17" t="s">
        <v>8316</v>
      </c>
      <c r="S149" s="28">
        <v>42431.102534722217</v>
      </c>
      <c r="T149" s="28">
        <v>42461.06086805556</v>
      </c>
    </row>
    <row r="150" spans="1:20" ht="58" x14ac:dyDescent="0.35">
      <c r="A150" s="17">
        <v>3280</v>
      </c>
      <c r="B150" s="3" t="s">
        <v>3280</v>
      </c>
      <c r="C150" s="3" t="s">
        <v>7390</v>
      </c>
      <c r="D150" s="25">
        <v>2000</v>
      </c>
      <c r="E150" s="26">
        <v>2060</v>
      </c>
      <c r="F150" s="17" t="s">
        <v>8218</v>
      </c>
      <c r="G150" s="17" t="s">
        <v>8223</v>
      </c>
      <c r="H150" s="17" t="s">
        <v>8245</v>
      </c>
      <c r="I150" s="17">
        <v>1433134800</v>
      </c>
      <c r="J150" s="17">
        <v>1430158198</v>
      </c>
      <c r="K150" s="17" t="b">
        <v>0</v>
      </c>
      <c r="L150" s="17">
        <v>30</v>
      </c>
      <c r="M150" s="17" t="b">
        <v>1</v>
      </c>
      <c r="N150" s="17" t="s">
        <v>8269</v>
      </c>
      <c r="O150" s="17">
        <v>103</v>
      </c>
      <c r="P150" s="17">
        <v>68.67</v>
      </c>
      <c r="Q150" s="27" t="s">
        <v>8315</v>
      </c>
      <c r="R150" s="17" t="s">
        <v>8316</v>
      </c>
      <c r="S150" s="28">
        <v>42121.756921296299</v>
      </c>
      <c r="T150" s="28">
        <v>42156.208333333328</v>
      </c>
    </row>
    <row r="151" spans="1:20" ht="43.5" x14ac:dyDescent="0.35">
      <c r="A151" s="17">
        <v>3281</v>
      </c>
      <c r="B151" s="3" t="s">
        <v>3281</v>
      </c>
      <c r="C151" s="3" t="s">
        <v>7391</v>
      </c>
      <c r="D151" s="25">
        <v>5000</v>
      </c>
      <c r="E151" s="26">
        <v>6080</v>
      </c>
      <c r="F151" s="17" t="s">
        <v>8218</v>
      </c>
      <c r="G151" s="17" t="s">
        <v>8223</v>
      </c>
      <c r="H151" s="17" t="s">
        <v>8245</v>
      </c>
      <c r="I151" s="17">
        <v>1441153705</v>
      </c>
      <c r="J151" s="17">
        <v>1438561705</v>
      </c>
      <c r="K151" s="17" t="b">
        <v>0</v>
      </c>
      <c r="L151" s="17">
        <v>47</v>
      </c>
      <c r="M151" s="17" t="b">
        <v>1</v>
      </c>
      <c r="N151" s="17" t="s">
        <v>8269</v>
      </c>
      <c r="O151" s="17">
        <v>122</v>
      </c>
      <c r="P151" s="17">
        <v>129.36000000000001</v>
      </c>
      <c r="Q151" s="27" t="s">
        <v>8315</v>
      </c>
      <c r="R151" s="17" t="s">
        <v>8316</v>
      </c>
      <c r="S151" s="28">
        <v>42219.019733796296</v>
      </c>
      <c r="T151" s="28">
        <v>42249.019733796296</v>
      </c>
    </row>
    <row r="152" spans="1:20" ht="58" x14ac:dyDescent="0.35">
      <c r="A152" s="17">
        <v>3282</v>
      </c>
      <c r="B152" s="3" t="s">
        <v>3282</v>
      </c>
      <c r="C152" s="3" t="s">
        <v>7392</v>
      </c>
      <c r="D152" s="25">
        <v>31000</v>
      </c>
      <c r="E152" s="26">
        <v>31820.5</v>
      </c>
      <c r="F152" s="17" t="s">
        <v>8218</v>
      </c>
      <c r="G152" s="17" t="s">
        <v>8223</v>
      </c>
      <c r="H152" s="17" t="s">
        <v>8245</v>
      </c>
      <c r="I152" s="17">
        <v>1461904788</v>
      </c>
      <c r="J152" s="17">
        <v>1458103188</v>
      </c>
      <c r="K152" s="17" t="b">
        <v>0</v>
      </c>
      <c r="L152" s="17">
        <v>237</v>
      </c>
      <c r="M152" s="17" t="b">
        <v>1</v>
      </c>
      <c r="N152" s="17" t="s">
        <v>8269</v>
      </c>
      <c r="O152" s="17">
        <v>103</v>
      </c>
      <c r="P152" s="17">
        <v>134.26</v>
      </c>
      <c r="Q152" s="27" t="s">
        <v>8315</v>
      </c>
      <c r="R152" s="17" t="s">
        <v>8316</v>
      </c>
      <c r="S152" s="28">
        <v>42445.19430555556</v>
      </c>
      <c r="T152" s="28">
        <v>42489.19430555556</v>
      </c>
    </row>
    <row r="153" spans="1:20" ht="43.5" x14ac:dyDescent="0.35">
      <c r="A153" s="17">
        <v>3284</v>
      </c>
      <c r="B153" s="3" t="s">
        <v>3284</v>
      </c>
      <c r="C153" s="3" t="s">
        <v>7394</v>
      </c>
      <c r="D153" s="25">
        <v>3000</v>
      </c>
      <c r="E153" s="26">
        <v>3048</v>
      </c>
      <c r="F153" s="17" t="s">
        <v>8218</v>
      </c>
      <c r="G153" s="17" t="s">
        <v>8223</v>
      </c>
      <c r="H153" s="17" t="s">
        <v>8245</v>
      </c>
      <c r="I153" s="17">
        <v>1454047140</v>
      </c>
      <c r="J153" s="17">
        <v>1452546853</v>
      </c>
      <c r="K153" s="17" t="b">
        <v>0</v>
      </c>
      <c r="L153" s="17">
        <v>15</v>
      </c>
      <c r="M153" s="17" t="b">
        <v>1</v>
      </c>
      <c r="N153" s="17" t="s">
        <v>8269</v>
      </c>
      <c r="O153" s="17">
        <v>102</v>
      </c>
      <c r="P153" s="17">
        <v>203.2</v>
      </c>
      <c r="Q153" s="27" t="s">
        <v>8315</v>
      </c>
      <c r="R153" s="17" t="s">
        <v>8316</v>
      </c>
      <c r="S153" s="28">
        <v>42380.884872685187</v>
      </c>
      <c r="T153" s="28">
        <v>42398.249305555553</v>
      </c>
    </row>
    <row r="154" spans="1:20" x14ac:dyDescent="0.35">
      <c r="A154" s="17">
        <v>3285</v>
      </c>
      <c r="B154" s="3" t="s">
        <v>3285</v>
      </c>
      <c r="C154" s="3" t="s">
        <v>7395</v>
      </c>
      <c r="D154" s="25">
        <v>4999</v>
      </c>
      <c r="E154" s="26">
        <v>5604</v>
      </c>
      <c r="F154" s="17" t="s">
        <v>8218</v>
      </c>
      <c r="G154" s="17" t="s">
        <v>8223</v>
      </c>
      <c r="H154" s="17" t="s">
        <v>8245</v>
      </c>
      <c r="I154" s="17">
        <v>1488258000</v>
      </c>
      <c r="J154" s="17">
        <v>1485556626</v>
      </c>
      <c r="K154" s="17" t="b">
        <v>0</v>
      </c>
      <c r="L154" s="17">
        <v>81</v>
      </c>
      <c r="M154" s="17" t="b">
        <v>1</v>
      </c>
      <c r="N154" s="17" t="s">
        <v>8269</v>
      </c>
      <c r="O154" s="17">
        <v>112</v>
      </c>
      <c r="P154" s="17">
        <v>69.19</v>
      </c>
      <c r="Q154" s="27" t="s">
        <v>8315</v>
      </c>
      <c r="R154" s="17" t="s">
        <v>8316</v>
      </c>
      <c r="S154" s="28">
        <v>42762.942430555559</v>
      </c>
      <c r="T154" s="28">
        <v>42794.208333333328</v>
      </c>
    </row>
    <row r="155" spans="1:20" ht="58" x14ac:dyDescent="0.35">
      <c r="A155" s="17">
        <v>3286</v>
      </c>
      <c r="B155" s="3" t="s">
        <v>3286</v>
      </c>
      <c r="C155" s="3" t="s">
        <v>7396</v>
      </c>
      <c r="D155" s="25">
        <v>15000</v>
      </c>
      <c r="E155" s="26">
        <v>15265</v>
      </c>
      <c r="F155" s="17" t="s">
        <v>8218</v>
      </c>
      <c r="G155" s="17" t="s">
        <v>8223</v>
      </c>
      <c r="H155" s="17" t="s">
        <v>8245</v>
      </c>
      <c r="I155" s="17">
        <v>1471291782</v>
      </c>
      <c r="J155" s="17">
        <v>1468699782</v>
      </c>
      <c r="K155" s="17" t="b">
        <v>0</v>
      </c>
      <c r="L155" s="17">
        <v>122</v>
      </c>
      <c r="M155" s="17" t="b">
        <v>1</v>
      </c>
      <c r="N155" s="17" t="s">
        <v>8269</v>
      </c>
      <c r="O155" s="17">
        <v>102</v>
      </c>
      <c r="P155" s="17">
        <v>125.12</v>
      </c>
      <c r="Q155" s="27" t="s">
        <v>8315</v>
      </c>
      <c r="R155" s="17" t="s">
        <v>8316</v>
      </c>
      <c r="S155" s="28">
        <v>42567.840069444443</v>
      </c>
      <c r="T155" s="28">
        <v>42597.840069444443</v>
      </c>
    </row>
    <row r="156" spans="1:20" ht="58" x14ac:dyDescent="0.35">
      <c r="A156" s="17">
        <v>3291</v>
      </c>
      <c r="B156" s="3" t="s">
        <v>3291</v>
      </c>
      <c r="C156" s="3" t="s">
        <v>7401</v>
      </c>
      <c r="D156" s="25">
        <v>500</v>
      </c>
      <c r="E156" s="26">
        <v>570</v>
      </c>
      <c r="F156" s="17" t="s">
        <v>8218</v>
      </c>
      <c r="G156" s="17" t="s">
        <v>8223</v>
      </c>
      <c r="H156" s="17" t="s">
        <v>8245</v>
      </c>
      <c r="I156" s="17">
        <v>1442462340</v>
      </c>
      <c r="J156" s="17">
        <v>1439743900</v>
      </c>
      <c r="K156" s="17" t="b">
        <v>0</v>
      </c>
      <c r="L156" s="17">
        <v>14</v>
      </c>
      <c r="M156" s="17" t="b">
        <v>1</v>
      </c>
      <c r="N156" s="17" t="s">
        <v>8269</v>
      </c>
      <c r="O156" s="17">
        <v>114</v>
      </c>
      <c r="P156" s="17">
        <v>40.71</v>
      </c>
      <c r="Q156" s="27" t="s">
        <v>8315</v>
      </c>
      <c r="R156" s="17" t="s">
        <v>8316</v>
      </c>
      <c r="S156" s="28">
        <v>42232.702546296292</v>
      </c>
      <c r="T156" s="28">
        <v>42264.165972222225</v>
      </c>
    </row>
    <row r="157" spans="1:20" ht="58" x14ac:dyDescent="0.35">
      <c r="A157" s="17">
        <v>3298</v>
      </c>
      <c r="B157" s="3" t="s">
        <v>3298</v>
      </c>
      <c r="C157" s="3" t="s">
        <v>7408</v>
      </c>
      <c r="D157" s="25">
        <v>10000</v>
      </c>
      <c r="E157" s="26">
        <v>10173</v>
      </c>
      <c r="F157" s="17" t="s">
        <v>8218</v>
      </c>
      <c r="G157" s="17" t="s">
        <v>8223</v>
      </c>
      <c r="H157" s="17" t="s">
        <v>8245</v>
      </c>
      <c r="I157" s="17">
        <v>1442102400</v>
      </c>
      <c r="J157" s="17">
        <v>1440370768</v>
      </c>
      <c r="K157" s="17" t="b">
        <v>0</v>
      </c>
      <c r="L157" s="17">
        <v>72</v>
      </c>
      <c r="M157" s="17" t="b">
        <v>1</v>
      </c>
      <c r="N157" s="17" t="s">
        <v>8269</v>
      </c>
      <c r="O157" s="17">
        <v>102</v>
      </c>
      <c r="P157" s="17">
        <v>141.29</v>
      </c>
      <c r="Q157" s="27" t="s">
        <v>8315</v>
      </c>
      <c r="R157" s="17" t="s">
        <v>8316</v>
      </c>
      <c r="S157" s="28">
        <v>42239.957962962959</v>
      </c>
      <c r="T157" s="28">
        <v>42260</v>
      </c>
    </row>
    <row r="158" spans="1:20" ht="43.5" x14ac:dyDescent="0.35">
      <c r="A158" s="17">
        <v>3299</v>
      </c>
      <c r="B158" s="3" t="s">
        <v>3299</v>
      </c>
      <c r="C158" s="3" t="s">
        <v>7409</v>
      </c>
      <c r="D158" s="25">
        <v>3000</v>
      </c>
      <c r="E158" s="26">
        <v>3486</v>
      </c>
      <c r="F158" s="17" t="s">
        <v>8218</v>
      </c>
      <c r="G158" s="17" t="s">
        <v>8223</v>
      </c>
      <c r="H158" s="17" t="s">
        <v>8245</v>
      </c>
      <c r="I158" s="17">
        <v>1444860063</v>
      </c>
      <c r="J158" s="17">
        <v>1442268063</v>
      </c>
      <c r="K158" s="17" t="b">
        <v>0</v>
      </c>
      <c r="L158" s="17">
        <v>63</v>
      </c>
      <c r="M158" s="17" t="b">
        <v>1</v>
      </c>
      <c r="N158" s="17" t="s">
        <v>8269</v>
      </c>
      <c r="O158" s="17">
        <v>116</v>
      </c>
      <c r="P158" s="17">
        <v>55.33</v>
      </c>
      <c r="Q158" s="27" t="s">
        <v>8315</v>
      </c>
      <c r="R158" s="17" t="s">
        <v>8316</v>
      </c>
      <c r="S158" s="28">
        <v>42261.917395833334</v>
      </c>
      <c r="T158" s="28">
        <v>42291.917395833334</v>
      </c>
    </row>
    <row r="159" spans="1:20" ht="43.5" x14ac:dyDescent="0.35">
      <c r="A159" s="17">
        <v>3300</v>
      </c>
      <c r="B159" s="3" t="s">
        <v>3300</v>
      </c>
      <c r="C159" s="3" t="s">
        <v>7410</v>
      </c>
      <c r="D159" s="25">
        <v>3000</v>
      </c>
      <c r="E159" s="26">
        <v>4085</v>
      </c>
      <c r="F159" s="17" t="s">
        <v>8218</v>
      </c>
      <c r="G159" s="17" t="s">
        <v>8223</v>
      </c>
      <c r="H159" s="17" t="s">
        <v>8245</v>
      </c>
      <c r="I159" s="17">
        <v>1430329862</v>
      </c>
      <c r="J159" s="17">
        <v>1428515462</v>
      </c>
      <c r="K159" s="17" t="b">
        <v>0</v>
      </c>
      <c r="L159" s="17">
        <v>88</v>
      </c>
      <c r="M159" s="17" t="b">
        <v>1</v>
      </c>
      <c r="N159" s="17" t="s">
        <v>8269</v>
      </c>
      <c r="O159" s="17">
        <v>136</v>
      </c>
      <c r="P159" s="17">
        <v>46.42</v>
      </c>
      <c r="Q159" s="27" t="s">
        <v>8315</v>
      </c>
      <c r="R159" s="17" t="s">
        <v>8316</v>
      </c>
      <c r="S159" s="28">
        <v>42102.743773148148</v>
      </c>
      <c r="T159" s="28">
        <v>42123.743773148148</v>
      </c>
    </row>
    <row r="160" spans="1:20" ht="58" x14ac:dyDescent="0.35">
      <c r="A160" s="17">
        <v>3301</v>
      </c>
      <c r="B160" s="3" t="s">
        <v>3301</v>
      </c>
      <c r="C160" s="3" t="s">
        <v>7411</v>
      </c>
      <c r="D160" s="25">
        <v>3000</v>
      </c>
      <c r="E160" s="26">
        <v>4004</v>
      </c>
      <c r="F160" s="17" t="s">
        <v>8218</v>
      </c>
      <c r="G160" s="17" t="s">
        <v>8223</v>
      </c>
      <c r="H160" s="17" t="s">
        <v>8245</v>
      </c>
      <c r="I160" s="17">
        <v>1470034740</v>
      </c>
      <c r="J160" s="17">
        <v>1466185176</v>
      </c>
      <c r="K160" s="17" t="b">
        <v>0</v>
      </c>
      <c r="L160" s="17">
        <v>70</v>
      </c>
      <c r="M160" s="17" t="b">
        <v>1</v>
      </c>
      <c r="N160" s="17" t="s">
        <v>8269</v>
      </c>
      <c r="O160" s="17">
        <v>133</v>
      </c>
      <c r="P160" s="17">
        <v>57.2</v>
      </c>
      <c r="Q160" s="27" t="s">
        <v>8315</v>
      </c>
      <c r="R160" s="17" t="s">
        <v>8316</v>
      </c>
      <c r="S160" s="28">
        <v>42538.73583333334</v>
      </c>
      <c r="T160" s="28">
        <v>42583.290972222225</v>
      </c>
    </row>
    <row r="161" spans="1:20" ht="58" x14ac:dyDescent="0.35">
      <c r="A161" s="17">
        <v>3303</v>
      </c>
      <c r="B161" s="3" t="s">
        <v>3303</v>
      </c>
      <c r="C161" s="3" t="s">
        <v>7413</v>
      </c>
      <c r="D161" s="25">
        <v>1800</v>
      </c>
      <c r="E161" s="26">
        <v>2086</v>
      </c>
      <c r="F161" s="17" t="s">
        <v>8218</v>
      </c>
      <c r="G161" s="17" t="s">
        <v>8223</v>
      </c>
      <c r="H161" s="17" t="s">
        <v>8245</v>
      </c>
      <c r="I161" s="17">
        <v>1427553484</v>
      </c>
      <c r="J161" s="17">
        <v>1424533084</v>
      </c>
      <c r="K161" s="17" t="b">
        <v>0</v>
      </c>
      <c r="L161" s="17">
        <v>35</v>
      </c>
      <c r="M161" s="17" t="b">
        <v>1</v>
      </c>
      <c r="N161" s="17" t="s">
        <v>8269</v>
      </c>
      <c r="O161" s="17">
        <v>116</v>
      </c>
      <c r="P161" s="17">
        <v>59.6</v>
      </c>
      <c r="Q161" s="27" t="s">
        <v>8315</v>
      </c>
      <c r="R161" s="17" t="s">
        <v>8316</v>
      </c>
      <c r="S161" s="28">
        <v>42056.65143518518</v>
      </c>
      <c r="T161" s="28">
        <v>42091.609768518523</v>
      </c>
    </row>
    <row r="162" spans="1:20" ht="43.5" x14ac:dyDescent="0.35">
      <c r="A162" s="17">
        <v>3304</v>
      </c>
      <c r="B162" s="3" t="s">
        <v>3304</v>
      </c>
      <c r="C162" s="3" t="s">
        <v>7414</v>
      </c>
      <c r="D162" s="25">
        <v>15000</v>
      </c>
      <c r="E162" s="26">
        <v>15677.5</v>
      </c>
      <c r="F162" s="17" t="s">
        <v>8218</v>
      </c>
      <c r="G162" s="17" t="s">
        <v>8223</v>
      </c>
      <c r="H162" s="17" t="s">
        <v>8245</v>
      </c>
      <c r="I162" s="17">
        <v>1482418752</v>
      </c>
      <c r="J162" s="17">
        <v>1479826752</v>
      </c>
      <c r="K162" s="17" t="b">
        <v>0</v>
      </c>
      <c r="L162" s="17">
        <v>175</v>
      </c>
      <c r="M162" s="17" t="b">
        <v>1</v>
      </c>
      <c r="N162" s="17" t="s">
        <v>8269</v>
      </c>
      <c r="O162" s="17">
        <v>105</v>
      </c>
      <c r="P162" s="17">
        <v>89.59</v>
      </c>
      <c r="Q162" s="27" t="s">
        <v>8315</v>
      </c>
      <c r="R162" s="17" t="s">
        <v>8316</v>
      </c>
      <c r="S162" s="28">
        <v>42696.624444444446</v>
      </c>
      <c r="T162" s="28">
        <v>42726.624444444446</v>
      </c>
    </row>
    <row r="163" spans="1:20" ht="58" x14ac:dyDescent="0.35">
      <c r="A163" s="17">
        <v>3305</v>
      </c>
      <c r="B163" s="3" t="s">
        <v>3305</v>
      </c>
      <c r="C163" s="3" t="s">
        <v>7415</v>
      </c>
      <c r="D163" s="25">
        <v>4000</v>
      </c>
      <c r="E163" s="26">
        <v>4081</v>
      </c>
      <c r="F163" s="17" t="s">
        <v>8218</v>
      </c>
      <c r="G163" s="17" t="s">
        <v>8223</v>
      </c>
      <c r="H163" s="17" t="s">
        <v>8245</v>
      </c>
      <c r="I163" s="17">
        <v>1438374748</v>
      </c>
      <c r="J163" s="17">
        <v>1435782748</v>
      </c>
      <c r="K163" s="17" t="b">
        <v>0</v>
      </c>
      <c r="L163" s="17">
        <v>20</v>
      </c>
      <c r="M163" s="17" t="b">
        <v>1</v>
      </c>
      <c r="N163" s="17" t="s">
        <v>8269</v>
      </c>
      <c r="O163" s="17">
        <v>102</v>
      </c>
      <c r="P163" s="17">
        <v>204.05</v>
      </c>
      <c r="Q163" s="27" t="s">
        <v>8315</v>
      </c>
      <c r="R163" s="17" t="s">
        <v>8316</v>
      </c>
      <c r="S163" s="28">
        <v>42186.855879629627</v>
      </c>
      <c r="T163" s="28">
        <v>42216.855879629627</v>
      </c>
    </row>
    <row r="164" spans="1:20" ht="58" x14ac:dyDescent="0.35">
      <c r="A164" s="17">
        <v>3306</v>
      </c>
      <c r="B164" s="3" t="s">
        <v>3306</v>
      </c>
      <c r="C164" s="3" t="s">
        <v>7416</v>
      </c>
      <c r="D164" s="25">
        <v>1500</v>
      </c>
      <c r="E164" s="26">
        <v>2630</v>
      </c>
      <c r="F164" s="17" t="s">
        <v>8218</v>
      </c>
      <c r="G164" s="17" t="s">
        <v>8223</v>
      </c>
      <c r="H164" s="17" t="s">
        <v>8245</v>
      </c>
      <c r="I164" s="17">
        <v>1465527600</v>
      </c>
      <c r="J164" s="17">
        <v>1462252542</v>
      </c>
      <c r="K164" s="17" t="b">
        <v>0</v>
      </c>
      <c r="L164" s="17">
        <v>54</v>
      </c>
      <c r="M164" s="17" t="b">
        <v>1</v>
      </c>
      <c r="N164" s="17" t="s">
        <v>8269</v>
      </c>
      <c r="O164" s="17">
        <v>175</v>
      </c>
      <c r="P164" s="17">
        <v>48.7</v>
      </c>
      <c r="Q164" s="27" t="s">
        <v>8315</v>
      </c>
      <c r="R164" s="17" t="s">
        <v>8316</v>
      </c>
      <c r="S164" s="28">
        <v>42493.219236111108</v>
      </c>
      <c r="T164" s="28">
        <v>42531.125</v>
      </c>
    </row>
    <row r="165" spans="1:20" ht="58" x14ac:dyDescent="0.35">
      <c r="A165" s="17">
        <v>3307</v>
      </c>
      <c r="B165" s="3" t="s">
        <v>3307</v>
      </c>
      <c r="C165" s="3" t="s">
        <v>7417</v>
      </c>
      <c r="D165" s="25">
        <v>1000</v>
      </c>
      <c r="E165" s="26">
        <v>1066.8</v>
      </c>
      <c r="F165" s="17" t="s">
        <v>8218</v>
      </c>
      <c r="G165" s="17" t="s">
        <v>8223</v>
      </c>
      <c r="H165" s="17" t="s">
        <v>8245</v>
      </c>
      <c r="I165" s="17">
        <v>1463275339</v>
      </c>
      <c r="J165" s="17">
        <v>1460683339</v>
      </c>
      <c r="K165" s="17" t="b">
        <v>0</v>
      </c>
      <c r="L165" s="17">
        <v>20</v>
      </c>
      <c r="M165" s="17" t="b">
        <v>1</v>
      </c>
      <c r="N165" s="17" t="s">
        <v>8269</v>
      </c>
      <c r="O165" s="17">
        <v>107</v>
      </c>
      <c r="P165" s="17">
        <v>53.34</v>
      </c>
      <c r="Q165" s="27" t="s">
        <v>8315</v>
      </c>
      <c r="R165" s="17" t="s">
        <v>8316</v>
      </c>
      <c r="S165" s="28">
        <v>42475.057164351849</v>
      </c>
      <c r="T165" s="28">
        <v>42505.057164351849</v>
      </c>
    </row>
    <row r="166" spans="1:20" ht="43.5" x14ac:dyDescent="0.35">
      <c r="A166" s="17">
        <v>3308</v>
      </c>
      <c r="B166" s="3" t="s">
        <v>3308</v>
      </c>
      <c r="C166" s="3" t="s">
        <v>7418</v>
      </c>
      <c r="D166" s="25">
        <v>3500</v>
      </c>
      <c r="E166" s="26">
        <v>4280</v>
      </c>
      <c r="F166" s="17" t="s">
        <v>8218</v>
      </c>
      <c r="G166" s="17" t="s">
        <v>8223</v>
      </c>
      <c r="H166" s="17" t="s">
        <v>8245</v>
      </c>
      <c r="I166" s="17">
        <v>1460581365</v>
      </c>
      <c r="J166" s="17">
        <v>1458766965</v>
      </c>
      <c r="K166" s="17" t="b">
        <v>0</v>
      </c>
      <c r="L166" s="17">
        <v>57</v>
      </c>
      <c r="M166" s="17" t="b">
        <v>1</v>
      </c>
      <c r="N166" s="17" t="s">
        <v>8269</v>
      </c>
      <c r="O166" s="17">
        <v>122</v>
      </c>
      <c r="P166" s="17">
        <v>75.09</v>
      </c>
      <c r="Q166" s="27" t="s">
        <v>8315</v>
      </c>
      <c r="R166" s="17" t="s">
        <v>8316</v>
      </c>
      <c r="S166" s="28">
        <v>42452.876909722225</v>
      </c>
      <c r="T166" s="28">
        <v>42473.876909722225</v>
      </c>
    </row>
    <row r="167" spans="1:20" ht="43.5" x14ac:dyDescent="0.35">
      <c r="A167" s="17">
        <v>3310</v>
      </c>
      <c r="B167" s="3" t="s">
        <v>3310</v>
      </c>
      <c r="C167" s="3" t="s">
        <v>7420</v>
      </c>
      <c r="D167" s="25">
        <v>6500</v>
      </c>
      <c r="E167" s="26">
        <v>6505</v>
      </c>
      <c r="F167" s="17" t="s">
        <v>8218</v>
      </c>
      <c r="G167" s="17" t="s">
        <v>8223</v>
      </c>
      <c r="H167" s="17" t="s">
        <v>8245</v>
      </c>
      <c r="I167" s="17">
        <v>1444169825</v>
      </c>
      <c r="J167" s="17">
        <v>1441577825</v>
      </c>
      <c r="K167" s="17" t="b">
        <v>0</v>
      </c>
      <c r="L167" s="17">
        <v>31</v>
      </c>
      <c r="M167" s="17" t="b">
        <v>1</v>
      </c>
      <c r="N167" s="17" t="s">
        <v>8269</v>
      </c>
      <c r="O167" s="17">
        <v>100</v>
      </c>
      <c r="P167" s="17">
        <v>209.84</v>
      </c>
      <c r="Q167" s="27" t="s">
        <v>8315</v>
      </c>
      <c r="R167" s="17" t="s">
        <v>8316</v>
      </c>
      <c r="S167" s="28">
        <v>42253.928530092591</v>
      </c>
      <c r="T167" s="28">
        <v>42283.928530092591</v>
      </c>
    </row>
    <row r="168" spans="1:20" ht="43.5" x14ac:dyDescent="0.35">
      <c r="A168" s="17">
        <v>3311</v>
      </c>
      <c r="B168" s="3" t="s">
        <v>3311</v>
      </c>
      <c r="C168" s="3" t="s">
        <v>7421</v>
      </c>
      <c r="D168" s="25">
        <v>2500</v>
      </c>
      <c r="E168" s="26">
        <v>2746</v>
      </c>
      <c r="F168" s="17" t="s">
        <v>8218</v>
      </c>
      <c r="G168" s="17" t="s">
        <v>8223</v>
      </c>
      <c r="H168" s="17" t="s">
        <v>8245</v>
      </c>
      <c r="I168" s="17">
        <v>1445065210</v>
      </c>
      <c r="J168" s="17">
        <v>1442473210</v>
      </c>
      <c r="K168" s="17" t="b">
        <v>0</v>
      </c>
      <c r="L168" s="17">
        <v>45</v>
      </c>
      <c r="M168" s="17" t="b">
        <v>1</v>
      </c>
      <c r="N168" s="17" t="s">
        <v>8269</v>
      </c>
      <c r="O168" s="17">
        <v>110</v>
      </c>
      <c r="P168" s="17">
        <v>61.02</v>
      </c>
      <c r="Q168" s="27" t="s">
        <v>8315</v>
      </c>
      <c r="R168" s="17" t="s">
        <v>8316</v>
      </c>
      <c r="S168" s="28">
        <v>42264.29178240741</v>
      </c>
      <c r="T168" s="28">
        <v>42294.29178240741</v>
      </c>
    </row>
    <row r="169" spans="1:20" ht="58" x14ac:dyDescent="0.35">
      <c r="A169" s="17">
        <v>3312</v>
      </c>
      <c r="B169" s="3" t="s">
        <v>3312</v>
      </c>
      <c r="C169" s="3" t="s">
        <v>7422</v>
      </c>
      <c r="D169" s="25">
        <v>2500</v>
      </c>
      <c r="E169" s="26">
        <v>2501</v>
      </c>
      <c r="F169" s="17" t="s">
        <v>8218</v>
      </c>
      <c r="G169" s="17" t="s">
        <v>8223</v>
      </c>
      <c r="H169" s="17" t="s">
        <v>8245</v>
      </c>
      <c r="I169" s="17">
        <v>1478901600</v>
      </c>
      <c r="J169" s="17">
        <v>1477077946</v>
      </c>
      <c r="K169" s="17" t="b">
        <v>0</v>
      </c>
      <c r="L169" s="17">
        <v>41</v>
      </c>
      <c r="M169" s="17" t="b">
        <v>1</v>
      </c>
      <c r="N169" s="17" t="s">
        <v>8269</v>
      </c>
      <c r="O169" s="17">
        <v>100</v>
      </c>
      <c r="P169" s="17">
        <v>61</v>
      </c>
      <c r="Q169" s="27" t="s">
        <v>8315</v>
      </c>
      <c r="R169" s="17" t="s">
        <v>8316</v>
      </c>
      <c r="S169" s="28">
        <v>42664.809560185182</v>
      </c>
      <c r="T169" s="28">
        <v>42685.916666666672</v>
      </c>
    </row>
    <row r="170" spans="1:20" ht="43.5" x14ac:dyDescent="0.35">
      <c r="A170" s="17">
        <v>3313</v>
      </c>
      <c r="B170" s="3" t="s">
        <v>3313</v>
      </c>
      <c r="C170" s="3" t="s">
        <v>7423</v>
      </c>
      <c r="D170" s="25">
        <v>2000</v>
      </c>
      <c r="E170" s="26">
        <v>2321</v>
      </c>
      <c r="F170" s="17" t="s">
        <v>8218</v>
      </c>
      <c r="G170" s="17" t="s">
        <v>8223</v>
      </c>
      <c r="H170" s="17" t="s">
        <v>8245</v>
      </c>
      <c r="I170" s="17">
        <v>1453856400</v>
      </c>
      <c r="J170" s="17">
        <v>1452664317</v>
      </c>
      <c r="K170" s="17" t="b">
        <v>0</v>
      </c>
      <c r="L170" s="17">
        <v>29</v>
      </c>
      <c r="M170" s="17" t="b">
        <v>1</v>
      </c>
      <c r="N170" s="17" t="s">
        <v>8269</v>
      </c>
      <c r="O170" s="17">
        <v>116</v>
      </c>
      <c r="P170" s="17">
        <v>80.03</v>
      </c>
      <c r="Q170" s="27" t="s">
        <v>8315</v>
      </c>
      <c r="R170" s="17" t="s">
        <v>8316</v>
      </c>
      <c r="S170" s="28">
        <v>42382.244409722218</v>
      </c>
      <c r="T170" s="28">
        <v>42396.041666666672</v>
      </c>
    </row>
    <row r="171" spans="1:20" ht="72.5" x14ac:dyDescent="0.35">
      <c r="A171" s="17">
        <v>3316</v>
      </c>
      <c r="B171" s="3" t="s">
        <v>3316</v>
      </c>
      <c r="C171" s="3" t="s">
        <v>7426</v>
      </c>
      <c r="D171" s="25">
        <v>11737</v>
      </c>
      <c r="E171" s="26">
        <v>11747.18</v>
      </c>
      <c r="F171" s="17" t="s">
        <v>8218</v>
      </c>
      <c r="G171" s="17" t="s">
        <v>8223</v>
      </c>
      <c r="H171" s="17" t="s">
        <v>8245</v>
      </c>
      <c r="I171" s="17">
        <v>1407506040</v>
      </c>
      <c r="J171" s="17">
        <v>1404680075</v>
      </c>
      <c r="K171" s="17" t="b">
        <v>0</v>
      </c>
      <c r="L171" s="17">
        <v>125</v>
      </c>
      <c r="M171" s="17" t="b">
        <v>1</v>
      </c>
      <c r="N171" s="17" t="s">
        <v>8269</v>
      </c>
      <c r="O171" s="17">
        <v>100</v>
      </c>
      <c r="P171" s="17">
        <v>93.98</v>
      </c>
      <c r="Q171" s="27" t="s">
        <v>8315</v>
      </c>
      <c r="R171" s="17" t="s">
        <v>8316</v>
      </c>
      <c r="S171" s="28">
        <v>41826.871238425927</v>
      </c>
      <c r="T171" s="28">
        <v>41859.57916666667</v>
      </c>
    </row>
    <row r="172" spans="1:20" ht="43.5" x14ac:dyDescent="0.35">
      <c r="A172" s="17">
        <v>3317</v>
      </c>
      <c r="B172" s="3" t="s">
        <v>3317</v>
      </c>
      <c r="C172" s="3" t="s">
        <v>7427</v>
      </c>
      <c r="D172" s="25">
        <v>1050</v>
      </c>
      <c r="E172" s="26">
        <v>1115</v>
      </c>
      <c r="F172" s="17" t="s">
        <v>8218</v>
      </c>
      <c r="G172" s="17" t="s">
        <v>8223</v>
      </c>
      <c r="H172" s="17" t="s">
        <v>8245</v>
      </c>
      <c r="I172" s="17">
        <v>1465347424</v>
      </c>
      <c r="J172" s="17">
        <v>1462755424</v>
      </c>
      <c r="K172" s="17" t="b">
        <v>0</v>
      </c>
      <c r="L172" s="17">
        <v>18</v>
      </c>
      <c r="M172" s="17" t="b">
        <v>1</v>
      </c>
      <c r="N172" s="17" t="s">
        <v>8269</v>
      </c>
      <c r="O172" s="17">
        <v>106</v>
      </c>
      <c r="P172" s="17">
        <v>61.94</v>
      </c>
      <c r="Q172" s="27" t="s">
        <v>8315</v>
      </c>
      <c r="R172" s="17" t="s">
        <v>8316</v>
      </c>
      <c r="S172" s="28">
        <v>42499.039629629624</v>
      </c>
      <c r="T172" s="28">
        <v>42529.039629629624</v>
      </c>
    </row>
    <row r="173" spans="1:20" ht="43.5" x14ac:dyDescent="0.35">
      <c r="A173" s="17">
        <v>3320</v>
      </c>
      <c r="B173" s="3" t="s">
        <v>3320</v>
      </c>
      <c r="C173" s="3" t="s">
        <v>7430</v>
      </c>
      <c r="D173" s="25">
        <v>2500</v>
      </c>
      <c r="E173" s="26">
        <v>2525</v>
      </c>
      <c r="F173" s="17" t="s">
        <v>8218</v>
      </c>
      <c r="G173" s="17" t="s">
        <v>8223</v>
      </c>
      <c r="H173" s="17" t="s">
        <v>8245</v>
      </c>
      <c r="I173" s="17">
        <v>1466557557</v>
      </c>
      <c r="J173" s="17">
        <v>1463965557</v>
      </c>
      <c r="K173" s="17" t="b">
        <v>0</v>
      </c>
      <c r="L173" s="17">
        <v>38</v>
      </c>
      <c r="M173" s="17" t="b">
        <v>1</v>
      </c>
      <c r="N173" s="17" t="s">
        <v>8269</v>
      </c>
      <c r="O173" s="17">
        <v>101</v>
      </c>
      <c r="P173" s="17">
        <v>66.45</v>
      </c>
      <c r="Q173" s="27" t="s">
        <v>8315</v>
      </c>
      <c r="R173" s="17" t="s">
        <v>8316</v>
      </c>
      <c r="S173" s="28">
        <v>42513.045798611114</v>
      </c>
      <c r="T173" s="28">
        <v>42543.045798611114</v>
      </c>
    </row>
    <row r="174" spans="1:20" ht="58" x14ac:dyDescent="0.35">
      <c r="A174" s="17">
        <v>3321</v>
      </c>
      <c r="B174" s="3" t="s">
        <v>3321</v>
      </c>
      <c r="C174" s="3" t="s">
        <v>7431</v>
      </c>
      <c r="D174" s="25">
        <v>500</v>
      </c>
      <c r="E174" s="26">
        <v>537</v>
      </c>
      <c r="F174" s="17" t="s">
        <v>8218</v>
      </c>
      <c r="G174" s="17" t="s">
        <v>8223</v>
      </c>
      <c r="H174" s="17" t="s">
        <v>8245</v>
      </c>
      <c r="I174" s="17">
        <v>1413431940</v>
      </c>
      <c r="J174" s="17">
        <v>1412216665</v>
      </c>
      <c r="K174" s="17" t="b">
        <v>0</v>
      </c>
      <c r="L174" s="17">
        <v>15</v>
      </c>
      <c r="M174" s="17" t="b">
        <v>1</v>
      </c>
      <c r="N174" s="17" t="s">
        <v>8269</v>
      </c>
      <c r="O174" s="17">
        <v>107</v>
      </c>
      <c r="P174" s="17">
        <v>35.799999999999997</v>
      </c>
      <c r="Q174" s="27" t="s">
        <v>8315</v>
      </c>
      <c r="R174" s="17" t="s">
        <v>8316</v>
      </c>
      <c r="S174" s="28">
        <v>41914.100289351853</v>
      </c>
      <c r="T174" s="28">
        <v>41928.165972222225</v>
      </c>
    </row>
    <row r="175" spans="1:20" ht="58" x14ac:dyDescent="0.35">
      <c r="A175" s="17">
        <v>3322</v>
      </c>
      <c r="B175" s="3" t="s">
        <v>3322</v>
      </c>
      <c r="C175" s="3" t="s">
        <v>7432</v>
      </c>
      <c r="D175" s="25">
        <v>3300</v>
      </c>
      <c r="E175" s="26">
        <v>3350</v>
      </c>
      <c r="F175" s="17" t="s">
        <v>8218</v>
      </c>
      <c r="G175" s="17" t="s">
        <v>8223</v>
      </c>
      <c r="H175" s="17" t="s">
        <v>8245</v>
      </c>
      <c r="I175" s="17">
        <v>1466567700</v>
      </c>
      <c r="J175" s="17">
        <v>1464653696</v>
      </c>
      <c r="K175" s="17" t="b">
        <v>0</v>
      </c>
      <c r="L175" s="17">
        <v>23</v>
      </c>
      <c r="M175" s="17" t="b">
        <v>1</v>
      </c>
      <c r="N175" s="17" t="s">
        <v>8269</v>
      </c>
      <c r="O175" s="17">
        <v>102</v>
      </c>
      <c r="P175" s="17">
        <v>145.65</v>
      </c>
      <c r="Q175" s="27" t="s">
        <v>8315</v>
      </c>
      <c r="R175" s="17" t="s">
        <v>8316</v>
      </c>
      <c r="S175" s="28">
        <v>42521.010370370372</v>
      </c>
      <c r="T175" s="28">
        <v>42543.163194444445</v>
      </c>
    </row>
    <row r="176" spans="1:20" ht="58" x14ac:dyDescent="0.35">
      <c r="A176" s="17">
        <v>3326</v>
      </c>
      <c r="B176" s="3" t="s">
        <v>3326</v>
      </c>
      <c r="C176" s="3" t="s">
        <v>7436</v>
      </c>
      <c r="D176" s="25">
        <v>8000</v>
      </c>
      <c r="E176" s="26">
        <v>8110</v>
      </c>
      <c r="F176" s="17" t="s">
        <v>8218</v>
      </c>
      <c r="G176" s="17" t="s">
        <v>8223</v>
      </c>
      <c r="H176" s="17" t="s">
        <v>8245</v>
      </c>
      <c r="I176" s="17">
        <v>1425830905</v>
      </c>
      <c r="J176" s="17">
        <v>1423242505</v>
      </c>
      <c r="K176" s="17" t="b">
        <v>0</v>
      </c>
      <c r="L176" s="17">
        <v>57</v>
      </c>
      <c r="M176" s="17" t="b">
        <v>1</v>
      </c>
      <c r="N176" s="17" t="s">
        <v>8269</v>
      </c>
      <c r="O176" s="17">
        <v>101</v>
      </c>
      <c r="P176" s="17">
        <v>142.28</v>
      </c>
      <c r="Q176" s="27" t="s">
        <v>8315</v>
      </c>
      <c r="R176" s="17" t="s">
        <v>8316</v>
      </c>
      <c r="S176" s="28">
        <v>42041.714178240742</v>
      </c>
      <c r="T176" s="28">
        <v>42071.67251157407</v>
      </c>
    </row>
    <row r="177" spans="1:20" ht="58" x14ac:dyDescent="0.35">
      <c r="A177" s="17">
        <v>3328</v>
      </c>
      <c r="B177" s="3" t="s">
        <v>3328</v>
      </c>
      <c r="C177" s="3" t="s">
        <v>7438</v>
      </c>
      <c r="D177" s="25">
        <v>1800</v>
      </c>
      <c r="E177" s="26">
        <v>2635</v>
      </c>
      <c r="F177" s="17" t="s">
        <v>8218</v>
      </c>
      <c r="G177" s="17" t="s">
        <v>8223</v>
      </c>
      <c r="H177" s="17" t="s">
        <v>8245</v>
      </c>
      <c r="I177" s="17">
        <v>1404522000</v>
      </c>
      <c r="J177" s="17">
        <v>1404308883</v>
      </c>
      <c r="K177" s="17" t="b">
        <v>0</v>
      </c>
      <c r="L177" s="17">
        <v>9</v>
      </c>
      <c r="M177" s="17" t="b">
        <v>1</v>
      </c>
      <c r="N177" s="17" t="s">
        <v>8269</v>
      </c>
      <c r="O177" s="17">
        <v>146</v>
      </c>
      <c r="P177" s="17">
        <v>292.77999999999997</v>
      </c>
      <c r="Q177" s="27" t="s">
        <v>8315</v>
      </c>
      <c r="R177" s="17" t="s">
        <v>8316</v>
      </c>
      <c r="S177" s="28">
        <v>41822.57503472222</v>
      </c>
      <c r="T177" s="28">
        <v>41825.041666666664</v>
      </c>
    </row>
    <row r="178" spans="1:20" ht="58" x14ac:dyDescent="0.35">
      <c r="A178" s="17">
        <v>3331</v>
      </c>
      <c r="B178" s="3" t="s">
        <v>3331</v>
      </c>
      <c r="C178" s="3" t="s">
        <v>7441</v>
      </c>
      <c r="D178" s="25">
        <v>5000</v>
      </c>
      <c r="E178" s="26">
        <v>5226</v>
      </c>
      <c r="F178" s="17" t="s">
        <v>8218</v>
      </c>
      <c r="G178" s="17" t="s">
        <v>8223</v>
      </c>
      <c r="H178" s="17" t="s">
        <v>8245</v>
      </c>
      <c r="I178" s="17">
        <v>1444149886</v>
      </c>
      <c r="J178" s="17">
        <v>1441125886</v>
      </c>
      <c r="K178" s="17" t="b">
        <v>0</v>
      </c>
      <c r="L178" s="17">
        <v>65</v>
      </c>
      <c r="M178" s="17" t="b">
        <v>1</v>
      </c>
      <c r="N178" s="17" t="s">
        <v>8269</v>
      </c>
      <c r="O178" s="17">
        <v>105</v>
      </c>
      <c r="P178" s="17">
        <v>80.400000000000006</v>
      </c>
      <c r="Q178" s="27" t="s">
        <v>8315</v>
      </c>
      <c r="R178" s="17" t="s">
        <v>8316</v>
      </c>
      <c r="S178" s="28">
        <v>42248.697754629626</v>
      </c>
      <c r="T178" s="28">
        <v>42283.697754629626</v>
      </c>
    </row>
    <row r="179" spans="1:20" ht="43.5" x14ac:dyDescent="0.35">
      <c r="A179" s="17">
        <v>3332</v>
      </c>
      <c r="B179" s="3" t="s">
        <v>3332</v>
      </c>
      <c r="C179" s="3" t="s">
        <v>7442</v>
      </c>
      <c r="D179" s="25">
        <v>6000</v>
      </c>
      <c r="E179" s="26">
        <v>6000</v>
      </c>
      <c r="F179" s="17" t="s">
        <v>8218</v>
      </c>
      <c r="G179" s="17" t="s">
        <v>8223</v>
      </c>
      <c r="H179" s="17" t="s">
        <v>8245</v>
      </c>
      <c r="I179" s="17">
        <v>1405802330</v>
      </c>
      <c r="J179" s="17">
        <v>1403210330</v>
      </c>
      <c r="K179" s="17" t="b">
        <v>0</v>
      </c>
      <c r="L179" s="17">
        <v>83</v>
      </c>
      <c r="M179" s="17" t="b">
        <v>1</v>
      </c>
      <c r="N179" s="17" t="s">
        <v>8269</v>
      </c>
      <c r="O179" s="17">
        <v>100</v>
      </c>
      <c r="P179" s="17">
        <v>72.290000000000006</v>
      </c>
      <c r="Q179" s="27" t="s">
        <v>8315</v>
      </c>
      <c r="R179" s="17" t="s">
        <v>8316</v>
      </c>
      <c r="S179" s="28">
        <v>41809.860300925924</v>
      </c>
      <c r="T179" s="28">
        <v>41839.860300925924</v>
      </c>
    </row>
    <row r="180" spans="1:20" ht="58" x14ac:dyDescent="0.35">
      <c r="A180" s="17">
        <v>3333</v>
      </c>
      <c r="B180" s="3" t="s">
        <v>3333</v>
      </c>
      <c r="C180" s="3" t="s">
        <v>7443</v>
      </c>
      <c r="D180" s="25">
        <v>3500</v>
      </c>
      <c r="E180" s="26">
        <v>3660</v>
      </c>
      <c r="F180" s="17" t="s">
        <v>8218</v>
      </c>
      <c r="G180" s="17" t="s">
        <v>8223</v>
      </c>
      <c r="H180" s="17" t="s">
        <v>8245</v>
      </c>
      <c r="I180" s="17">
        <v>1434384880</v>
      </c>
      <c r="J180" s="17">
        <v>1432484080</v>
      </c>
      <c r="K180" s="17" t="b">
        <v>0</v>
      </c>
      <c r="L180" s="17">
        <v>111</v>
      </c>
      <c r="M180" s="17" t="b">
        <v>1</v>
      </c>
      <c r="N180" s="17" t="s">
        <v>8269</v>
      </c>
      <c r="O180" s="17">
        <v>105</v>
      </c>
      <c r="P180" s="17">
        <v>32.97</v>
      </c>
      <c r="Q180" s="27" t="s">
        <v>8315</v>
      </c>
      <c r="R180" s="17" t="s">
        <v>8316</v>
      </c>
      <c r="S180" s="28">
        <v>42148.676851851851</v>
      </c>
      <c r="T180" s="28">
        <v>42170.676851851851</v>
      </c>
    </row>
    <row r="181" spans="1:20" ht="43.5" x14ac:dyDescent="0.35">
      <c r="A181" s="17">
        <v>3334</v>
      </c>
      <c r="B181" s="3" t="s">
        <v>3334</v>
      </c>
      <c r="C181" s="3" t="s">
        <v>7444</v>
      </c>
      <c r="D181" s="25">
        <v>3871</v>
      </c>
      <c r="E181" s="26">
        <v>5366</v>
      </c>
      <c r="F181" s="17" t="s">
        <v>8218</v>
      </c>
      <c r="G181" s="17" t="s">
        <v>8223</v>
      </c>
      <c r="H181" s="17" t="s">
        <v>8245</v>
      </c>
      <c r="I181" s="17">
        <v>1438259422</v>
      </c>
      <c r="J181" s="17">
        <v>1435667422</v>
      </c>
      <c r="K181" s="17" t="b">
        <v>0</v>
      </c>
      <c r="L181" s="17">
        <v>46</v>
      </c>
      <c r="M181" s="17" t="b">
        <v>1</v>
      </c>
      <c r="N181" s="17" t="s">
        <v>8269</v>
      </c>
      <c r="O181" s="17">
        <v>139</v>
      </c>
      <c r="P181" s="17">
        <v>116.65</v>
      </c>
      <c r="Q181" s="27" t="s">
        <v>8315</v>
      </c>
      <c r="R181" s="17" t="s">
        <v>8316</v>
      </c>
      <c r="S181" s="28">
        <v>42185.521087962959</v>
      </c>
      <c r="T181" s="28">
        <v>42215.521087962959</v>
      </c>
    </row>
    <row r="182" spans="1:20" ht="29" x14ac:dyDescent="0.35">
      <c r="A182" s="17">
        <v>3338</v>
      </c>
      <c r="B182" s="3" t="s">
        <v>3338</v>
      </c>
      <c r="C182" s="3" t="s">
        <v>7448</v>
      </c>
      <c r="D182" s="25">
        <v>15000</v>
      </c>
      <c r="E182" s="26">
        <v>15327</v>
      </c>
      <c r="F182" s="17" t="s">
        <v>8218</v>
      </c>
      <c r="G182" s="17" t="s">
        <v>8223</v>
      </c>
      <c r="H182" s="17" t="s">
        <v>8245</v>
      </c>
      <c r="I182" s="17">
        <v>1487944080</v>
      </c>
      <c r="J182" s="17">
        <v>1486129680</v>
      </c>
      <c r="K182" s="17" t="b">
        <v>0</v>
      </c>
      <c r="L182" s="17">
        <v>112</v>
      </c>
      <c r="M182" s="17" t="b">
        <v>1</v>
      </c>
      <c r="N182" s="17" t="s">
        <v>8269</v>
      </c>
      <c r="O182" s="17">
        <v>102</v>
      </c>
      <c r="P182" s="17">
        <v>136.85</v>
      </c>
      <c r="Q182" s="27" t="s">
        <v>8315</v>
      </c>
      <c r="R182" s="17" t="s">
        <v>8316</v>
      </c>
      <c r="S182" s="28">
        <v>42769.574999999997</v>
      </c>
      <c r="T182" s="28">
        <v>42790.574999999997</v>
      </c>
    </row>
    <row r="183" spans="1:20" ht="43.5" x14ac:dyDescent="0.35">
      <c r="A183" s="17">
        <v>3339</v>
      </c>
      <c r="B183" s="3" t="s">
        <v>3339</v>
      </c>
      <c r="C183" s="3" t="s">
        <v>7449</v>
      </c>
      <c r="D183" s="25">
        <v>8000</v>
      </c>
      <c r="E183" s="26">
        <v>8348</v>
      </c>
      <c r="F183" s="17" t="s">
        <v>8218</v>
      </c>
      <c r="G183" s="17" t="s">
        <v>8223</v>
      </c>
      <c r="H183" s="17" t="s">
        <v>8245</v>
      </c>
      <c r="I183" s="17">
        <v>1469721518</v>
      </c>
      <c r="J183" s="17">
        <v>1467129518</v>
      </c>
      <c r="K183" s="17" t="b">
        <v>0</v>
      </c>
      <c r="L183" s="17">
        <v>47</v>
      </c>
      <c r="M183" s="17" t="b">
        <v>1</v>
      </c>
      <c r="N183" s="17" t="s">
        <v>8269</v>
      </c>
      <c r="O183" s="17">
        <v>104</v>
      </c>
      <c r="P183" s="17">
        <v>177.62</v>
      </c>
      <c r="Q183" s="27" t="s">
        <v>8315</v>
      </c>
      <c r="R183" s="17" t="s">
        <v>8316</v>
      </c>
      <c r="S183" s="28">
        <v>42549.665717592594</v>
      </c>
      <c r="T183" s="28">
        <v>42579.665717592594</v>
      </c>
    </row>
    <row r="184" spans="1:20" ht="58" x14ac:dyDescent="0.35">
      <c r="A184" s="17">
        <v>3340</v>
      </c>
      <c r="B184" s="3" t="s">
        <v>3340</v>
      </c>
      <c r="C184" s="3" t="s">
        <v>7450</v>
      </c>
      <c r="D184" s="25">
        <v>3000</v>
      </c>
      <c r="E184" s="26">
        <v>4145</v>
      </c>
      <c r="F184" s="17" t="s">
        <v>8218</v>
      </c>
      <c r="G184" s="17" t="s">
        <v>8223</v>
      </c>
      <c r="H184" s="17" t="s">
        <v>8245</v>
      </c>
      <c r="I184" s="17">
        <v>1481066554</v>
      </c>
      <c r="J184" s="17">
        <v>1478906554</v>
      </c>
      <c r="K184" s="17" t="b">
        <v>0</v>
      </c>
      <c r="L184" s="17">
        <v>38</v>
      </c>
      <c r="M184" s="17" t="b">
        <v>1</v>
      </c>
      <c r="N184" s="17" t="s">
        <v>8269</v>
      </c>
      <c r="O184" s="17">
        <v>138</v>
      </c>
      <c r="P184" s="17">
        <v>109.08</v>
      </c>
      <c r="Q184" s="27" t="s">
        <v>8315</v>
      </c>
      <c r="R184" s="17" t="s">
        <v>8316</v>
      </c>
      <c r="S184" s="28">
        <v>42685.974004629628</v>
      </c>
      <c r="T184" s="28">
        <v>42710.974004629628</v>
      </c>
    </row>
    <row r="185" spans="1:20" ht="43.5" x14ac:dyDescent="0.35">
      <c r="A185" s="17">
        <v>3342</v>
      </c>
      <c r="B185" s="3" t="s">
        <v>3342</v>
      </c>
      <c r="C185" s="3" t="s">
        <v>7452</v>
      </c>
      <c r="D185" s="25">
        <v>6000</v>
      </c>
      <c r="E185" s="26">
        <v>6100</v>
      </c>
      <c r="F185" s="17" t="s">
        <v>8218</v>
      </c>
      <c r="G185" s="17" t="s">
        <v>8223</v>
      </c>
      <c r="H185" s="17" t="s">
        <v>8245</v>
      </c>
      <c r="I185" s="17">
        <v>1427864340</v>
      </c>
      <c r="J185" s="17">
        <v>1425020810</v>
      </c>
      <c r="K185" s="17" t="b">
        <v>0</v>
      </c>
      <c r="L185" s="17">
        <v>78</v>
      </c>
      <c r="M185" s="17" t="b">
        <v>1</v>
      </c>
      <c r="N185" s="17" t="s">
        <v>8269</v>
      </c>
      <c r="O185" s="17">
        <v>102</v>
      </c>
      <c r="P185" s="17">
        <v>78.209999999999994</v>
      </c>
      <c r="Q185" s="27" t="s">
        <v>8315</v>
      </c>
      <c r="R185" s="17" t="s">
        <v>8316</v>
      </c>
      <c r="S185" s="28">
        <v>42062.296412037031</v>
      </c>
      <c r="T185" s="28">
        <v>42095.207638888889</v>
      </c>
    </row>
    <row r="186" spans="1:20" ht="58" x14ac:dyDescent="0.35">
      <c r="A186" s="17">
        <v>3344</v>
      </c>
      <c r="B186" s="3" t="s">
        <v>3344</v>
      </c>
      <c r="C186" s="3" t="s">
        <v>7454</v>
      </c>
      <c r="D186" s="25">
        <v>4500</v>
      </c>
      <c r="E186" s="26">
        <v>4565</v>
      </c>
      <c r="F186" s="17" t="s">
        <v>8218</v>
      </c>
      <c r="G186" s="17" t="s">
        <v>8223</v>
      </c>
      <c r="H186" s="17" t="s">
        <v>8245</v>
      </c>
      <c r="I186" s="17">
        <v>1409374093</v>
      </c>
      <c r="J186" s="17">
        <v>1406782093</v>
      </c>
      <c r="K186" s="17" t="b">
        <v>0</v>
      </c>
      <c r="L186" s="17">
        <v>40</v>
      </c>
      <c r="M186" s="17" t="b">
        <v>1</v>
      </c>
      <c r="N186" s="17" t="s">
        <v>8269</v>
      </c>
      <c r="O186" s="17">
        <v>101</v>
      </c>
      <c r="P186" s="17">
        <v>114.13</v>
      </c>
      <c r="Q186" s="27" t="s">
        <v>8315</v>
      </c>
      <c r="R186" s="17" t="s">
        <v>8316</v>
      </c>
      <c r="S186" s="28">
        <v>41851.200150462959</v>
      </c>
      <c r="T186" s="28">
        <v>41881.200150462959</v>
      </c>
    </row>
    <row r="187" spans="1:20" ht="58" x14ac:dyDescent="0.35">
      <c r="A187" s="17">
        <v>3345</v>
      </c>
      <c r="B187" s="3" t="s">
        <v>3345</v>
      </c>
      <c r="C187" s="3" t="s">
        <v>7455</v>
      </c>
      <c r="D187" s="25">
        <v>500</v>
      </c>
      <c r="E187" s="26">
        <v>650</v>
      </c>
      <c r="F187" s="17" t="s">
        <v>8218</v>
      </c>
      <c r="G187" s="17" t="s">
        <v>8223</v>
      </c>
      <c r="H187" s="17" t="s">
        <v>8245</v>
      </c>
      <c r="I187" s="17">
        <v>1429317420</v>
      </c>
      <c r="J187" s="17">
        <v>1424226768</v>
      </c>
      <c r="K187" s="17" t="b">
        <v>0</v>
      </c>
      <c r="L187" s="17">
        <v>13</v>
      </c>
      <c r="M187" s="17" t="b">
        <v>1</v>
      </c>
      <c r="N187" s="17" t="s">
        <v>8269</v>
      </c>
      <c r="O187" s="17">
        <v>130</v>
      </c>
      <c r="P187" s="17">
        <v>50</v>
      </c>
      <c r="Q187" s="27" t="s">
        <v>8315</v>
      </c>
      <c r="R187" s="17" t="s">
        <v>8316</v>
      </c>
      <c r="S187" s="28">
        <v>42053.106111111112</v>
      </c>
      <c r="T187" s="28">
        <v>42112.025694444441</v>
      </c>
    </row>
    <row r="188" spans="1:20" ht="58" x14ac:dyDescent="0.35">
      <c r="A188" s="17">
        <v>3346</v>
      </c>
      <c r="B188" s="3" t="s">
        <v>3346</v>
      </c>
      <c r="C188" s="3" t="s">
        <v>7456</v>
      </c>
      <c r="D188" s="25">
        <v>1500</v>
      </c>
      <c r="E188" s="26">
        <v>1650</v>
      </c>
      <c r="F188" s="17" t="s">
        <v>8218</v>
      </c>
      <c r="G188" s="17" t="s">
        <v>8223</v>
      </c>
      <c r="H188" s="17" t="s">
        <v>8245</v>
      </c>
      <c r="I188" s="17">
        <v>1424910910</v>
      </c>
      <c r="J188" s="17">
        <v>1424306110</v>
      </c>
      <c r="K188" s="17" t="b">
        <v>0</v>
      </c>
      <c r="L188" s="17">
        <v>18</v>
      </c>
      <c r="M188" s="17" t="b">
        <v>1</v>
      </c>
      <c r="N188" s="17" t="s">
        <v>8269</v>
      </c>
      <c r="O188" s="17">
        <v>110</v>
      </c>
      <c r="P188" s="17">
        <v>91.67</v>
      </c>
      <c r="Q188" s="27" t="s">
        <v>8315</v>
      </c>
      <c r="R188" s="17" t="s">
        <v>8316</v>
      </c>
      <c r="S188" s="28">
        <v>42054.024421296301</v>
      </c>
      <c r="T188" s="28">
        <v>42061.024421296301</v>
      </c>
    </row>
    <row r="189" spans="1:20" ht="58" x14ac:dyDescent="0.35">
      <c r="A189" s="17">
        <v>3348</v>
      </c>
      <c r="B189" s="3" t="s">
        <v>3266</v>
      </c>
      <c r="C189" s="3" t="s">
        <v>7458</v>
      </c>
      <c r="D189" s="25">
        <v>5500</v>
      </c>
      <c r="E189" s="26">
        <v>5516</v>
      </c>
      <c r="F189" s="17" t="s">
        <v>8218</v>
      </c>
      <c r="G189" s="17" t="s">
        <v>8223</v>
      </c>
      <c r="H189" s="17" t="s">
        <v>8245</v>
      </c>
      <c r="I189" s="17">
        <v>1461988740</v>
      </c>
      <c r="J189" s="17">
        <v>1459949080</v>
      </c>
      <c r="K189" s="17" t="b">
        <v>0</v>
      </c>
      <c r="L189" s="17">
        <v>79</v>
      </c>
      <c r="M189" s="17" t="b">
        <v>1</v>
      </c>
      <c r="N189" s="17" t="s">
        <v>8269</v>
      </c>
      <c r="O189" s="17">
        <v>100</v>
      </c>
      <c r="P189" s="17">
        <v>69.819999999999993</v>
      </c>
      <c r="Q189" s="27" t="s">
        <v>8315</v>
      </c>
      <c r="R189" s="17" t="s">
        <v>8316</v>
      </c>
      <c r="S189" s="28">
        <v>42466.558796296296</v>
      </c>
      <c r="T189" s="28">
        <v>42490.165972222225</v>
      </c>
    </row>
    <row r="190" spans="1:20" ht="58" x14ac:dyDescent="0.35">
      <c r="A190" s="17">
        <v>3349</v>
      </c>
      <c r="B190" s="3" t="s">
        <v>3348</v>
      </c>
      <c r="C190" s="3" t="s">
        <v>7459</v>
      </c>
      <c r="D190" s="25">
        <v>1000</v>
      </c>
      <c r="E190" s="26">
        <v>1534</v>
      </c>
      <c r="F190" s="17" t="s">
        <v>8218</v>
      </c>
      <c r="G190" s="17" t="s">
        <v>8223</v>
      </c>
      <c r="H190" s="17" t="s">
        <v>8245</v>
      </c>
      <c r="I190" s="17">
        <v>1465837200</v>
      </c>
      <c r="J190" s="17">
        <v>1463971172</v>
      </c>
      <c r="K190" s="17" t="b">
        <v>0</v>
      </c>
      <c r="L190" s="17">
        <v>14</v>
      </c>
      <c r="M190" s="17" t="b">
        <v>1</v>
      </c>
      <c r="N190" s="17" t="s">
        <v>8269</v>
      </c>
      <c r="O190" s="17">
        <v>153</v>
      </c>
      <c r="P190" s="17">
        <v>109.57</v>
      </c>
      <c r="Q190" s="27" t="s">
        <v>8315</v>
      </c>
      <c r="R190" s="17" t="s">
        <v>8316</v>
      </c>
      <c r="S190" s="28">
        <v>42513.110787037032</v>
      </c>
      <c r="T190" s="28">
        <v>42534.708333333328</v>
      </c>
    </row>
    <row r="191" spans="1:20" ht="43.5" x14ac:dyDescent="0.35">
      <c r="A191" s="17">
        <v>3354</v>
      </c>
      <c r="B191" s="3" t="s">
        <v>3353</v>
      </c>
      <c r="C191" s="3" t="s">
        <v>7464</v>
      </c>
      <c r="D191" s="25">
        <v>3000</v>
      </c>
      <c r="E191" s="26">
        <v>3058</v>
      </c>
      <c r="F191" s="17" t="s">
        <v>8218</v>
      </c>
      <c r="G191" s="17" t="s">
        <v>8223</v>
      </c>
      <c r="H191" s="17" t="s">
        <v>8245</v>
      </c>
      <c r="I191" s="17">
        <v>1446091260</v>
      </c>
      <c r="J191" s="17">
        <v>1443029206</v>
      </c>
      <c r="K191" s="17" t="b">
        <v>0</v>
      </c>
      <c r="L191" s="17">
        <v>55</v>
      </c>
      <c r="M191" s="17" t="b">
        <v>1</v>
      </c>
      <c r="N191" s="17" t="s">
        <v>8269</v>
      </c>
      <c r="O191" s="17">
        <v>102</v>
      </c>
      <c r="P191" s="17">
        <v>55.6</v>
      </c>
      <c r="Q191" s="27" t="s">
        <v>8315</v>
      </c>
      <c r="R191" s="17" t="s">
        <v>8316</v>
      </c>
      <c r="S191" s="28">
        <v>42270.7269212963</v>
      </c>
      <c r="T191" s="28">
        <v>42306.167361111111</v>
      </c>
    </row>
    <row r="192" spans="1:20" ht="43.5" x14ac:dyDescent="0.35">
      <c r="A192" s="17">
        <v>3358</v>
      </c>
      <c r="B192" s="3" t="s">
        <v>3357</v>
      </c>
      <c r="C192" s="3" t="s">
        <v>7468</v>
      </c>
      <c r="D192" s="25">
        <v>10000</v>
      </c>
      <c r="E192" s="26">
        <v>10299</v>
      </c>
      <c r="F192" s="17" t="s">
        <v>8218</v>
      </c>
      <c r="G192" s="17" t="s">
        <v>8223</v>
      </c>
      <c r="H192" s="17" t="s">
        <v>8245</v>
      </c>
      <c r="I192" s="17">
        <v>1416385679</v>
      </c>
      <c r="J192" s="17">
        <v>1413790079</v>
      </c>
      <c r="K192" s="17" t="b">
        <v>0</v>
      </c>
      <c r="L192" s="17">
        <v>162</v>
      </c>
      <c r="M192" s="17" t="b">
        <v>1</v>
      </c>
      <c r="N192" s="17" t="s">
        <v>8269</v>
      </c>
      <c r="O192" s="17">
        <v>103</v>
      </c>
      <c r="P192" s="17">
        <v>63.57</v>
      </c>
      <c r="Q192" s="27" t="s">
        <v>8315</v>
      </c>
      <c r="R192" s="17" t="s">
        <v>8316</v>
      </c>
      <c r="S192" s="28">
        <v>41932.311099537037</v>
      </c>
      <c r="T192" s="28">
        <v>41962.352766203709</v>
      </c>
    </row>
    <row r="193" spans="1:20" ht="43.5" x14ac:dyDescent="0.35">
      <c r="A193" s="17">
        <v>3359</v>
      </c>
      <c r="B193" s="3" t="s">
        <v>3358</v>
      </c>
      <c r="C193" s="3" t="s">
        <v>7469</v>
      </c>
      <c r="D193" s="25">
        <v>4000</v>
      </c>
      <c r="E193" s="26">
        <v>4250</v>
      </c>
      <c r="F193" s="17" t="s">
        <v>8218</v>
      </c>
      <c r="G193" s="17" t="s">
        <v>8223</v>
      </c>
      <c r="H193" s="17" t="s">
        <v>8245</v>
      </c>
      <c r="I193" s="17">
        <v>1487985734</v>
      </c>
      <c r="J193" s="17">
        <v>1484097734</v>
      </c>
      <c r="K193" s="17" t="b">
        <v>0</v>
      </c>
      <c r="L193" s="17">
        <v>23</v>
      </c>
      <c r="M193" s="17" t="b">
        <v>1</v>
      </c>
      <c r="N193" s="17" t="s">
        <v>8269</v>
      </c>
      <c r="O193" s="17">
        <v>106</v>
      </c>
      <c r="P193" s="17">
        <v>184.78</v>
      </c>
      <c r="Q193" s="27" t="s">
        <v>8315</v>
      </c>
      <c r="R193" s="17" t="s">
        <v>8316</v>
      </c>
      <c r="S193" s="28">
        <v>42746.057106481487</v>
      </c>
      <c r="T193" s="28">
        <v>42791.057106481487</v>
      </c>
    </row>
    <row r="194" spans="1:20" ht="58" x14ac:dyDescent="0.35">
      <c r="A194" s="17">
        <v>3361</v>
      </c>
      <c r="B194" s="3" t="s">
        <v>3360</v>
      </c>
      <c r="C194" s="3" t="s">
        <v>7471</v>
      </c>
      <c r="D194" s="25">
        <v>5000</v>
      </c>
      <c r="E194" s="26">
        <v>5673</v>
      </c>
      <c r="F194" s="17" t="s">
        <v>8218</v>
      </c>
      <c r="G194" s="17" t="s">
        <v>8223</v>
      </c>
      <c r="H194" s="17" t="s">
        <v>8245</v>
      </c>
      <c r="I194" s="17">
        <v>1409587140</v>
      </c>
      <c r="J194" s="17">
        <v>1408062990</v>
      </c>
      <c r="K194" s="17" t="b">
        <v>0</v>
      </c>
      <c r="L194" s="17">
        <v>68</v>
      </c>
      <c r="M194" s="17" t="b">
        <v>1</v>
      </c>
      <c r="N194" s="17" t="s">
        <v>8269</v>
      </c>
      <c r="O194" s="17">
        <v>113</v>
      </c>
      <c r="P194" s="17">
        <v>83.43</v>
      </c>
      <c r="Q194" s="27" t="s">
        <v>8315</v>
      </c>
      <c r="R194" s="17" t="s">
        <v>8316</v>
      </c>
      <c r="S194" s="28">
        <v>41866.025347222225</v>
      </c>
      <c r="T194" s="28">
        <v>41883.665972222225</v>
      </c>
    </row>
    <row r="195" spans="1:20" ht="43.5" x14ac:dyDescent="0.35">
      <c r="A195" s="17">
        <v>3362</v>
      </c>
      <c r="B195" s="3" t="s">
        <v>3361</v>
      </c>
      <c r="C195" s="3" t="s">
        <v>7472</v>
      </c>
      <c r="D195" s="25">
        <v>500</v>
      </c>
      <c r="E195" s="26">
        <v>1090</v>
      </c>
      <c r="F195" s="17" t="s">
        <v>8218</v>
      </c>
      <c r="G195" s="17" t="s">
        <v>8223</v>
      </c>
      <c r="H195" s="17" t="s">
        <v>8245</v>
      </c>
      <c r="I195" s="17">
        <v>1425704100</v>
      </c>
      <c r="J195" s="17">
        <v>1424484717</v>
      </c>
      <c r="K195" s="17" t="b">
        <v>0</v>
      </c>
      <c r="L195" s="17">
        <v>20</v>
      </c>
      <c r="M195" s="17" t="b">
        <v>1</v>
      </c>
      <c r="N195" s="17" t="s">
        <v>8269</v>
      </c>
      <c r="O195" s="17">
        <v>218</v>
      </c>
      <c r="P195" s="17">
        <v>54.5</v>
      </c>
      <c r="Q195" s="27" t="s">
        <v>8315</v>
      </c>
      <c r="R195" s="17" t="s">
        <v>8316</v>
      </c>
      <c r="S195" s="28">
        <v>42056.091631944444</v>
      </c>
      <c r="T195" s="28">
        <v>42070.204861111109</v>
      </c>
    </row>
    <row r="196" spans="1:20" ht="58" x14ac:dyDescent="0.35">
      <c r="A196" s="17">
        <v>3363</v>
      </c>
      <c r="B196" s="3" t="s">
        <v>3362</v>
      </c>
      <c r="C196" s="3" t="s">
        <v>7473</v>
      </c>
      <c r="D196" s="25">
        <v>7750</v>
      </c>
      <c r="E196" s="26">
        <v>7860</v>
      </c>
      <c r="F196" s="17" t="s">
        <v>8218</v>
      </c>
      <c r="G196" s="17" t="s">
        <v>8223</v>
      </c>
      <c r="H196" s="17" t="s">
        <v>8245</v>
      </c>
      <c r="I196" s="17">
        <v>1408464000</v>
      </c>
      <c r="J196" s="17">
        <v>1406831445</v>
      </c>
      <c r="K196" s="17" t="b">
        <v>0</v>
      </c>
      <c r="L196" s="17">
        <v>26</v>
      </c>
      <c r="M196" s="17" t="b">
        <v>1</v>
      </c>
      <c r="N196" s="17" t="s">
        <v>8269</v>
      </c>
      <c r="O196" s="17">
        <v>101</v>
      </c>
      <c r="P196" s="17">
        <v>302.31</v>
      </c>
      <c r="Q196" s="27" t="s">
        <v>8315</v>
      </c>
      <c r="R196" s="17" t="s">
        <v>8316</v>
      </c>
      <c r="S196" s="28">
        <v>41851.771354166667</v>
      </c>
      <c r="T196" s="28">
        <v>41870.666666666664</v>
      </c>
    </row>
    <row r="197" spans="1:20" ht="58" x14ac:dyDescent="0.35">
      <c r="A197" s="17">
        <v>3365</v>
      </c>
      <c r="B197" s="3" t="s">
        <v>3364</v>
      </c>
      <c r="C197" s="3" t="s">
        <v>7475</v>
      </c>
      <c r="D197" s="25">
        <v>2500</v>
      </c>
      <c r="E197" s="26">
        <v>2600</v>
      </c>
      <c r="F197" s="17" t="s">
        <v>8218</v>
      </c>
      <c r="G197" s="17" t="s">
        <v>8223</v>
      </c>
      <c r="H197" s="17" t="s">
        <v>8245</v>
      </c>
      <c r="I197" s="17">
        <v>1449973592</v>
      </c>
      <c r="J197" s="17">
        <v>1447381592</v>
      </c>
      <c r="K197" s="17" t="b">
        <v>0</v>
      </c>
      <c r="L197" s="17">
        <v>3</v>
      </c>
      <c r="M197" s="17" t="b">
        <v>1</v>
      </c>
      <c r="N197" s="17" t="s">
        <v>8269</v>
      </c>
      <c r="O197" s="17">
        <v>104</v>
      </c>
      <c r="P197" s="17">
        <v>866.67</v>
      </c>
      <c r="Q197" s="27" t="s">
        <v>8315</v>
      </c>
      <c r="R197" s="17" t="s">
        <v>8316</v>
      </c>
      <c r="S197" s="28">
        <v>42321.101759259262</v>
      </c>
      <c r="T197" s="28">
        <v>42351.101759259262</v>
      </c>
    </row>
    <row r="198" spans="1:20" ht="43.5" x14ac:dyDescent="0.35">
      <c r="A198" s="17">
        <v>3366</v>
      </c>
      <c r="B198" s="3" t="s">
        <v>3365</v>
      </c>
      <c r="C198" s="3" t="s">
        <v>7476</v>
      </c>
      <c r="D198" s="25">
        <v>500</v>
      </c>
      <c r="E198" s="26">
        <v>1105</v>
      </c>
      <c r="F198" s="17" t="s">
        <v>8218</v>
      </c>
      <c r="G198" s="17" t="s">
        <v>8223</v>
      </c>
      <c r="H198" s="17" t="s">
        <v>8245</v>
      </c>
      <c r="I198" s="17">
        <v>1431481037</v>
      </c>
      <c r="J198" s="17">
        <v>1428889037</v>
      </c>
      <c r="K198" s="17" t="b">
        <v>0</v>
      </c>
      <c r="L198" s="17">
        <v>18</v>
      </c>
      <c r="M198" s="17" t="b">
        <v>1</v>
      </c>
      <c r="N198" s="17" t="s">
        <v>8269</v>
      </c>
      <c r="O198" s="17">
        <v>221</v>
      </c>
      <c r="P198" s="17">
        <v>61.39</v>
      </c>
      <c r="Q198" s="27" t="s">
        <v>8315</v>
      </c>
      <c r="R198" s="17" t="s">
        <v>8316</v>
      </c>
      <c r="S198" s="28">
        <v>42107.067557870367</v>
      </c>
      <c r="T198" s="28">
        <v>42137.067557870367</v>
      </c>
    </row>
    <row r="199" spans="1:20" ht="43.5" x14ac:dyDescent="0.35">
      <c r="A199" s="17">
        <v>3368</v>
      </c>
      <c r="B199" s="3" t="s">
        <v>3367</v>
      </c>
      <c r="C199" s="3" t="s">
        <v>7478</v>
      </c>
      <c r="D199" s="25">
        <v>1000</v>
      </c>
      <c r="E199" s="26">
        <v>1046</v>
      </c>
      <c r="F199" s="17" t="s">
        <v>8218</v>
      </c>
      <c r="G199" s="17" t="s">
        <v>8223</v>
      </c>
      <c r="H199" s="17" t="s">
        <v>8245</v>
      </c>
      <c r="I199" s="17">
        <v>1420088400</v>
      </c>
      <c r="J199" s="17">
        <v>1416977259</v>
      </c>
      <c r="K199" s="17" t="b">
        <v>0</v>
      </c>
      <c r="L199" s="17">
        <v>23</v>
      </c>
      <c r="M199" s="17" t="b">
        <v>1</v>
      </c>
      <c r="N199" s="17" t="s">
        <v>8269</v>
      </c>
      <c r="O199" s="17">
        <v>105</v>
      </c>
      <c r="P199" s="17">
        <v>45.48</v>
      </c>
      <c r="Q199" s="27" t="s">
        <v>8315</v>
      </c>
      <c r="R199" s="17" t="s">
        <v>8316</v>
      </c>
      <c r="S199" s="28">
        <v>41969.199756944443</v>
      </c>
      <c r="T199" s="28">
        <v>42005.208333333328</v>
      </c>
    </row>
    <row r="200" spans="1:20" ht="43.5" x14ac:dyDescent="0.35">
      <c r="A200" s="17">
        <v>3370</v>
      </c>
      <c r="B200" s="3" t="s">
        <v>3369</v>
      </c>
      <c r="C200" s="3" t="s">
        <v>7480</v>
      </c>
      <c r="D200" s="25">
        <v>1500</v>
      </c>
      <c r="E200" s="26">
        <v>1766</v>
      </c>
      <c r="F200" s="17" t="s">
        <v>8218</v>
      </c>
      <c r="G200" s="17" t="s">
        <v>8223</v>
      </c>
      <c r="H200" s="17" t="s">
        <v>8245</v>
      </c>
      <c r="I200" s="17">
        <v>1481961600</v>
      </c>
      <c r="J200" s="17">
        <v>1479283285</v>
      </c>
      <c r="K200" s="17" t="b">
        <v>0</v>
      </c>
      <c r="L200" s="17">
        <v>26</v>
      </c>
      <c r="M200" s="17" t="b">
        <v>1</v>
      </c>
      <c r="N200" s="17" t="s">
        <v>8269</v>
      </c>
      <c r="O200" s="17">
        <v>118</v>
      </c>
      <c r="P200" s="17">
        <v>67.92</v>
      </c>
      <c r="Q200" s="27" t="s">
        <v>8315</v>
      </c>
      <c r="R200" s="17" t="s">
        <v>8316</v>
      </c>
      <c r="S200" s="28">
        <v>42690.334317129629</v>
      </c>
      <c r="T200" s="28">
        <v>42721.333333333328</v>
      </c>
    </row>
    <row r="201" spans="1:20" ht="43.5" x14ac:dyDescent="0.35">
      <c r="A201" s="17">
        <v>3371</v>
      </c>
      <c r="B201" s="3" t="s">
        <v>3370</v>
      </c>
      <c r="C201" s="3" t="s">
        <v>7481</v>
      </c>
      <c r="D201" s="25">
        <v>200</v>
      </c>
      <c r="E201" s="26">
        <v>277</v>
      </c>
      <c r="F201" s="17" t="s">
        <v>8218</v>
      </c>
      <c r="G201" s="17" t="s">
        <v>8223</v>
      </c>
      <c r="H201" s="17" t="s">
        <v>8245</v>
      </c>
      <c r="I201" s="17">
        <v>1449089965</v>
      </c>
      <c r="J201" s="17">
        <v>1446670765</v>
      </c>
      <c r="K201" s="17" t="b">
        <v>0</v>
      </c>
      <c r="L201" s="17">
        <v>9</v>
      </c>
      <c r="M201" s="17" t="b">
        <v>1</v>
      </c>
      <c r="N201" s="17" t="s">
        <v>8269</v>
      </c>
      <c r="O201" s="17">
        <v>139</v>
      </c>
      <c r="P201" s="17">
        <v>30.78</v>
      </c>
      <c r="Q201" s="27" t="s">
        <v>8315</v>
      </c>
      <c r="R201" s="17" t="s">
        <v>8316</v>
      </c>
      <c r="S201" s="28">
        <v>42312.874594907407</v>
      </c>
      <c r="T201" s="28">
        <v>42340.874594907407</v>
      </c>
    </row>
    <row r="202" spans="1:20" ht="43.5" x14ac:dyDescent="0.35">
      <c r="A202" s="17">
        <v>3372</v>
      </c>
      <c r="B202" s="3" t="s">
        <v>3371</v>
      </c>
      <c r="C202" s="3" t="s">
        <v>7482</v>
      </c>
      <c r="D202" s="25">
        <v>1000</v>
      </c>
      <c r="E202" s="26">
        <v>1035</v>
      </c>
      <c r="F202" s="17" t="s">
        <v>8218</v>
      </c>
      <c r="G202" s="17" t="s">
        <v>8223</v>
      </c>
      <c r="H202" s="17" t="s">
        <v>8245</v>
      </c>
      <c r="I202" s="17">
        <v>1408942740</v>
      </c>
      <c r="J202" s="17">
        <v>1407157756</v>
      </c>
      <c r="K202" s="17" t="b">
        <v>0</v>
      </c>
      <c r="L202" s="17">
        <v>27</v>
      </c>
      <c r="M202" s="17" t="b">
        <v>1</v>
      </c>
      <c r="N202" s="17" t="s">
        <v>8269</v>
      </c>
      <c r="O202" s="17">
        <v>104</v>
      </c>
      <c r="P202" s="17">
        <v>38.33</v>
      </c>
      <c r="Q202" s="27" t="s">
        <v>8315</v>
      </c>
      <c r="R202" s="17" t="s">
        <v>8316</v>
      </c>
      <c r="S202" s="28">
        <v>41855.548101851848</v>
      </c>
      <c r="T202" s="28">
        <v>41876.207638888889</v>
      </c>
    </row>
    <row r="203" spans="1:20" ht="58" x14ac:dyDescent="0.35">
      <c r="A203" s="17">
        <v>3376</v>
      </c>
      <c r="B203" s="3" t="s">
        <v>3375</v>
      </c>
      <c r="C203" s="3" t="s">
        <v>7486</v>
      </c>
      <c r="D203" s="25">
        <v>8000</v>
      </c>
      <c r="E203" s="26">
        <v>8001</v>
      </c>
      <c r="F203" s="17" t="s">
        <v>8218</v>
      </c>
      <c r="G203" s="17" t="s">
        <v>8223</v>
      </c>
      <c r="H203" s="17" t="s">
        <v>8245</v>
      </c>
      <c r="I203" s="17">
        <v>1429976994</v>
      </c>
      <c r="J203" s="17">
        <v>1424796594</v>
      </c>
      <c r="K203" s="17" t="b">
        <v>0</v>
      </c>
      <c r="L203" s="17">
        <v>19</v>
      </c>
      <c r="M203" s="17" t="b">
        <v>1</v>
      </c>
      <c r="N203" s="17" t="s">
        <v>8269</v>
      </c>
      <c r="O203" s="17">
        <v>100</v>
      </c>
      <c r="P203" s="17">
        <v>421.11</v>
      </c>
      <c r="Q203" s="27" t="s">
        <v>8315</v>
      </c>
      <c r="R203" s="17" t="s">
        <v>8316</v>
      </c>
      <c r="S203" s="28">
        <v>42059.701319444444</v>
      </c>
      <c r="T203" s="28">
        <v>42119.659652777773</v>
      </c>
    </row>
    <row r="204" spans="1:20" ht="58" x14ac:dyDescent="0.35">
      <c r="A204" s="17">
        <v>3380</v>
      </c>
      <c r="B204" s="3" t="s">
        <v>3379</v>
      </c>
      <c r="C204" s="3" t="s">
        <v>7490</v>
      </c>
      <c r="D204" s="25">
        <v>3000</v>
      </c>
      <c r="E204" s="26">
        <v>3133</v>
      </c>
      <c r="F204" s="17" t="s">
        <v>8218</v>
      </c>
      <c r="G204" s="17" t="s">
        <v>8223</v>
      </c>
      <c r="H204" s="17" t="s">
        <v>8245</v>
      </c>
      <c r="I204" s="17">
        <v>1417305178</v>
      </c>
      <c r="J204" s="17">
        <v>1414277578</v>
      </c>
      <c r="K204" s="17" t="b">
        <v>0</v>
      </c>
      <c r="L204" s="17">
        <v>28</v>
      </c>
      <c r="M204" s="17" t="b">
        <v>1</v>
      </c>
      <c r="N204" s="17" t="s">
        <v>8269</v>
      </c>
      <c r="O204" s="17">
        <v>104</v>
      </c>
      <c r="P204" s="17">
        <v>111.89</v>
      </c>
      <c r="Q204" s="27" t="s">
        <v>8315</v>
      </c>
      <c r="R204" s="17" t="s">
        <v>8316</v>
      </c>
      <c r="S204" s="28">
        <v>41937.95344907407</v>
      </c>
      <c r="T204" s="28">
        <v>41972.995115740734</v>
      </c>
    </row>
    <row r="205" spans="1:20" ht="58" x14ac:dyDescent="0.35">
      <c r="A205" s="17">
        <v>3381</v>
      </c>
      <c r="B205" s="3" t="s">
        <v>3380</v>
      </c>
      <c r="C205" s="3" t="s">
        <v>7491</v>
      </c>
      <c r="D205" s="25">
        <v>4000</v>
      </c>
      <c r="E205" s="26">
        <v>4090</v>
      </c>
      <c r="F205" s="17" t="s">
        <v>8218</v>
      </c>
      <c r="G205" s="17" t="s">
        <v>8223</v>
      </c>
      <c r="H205" s="17" t="s">
        <v>8245</v>
      </c>
      <c r="I205" s="17">
        <v>1426044383</v>
      </c>
      <c r="J205" s="17">
        <v>1423455983</v>
      </c>
      <c r="K205" s="17" t="b">
        <v>0</v>
      </c>
      <c r="L205" s="17">
        <v>48</v>
      </c>
      <c r="M205" s="17" t="b">
        <v>1</v>
      </c>
      <c r="N205" s="17" t="s">
        <v>8269</v>
      </c>
      <c r="O205" s="17">
        <v>102</v>
      </c>
      <c r="P205" s="17">
        <v>85.21</v>
      </c>
      <c r="Q205" s="27" t="s">
        <v>8315</v>
      </c>
      <c r="R205" s="17" t="s">
        <v>8316</v>
      </c>
      <c r="S205" s="28">
        <v>42044.184988425928</v>
      </c>
      <c r="T205" s="28">
        <v>42074.143321759257</v>
      </c>
    </row>
    <row r="206" spans="1:20" ht="58" x14ac:dyDescent="0.35">
      <c r="A206" s="17">
        <v>3383</v>
      </c>
      <c r="B206" s="3" t="s">
        <v>3382</v>
      </c>
      <c r="C206" s="3" t="s">
        <v>7493</v>
      </c>
      <c r="D206" s="25">
        <v>1750</v>
      </c>
      <c r="E206" s="26">
        <v>1955</v>
      </c>
      <c r="F206" s="17" t="s">
        <v>8218</v>
      </c>
      <c r="G206" s="17" t="s">
        <v>8223</v>
      </c>
      <c r="H206" s="17" t="s">
        <v>8245</v>
      </c>
      <c r="I206" s="17">
        <v>1466707620</v>
      </c>
      <c r="J206" s="17">
        <v>1464979620</v>
      </c>
      <c r="K206" s="17" t="b">
        <v>0</v>
      </c>
      <c r="L206" s="17">
        <v>30</v>
      </c>
      <c r="M206" s="17" t="b">
        <v>1</v>
      </c>
      <c r="N206" s="17" t="s">
        <v>8269</v>
      </c>
      <c r="O206" s="17">
        <v>112</v>
      </c>
      <c r="P206" s="17">
        <v>65.17</v>
      </c>
      <c r="Q206" s="27" t="s">
        <v>8315</v>
      </c>
      <c r="R206" s="17" t="s">
        <v>8316</v>
      </c>
      <c r="S206" s="28">
        <v>42524.782638888893</v>
      </c>
      <c r="T206" s="28">
        <v>42544.782638888893</v>
      </c>
    </row>
    <row r="207" spans="1:20" ht="58" x14ac:dyDescent="0.35">
      <c r="A207" s="17">
        <v>3384</v>
      </c>
      <c r="B207" s="3" t="s">
        <v>3383</v>
      </c>
      <c r="C207" s="3" t="s">
        <v>7494</v>
      </c>
      <c r="D207" s="25">
        <v>6000</v>
      </c>
      <c r="E207" s="26">
        <v>6000.66</v>
      </c>
      <c r="F207" s="17" t="s">
        <v>8218</v>
      </c>
      <c r="G207" s="17" t="s">
        <v>8223</v>
      </c>
      <c r="H207" s="17" t="s">
        <v>8245</v>
      </c>
      <c r="I207" s="17">
        <v>1448074800</v>
      </c>
      <c r="J207" s="17">
        <v>1444874768</v>
      </c>
      <c r="K207" s="17" t="b">
        <v>0</v>
      </c>
      <c r="L207" s="17">
        <v>64</v>
      </c>
      <c r="M207" s="17" t="b">
        <v>1</v>
      </c>
      <c r="N207" s="17" t="s">
        <v>8269</v>
      </c>
      <c r="O207" s="17">
        <v>100</v>
      </c>
      <c r="P207" s="17">
        <v>93.76</v>
      </c>
      <c r="Q207" s="27" t="s">
        <v>8315</v>
      </c>
      <c r="R207" s="17" t="s">
        <v>8316</v>
      </c>
      <c r="S207" s="28">
        <v>42292.087592592594</v>
      </c>
      <c r="T207" s="28">
        <v>42329.125</v>
      </c>
    </row>
    <row r="208" spans="1:20" ht="58" x14ac:dyDescent="0.35">
      <c r="A208" s="17">
        <v>3385</v>
      </c>
      <c r="B208" s="3" t="s">
        <v>3384</v>
      </c>
      <c r="C208" s="3" t="s">
        <v>7495</v>
      </c>
      <c r="D208" s="25">
        <v>2000</v>
      </c>
      <c r="E208" s="26">
        <v>2000</v>
      </c>
      <c r="F208" s="17" t="s">
        <v>8218</v>
      </c>
      <c r="G208" s="17" t="s">
        <v>8223</v>
      </c>
      <c r="H208" s="17" t="s">
        <v>8245</v>
      </c>
      <c r="I208" s="17">
        <v>1418244552</v>
      </c>
      <c r="J208" s="17">
        <v>1415652552</v>
      </c>
      <c r="K208" s="17" t="b">
        <v>0</v>
      </c>
      <c r="L208" s="17">
        <v>15</v>
      </c>
      <c r="M208" s="17" t="b">
        <v>1</v>
      </c>
      <c r="N208" s="17" t="s">
        <v>8269</v>
      </c>
      <c r="O208" s="17">
        <v>100</v>
      </c>
      <c r="P208" s="17">
        <v>133.33000000000001</v>
      </c>
      <c r="Q208" s="27" t="s">
        <v>8315</v>
      </c>
      <c r="R208" s="17" t="s">
        <v>8316</v>
      </c>
      <c r="S208" s="28">
        <v>41953.8675</v>
      </c>
      <c r="T208" s="28">
        <v>41983.8675</v>
      </c>
    </row>
    <row r="209" spans="1:20" ht="58" x14ac:dyDescent="0.35">
      <c r="A209" s="17">
        <v>3386</v>
      </c>
      <c r="B209" s="3" t="s">
        <v>3385</v>
      </c>
      <c r="C209" s="3" t="s">
        <v>7496</v>
      </c>
      <c r="D209" s="25">
        <v>2000</v>
      </c>
      <c r="E209" s="26">
        <v>2100</v>
      </c>
      <c r="F209" s="17" t="s">
        <v>8218</v>
      </c>
      <c r="G209" s="17" t="s">
        <v>8223</v>
      </c>
      <c r="H209" s="17" t="s">
        <v>8245</v>
      </c>
      <c r="I209" s="17">
        <v>1417620506</v>
      </c>
      <c r="J209" s="17">
        <v>1415028506</v>
      </c>
      <c r="K209" s="17" t="b">
        <v>0</v>
      </c>
      <c r="L209" s="17">
        <v>41</v>
      </c>
      <c r="M209" s="17" t="b">
        <v>1</v>
      </c>
      <c r="N209" s="17" t="s">
        <v>8269</v>
      </c>
      <c r="O209" s="17">
        <v>105</v>
      </c>
      <c r="P209" s="17">
        <v>51.22</v>
      </c>
      <c r="Q209" s="27" t="s">
        <v>8315</v>
      </c>
      <c r="R209" s="17" t="s">
        <v>8316</v>
      </c>
      <c r="S209" s="28">
        <v>41946.644745370373</v>
      </c>
      <c r="T209" s="28">
        <v>41976.644745370373</v>
      </c>
    </row>
    <row r="210" spans="1:20" ht="58" x14ac:dyDescent="0.35">
      <c r="A210" s="17">
        <v>3387</v>
      </c>
      <c r="B210" s="3" t="s">
        <v>3386</v>
      </c>
      <c r="C210" s="3" t="s">
        <v>7497</v>
      </c>
      <c r="D210" s="25">
        <v>3000</v>
      </c>
      <c r="E210" s="26">
        <v>3506</v>
      </c>
      <c r="F210" s="17" t="s">
        <v>8218</v>
      </c>
      <c r="G210" s="17" t="s">
        <v>8223</v>
      </c>
      <c r="H210" s="17" t="s">
        <v>8245</v>
      </c>
      <c r="I210" s="17">
        <v>1418581088</v>
      </c>
      <c r="J210" s="17">
        <v>1415125088</v>
      </c>
      <c r="K210" s="17" t="b">
        <v>0</v>
      </c>
      <c r="L210" s="17">
        <v>35</v>
      </c>
      <c r="M210" s="17" t="b">
        <v>1</v>
      </c>
      <c r="N210" s="17" t="s">
        <v>8269</v>
      </c>
      <c r="O210" s="17">
        <v>117</v>
      </c>
      <c r="P210" s="17">
        <v>100.17</v>
      </c>
      <c r="Q210" s="27" t="s">
        <v>8315</v>
      </c>
      <c r="R210" s="17" t="s">
        <v>8316</v>
      </c>
      <c r="S210" s="28">
        <v>41947.762592592589</v>
      </c>
      <c r="T210" s="28">
        <v>41987.762592592597</v>
      </c>
    </row>
    <row r="211" spans="1:20" ht="43.5" x14ac:dyDescent="0.35">
      <c r="A211" s="17">
        <v>3389</v>
      </c>
      <c r="B211" s="3" t="s">
        <v>3388</v>
      </c>
      <c r="C211" s="3" t="s">
        <v>7499</v>
      </c>
      <c r="D211" s="25">
        <v>10000</v>
      </c>
      <c r="E211" s="26">
        <v>11450</v>
      </c>
      <c r="F211" s="17" t="s">
        <v>8218</v>
      </c>
      <c r="G211" s="17" t="s">
        <v>8223</v>
      </c>
      <c r="H211" s="17" t="s">
        <v>8245</v>
      </c>
      <c r="I211" s="17">
        <v>1464960682</v>
      </c>
      <c r="J211" s="17">
        <v>1462368682</v>
      </c>
      <c r="K211" s="17" t="b">
        <v>0</v>
      </c>
      <c r="L211" s="17">
        <v>62</v>
      </c>
      <c r="M211" s="17" t="b">
        <v>1</v>
      </c>
      <c r="N211" s="17" t="s">
        <v>8269</v>
      </c>
      <c r="O211" s="17">
        <v>115</v>
      </c>
      <c r="P211" s="17">
        <v>184.68</v>
      </c>
      <c r="Q211" s="27" t="s">
        <v>8315</v>
      </c>
      <c r="R211" s="17" t="s">
        <v>8316</v>
      </c>
      <c r="S211" s="28">
        <v>42494.563449074078</v>
      </c>
      <c r="T211" s="28">
        <v>42524.563449074078</v>
      </c>
    </row>
    <row r="212" spans="1:20" ht="58" x14ac:dyDescent="0.35">
      <c r="A212" s="17">
        <v>3390</v>
      </c>
      <c r="B212" s="3" t="s">
        <v>3389</v>
      </c>
      <c r="C212" s="3" t="s">
        <v>7500</v>
      </c>
      <c r="D212" s="25">
        <v>1500</v>
      </c>
      <c r="E212" s="26">
        <v>1536</v>
      </c>
      <c r="F212" s="17" t="s">
        <v>8218</v>
      </c>
      <c r="G212" s="17" t="s">
        <v>8223</v>
      </c>
      <c r="H212" s="17" t="s">
        <v>8245</v>
      </c>
      <c r="I212" s="17">
        <v>1405017345</v>
      </c>
      <c r="J212" s="17">
        <v>1403721345</v>
      </c>
      <c r="K212" s="17" t="b">
        <v>0</v>
      </c>
      <c r="L212" s="17">
        <v>22</v>
      </c>
      <c r="M212" s="17" t="b">
        <v>1</v>
      </c>
      <c r="N212" s="17" t="s">
        <v>8269</v>
      </c>
      <c r="O212" s="17">
        <v>102</v>
      </c>
      <c r="P212" s="17">
        <v>69.819999999999993</v>
      </c>
      <c r="Q212" s="27" t="s">
        <v>8315</v>
      </c>
      <c r="R212" s="17" t="s">
        <v>8316</v>
      </c>
      <c r="S212" s="28">
        <v>41815.774826388886</v>
      </c>
      <c r="T212" s="28">
        <v>41830.774826388886</v>
      </c>
    </row>
    <row r="213" spans="1:20" ht="58" x14ac:dyDescent="0.35">
      <c r="A213" s="17">
        <v>3391</v>
      </c>
      <c r="B213" s="3" t="s">
        <v>3390</v>
      </c>
      <c r="C213" s="3" t="s">
        <v>7501</v>
      </c>
      <c r="D213" s="25">
        <v>500</v>
      </c>
      <c r="E213" s="26">
        <v>1115</v>
      </c>
      <c r="F213" s="17" t="s">
        <v>8218</v>
      </c>
      <c r="G213" s="17" t="s">
        <v>8223</v>
      </c>
      <c r="H213" s="17" t="s">
        <v>8245</v>
      </c>
      <c r="I213" s="17">
        <v>1407536880</v>
      </c>
      <c r="J213" s="17">
        <v>1404997548</v>
      </c>
      <c r="K213" s="17" t="b">
        <v>0</v>
      </c>
      <c r="L213" s="17">
        <v>18</v>
      </c>
      <c r="M213" s="17" t="b">
        <v>1</v>
      </c>
      <c r="N213" s="17" t="s">
        <v>8269</v>
      </c>
      <c r="O213" s="17">
        <v>223</v>
      </c>
      <c r="P213" s="17">
        <v>61.94</v>
      </c>
      <c r="Q213" s="27" t="s">
        <v>8315</v>
      </c>
      <c r="R213" s="17" t="s">
        <v>8316</v>
      </c>
      <c r="S213" s="28">
        <v>41830.545694444445</v>
      </c>
      <c r="T213" s="28">
        <v>41859.936111111114</v>
      </c>
    </row>
    <row r="214" spans="1:20" ht="43.5" x14ac:dyDescent="0.35">
      <c r="A214" s="17">
        <v>3393</v>
      </c>
      <c r="B214" s="3" t="s">
        <v>3392</v>
      </c>
      <c r="C214" s="3" t="s">
        <v>7503</v>
      </c>
      <c r="D214" s="25">
        <v>1500</v>
      </c>
      <c r="E214" s="26">
        <v>1587</v>
      </c>
      <c r="F214" s="17" t="s">
        <v>8218</v>
      </c>
      <c r="G214" s="17" t="s">
        <v>8223</v>
      </c>
      <c r="H214" s="17" t="s">
        <v>8245</v>
      </c>
      <c r="I214" s="17">
        <v>1415234760</v>
      </c>
      <c r="J214" s="17">
        <v>1413065230</v>
      </c>
      <c r="K214" s="17" t="b">
        <v>0</v>
      </c>
      <c r="L214" s="17">
        <v>44</v>
      </c>
      <c r="M214" s="17" t="b">
        <v>1</v>
      </c>
      <c r="N214" s="17" t="s">
        <v>8269</v>
      </c>
      <c r="O214" s="17">
        <v>106</v>
      </c>
      <c r="P214" s="17">
        <v>36.07</v>
      </c>
      <c r="Q214" s="27" t="s">
        <v>8315</v>
      </c>
      <c r="R214" s="17" t="s">
        <v>8316</v>
      </c>
      <c r="S214" s="28">
        <v>41923.921643518523</v>
      </c>
      <c r="T214" s="28">
        <v>41949.031944444447</v>
      </c>
    </row>
    <row r="215" spans="1:20" ht="43.5" x14ac:dyDescent="0.35">
      <c r="A215" s="17">
        <v>3396</v>
      </c>
      <c r="B215" s="3" t="s">
        <v>3395</v>
      </c>
      <c r="C215" s="3" t="s">
        <v>7506</v>
      </c>
      <c r="D215" s="25">
        <v>1500</v>
      </c>
      <c r="E215" s="26">
        <v>1565</v>
      </c>
      <c r="F215" s="17" t="s">
        <v>8218</v>
      </c>
      <c r="G215" s="17" t="s">
        <v>8223</v>
      </c>
      <c r="H215" s="17" t="s">
        <v>8245</v>
      </c>
      <c r="I215" s="17">
        <v>1401595140</v>
      </c>
      <c r="J215" s="17">
        <v>1399286589</v>
      </c>
      <c r="K215" s="17" t="b">
        <v>0</v>
      </c>
      <c r="L215" s="17">
        <v>28</v>
      </c>
      <c r="M215" s="17" t="b">
        <v>1</v>
      </c>
      <c r="N215" s="17" t="s">
        <v>8269</v>
      </c>
      <c r="O215" s="17">
        <v>104</v>
      </c>
      <c r="P215" s="17">
        <v>55.89</v>
      </c>
      <c r="Q215" s="27" t="s">
        <v>8315</v>
      </c>
      <c r="R215" s="17" t="s">
        <v>8316</v>
      </c>
      <c r="S215" s="28">
        <v>41764.44663194444</v>
      </c>
      <c r="T215" s="28">
        <v>41791.165972222225</v>
      </c>
    </row>
    <row r="216" spans="1:20" ht="58" x14ac:dyDescent="0.35">
      <c r="A216" s="17">
        <v>3398</v>
      </c>
      <c r="B216" s="3" t="s">
        <v>3397</v>
      </c>
      <c r="C216" s="3" t="s">
        <v>7508</v>
      </c>
      <c r="D216" s="25">
        <v>4000</v>
      </c>
      <c r="E216" s="26">
        <v>4443</v>
      </c>
      <c r="F216" s="17" t="s">
        <v>8218</v>
      </c>
      <c r="G216" s="17" t="s">
        <v>8223</v>
      </c>
      <c r="H216" s="17" t="s">
        <v>8245</v>
      </c>
      <c r="I216" s="17">
        <v>1416589200</v>
      </c>
      <c r="J216" s="17">
        <v>1414605776</v>
      </c>
      <c r="K216" s="17" t="b">
        <v>0</v>
      </c>
      <c r="L216" s="17">
        <v>65</v>
      </c>
      <c r="M216" s="17" t="b">
        <v>1</v>
      </c>
      <c r="N216" s="17" t="s">
        <v>8269</v>
      </c>
      <c r="O216" s="17">
        <v>111</v>
      </c>
      <c r="P216" s="17">
        <v>68.349999999999994</v>
      </c>
      <c r="Q216" s="27" t="s">
        <v>8315</v>
      </c>
      <c r="R216" s="17" t="s">
        <v>8316</v>
      </c>
      <c r="S216" s="28">
        <v>41941.75203703704</v>
      </c>
      <c r="T216" s="28">
        <v>41964.708333333328</v>
      </c>
    </row>
    <row r="217" spans="1:20" ht="58" x14ac:dyDescent="0.35">
      <c r="A217" s="17">
        <v>3400</v>
      </c>
      <c r="B217" s="3" t="s">
        <v>3399</v>
      </c>
      <c r="C217" s="3" t="s">
        <v>7510</v>
      </c>
      <c r="D217" s="25">
        <v>10000</v>
      </c>
      <c r="E217" s="26">
        <v>10041</v>
      </c>
      <c r="F217" s="17" t="s">
        <v>8218</v>
      </c>
      <c r="G217" s="17" t="s">
        <v>8223</v>
      </c>
      <c r="H217" s="17" t="s">
        <v>8245</v>
      </c>
      <c r="I217" s="17">
        <v>1409266414</v>
      </c>
      <c r="J217" s="17">
        <v>1405378414</v>
      </c>
      <c r="K217" s="17" t="b">
        <v>0</v>
      </c>
      <c r="L217" s="17">
        <v>85</v>
      </c>
      <c r="M217" s="17" t="b">
        <v>1</v>
      </c>
      <c r="N217" s="17" t="s">
        <v>8269</v>
      </c>
      <c r="O217" s="17">
        <v>100</v>
      </c>
      <c r="P217" s="17">
        <v>118.13</v>
      </c>
      <c r="Q217" s="27" t="s">
        <v>8315</v>
      </c>
      <c r="R217" s="17" t="s">
        <v>8316</v>
      </c>
      <c r="S217" s="28">
        <v>41834.953865740739</v>
      </c>
      <c r="T217" s="28">
        <v>41879.953865740739</v>
      </c>
    </row>
    <row r="218" spans="1:20" ht="43.5" x14ac:dyDescent="0.35">
      <c r="A218" s="17">
        <v>3402</v>
      </c>
      <c r="B218" s="3" t="s">
        <v>3401</v>
      </c>
      <c r="C218" s="3" t="s">
        <v>7512</v>
      </c>
      <c r="D218" s="25">
        <v>15000</v>
      </c>
      <c r="E218" s="26">
        <v>16465</v>
      </c>
      <c r="F218" s="17" t="s">
        <v>8218</v>
      </c>
      <c r="G218" s="17" t="s">
        <v>8223</v>
      </c>
      <c r="H218" s="17" t="s">
        <v>8245</v>
      </c>
      <c r="I218" s="17">
        <v>1447295460</v>
      </c>
      <c r="J218" s="17">
        <v>1444747843</v>
      </c>
      <c r="K218" s="17" t="b">
        <v>0</v>
      </c>
      <c r="L218" s="17">
        <v>165</v>
      </c>
      <c r="M218" s="17" t="b">
        <v>1</v>
      </c>
      <c r="N218" s="17" t="s">
        <v>8269</v>
      </c>
      <c r="O218" s="17">
        <v>110</v>
      </c>
      <c r="P218" s="17">
        <v>99.79</v>
      </c>
      <c r="Q218" s="27" t="s">
        <v>8315</v>
      </c>
      <c r="R218" s="17" t="s">
        <v>8316</v>
      </c>
      <c r="S218" s="28">
        <v>42290.61855324074</v>
      </c>
      <c r="T218" s="28">
        <v>42320.104861111111</v>
      </c>
    </row>
    <row r="219" spans="1:20" ht="58" x14ac:dyDescent="0.35">
      <c r="A219" s="17">
        <v>3404</v>
      </c>
      <c r="B219" s="3" t="s">
        <v>3403</v>
      </c>
      <c r="C219" s="3" t="s">
        <v>7514</v>
      </c>
      <c r="D219" s="25">
        <v>500</v>
      </c>
      <c r="E219" s="26">
        <v>610</v>
      </c>
      <c r="F219" s="17" t="s">
        <v>8218</v>
      </c>
      <c r="G219" s="17" t="s">
        <v>8223</v>
      </c>
      <c r="H219" s="17" t="s">
        <v>8245</v>
      </c>
      <c r="I219" s="17">
        <v>1434542702</v>
      </c>
      <c r="J219" s="17">
        <v>1432814702</v>
      </c>
      <c r="K219" s="17" t="b">
        <v>0</v>
      </c>
      <c r="L219" s="17">
        <v>3</v>
      </c>
      <c r="M219" s="17" t="b">
        <v>1</v>
      </c>
      <c r="N219" s="17" t="s">
        <v>8269</v>
      </c>
      <c r="O219" s="17">
        <v>122</v>
      </c>
      <c r="P219" s="17">
        <v>203.33</v>
      </c>
      <c r="Q219" s="27" t="s">
        <v>8315</v>
      </c>
      <c r="R219" s="17" t="s">
        <v>8316</v>
      </c>
      <c r="S219" s="28">
        <v>42152.503495370373</v>
      </c>
      <c r="T219" s="28">
        <v>42172.503495370373</v>
      </c>
    </row>
    <row r="220" spans="1:20" ht="43.5" x14ac:dyDescent="0.35">
      <c r="A220" s="17">
        <v>3406</v>
      </c>
      <c r="B220" s="3" t="s">
        <v>3405</v>
      </c>
      <c r="C220" s="3" t="s">
        <v>7516</v>
      </c>
      <c r="D220" s="25">
        <v>10000</v>
      </c>
      <c r="E220" s="26">
        <v>10031</v>
      </c>
      <c r="F220" s="17" t="s">
        <v>8218</v>
      </c>
      <c r="G220" s="17" t="s">
        <v>8223</v>
      </c>
      <c r="H220" s="17" t="s">
        <v>8245</v>
      </c>
      <c r="I220" s="17">
        <v>1405511376</v>
      </c>
      <c r="J220" s="17">
        <v>1401623376</v>
      </c>
      <c r="K220" s="17" t="b">
        <v>0</v>
      </c>
      <c r="L220" s="17">
        <v>91</v>
      </c>
      <c r="M220" s="17" t="b">
        <v>1</v>
      </c>
      <c r="N220" s="17" t="s">
        <v>8269</v>
      </c>
      <c r="O220" s="17">
        <v>100</v>
      </c>
      <c r="P220" s="17">
        <v>110.23</v>
      </c>
      <c r="Q220" s="27" t="s">
        <v>8315</v>
      </c>
      <c r="R220" s="17" t="s">
        <v>8316</v>
      </c>
      <c r="S220" s="28">
        <v>41791.492777777778</v>
      </c>
      <c r="T220" s="28">
        <v>41836.492777777778</v>
      </c>
    </row>
    <row r="221" spans="1:20" ht="43.5" x14ac:dyDescent="0.35">
      <c r="A221" s="17">
        <v>3408</v>
      </c>
      <c r="B221" s="3" t="s">
        <v>3407</v>
      </c>
      <c r="C221" s="3" t="s">
        <v>7518</v>
      </c>
      <c r="D221" s="25">
        <v>500</v>
      </c>
      <c r="E221" s="26">
        <v>1055</v>
      </c>
      <c r="F221" s="17" t="s">
        <v>8218</v>
      </c>
      <c r="G221" s="17" t="s">
        <v>8223</v>
      </c>
      <c r="H221" s="17" t="s">
        <v>8245</v>
      </c>
      <c r="I221" s="17">
        <v>1405727304</v>
      </c>
      <c r="J221" s="17">
        <v>1403135304</v>
      </c>
      <c r="K221" s="17" t="b">
        <v>0</v>
      </c>
      <c r="L221" s="17">
        <v>18</v>
      </c>
      <c r="M221" s="17" t="b">
        <v>1</v>
      </c>
      <c r="N221" s="17" t="s">
        <v>8269</v>
      </c>
      <c r="O221" s="17">
        <v>211</v>
      </c>
      <c r="P221" s="17">
        <v>58.61</v>
      </c>
      <c r="Q221" s="27" t="s">
        <v>8315</v>
      </c>
      <c r="R221" s="17" t="s">
        <v>8316</v>
      </c>
      <c r="S221" s="28">
        <v>41808.991944444446</v>
      </c>
      <c r="T221" s="28">
        <v>41838.991944444446</v>
      </c>
    </row>
    <row r="222" spans="1:20" ht="58" x14ac:dyDescent="0.35">
      <c r="A222" s="17">
        <v>3410</v>
      </c>
      <c r="B222" s="3" t="s">
        <v>3409</v>
      </c>
      <c r="C222" s="3" t="s">
        <v>7520</v>
      </c>
      <c r="D222" s="25">
        <v>3000</v>
      </c>
      <c r="E222" s="26">
        <v>3255</v>
      </c>
      <c r="F222" s="17" t="s">
        <v>8218</v>
      </c>
      <c r="G222" s="17" t="s">
        <v>8223</v>
      </c>
      <c r="H222" s="17" t="s">
        <v>8245</v>
      </c>
      <c r="I222" s="17">
        <v>1465196400</v>
      </c>
      <c r="J222" s="17">
        <v>1462841990</v>
      </c>
      <c r="K222" s="17" t="b">
        <v>0</v>
      </c>
      <c r="L222" s="17">
        <v>40</v>
      </c>
      <c r="M222" s="17" t="b">
        <v>1</v>
      </c>
      <c r="N222" s="17" t="s">
        <v>8269</v>
      </c>
      <c r="O222" s="17">
        <v>109</v>
      </c>
      <c r="P222" s="17">
        <v>81.38</v>
      </c>
      <c r="Q222" s="27" t="s">
        <v>8315</v>
      </c>
      <c r="R222" s="17" t="s">
        <v>8316</v>
      </c>
      <c r="S222" s="28">
        <v>42500.041550925926</v>
      </c>
      <c r="T222" s="28">
        <v>42527.291666666672</v>
      </c>
    </row>
    <row r="223" spans="1:20" ht="58" x14ac:dyDescent="0.35">
      <c r="A223" s="17">
        <v>3411</v>
      </c>
      <c r="B223" s="3" t="s">
        <v>3410</v>
      </c>
      <c r="C223" s="3" t="s">
        <v>7521</v>
      </c>
      <c r="D223" s="25">
        <v>15000</v>
      </c>
      <c r="E223" s="26">
        <v>15535</v>
      </c>
      <c r="F223" s="17" t="s">
        <v>8218</v>
      </c>
      <c r="G223" s="17" t="s">
        <v>8223</v>
      </c>
      <c r="H223" s="17" t="s">
        <v>8245</v>
      </c>
      <c r="I223" s="17">
        <v>1444264372</v>
      </c>
      <c r="J223" s="17">
        <v>1442536372</v>
      </c>
      <c r="K223" s="17" t="b">
        <v>0</v>
      </c>
      <c r="L223" s="17">
        <v>78</v>
      </c>
      <c r="M223" s="17" t="b">
        <v>1</v>
      </c>
      <c r="N223" s="17" t="s">
        <v>8269</v>
      </c>
      <c r="O223" s="17">
        <v>104</v>
      </c>
      <c r="P223" s="17">
        <v>199.17</v>
      </c>
      <c r="Q223" s="27" t="s">
        <v>8315</v>
      </c>
      <c r="R223" s="17" t="s">
        <v>8316</v>
      </c>
      <c r="S223" s="28">
        <v>42265.022824074069</v>
      </c>
      <c r="T223" s="28">
        <v>42285.022824074069</v>
      </c>
    </row>
    <row r="224" spans="1:20" ht="58" x14ac:dyDescent="0.35">
      <c r="A224" s="17">
        <v>3413</v>
      </c>
      <c r="B224" s="3" t="s">
        <v>3412</v>
      </c>
      <c r="C224" s="3" t="s">
        <v>7523</v>
      </c>
      <c r="D224" s="25">
        <v>500</v>
      </c>
      <c r="E224" s="26">
        <v>650</v>
      </c>
      <c r="F224" s="17" t="s">
        <v>8218</v>
      </c>
      <c r="G224" s="17" t="s">
        <v>8223</v>
      </c>
      <c r="H224" s="17" t="s">
        <v>8245</v>
      </c>
      <c r="I224" s="17">
        <v>1425099540</v>
      </c>
      <c r="J224" s="17">
        <v>1424280938</v>
      </c>
      <c r="K224" s="17" t="b">
        <v>0</v>
      </c>
      <c r="L224" s="17">
        <v>14</v>
      </c>
      <c r="M224" s="17" t="b">
        <v>1</v>
      </c>
      <c r="N224" s="17" t="s">
        <v>8269</v>
      </c>
      <c r="O224" s="17">
        <v>130</v>
      </c>
      <c r="P224" s="17">
        <v>46.43</v>
      </c>
      <c r="Q224" s="27" t="s">
        <v>8315</v>
      </c>
      <c r="R224" s="17" t="s">
        <v>8316</v>
      </c>
      <c r="S224" s="28">
        <v>42053.733078703706</v>
      </c>
      <c r="T224" s="28">
        <v>42063.207638888889</v>
      </c>
    </row>
    <row r="225" spans="1:20" ht="43.5" x14ac:dyDescent="0.35">
      <c r="A225" s="17">
        <v>3414</v>
      </c>
      <c r="B225" s="3" t="s">
        <v>3413</v>
      </c>
      <c r="C225" s="3" t="s">
        <v>7524</v>
      </c>
      <c r="D225" s="25">
        <v>3000</v>
      </c>
      <c r="E225" s="26">
        <v>3105</v>
      </c>
      <c r="F225" s="17" t="s">
        <v>8218</v>
      </c>
      <c r="G225" s="17" t="s">
        <v>8223</v>
      </c>
      <c r="H225" s="17" t="s">
        <v>8245</v>
      </c>
      <c r="I225" s="17">
        <v>1480579140</v>
      </c>
      <c r="J225" s="17">
        <v>1478030325</v>
      </c>
      <c r="K225" s="17" t="b">
        <v>0</v>
      </c>
      <c r="L225" s="17">
        <v>44</v>
      </c>
      <c r="M225" s="17" t="b">
        <v>1</v>
      </c>
      <c r="N225" s="17" t="s">
        <v>8269</v>
      </c>
      <c r="O225" s="17">
        <v>104</v>
      </c>
      <c r="P225" s="17">
        <v>70.569999999999993</v>
      </c>
      <c r="Q225" s="27" t="s">
        <v>8315</v>
      </c>
      <c r="R225" s="17" t="s">
        <v>8316</v>
      </c>
      <c r="S225" s="28">
        <v>42675.832465277781</v>
      </c>
      <c r="T225" s="28">
        <v>42705.332638888889</v>
      </c>
    </row>
    <row r="226" spans="1:20" ht="43.5" x14ac:dyDescent="0.35">
      <c r="A226" s="17">
        <v>3415</v>
      </c>
      <c r="B226" s="3" t="s">
        <v>3414</v>
      </c>
      <c r="C226" s="3" t="s">
        <v>7525</v>
      </c>
      <c r="D226" s="25">
        <v>200</v>
      </c>
      <c r="E226" s="26">
        <v>200</v>
      </c>
      <c r="F226" s="17" t="s">
        <v>8218</v>
      </c>
      <c r="G226" s="17" t="s">
        <v>8223</v>
      </c>
      <c r="H226" s="17" t="s">
        <v>8245</v>
      </c>
      <c r="I226" s="17">
        <v>1460935800</v>
      </c>
      <c r="J226" s="17">
        <v>1459999656</v>
      </c>
      <c r="K226" s="17" t="b">
        <v>0</v>
      </c>
      <c r="L226" s="17">
        <v>9</v>
      </c>
      <c r="M226" s="17" t="b">
        <v>1</v>
      </c>
      <c r="N226" s="17" t="s">
        <v>8269</v>
      </c>
      <c r="O226" s="17">
        <v>100</v>
      </c>
      <c r="P226" s="17">
        <v>22.22</v>
      </c>
      <c r="Q226" s="27" t="s">
        <v>8315</v>
      </c>
      <c r="R226" s="17" t="s">
        <v>8316</v>
      </c>
      <c r="S226" s="28">
        <v>42467.144166666665</v>
      </c>
      <c r="T226" s="28">
        <v>42477.979166666672</v>
      </c>
    </row>
    <row r="227" spans="1:20" ht="43.5" x14ac:dyDescent="0.35">
      <c r="A227" s="17">
        <v>3417</v>
      </c>
      <c r="B227" s="3" t="s">
        <v>3416</v>
      </c>
      <c r="C227" s="3" t="s">
        <v>7527</v>
      </c>
      <c r="D227" s="25">
        <v>1700</v>
      </c>
      <c r="E227" s="26">
        <v>1700.01</v>
      </c>
      <c r="F227" s="17" t="s">
        <v>8218</v>
      </c>
      <c r="G227" s="17" t="s">
        <v>8223</v>
      </c>
      <c r="H227" s="17" t="s">
        <v>8245</v>
      </c>
      <c r="I227" s="17">
        <v>1414284180</v>
      </c>
      <c r="J227" s="17">
        <v>1410558948</v>
      </c>
      <c r="K227" s="17" t="b">
        <v>0</v>
      </c>
      <c r="L227" s="17">
        <v>45</v>
      </c>
      <c r="M227" s="17" t="b">
        <v>1</v>
      </c>
      <c r="N227" s="17" t="s">
        <v>8269</v>
      </c>
      <c r="O227" s="17">
        <v>100</v>
      </c>
      <c r="P227" s="17">
        <v>37.78</v>
      </c>
      <c r="Q227" s="27" t="s">
        <v>8315</v>
      </c>
      <c r="R227" s="17" t="s">
        <v>8316</v>
      </c>
      <c r="S227" s="28">
        <v>41894.91375</v>
      </c>
      <c r="T227" s="28">
        <v>41938.029861111114</v>
      </c>
    </row>
    <row r="228" spans="1:20" ht="58" x14ac:dyDescent="0.35">
      <c r="A228" s="17">
        <v>3418</v>
      </c>
      <c r="B228" s="3" t="s">
        <v>3417</v>
      </c>
      <c r="C228" s="3" t="s">
        <v>7528</v>
      </c>
      <c r="D228" s="25">
        <v>4000</v>
      </c>
      <c r="E228" s="26">
        <v>4035</v>
      </c>
      <c r="F228" s="17" t="s">
        <v>8218</v>
      </c>
      <c r="G228" s="17" t="s">
        <v>8223</v>
      </c>
      <c r="H228" s="17" t="s">
        <v>8245</v>
      </c>
      <c r="I228" s="17">
        <v>1400875307</v>
      </c>
      <c r="J228" s="17">
        <v>1398283307</v>
      </c>
      <c r="K228" s="17" t="b">
        <v>0</v>
      </c>
      <c r="L228" s="17">
        <v>56</v>
      </c>
      <c r="M228" s="17" t="b">
        <v>1</v>
      </c>
      <c r="N228" s="17" t="s">
        <v>8269</v>
      </c>
      <c r="O228" s="17">
        <v>101</v>
      </c>
      <c r="P228" s="17">
        <v>72.05</v>
      </c>
      <c r="Q228" s="27" t="s">
        <v>8315</v>
      </c>
      <c r="R228" s="17" t="s">
        <v>8316</v>
      </c>
      <c r="S228" s="28">
        <v>41752.83457175926</v>
      </c>
      <c r="T228" s="28">
        <v>41782.83457175926</v>
      </c>
    </row>
    <row r="229" spans="1:20" ht="43.5" x14ac:dyDescent="0.35">
      <c r="A229" s="17">
        <v>3421</v>
      </c>
      <c r="B229" s="3" t="s">
        <v>3420</v>
      </c>
      <c r="C229" s="3" t="s">
        <v>7531</v>
      </c>
      <c r="D229" s="25">
        <v>10000</v>
      </c>
      <c r="E229" s="26">
        <v>10115</v>
      </c>
      <c r="F229" s="17" t="s">
        <v>8218</v>
      </c>
      <c r="G229" s="17" t="s">
        <v>8223</v>
      </c>
      <c r="H229" s="17" t="s">
        <v>8245</v>
      </c>
      <c r="I229" s="17">
        <v>1425495563</v>
      </c>
      <c r="J229" s="17">
        <v>1422903563</v>
      </c>
      <c r="K229" s="17" t="b">
        <v>0</v>
      </c>
      <c r="L229" s="17">
        <v>98</v>
      </c>
      <c r="M229" s="17" t="b">
        <v>1</v>
      </c>
      <c r="N229" s="17" t="s">
        <v>8269</v>
      </c>
      <c r="O229" s="17">
        <v>101</v>
      </c>
      <c r="P229" s="17">
        <v>103.21</v>
      </c>
      <c r="Q229" s="27" t="s">
        <v>8315</v>
      </c>
      <c r="R229" s="17" t="s">
        <v>8316</v>
      </c>
      <c r="S229" s="28">
        <v>42037.791238425925</v>
      </c>
      <c r="T229" s="28">
        <v>42067.791238425925</v>
      </c>
    </row>
    <row r="230" spans="1:20" ht="43.5" x14ac:dyDescent="0.35">
      <c r="A230" s="17">
        <v>3423</v>
      </c>
      <c r="B230" s="3" t="s">
        <v>3422</v>
      </c>
      <c r="C230" s="3" t="s">
        <v>7533</v>
      </c>
      <c r="D230" s="25">
        <v>250</v>
      </c>
      <c r="E230" s="26">
        <v>350</v>
      </c>
      <c r="F230" s="17" t="s">
        <v>8218</v>
      </c>
      <c r="G230" s="17" t="s">
        <v>8223</v>
      </c>
      <c r="H230" s="17" t="s">
        <v>8245</v>
      </c>
      <c r="I230" s="17">
        <v>1429912341</v>
      </c>
      <c r="J230" s="17">
        <v>1427320341</v>
      </c>
      <c r="K230" s="17" t="b">
        <v>0</v>
      </c>
      <c r="L230" s="17">
        <v>10</v>
      </c>
      <c r="M230" s="17" t="b">
        <v>1</v>
      </c>
      <c r="N230" s="17" t="s">
        <v>8269</v>
      </c>
      <c r="O230" s="17">
        <v>140</v>
      </c>
      <c r="P230" s="17">
        <v>35</v>
      </c>
      <c r="Q230" s="27" t="s">
        <v>8315</v>
      </c>
      <c r="R230" s="17" t="s">
        <v>8316</v>
      </c>
      <c r="S230" s="28">
        <v>42088.911354166667</v>
      </c>
      <c r="T230" s="28">
        <v>42118.911354166667</v>
      </c>
    </row>
    <row r="231" spans="1:20" ht="58" x14ac:dyDescent="0.35">
      <c r="A231" s="17">
        <v>3424</v>
      </c>
      <c r="B231" s="3" t="s">
        <v>3423</v>
      </c>
      <c r="C231" s="3" t="s">
        <v>7534</v>
      </c>
      <c r="D231" s="25">
        <v>6000</v>
      </c>
      <c r="E231" s="26">
        <v>6215</v>
      </c>
      <c r="F231" s="17" t="s">
        <v>8218</v>
      </c>
      <c r="G231" s="17" t="s">
        <v>8223</v>
      </c>
      <c r="H231" s="17" t="s">
        <v>8245</v>
      </c>
      <c r="I231" s="17">
        <v>1423119540</v>
      </c>
      <c r="J231" s="17">
        <v>1421252084</v>
      </c>
      <c r="K231" s="17" t="b">
        <v>0</v>
      </c>
      <c r="L231" s="17">
        <v>76</v>
      </c>
      <c r="M231" s="17" t="b">
        <v>1</v>
      </c>
      <c r="N231" s="17" t="s">
        <v>8269</v>
      </c>
      <c r="O231" s="17">
        <v>104</v>
      </c>
      <c r="P231" s="17">
        <v>81.78</v>
      </c>
      <c r="Q231" s="27" t="s">
        <v>8315</v>
      </c>
      <c r="R231" s="17" t="s">
        <v>8316</v>
      </c>
      <c r="S231" s="28">
        <v>42018.676898148144</v>
      </c>
      <c r="T231" s="28">
        <v>42040.290972222225</v>
      </c>
    </row>
    <row r="232" spans="1:20" ht="58" x14ac:dyDescent="0.35">
      <c r="A232" s="17">
        <v>3425</v>
      </c>
      <c r="B232" s="3" t="s">
        <v>3424</v>
      </c>
      <c r="C232" s="3" t="s">
        <v>7535</v>
      </c>
      <c r="D232" s="25">
        <v>30000</v>
      </c>
      <c r="E232" s="26">
        <v>30891.1</v>
      </c>
      <c r="F232" s="17" t="s">
        <v>8218</v>
      </c>
      <c r="G232" s="17" t="s">
        <v>8223</v>
      </c>
      <c r="H232" s="17" t="s">
        <v>8245</v>
      </c>
      <c r="I232" s="17">
        <v>1412434136</v>
      </c>
      <c r="J232" s="17">
        <v>1409669336</v>
      </c>
      <c r="K232" s="17" t="b">
        <v>0</v>
      </c>
      <c r="L232" s="17">
        <v>104</v>
      </c>
      <c r="M232" s="17" t="b">
        <v>1</v>
      </c>
      <c r="N232" s="17" t="s">
        <v>8269</v>
      </c>
      <c r="O232" s="17">
        <v>103</v>
      </c>
      <c r="P232" s="17">
        <v>297.02999999999997</v>
      </c>
      <c r="Q232" s="27" t="s">
        <v>8315</v>
      </c>
      <c r="R232" s="17" t="s">
        <v>8316</v>
      </c>
      <c r="S232" s="28">
        <v>41884.617314814815</v>
      </c>
      <c r="T232" s="28">
        <v>41916.617314814815</v>
      </c>
    </row>
    <row r="233" spans="1:20" ht="43.5" x14ac:dyDescent="0.35">
      <c r="A233" s="17">
        <v>3426</v>
      </c>
      <c r="B233" s="3" t="s">
        <v>3425</v>
      </c>
      <c r="C233" s="3" t="s">
        <v>7536</v>
      </c>
      <c r="D233" s="25">
        <v>3750</v>
      </c>
      <c r="E233" s="26">
        <v>4055</v>
      </c>
      <c r="F233" s="17" t="s">
        <v>8218</v>
      </c>
      <c r="G233" s="17" t="s">
        <v>8223</v>
      </c>
      <c r="H233" s="17" t="s">
        <v>8245</v>
      </c>
      <c r="I233" s="17">
        <v>1411264800</v>
      </c>
      <c r="J233" s="17">
        <v>1409620903</v>
      </c>
      <c r="K233" s="17" t="b">
        <v>0</v>
      </c>
      <c r="L233" s="17">
        <v>87</v>
      </c>
      <c r="M233" s="17" t="b">
        <v>1</v>
      </c>
      <c r="N233" s="17" t="s">
        <v>8269</v>
      </c>
      <c r="O233" s="17">
        <v>108</v>
      </c>
      <c r="P233" s="17">
        <v>46.61</v>
      </c>
      <c r="Q233" s="27" t="s">
        <v>8315</v>
      </c>
      <c r="R233" s="17" t="s">
        <v>8316</v>
      </c>
      <c r="S233" s="28">
        <v>41884.056747685187</v>
      </c>
      <c r="T233" s="28">
        <v>41903.083333333336</v>
      </c>
    </row>
    <row r="234" spans="1:20" ht="43.5" x14ac:dyDescent="0.35">
      <c r="A234" s="17">
        <v>3431</v>
      </c>
      <c r="B234" s="3" t="s">
        <v>3430</v>
      </c>
      <c r="C234" s="3" t="s">
        <v>7541</v>
      </c>
      <c r="D234" s="25">
        <v>2000</v>
      </c>
      <c r="E234" s="26">
        <v>2000</v>
      </c>
      <c r="F234" s="17" t="s">
        <v>8218</v>
      </c>
      <c r="G234" s="17" t="s">
        <v>8223</v>
      </c>
      <c r="H234" s="17" t="s">
        <v>8245</v>
      </c>
      <c r="I234" s="17">
        <v>1408383153</v>
      </c>
      <c r="J234" s="17">
        <v>1405791153</v>
      </c>
      <c r="K234" s="17" t="b">
        <v>0</v>
      </c>
      <c r="L234" s="17">
        <v>21</v>
      </c>
      <c r="M234" s="17" t="b">
        <v>1</v>
      </c>
      <c r="N234" s="17" t="s">
        <v>8269</v>
      </c>
      <c r="O234" s="17">
        <v>100</v>
      </c>
      <c r="P234" s="17">
        <v>95.24</v>
      </c>
      <c r="Q234" s="27" t="s">
        <v>8315</v>
      </c>
      <c r="R234" s="17" t="s">
        <v>8316</v>
      </c>
      <c r="S234" s="28">
        <v>41839.730937500004</v>
      </c>
      <c r="T234" s="28">
        <v>41869.730937500004</v>
      </c>
    </row>
    <row r="235" spans="1:20" ht="43.5" x14ac:dyDescent="0.35">
      <c r="A235" s="17">
        <v>3432</v>
      </c>
      <c r="B235" s="3" t="s">
        <v>3431</v>
      </c>
      <c r="C235" s="3" t="s">
        <v>7542</v>
      </c>
      <c r="D235" s="25">
        <v>2000</v>
      </c>
      <c r="E235" s="26">
        <v>2193</v>
      </c>
      <c r="F235" s="17" t="s">
        <v>8218</v>
      </c>
      <c r="G235" s="17" t="s">
        <v>8223</v>
      </c>
      <c r="H235" s="17" t="s">
        <v>8245</v>
      </c>
      <c r="I235" s="17">
        <v>1454709600</v>
      </c>
      <c r="J235" s="17">
        <v>1452520614</v>
      </c>
      <c r="K235" s="17" t="b">
        <v>0</v>
      </c>
      <c r="L235" s="17">
        <v>42</v>
      </c>
      <c r="M235" s="17" t="b">
        <v>1</v>
      </c>
      <c r="N235" s="17" t="s">
        <v>8269</v>
      </c>
      <c r="O235" s="17">
        <v>110</v>
      </c>
      <c r="P235" s="17">
        <v>52.21</v>
      </c>
      <c r="Q235" s="27" t="s">
        <v>8315</v>
      </c>
      <c r="R235" s="17" t="s">
        <v>8316</v>
      </c>
      <c r="S235" s="28">
        <v>42380.581180555557</v>
      </c>
      <c r="T235" s="28">
        <v>42405.916666666672</v>
      </c>
    </row>
    <row r="236" spans="1:20" ht="43.5" x14ac:dyDescent="0.35">
      <c r="A236" s="17">
        <v>3433</v>
      </c>
      <c r="B236" s="3" t="s">
        <v>3432</v>
      </c>
      <c r="C236" s="3" t="s">
        <v>7543</v>
      </c>
      <c r="D236" s="25">
        <v>9500</v>
      </c>
      <c r="E236" s="26">
        <v>9525</v>
      </c>
      <c r="F236" s="17" t="s">
        <v>8218</v>
      </c>
      <c r="G236" s="17" t="s">
        <v>8223</v>
      </c>
      <c r="H236" s="17" t="s">
        <v>8245</v>
      </c>
      <c r="I236" s="17">
        <v>1402974000</v>
      </c>
      <c r="J236" s="17">
        <v>1400290255</v>
      </c>
      <c r="K236" s="17" t="b">
        <v>0</v>
      </c>
      <c r="L236" s="17">
        <v>71</v>
      </c>
      <c r="M236" s="17" t="b">
        <v>1</v>
      </c>
      <c r="N236" s="17" t="s">
        <v>8269</v>
      </c>
      <c r="O236" s="17">
        <v>100</v>
      </c>
      <c r="P236" s="17">
        <v>134.15</v>
      </c>
      <c r="Q236" s="27" t="s">
        <v>8315</v>
      </c>
      <c r="R236" s="17" t="s">
        <v>8316</v>
      </c>
      <c r="S236" s="28">
        <v>41776.063136574077</v>
      </c>
      <c r="T236" s="28">
        <v>41807.125</v>
      </c>
    </row>
    <row r="237" spans="1:20" ht="58" x14ac:dyDescent="0.35">
      <c r="A237" s="17">
        <v>3434</v>
      </c>
      <c r="B237" s="3" t="s">
        <v>3433</v>
      </c>
      <c r="C237" s="3" t="s">
        <v>7544</v>
      </c>
      <c r="D237" s="25">
        <v>10000</v>
      </c>
      <c r="E237" s="26">
        <v>10555</v>
      </c>
      <c r="F237" s="17" t="s">
        <v>8218</v>
      </c>
      <c r="G237" s="17" t="s">
        <v>8223</v>
      </c>
      <c r="H237" s="17" t="s">
        <v>8245</v>
      </c>
      <c r="I237" s="17">
        <v>1404983269</v>
      </c>
      <c r="J237" s="17">
        <v>1402391269</v>
      </c>
      <c r="K237" s="17" t="b">
        <v>0</v>
      </c>
      <c r="L237" s="17">
        <v>168</v>
      </c>
      <c r="M237" s="17" t="b">
        <v>1</v>
      </c>
      <c r="N237" s="17" t="s">
        <v>8269</v>
      </c>
      <c r="O237" s="17">
        <v>106</v>
      </c>
      <c r="P237" s="17">
        <v>62.83</v>
      </c>
      <c r="Q237" s="27" t="s">
        <v>8315</v>
      </c>
      <c r="R237" s="17" t="s">
        <v>8316</v>
      </c>
      <c r="S237" s="28">
        <v>41800.380428240744</v>
      </c>
      <c r="T237" s="28">
        <v>41830.380428240744</v>
      </c>
    </row>
    <row r="238" spans="1:20" ht="58" x14ac:dyDescent="0.35">
      <c r="A238" s="17">
        <v>3435</v>
      </c>
      <c r="B238" s="3" t="s">
        <v>3434</v>
      </c>
      <c r="C238" s="3" t="s">
        <v>7545</v>
      </c>
      <c r="D238" s="25">
        <v>1000</v>
      </c>
      <c r="E238" s="26">
        <v>1120</v>
      </c>
      <c r="F238" s="17" t="s">
        <v>8218</v>
      </c>
      <c r="G238" s="17" t="s">
        <v>8223</v>
      </c>
      <c r="H238" s="17" t="s">
        <v>8245</v>
      </c>
      <c r="I238" s="17">
        <v>1470538800</v>
      </c>
      <c r="J238" s="17">
        <v>1469112493</v>
      </c>
      <c r="K238" s="17" t="b">
        <v>0</v>
      </c>
      <c r="L238" s="17">
        <v>19</v>
      </c>
      <c r="M238" s="17" t="b">
        <v>1</v>
      </c>
      <c r="N238" s="17" t="s">
        <v>8269</v>
      </c>
      <c r="O238" s="17">
        <v>112</v>
      </c>
      <c r="P238" s="17">
        <v>58.95</v>
      </c>
      <c r="Q238" s="27" t="s">
        <v>8315</v>
      </c>
      <c r="R238" s="17" t="s">
        <v>8316</v>
      </c>
      <c r="S238" s="28">
        <v>42572.61681712963</v>
      </c>
      <c r="T238" s="28">
        <v>42589.125</v>
      </c>
    </row>
    <row r="239" spans="1:20" ht="58" x14ac:dyDescent="0.35">
      <c r="A239" s="17">
        <v>3436</v>
      </c>
      <c r="B239" s="3" t="s">
        <v>3435</v>
      </c>
      <c r="C239" s="3" t="s">
        <v>7546</v>
      </c>
      <c r="D239" s="25">
        <v>5000</v>
      </c>
      <c r="E239" s="26">
        <v>5295</v>
      </c>
      <c r="F239" s="17" t="s">
        <v>8218</v>
      </c>
      <c r="G239" s="17" t="s">
        <v>8223</v>
      </c>
      <c r="H239" s="17" t="s">
        <v>8245</v>
      </c>
      <c r="I239" s="17">
        <v>1408638480</v>
      </c>
      <c r="J239" s="17">
        <v>1406811593</v>
      </c>
      <c r="K239" s="17" t="b">
        <v>0</v>
      </c>
      <c r="L239" s="17">
        <v>37</v>
      </c>
      <c r="M239" s="17" t="b">
        <v>1</v>
      </c>
      <c r="N239" s="17" t="s">
        <v>8269</v>
      </c>
      <c r="O239" s="17">
        <v>106</v>
      </c>
      <c r="P239" s="17">
        <v>143.11000000000001</v>
      </c>
      <c r="Q239" s="27" t="s">
        <v>8315</v>
      </c>
      <c r="R239" s="17" t="s">
        <v>8316</v>
      </c>
      <c r="S239" s="28">
        <v>41851.541585648149</v>
      </c>
      <c r="T239" s="28">
        <v>41872.686111111114</v>
      </c>
    </row>
    <row r="240" spans="1:20" ht="58" x14ac:dyDescent="0.35">
      <c r="A240" s="17">
        <v>3437</v>
      </c>
      <c r="B240" s="3" t="s">
        <v>3436</v>
      </c>
      <c r="C240" s="3" t="s">
        <v>7547</v>
      </c>
      <c r="D240" s="25">
        <v>3000</v>
      </c>
      <c r="E240" s="26">
        <v>3030</v>
      </c>
      <c r="F240" s="17" t="s">
        <v>8218</v>
      </c>
      <c r="G240" s="17" t="s">
        <v>8223</v>
      </c>
      <c r="H240" s="17" t="s">
        <v>8245</v>
      </c>
      <c r="I240" s="17">
        <v>1440003820</v>
      </c>
      <c r="J240" s="17">
        <v>1437411820</v>
      </c>
      <c r="K240" s="17" t="b">
        <v>0</v>
      </c>
      <c r="L240" s="17">
        <v>36</v>
      </c>
      <c r="M240" s="17" t="b">
        <v>1</v>
      </c>
      <c r="N240" s="17" t="s">
        <v>8269</v>
      </c>
      <c r="O240" s="17">
        <v>101</v>
      </c>
      <c r="P240" s="17">
        <v>84.17</v>
      </c>
      <c r="Q240" s="27" t="s">
        <v>8315</v>
      </c>
      <c r="R240" s="17" t="s">
        <v>8316</v>
      </c>
      <c r="S240" s="28">
        <v>42205.710879629631</v>
      </c>
      <c r="T240" s="28">
        <v>42235.710879629631</v>
      </c>
    </row>
    <row r="241" spans="1:20" ht="43.5" x14ac:dyDescent="0.35">
      <c r="A241" s="17">
        <v>3439</v>
      </c>
      <c r="B241" s="3" t="s">
        <v>3438</v>
      </c>
      <c r="C241" s="3" t="s">
        <v>7549</v>
      </c>
      <c r="D241" s="25">
        <v>1200</v>
      </c>
      <c r="E241" s="26">
        <v>1616.14</v>
      </c>
      <c r="F241" s="17" t="s">
        <v>8218</v>
      </c>
      <c r="G241" s="17" t="s">
        <v>8223</v>
      </c>
      <c r="H241" s="17" t="s">
        <v>8245</v>
      </c>
      <c r="I241" s="17">
        <v>1453179540</v>
      </c>
      <c r="J241" s="17">
        <v>1452030730</v>
      </c>
      <c r="K241" s="17" t="b">
        <v>0</v>
      </c>
      <c r="L241" s="17">
        <v>18</v>
      </c>
      <c r="M241" s="17" t="b">
        <v>1</v>
      </c>
      <c r="N241" s="17" t="s">
        <v>8269</v>
      </c>
      <c r="O241" s="17">
        <v>135</v>
      </c>
      <c r="P241" s="17">
        <v>89.79</v>
      </c>
      <c r="Q241" s="27" t="s">
        <v>8315</v>
      </c>
      <c r="R241" s="17" t="s">
        <v>8316</v>
      </c>
      <c r="S241" s="28">
        <v>42374.911226851851</v>
      </c>
      <c r="T241" s="28">
        <v>42388.207638888889</v>
      </c>
    </row>
    <row r="242" spans="1:20" ht="58" x14ac:dyDescent="0.35">
      <c r="A242" s="17">
        <v>3440</v>
      </c>
      <c r="B242" s="3" t="s">
        <v>3439</v>
      </c>
      <c r="C242" s="3" t="s">
        <v>7550</v>
      </c>
      <c r="D242" s="25">
        <v>5000</v>
      </c>
      <c r="E242" s="26">
        <v>5260.92</v>
      </c>
      <c r="F242" s="17" t="s">
        <v>8218</v>
      </c>
      <c r="G242" s="17" t="s">
        <v>8223</v>
      </c>
      <c r="H242" s="17" t="s">
        <v>8245</v>
      </c>
      <c r="I242" s="17">
        <v>1405095300</v>
      </c>
      <c r="J242" s="17">
        <v>1403146628</v>
      </c>
      <c r="K242" s="17" t="b">
        <v>0</v>
      </c>
      <c r="L242" s="17">
        <v>82</v>
      </c>
      <c r="M242" s="17" t="b">
        <v>1</v>
      </c>
      <c r="N242" s="17" t="s">
        <v>8269</v>
      </c>
      <c r="O242" s="17">
        <v>105</v>
      </c>
      <c r="P242" s="17">
        <v>64.16</v>
      </c>
      <c r="Q242" s="27" t="s">
        <v>8315</v>
      </c>
      <c r="R242" s="17" t="s">
        <v>8316</v>
      </c>
      <c r="S242" s="28">
        <v>41809.12300925926</v>
      </c>
      <c r="T242" s="28">
        <v>41831.677083333336</v>
      </c>
    </row>
    <row r="243" spans="1:20" ht="58" x14ac:dyDescent="0.35">
      <c r="A243" s="17">
        <v>3441</v>
      </c>
      <c r="B243" s="3" t="s">
        <v>3440</v>
      </c>
      <c r="C243" s="3" t="s">
        <v>7551</v>
      </c>
      <c r="D243" s="25">
        <v>2500</v>
      </c>
      <c r="E243" s="26">
        <v>2565</v>
      </c>
      <c r="F243" s="17" t="s">
        <v>8218</v>
      </c>
      <c r="G243" s="17" t="s">
        <v>8223</v>
      </c>
      <c r="H243" s="17" t="s">
        <v>8245</v>
      </c>
      <c r="I243" s="17">
        <v>1447445820</v>
      </c>
      <c r="J243" s="17">
        <v>1445077121</v>
      </c>
      <c r="K243" s="17" t="b">
        <v>0</v>
      </c>
      <c r="L243" s="17">
        <v>43</v>
      </c>
      <c r="M243" s="17" t="b">
        <v>1</v>
      </c>
      <c r="N243" s="17" t="s">
        <v>8269</v>
      </c>
      <c r="O243" s="17">
        <v>103</v>
      </c>
      <c r="P243" s="17">
        <v>59.65</v>
      </c>
      <c r="Q243" s="27" t="s">
        <v>8315</v>
      </c>
      <c r="R243" s="17" t="s">
        <v>8316</v>
      </c>
      <c r="S243" s="28">
        <v>42294.429641203707</v>
      </c>
      <c r="T243" s="28">
        <v>42321.845138888893</v>
      </c>
    </row>
    <row r="244" spans="1:20" ht="58" x14ac:dyDescent="0.35">
      <c r="A244" s="17">
        <v>3442</v>
      </c>
      <c r="B244" s="3" t="s">
        <v>3441</v>
      </c>
      <c r="C244" s="3" t="s">
        <v>7552</v>
      </c>
      <c r="D244" s="25">
        <v>250</v>
      </c>
      <c r="E244" s="26">
        <v>250</v>
      </c>
      <c r="F244" s="17" t="s">
        <v>8218</v>
      </c>
      <c r="G244" s="17" t="s">
        <v>8223</v>
      </c>
      <c r="H244" s="17" t="s">
        <v>8245</v>
      </c>
      <c r="I244" s="17">
        <v>1433016672</v>
      </c>
      <c r="J244" s="17">
        <v>1430424672</v>
      </c>
      <c r="K244" s="17" t="b">
        <v>0</v>
      </c>
      <c r="L244" s="17">
        <v>8</v>
      </c>
      <c r="M244" s="17" t="b">
        <v>1</v>
      </c>
      <c r="N244" s="17" t="s">
        <v>8269</v>
      </c>
      <c r="O244" s="17">
        <v>100</v>
      </c>
      <c r="P244" s="17">
        <v>31.25</v>
      </c>
      <c r="Q244" s="27" t="s">
        <v>8315</v>
      </c>
      <c r="R244" s="17" t="s">
        <v>8316</v>
      </c>
      <c r="S244" s="28">
        <v>42124.841111111105</v>
      </c>
      <c r="T244" s="28">
        <v>42154.841111111105</v>
      </c>
    </row>
    <row r="245" spans="1:20" ht="58" x14ac:dyDescent="0.35">
      <c r="A245" s="17">
        <v>3443</v>
      </c>
      <c r="B245" s="3" t="s">
        <v>3442</v>
      </c>
      <c r="C245" s="3" t="s">
        <v>7553</v>
      </c>
      <c r="D245" s="25">
        <v>1000</v>
      </c>
      <c r="E245" s="26">
        <v>1855</v>
      </c>
      <c r="F245" s="17" t="s">
        <v>8218</v>
      </c>
      <c r="G245" s="17" t="s">
        <v>8223</v>
      </c>
      <c r="H245" s="17" t="s">
        <v>8245</v>
      </c>
      <c r="I245" s="17">
        <v>1410266146</v>
      </c>
      <c r="J245" s="17">
        <v>1407674146</v>
      </c>
      <c r="K245" s="17" t="b">
        <v>0</v>
      </c>
      <c r="L245" s="17">
        <v>45</v>
      </c>
      <c r="M245" s="17" t="b">
        <v>1</v>
      </c>
      <c r="N245" s="17" t="s">
        <v>8269</v>
      </c>
      <c r="O245" s="17">
        <v>186</v>
      </c>
      <c r="P245" s="17">
        <v>41.22</v>
      </c>
      <c r="Q245" s="27" t="s">
        <v>8315</v>
      </c>
      <c r="R245" s="17" t="s">
        <v>8316</v>
      </c>
      <c r="S245" s="28">
        <v>41861.524837962963</v>
      </c>
      <c r="T245" s="28">
        <v>41891.524837962963</v>
      </c>
    </row>
    <row r="246" spans="1:20" ht="29" x14ac:dyDescent="0.35">
      <c r="A246" s="17">
        <v>3447</v>
      </c>
      <c r="B246" s="3" t="s">
        <v>3446</v>
      </c>
      <c r="C246" s="3" t="s">
        <v>7557</v>
      </c>
      <c r="D246" s="25">
        <v>1000</v>
      </c>
      <c r="E246" s="26">
        <v>1078</v>
      </c>
      <c r="F246" s="17" t="s">
        <v>8218</v>
      </c>
      <c r="G246" s="17" t="s">
        <v>8223</v>
      </c>
      <c r="H246" s="17" t="s">
        <v>8245</v>
      </c>
      <c r="I246" s="17">
        <v>1458332412</v>
      </c>
      <c r="J246" s="17">
        <v>1454448012</v>
      </c>
      <c r="K246" s="17" t="b">
        <v>0</v>
      </c>
      <c r="L246" s="17">
        <v>14</v>
      </c>
      <c r="M246" s="17" t="b">
        <v>1</v>
      </c>
      <c r="N246" s="17" t="s">
        <v>8269</v>
      </c>
      <c r="O246" s="17">
        <v>108</v>
      </c>
      <c r="P246" s="17">
        <v>77</v>
      </c>
      <c r="Q246" s="27" t="s">
        <v>8315</v>
      </c>
      <c r="R246" s="17" t="s">
        <v>8316</v>
      </c>
      <c r="S246" s="28">
        <v>42402.889027777783</v>
      </c>
      <c r="T246" s="28">
        <v>42447.847361111111</v>
      </c>
    </row>
    <row r="247" spans="1:20" ht="43.5" x14ac:dyDescent="0.35">
      <c r="A247" s="17">
        <v>3448</v>
      </c>
      <c r="B247" s="3" t="s">
        <v>3447</v>
      </c>
      <c r="C247" s="3" t="s">
        <v>7558</v>
      </c>
      <c r="D247" s="25">
        <v>2100</v>
      </c>
      <c r="E247" s="26">
        <v>2305</v>
      </c>
      <c r="F247" s="17" t="s">
        <v>8218</v>
      </c>
      <c r="G247" s="17" t="s">
        <v>8223</v>
      </c>
      <c r="H247" s="17" t="s">
        <v>8245</v>
      </c>
      <c r="I247" s="17">
        <v>1418784689</v>
      </c>
      <c r="J247" s="17">
        <v>1416192689</v>
      </c>
      <c r="K247" s="17" t="b">
        <v>0</v>
      </c>
      <c r="L247" s="17">
        <v>45</v>
      </c>
      <c r="M247" s="17" t="b">
        <v>1</v>
      </c>
      <c r="N247" s="17" t="s">
        <v>8269</v>
      </c>
      <c r="O247" s="17">
        <v>110</v>
      </c>
      <c r="P247" s="17">
        <v>51.22</v>
      </c>
      <c r="Q247" s="27" t="s">
        <v>8315</v>
      </c>
      <c r="R247" s="17" t="s">
        <v>8316</v>
      </c>
      <c r="S247" s="28">
        <v>41960.119085648148</v>
      </c>
      <c r="T247" s="28">
        <v>41990.119085648148</v>
      </c>
    </row>
    <row r="248" spans="1:20" ht="43.5" x14ac:dyDescent="0.35">
      <c r="A248" s="17">
        <v>3449</v>
      </c>
      <c r="B248" s="3" t="s">
        <v>3448</v>
      </c>
      <c r="C248" s="3" t="s">
        <v>7559</v>
      </c>
      <c r="D248" s="25">
        <v>800</v>
      </c>
      <c r="E248" s="26">
        <v>1365</v>
      </c>
      <c r="F248" s="17" t="s">
        <v>8218</v>
      </c>
      <c r="G248" s="17" t="s">
        <v>8223</v>
      </c>
      <c r="H248" s="17" t="s">
        <v>8245</v>
      </c>
      <c r="I248" s="17">
        <v>1468036800</v>
      </c>
      <c r="J248" s="17">
        <v>1465607738</v>
      </c>
      <c r="K248" s="17" t="b">
        <v>0</v>
      </c>
      <c r="L248" s="17">
        <v>20</v>
      </c>
      <c r="M248" s="17" t="b">
        <v>1</v>
      </c>
      <c r="N248" s="17" t="s">
        <v>8269</v>
      </c>
      <c r="O248" s="17">
        <v>171</v>
      </c>
      <c r="P248" s="17">
        <v>68.25</v>
      </c>
      <c r="Q248" s="27" t="s">
        <v>8315</v>
      </c>
      <c r="R248" s="17" t="s">
        <v>8316</v>
      </c>
      <c r="S248" s="28">
        <v>42532.052523148144</v>
      </c>
      <c r="T248" s="28">
        <v>42560.166666666672</v>
      </c>
    </row>
    <row r="249" spans="1:20" ht="58" x14ac:dyDescent="0.35">
      <c r="A249" s="17">
        <v>3451</v>
      </c>
      <c r="B249" s="3" t="s">
        <v>3450</v>
      </c>
      <c r="C249" s="3" t="s">
        <v>7561</v>
      </c>
      <c r="D249" s="25">
        <v>650</v>
      </c>
      <c r="E249" s="26">
        <v>658</v>
      </c>
      <c r="F249" s="17" t="s">
        <v>8218</v>
      </c>
      <c r="G249" s="17" t="s">
        <v>8223</v>
      </c>
      <c r="H249" s="17" t="s">
        <v>8245</v>
      </c>
      <c r="I249" s="17">
        <v>1429636927</v>
      </c>
      <c r="J249" s="17">
        <v>1427304127</v>
      </c>
      <c r="K249" s="17" t="b">
        <v>0</v>
      </c>
      <c r="L249" s="17">
        <v>16</v>
      </c>
      <c r="M249" s="17" t="b">
        <v>1</v>
      </c>
      <c r="N249" s="17" t="s">
        <v>8269</v>
      </c>
      <c r="O249" s="17">
        <v>101</v>
      </c>
      <c r="P249" s="17">
        <v>41.13</v>
      </c>
      <c r="Q249" s="27" t="s">
        <v>8315</v>
      </c>
      <c r="R249" s="17" t="s">
        <v>8316</v>
      </c>
      <c r="S249" s="28">
        <v>42088.723692129628</v>
      </c>
      <c r="T249" s="28">
        <v>42115.723692129628</v>
      </c>
    </row>
    <row r="250" spans="1:20" ht="58" x14ac:dyDescent="0.35">
      <c r="A250" s="17">
        <v>3452</v>
      </c>
      <c r="B250" s="3" t="s">
        <v>3451</v>
      </c>
      <c r="C250" s="3" t="s">
        <v>7562</v>
      </c>
      <c r="D250" s="25">
        <v>1000</v>
      </c>
      <c r="E250" s="26">
        <v>1532</v>
      </c>
      <c r="F250" s="17" t="s">
        <v>8218</v>
      </c>
      <c r="G250" s="17" t="s">
        <v>8223</v>
      </c>
      <c r="H250" s="17" t="s">
        <v>8245</v>
      </c>
      <c r="I250" s="17">
        <v>1406087940</v>
      </c>
      <c r="J250" s="17">
        <v>1404141626</v>
      </c>
      <c r="K250" s="17" t="b">
        <v>0</v>
      </c>
      <c r="L250" s="17">
        <v>37</v>
      </c>
      <c r="M250" s="17" t="b">
        <v>1</v>
      </c>
      <c r="N250" s="17" t="s">
        <v>8269</v>
      </c>
      <c r="O250" s="17">
        <v>153</v>
      </c>
      <c r="P250" s="17">
        <v>41.41</v>
      </c>
      <c r="Q250" s="27" t="s">
        <v>8315</v>
      </c>
      <c r="R250" s="17" t="s">
        <v>8316</v>
      </c>
      <c r="S250" s="28">
        <v>41820.639189814814</v>
      </c>
      <c r="T250" s="28">
        <v>41843.165972222225</v>
      </c>
    </row>
    <row r="251" spans="1:20" ht="58" x14ac:dyDescent="0.35">
      <c r="A251" s="17">
        <v>3455</v>
      </c>
      <c r="B251" s="3" t="s">
        <v>3454</v>
      </c>
      <c r="C251" s="3" t="s">
        <v>7565</v>
      </c>
      <c r="D251" s="25">
        <v>10000</v>
      </c>
      <c r="E251" s="26">
        <v>10065</v>
      </c>
      <c r="F251" s="17" t="s">
        <v>8218</v>
      </c>
      <c r="G251" s="17" t="s">
        <v>8223</v>
      </c>
      <c r="H251" s="17" t="s">
        <v>8245</v>
      </c>
      <c r="I251" s="17">
        <v>1476381627</v>
      </c>
      <c r="J251" s="17">
        <v>1473789627</v>
      </c>
      <c r="K251" s="17" t="b">
        <v>0</v>
      </c>
      <c r="L251" s="17">
        <v>69</v>
      </c>
      <c r="M251" s="17" t="b">
        <v>1</v>
      </c>
      <c r="N251" s="17" t="s">
        <v>8269</v>
      </c>
      <c r="O251" s="17">
        <v>101</v>
      </c>
      <c r="P251" s="17">
        <v>145.87</v>
      </c>
      <c r="Q251" s="27" t="s">
        <v>8315</v>
      </c>
      <c r="R251" s="17" t="s">
        <v>8316</v>
      </c>
      <c r="S251" s="28">
        <v>42626.7503125</v>
      </c>
      <c r="T251" s="28">
        <v>42656.7503125</v>
      </c>
    </row>
    <row r="252" spans="1:20" ht="58" x14ac:dyDescent="0.35">
      <c r="A252" s="17">
        <v>3456</v>
      </c>
      <c r="B252" s="3" t="s">
        <v>3455</v>
      </c>
      <c r="C252" s="3" t="s">
        <v>7566</v>
      </c>
      <c r="D252" s="25">
        <v>3000</v>
      </c>
      <c r="E252" s="26">
        <v>5739</v>
      </c>
      <c r="F252" s="17" t="s">
        <v>8218</v>
      </c>
      <c r="G252" s="17" t="s">
        <v>8223</v>
      </c>
      <c r="H252" s="17" t="s">
        <v>8245</v>
      </c>
      <c r="I252" s="17">
        <v>1406876340</v>
      </c>
      <c r="J252" s="17">
        <v>1404190567</v>
      </c>
      <c r="K252" s="17" t="b">
        <v>0</v>
      </c>
      <c r="L252" s="17">
        <v>16</v>
      </c>
      <c r="M252" s="17" t="b">
        <v>1</v>
      </c>
      <c r="N252" s="17" t="s">
        <v>8269</v>
      </c>
      <c r="O252" s="17">
        <v>191</v>
      </c>
      <c r="P252" s="17">
        <v>358.69</v>
      </c>
      <c r="Q252" s="27" t="s">
        <v>8315</v>
      </c>
      <c r="R252" s="17" t="s">
        <v>8316</v>
      </c>
      <c r="S252" s="28">
        <v>41821.205636574072</v>
      </c>
      <c r="T252" s="28">
        <v>41852.290972222225</v>
      </c>
    </row>
    <row r="253" spans="1:20" ht="43.5" x14ac:dyDescent="0.35">
      <c r="A253" s="17">
        <v>3457</v>
      </c>
      <c r="B253" s="3" t="s">
        <v>3456</v>
      </c>
      <c r="C253" s="3" t="s">
        <v>7567</v>
      </c>
      <c r="D253" s="25">
        <v>2000</v>
      </c>
      <c r="E253" s="26">
        <v>2804</v>
      </c>
      <c r="F253" s="17" t="s">
        <v>8218</v>
      </c>
      <c r="G253" s="17" t="s">
        <v>8223</v>
      </c>
      <c r="H253" s="17" t="s">
        <v>8245</v>
      </c>
      <c r="I253" s="17">
        <v>1423720740</v>
      </c>
      <c r="J253" s="17">
        <v>1421081857</v>
      </c>
      <c r="K253" s="17" t="b">
        <v>0</v>
      </c>
      <c r="L253" s="17">
        <v>55</v>
      </c>
      <c r="M253" s="17" t="b">
        <v>1</v>
      </c>
      <c r="N253" s="17" t="s">
        <v>8269</v>
      </c>
      <c r="O253" s="17">
        <v>140</v>
      </c>
      <c r="P253" s="17">
        <v>50.98</v>
      </c>
      <c r="Q253" s="27" t="s">
        <v>8315</v>
      </c>
      <c r="R253" s="17" t="s">
        <v>8316</v>
      </c>
      <c r="S253" s="28">
        <v>42016.706678240742</v>
      </c>
      <c r="T253" s="28">
        <v>42047.249305555553</v>
      </c>
    </row>
    <row r="254" spans="1:20" ht="58" x14ac:dyDescent="0.35">
      <c r="A254" s="17">
        <v>3458</v>
      </c>
      <c r="B254" s="3" t="s">
        <v>3457</v>
      </c>
      <c r="C254" s="3" t="s">
        <v>7568</v>
      </c>
      <c r="D254" s="25">
        <v>978</v>
      </c>
      <c r="E254" s="26">
        <v>1216</v>
      </c>
      <c r="F254" s="17" t="s">
        <v>8218</v>
      </c>
      <c r="G254" s="17" t="s">
        <v>8223</v>
      </c>
      <c r="H254" s="17" t="s">
        <v>8245</v>
      </c>
      <c r="I254" s="17">
        <v>1422937620</v>
      </c>
      <c r="J254" s="17">
        <v>1420606303</v>
      </c>
      <c r="K254" s="17" t="b">
        <v>0</v>
      </c>
      <c r="L254" s="17">
        <v>27</v>
      </c>
      <c r="M254" s="17" t="b">
        <v>1</v>
      </c>
      <c r="N254" s="17" t="s">
        <v>8269</v>
      </c>
      <c r="O254" s="17">
        <v>124</v>
      </c>
      <c r="P254" s="17">
        <v>45.04</v>
      </c>
      <c r="Q254" s="27" t="s">
        <v>8315</v>
      </c>
      <c r="R254" s="17" t="s">
        <v>8316</v>
      </c>
      <c r="S254" s="28">
        <v>42011.202581018515</v>
      </c>
      <c r="T254" s="28">
        <v>42038.185416666667</v>
      </c>
    </row>
    <row r="255" spans="1:20" ht="58" x14ac:dyDescent="0.35">
      <c r="A255" s="17">
        <v>3461</v>
      </c>
      <c r="B255" s="3" t="s">
        <v>3460</v>
      </c>
      <c r="C255" s="3" t="s">
        <v>7571</v>
      </c>
      <c r="D255" s="25">
        <v>500</v>
      </c>
      <c r="E255" s="26">
        <v>695</v>
      </c>
      <c r="F255" s="17" t="s">
        <v>8218</v>
      </c>
      <c r="G255" s="17" t="s">
        <v>8223</v>
      </c>
      <c r="H255" s="17" t="s">
        <v>8245</v>
      </c>
      <c r="I255" s="17">
        <v>1477710000</v>
      </c>
      <c r="J255" s="17">
        <v>1475248279</v>
      </c>
      <c r="K255" s="17" t="b">
        <v>0</v>
      </c>
      <c r="L255" s="17">
        <v>12</v>
      </c>
      <c r="M255" s="17" t="b">
        <v>1</v>
      </c>
      <c r="N255" s="17" t="s">
        <v>8269</v>
      </c>
      <c r="O255" s="17">
        <v>139</v>
      </c>
      <c r="P255" s="17">
        <v>57.92</v>
      </c>
      <c r="Q255" s="27" t="s">
        <v>8315</v>
      </c>
      <c r="R255" s="17" t="s">
        <v>8316</v>
      </c>
      <c r="S255" s="28">
        <v>42643.632858796293</v>
      </c>
      <c r="T255" s="28">
        <v>42672.125</v>
      </c>
    </row>
    <row r="256" spans="1:20" ht="43.5" x14ac:dyDescent="0.35">
      <c r="A256" s="17">
        <v>3462</v>
      </c>
      <c r="B256" s="3" t="s">
        <v>3461</v>
      </c>
      <c r="C256" s="3" t="s">
        <v>7572</v>
      </c>
      <c r="D256" s="25">
        <v>250</v>
      </c>
      <c r="E256" s="26">
        <v>505</v>
      </c>
      <c r="F256" s="17" t="s">
        <v>8218</v>
      </c>
      <c r="G256" s="17" t="s">
        <v>8223</v>
      </c>
      <c r="H256" s="17" t="s">
        <v>8245</v>
      </c>
      <c r="I256" s="17">
        <v>1436551200</v>
      </c>
      <c r="J256" s="17">
        <v>1435181628</v>
      </c>
      <c r="K256" s="17" t="b">
        <v>0</v>
      </c>
      <c r="L256" s="17">
        <v>17</v>
      </c>
      <c r="M256" s="17" t="b">
        <v>1</v>
      </c>
      <c r="N256" s="17" t="s">
        <v>8269</v>
      </c>
      <c r="O256" s="17">
        <v>202</v>
      </c>
      <c r="P256" s="17">
        <v>29.71</v>
      </c>
      <c r="Q256" s="27" t="s">
        <v>8315</v>
      </c>
      <c r="R256" s="17" t="s">
        <v>8316</v>
      </c>
      <c r="S256" s="28">
        <v>42179.898472222223</v>
      </c>
      <c r="T256" s="28">
        <v>42195.75</v>
      </c>
    </row>
    <row r="257" spans="1:20" ht="58" x14ac:dyDescent="0.35">
      <c r="A257" s="17">
        <v>3464</v>
      </c>
      <c r="B257" s="3" t="s">
        <v>3463</v>
      </c>
      <c r="C257" s="3" t="s">
        <v>7574</v>
      </c>
      <c r="D257" s="25">
        <v>5000</v>
      </c>
      <c r="E257" s="26">
        <v>5116.18</v>
      </c>
      <c r="F257" s="17" t="s">
        <v>8218</v>
      </c>
      <c r="G257" s="17" t="s">
        <v>8223</v>
      </c>
      <c r="H257" s="17" t="s">
        <v>8245</v>
      </c>
      <c r="I257" s="17">
        <v>1471921637</v>
      </c>
      <c r="J257" s="17">
        <v>1469329637</v>
      </c>
      <c r="K257" s="17" t="b">
        <v>0</v>
      </c>
      <c r="L257" s="17">
        <v>93</v>
      </c>
      <c r="M257" s="17" t="b">
        <v>1</v>
      </c>
      <c r="N257" s="17" t="s">
        <v>8269</v>
      </c>
      <c r="O257" s="17">
        <v>102</v>
      </c>
      <c r="P257" s="17">
        <v>55.01</v>
      </c>
      <c r="Q257" s="27" t="s">
        <v>8315</v>
      </c>
      <c r="R257" s="17" t="s">
        <v>8316</v>
      </c>
      <c r="S257" s="28">
        <v>42575.130057870367</v>
      </c>
      <c r="T257" s="28">
        <v>42605.130057870367</v>
      </c>
    </row>
    <row r="258" spans="1:20" ht="43.5" x14ac:dyDescent="0.35">
      <c r="A258" s="17">
        <v>3466</v>
      </c>
      <c r="B258" s="3" t="s">
        <v>3465</v>
      </c>
      <c r="C258" s="3" t="s">
        <v>7576</v>
      </c>
      <c r="D258" s="25">
        <v>3500</v>
      </c>
      <c r="E258" s="26">
        <v>4450</v>
      </c>
      <c r="F258" s="17" t="s">
        <v>8218</v>
      </c>
      <c r="G258" s="17" t="s">
        <v>8223</v>
      </c>
      <c r="H258" s="17" t="s">
        <v>8245</v>
      </c>
      <c r="I258" s="17">
        <v>1461108450</v>
      </c>
      <c r="J258" s="17">
        <v>1455928050</v>
      </c>
      <c r="K258" s="17" t="b">
        <v>0</v>
      </c>
      <c r="L258" s="17">
        <v>61</v>
      </c>
      <c r="M258" s="17" t="b">
        <v>1</v>
      </c>
      <c r="N258" s="17" t="s">
        <v>8269</v>
      </c>
      <c r="O258" s="17">
        <v>127</v>
      </c>
      <c r="P258" s="17">
        <v>72.95</v>
      </c>
      <c r="Q258" s="27" t="s">
        <v>8315</v>
      </c>
      <c r="R258" s="17" t="s">
        <v>8316</v>
      </c>
      <c r="S258" s="28">
        <v>42420.019097222219</v>
      </c>
      <c r="T258" s="28">
        <v>42479.977430555555</v>
      </c>
    </row>
    <row r="259" spans="1:20" x14ac:dyDescent="0.35">
      <c r="A259" s="17">
        <v>3467</v>
      </c>
      <c r="B259" s="3" t="s">
        <v>3466</v>
      </c>
      <c r="C259" s="3" t="s">
        <v>7577</v>
      </c>
      <c r="D259" s="25">
        <v>3000</v>
      </c>
      <c r="E259" s="26">
        <v>3030</v>
      </c>
      <c r="F259" s="17" t="s">
        <v>8218</v>
      </c>
      <c r="G259" s="17" t="s">
        <v>8223</v>
      </c>
      <c r="H259" s="17" t="s">
        <v>8245</v>
      </c>
      <c r="I259" s="17">
        <v>1426864032</v>
      </c>
      <c r="J259" s="17">
        <v>1424275632</v>
      </c>
      <c r="K259" s="17" t="b">
        <v>0</v>
      </c>
      <c r="L259" s="17">
        <v>47</v>
      </c>
      <c r="M259" s="17" t="b">
        <v>1</v>
      </c>
      <c r="N259" s="17" t="s">
        <v>8269</v>
      </c>
      <c r="O259" s="17">
        <v>101</v>
      </c>
      <c r="P259" s="17">
        <v>64.47</v>
      </c>
      <c r="Q259" s="27" t="s">
        <v>8315</v>
      </c>
      <c r="R259" s="17" t="s">
        <v>8316</v>
      </c>
      <c r="S259" s="28">
        <v>42053.671666666662</v>
      </c>
      <c r="T259" s="28">
        <v>42083.630000000005</v>
      </c>
    </row>
    <row r="260" spans="1:20" ht="43.5" x14ac:dyDescent="0.35">
      <c r="A260" s="17">
        <v>3468</v>
      </c>
      <c r="B260" s="3" t="s">
        <v>3467</v>
      </c>
      <c r="C260" s="3" t="s">
        <v>7578</v>
      </c>
      <c r="D260" s="25">
        <v>10000</v>
      </c>
      <c r="E260" s="26">
        <v>12178</v>
      </c>
      <c r="F260" s="17" t="s">
        <v>8218</v>
      </c>
      <c r="G260" s="17" t="s">
        <v>8223</v>
      </c>
      <c r="H260" s="17" t="s">
        <v>8245</v>
      </c>
      <c r="I260" s="17">
        <v>1474426800</v>
      </c>
      <c r="J260" s="17">
        <v>1471976529</v>
      </c>
      <c r="K260" s="17" t="b">
        <v>0</v>
      </c>
      <c r="L260" s="17">
        <v>17</v>
      </c>
      <c r="M260" s="17" t="b">
        <v>1</v>
      </c>
      <c r="N260" s="17" t="s">
        <v>8269</v>
      </c>
      <c r="O260" s="17">
        <v>122</v>
      </c>
      <c r="P260" s="17">
        <v>716.35</v>
      </c>
      <c r="Q260" s="27" t="s">
        <v>8315</v>
      </c>
      <c r="R260" s="17" t="s">
        <v>8316</v>
      </c>
      <c r="S260" s="28">
        <v>42605.765381944439</v>
      </c>
      <c r="T260" s="28">
        <v>42634.125</v>
      </c>
    </row>
    <row r="261" spans="1:20" ht="58" x14ac:dyDescent="0.35">
      <c r="A261" s="17">
        <v>3469</v>
      </c>
      <c r="B261" s="3" t="s">
        <v>3468</v>
      </c>
      <c r="C261" s="3" t="s">
        <v>7579</v>
      </c>
      <c r="D261" s="25">
        <v>2800</v>
      </c>
      <c r="E261" s="26">
        <v>3175</v>
      </c>
      <c r="F261" s="17" t="s">
        <v>8218</v>
      </c>
      <c r="G261" s="17" t="s">
        <v>8223</v>
      </c>
      <c r="H261" s="17" t="s">
        <v>8245</v>
      </c>
      <c r="I261" s="17">
        <v>1461857045</v>
      </c>
      <c r="J261" s="17">
        <v>1459265045</v>
      </c>
      <c r="K261" s="17" t="b">
        <v>0</v>
      </c>
      <c r="L261" s="17">
        <v>63</v>
      </c>
      <c r="M261" s="17" t="b">
        <v>1</v>
      </c>
      <c r="N261" s="17" t="s">
        <v>8269</v>
      </c>
      <c r="O261" s="17">
        <v>113</v>
      </c>
      <c r="P261" s="17">
        <v>50.4</v>
      </c>
      <c r="Q261" s="27" t="s">
        <v>8315</v>
      </c>
      <c r="R261" s="17" t="s">
        <v>8316</v>
      </c>
      <c r="S261" s="28">
        <v>42458.641724537039</v>
      </c>
      <c r="T261" s="28">
        <v>42488.641724537039</v>
      </c>
    </row>
    <row r="262" spans="1:20" ht="43.5" x14ac:dyDescent="0.35">
      <c r="A262" s="17">
        <v>3470</v>
      </c>
      <c r="B262" s="3" t="s">
        <v>3469</v>
      </c>
      <c r="C262" s="3" t="s">
        <v>7580</v>
      </c>
      <c r="D262" s="25">
        <v>250</v>
      </c>
      <c r="E262" s="26">
        <v>375</v>
      </c>
      <c r="F262" s="17" t="s">
        <v>8218</v>
      </c>
      <c r="G262" s="17" t="s">
        <v>8223</v>
      </c>
      <c r="H262" s="17" t="s">
        <v>8245</v>
      </c>
      <c r="I262" s="17">
        <v>1468618680</v>
      </c>
      <c r="J262" s="17">
        <v>1465345902</v>
      </c>
      <c r="K262" s="17" t="b">
        <v>0</v>
      </c>
      <c r="L262" s="17">
        <v>9</v>
      </c>
      <c r="M262" s="17" t="b">
        <v>1</v>
      </c>
      <c r="N262" s="17" t="s">
        <v>8269</v>
      </c>
      <c r="O262" s="17">
        <v>150</v>
      </c>
      <c r="P262" s="17">
        <v>41.67</v>
      </c>
      <c r="Q262" s="27" t="s">
        <v>8315</v>
      </c>
      <c r="R262" s="17" t="s">
        <v>8316</v>
      </c>
      <c r="S262" s="28">
        <v>42529.022013888884</v>
      </c>
      <c r="T262" s="28">
        <v>42566.901388888888</v>
      </c>
    </row>
    <row r="263" spans="1:20" ht="58" x14ac:dyDescent="0.35">
      <c r="A263" s="17">
        <v>3472</v>
      </c>
      <c r="B263" s="3" t="s">
        <v>3471</v>
      </c>
      <c r="C263" s="3" t="s">
        <v>7582</v>
      </c>
      <c r="D263" s="25">
        <v>2000</v>
      </c>
      <c r="E263" s="26">
        <v>2041</v>
      </c>
      <c r="F263" s="17" t="s">
        <v>8218</v>
      </c>
      <c r="G263" s="17" t="s">
        <v>8223</v>
      </c>
      <c r="H263" s="17" t="s">
        <v>8245</v>
      </c>
      <c r="I263" s="17">
        <v>1415253540</v>
      </c>
      <c r="J263" s="17">
        <v>1413432331</v>
      </c>
      <c r="K263" s="17" t="b">
        <v>0</v>
      </c>
      <c r="L263" s="17">
        <v>23</v>
      </c>
      <c r="M263" s="17" t="b">
        <v>1</v>
      </c>
      <c r="N263" s="17" t="s">
        <v>8269</v>
      </c>
      <c r="O263" s="17">
        <v>102</v>
      </c>
      <c r="P263" s="17">
        <v>88.74</v>
      </c>
      <c r="Q263" s="27" t="s">
        <v>8315</v>
      </c>
      <c r="R263" s="17" t="s">
        <v>8316</v>
      </c>
      <c r="S263" s="28">
        <v>41928.170497685183</v>
      </c>
      <c r="T263" s="28">
        <v>41949.249305555553</v>
      </c>
    </row>
    <row r="264" spans="1:20" ht="58" x14ac:dyDescent="0.35">
      <c r="A264" s="17">
        <v>3473</v>
      </c>
      <c r="B264" s="3" t="s">
        <v>3472</v>
      </c>
      <c r="C264" s="3" t="s">
        <v>7583</v>
      </c>
      <c r="D264" s="25">
        <v>4900</v>
      </c>
      <c r="E264" s="26">
        <v>4900</v>
      </c>
      <c r="F264" s="17" t="s">
        <v>8218</v>
      </c>
      <c r="G264" s="17" t="s">
        <v>8223</v>
      </c>
      <c r="H264" s="17" t="s">
        <v>8245</v>
      </c>
      <c r="I264" s="17">
        <v>1426883220</v>
      </c>
      <c r="J264" s="17">
        <v>1425067296</v>
      </c>
      <c r="K264" s="17" t="b">
        <v>0</v>
      </c>
      <c r="L264" s="17">
        <v>33</v>
      </c>
      <c r="M264" s="17" t="b">
        <v>1</v>
      </c>
      <c r="N264" s="17" t="s">
        <v>8269</v>
      </c>
      <c r="O264" s="17">
        <v>100</v>
      </c>
      <c r="P264" s="17">
        <v>148.47999999999999</v>
      </c>
      <c r="Q264" s="27" t="s">
        <v>8315</v>
      </c>
      <c r="R264" s="17" t="s">
        <v>8316</v>
      </c>
      <c r="S264" s="28">
        <v>42062.834444444445</v>
      </c>
      <c r="T264" s="28">
        <v>42083.852083333331</v>
      </c>
    </row>
    <row r="265" spans="1:20" ht="58" x14ac:dyDescent="0.35">
      <c r="A265" s="17">
        <v>3476</v>
      </c>
      <c r="B265" s="3" t="s">
        <v>3475</v>
      </c>
      <c r="C265" s="3" t="s">
        <v>7586</v>
      </c>
      <c r="D265" s="25">
        <v>300</v>
      </c>
      <c r="E265" s="26">
        <v>312</v>
      </c>
      <c r="F265" s="17" t="s">
        <v>8218</v>
      </c>
      <c r="G265" s="17" t="s">
        <v>8223</v>
      </c>
      <c r="H265" s="17" t="s">
        <v>8245</v>
      </c>
      <c r="I265" s="17">
        <v>1414378800</v>
      </c>
      <c r="J265" s="17">
        <v>1412836990</v>
      </c>
      <c r="K265" s="17" t="b">
        <v>0</v>
      </c>
      <c r="L265" s="17">
        <v>6</v>
      </c>
      <c r="M265" s="17" t="b">
        <v>1</v>
      </c>
      <c r="N265" s="17" t="s">
        <v>8269</v>
      </c>
      <c r="O265" s="17">
        <v>104</v>
      </c>
      <c r="P265" s="17">
        <v>52</v>
      </c>
      <c r="Q265" s="27" t="s">
        <v>8315</v>
      </c>
      <c r="R265" s="17" t="s">
        <v>8316</v>
      </c>
      <c r="S265" s="28">
        <v>41921.279976851853</v>
      </c>
      <c r="T265" s="28">
        <v>41939.125</v>
      </c>
    </row>
    <row r="266" spans="1:20" ht="43.5" x14ac:dyDescent="0.35">
      <c r="A266" s="17">
        <v>3477</v>
      </c>
      <c r="B266" s="3" t="s">
        <v>3476</v>
      </c>
      <c r="C266" s="3" t="s">
        <v>7587</v>
      </c>
      <c r="D266" s="25">
        <v>1800</v>
      </c>
      <c r="E266" s="26">
        <v>2076</v>
      </c>
      <c r="F266" s="17" t="s">
        <v>8218</v>
      </c>
      <c r="G266" s="17" t="s">
        <v>8223</v>
      </c>
      <c r="H266" s="17" t="s">
        <v>8245</v>
      </c>
      <c r="I266" s="17">
        <v>1431831600</v>
      </c>
      <c r="J266" s="17">
        <v>1430761243</v>
      </c>
      <c r="K266" s="17" t="b">
        <v>0</v>
      </c>
      <c r="L266" s="17">
        <v>39</v>
      </c>
      <c r="M266" s="17" t="b">
        <v>1</v>
      </c>
      <c r="N266" s="17" t="s">
        <v>8269</v>
      </c>
      <c r="O266" s="17">
        <v>115</v>
      </c>
      <c r="P266" s="17">
        <v>53.23</v>
      </c>
      <c r="Q266" s="27" t="s">
        <v>8315</v>
      </c>
      <c r="R266" s="17" t="s">
        <v>8316</v>
      </c>
      <c r="S266" s="28">
        <v>42128.736608796295</v>
      </c>
      <c r="T266" s="28">
        <v>42141.125</v>
      </c>
    </row>
    <row r="267" spans="1:20" ht="43.5" x14ac:dyDescent="0.35">
      <c r="A267" s="17">
        <v>3478</v>
      </c>
      <c r="B267" s="3" t="s">
        <v>3477</v>
      </c>
      <c r="C267" s="3" t="s">
        <v>7588</v>
      </c>
      <c r="D267" s="25">
        <v>2000</v>
      </c>
      <c r="E267" s="26">
        <v>2257</v>
      </c>
      <c r="F267" s="17" t="s">
        <v>8218</v>
      </c>
      <c r="G267" s="17" t="s">
        <v>8223</v>
      </c>
      <c r="H267" s="17" t="s">
        <v>8245</v>
      </c>
      <c r="I267" s="17">
        <v>1426539600</v>
      </c>
      <c r="J267" s="17">
        <v>1424296822</v>
      </c>
      <c r="K267" s="17" t="b">
        <v>0</v>
      </c>
      <c r="L267" s="17">
        <v>57</v>
      </c>
      <c r="M267" s="17" t="b">
        <v>1</v>
      </c>
      <c r="N267" s="17" t="s">
        <v>8269</v>
      </c>
      <c r="O267" s="17">
        <v>113</v>
      </c>
      <c r="P267" s="17">
        <v>39.6</v>
      </c>
      <c r="Q267" s="27" t="s">
        <v>8315</v>
      </c>
      <c r="R267" s="17" t="s">
        <v>8316</v>
      </c>
      <c r="S267" s="28">
        <v>42053.916921296302</v>
      </c>
      <c r="T267" s="28">
        <v>42079.875</v>
      </c>
    </row>
    <row r="268" spans="1:20" ht="43.5" x14ac:dyDescent="0.35">
      <c r="A268" s="17">
        <v>3480</v>
      </c>
      <c r="B268" s="3" t="s">
        <v>3479</v>
      </c>
      <c r="C268" s="3" t="s">
        <v>7590</v>
      </c>
      <c r="D268" s="25">
        <v>1500</v>
      </c>
      <c r="E268" s="26">
        <v>2140</v>
      </c>
      <c r="F268" s="17" t="s">
        <v>8218</v>
      </c>
      <c r="G268" s="17" t="s">
        <v>8223</v>
      </c>
      <c r="H268" s="17" t="s">
        <v>8245</v>
      </c>
      <c r="I268" s="17">
        <v>1436562000</v>
      </c>
      <c r="J268" s="17">
        <v>1434440227</v>
      </c>
      <c r="K268" s="17" t="b">
        <v>0</v>
      </c>
      <c r="L268" s="17">
        <v>13</v>
      </c>
      <c r="M268" s="17" t="b">
        <v>1</v>
      </c>
      <c r="N268" s="17" t="s">
        <v>8269</v>
      </c>
      <c r="O268" s="17">
        <v>143</v>
      </c>
      <c r="P268" s="17">
        <v>164.62</v>
      </c>
      <c r="Q268" s="27" t="s">
        <v>8315</v>
      </c>
      <c r="R268" s="17" t="s">
        <v>8316</v>
      </c>
      <c r="S268" s="28">
        <v>42171.317442129628</v>
      </c>
      <c r="T268" s="28">
        <v>42195.875</v>
      </c>
    </row>
    <row r="269" spans="1:20" ht="43.5" x14ac:dyDescent="0.35">
      <c r="A269" s="17">
        <v>3483</v>
      </c>
      <c r="B269" s="3" t="s">
        <v>3482</v>
      </c>
      <c r="C269" s="3" t="s">
        <v>7593</v>
      </c>
      <c r="D269" s="25">
        <v>3350</v>
      </c>
      <c r="E269" s="26">
        <v>5358</v>
      </c>
      <c r="F269" s="17" t="s">
        <v>8218</v>
      </c>
      <c r="G269" s="17" t="s">
        <v>8223</v>
      </c>
      <c r="H269" s="17" t="s">
        <v>8245</v>
      </c>
      <c r="I269" s="17">
        <v>1404403381</v>
      </c>
      <c r="J269" s="17">
        <v>1401811381</v>
      </c>
      <c r="K269" s="17" t="b">
        <v>0</v>
      </c>
      <c r="L269" s="17">
        <v>133</v>
      </c>
      <c r="M269" s="17" t="b">
        <v>1</v>
      </c>
      <c r="N269" s="17" t="s">
        <v>8269</v>
      </c>
      <c r="O269" s="17">
        <v>160</v>
      </c>
      <c r="P269" s="17">
        <v>40.29</v>
      </c>
      <c r="Q269" s="27" t="s">
        <v>8315</v>
      </c>
      <c r="R269" s="17" t="s">
        <v>8316</v>
      </c>
      <c r="S269" s="28">
        <v>41793.668761574074</v>
      </c>
      <c r="T269" s="28">
        <v>41823.668761574074</v>
      </c>
    </row>
    <row r="270" spans="1:20" ht="58" x14ac:dyDescent="0.35">
      <c r="A270" s="17">
        <v>3484</v>
      </c>
      <c r="B270" s="3" t="s">
        <v>3483</v>
      </c>
      <c r="C270" s="3" t="s">
        <v>7594</v>
      </c>
      <c r="D270" s="25">
        <v>2500</v>
      </c>
      <c r="E270" s="26">
        <v>2856</v>
      </c>
      <c r="F270" s="17" t="s">
        <v>8218</v>
      </c>
      <c r="G270" s="17" t="s">
        <v>8223</v>
      </c>
      <c r="H270" s="17" t="s">
        <v>8245</v>
      </c>
      <c r="I270" s="17">
        <v>1466014499</v>
      </c>
      <c r="J270" s="17">
        <v>1463422499</v>
      </c>
      <c r="K270" s="17" t="b">
        <v>0</v>
      </c>
      <c r="L270" s="17">
        <v>44</v>
      </c>
      <c r="M270" s="17" t="b">
        <v>1</v>
      </c>
      <c r="N270" s="17" t="s">
        <v>8269</v>
      </c>
      <c r="O270" s="17">
        <v>114</v>
      </c>
      <c r="P270" s="17">
        <v>64.91</v>
      </c>
      <c r="Q270" s="27" t="s">
        <v>8315</v>
      </c>
      <c r="R270" s="17" t="s">
        <v>8316</v>
      </c>
      <c r="S270" s="28">
        <v>42506.760405092587</v>
      </c>
      <c r="T270" s="28">
        <v>42536.760405092587</v>
      </c>
    </row>
    <row r="271" spans="1:20" ht="58" x14ac:dyDescent="0.35">
      <c r="A271" s="17">
        <v>3485</v>
      </c>
      <c r="B271" s="3" t="s">
        <v>3484</v>
      </c>
      <c r="C271" s="3" t="s">
        <v>7595</v>
      </c>
      <c r="D271" s="25">
        <v>1650</v>
      </c>
      <c r="E271" s="26">
        <v>1660</v>
      </c>
      <c r="F271" s="17" t="s">
        <v>8218</v>
      </c>
      <c r="G271" s="17" t="s">
        <v>8223</v>
      </c>
      <c r="H271" s="17" t="s">
        <v>8245</v>
      </c>
      <c r="I271" s="17">
        <v>1454431080</v>
      </c>
      <c r="J271" s="17">
        <v>1451839080</v>
      </c>
      <c r="K271" s="17" t="b">
        <v>0</v>
      </c>
      <c r="L271" s="17">
        <v>30</v>
      </c>
      <c r="M271" s="17" t="b">
        <v>1</v>
      </c>
      <c r="N271" s="17" t="s">
        <v>8269</v>
      </c>
      <c r="O271" s="17">
        <v>101</v>
      </c>
      <c r="P271" s="17">
        <v>55.33</v>
      </c>
      <c r="Q271" s="27" t="s">
        <v>8315</v>
      </c>
      <c r="R271" s="17" t="s">
        <v>8316</v>
      </c>
      <c r="S271" s="28">
        <v>42372.693055555559</v>
      </c>
      <c r="T271" s="28">
        <v>42402.693055555559</v>
      </c>
    </row>
    <row r="272" spans="1:20" ht="43.5" x14ac:dyDescent="0.35">
      <c r="A272" s="17">
        <v>3486</v>
      </c>
      <c r="B272" s="3" t="s">
        <v>3485</v>
      </c>
      <c r="C272" s="3" t="s">
        <v>7596</v>
      </c>
      <c r="D272" s="25">
        <v>3000</v>
      </c>
      <c r="E272" s="26">
        <v>4656</v>
      </c>
      <c r="F272" s="17" t="s">
        <v>8218</v>
      </c>
      <c r="G272" s="17" t="s">
        <v>8223</v>
      </c>
      <c r="H272" s="17" t="s">
        <v>8245</v>
      </c>
      <c r="I272" s="17">
        <v>1433314740</v>
      </c>
      <c r="J272" s="17">
        <v>1430600401</v>
      </c>
      <c r="K272" s="17" t="b">
        <v>0</v>
      </c>
      <c r="L272" s="17">
        <v>56</v>
      </c>
      <c r="M272" s="17" t="b">
        <v>1</v>
      </c>
      <c r="N272" s="17" t="s">
        <v>8269</v>
      </c>
      <c r="O272" s="17">
        <v>155</v>
      </c>
      <c r="P272" s="17">
        <v>83.14</v>
      </c>
      <c r="Q272" s="27" t="s">
        <v>8315</v>
      </c>
      <c r="R272" s="17" t="s">
        <v>8316</v>
      </c>
      <c r="S272" s="28">
        <v>42126.87501157407</v>
      </c>
      <c r="T272" s="28">
        <v>42158.290972222225</v>
      </c>
    </row>
    <row r="273" spans="1:20" ht="58" x14ac:dyDescent="0.35">
      <c r="A273" s="17">
        <v>3488</v>
      </c>
      <c r="B273" s="3" t="s">
        <v>3487</v>
      </c>
      <c r="C273" s="3" t="s">
        <v>7598</v>
      </c>
      <c r="D273" s="25">
        <v>3000</v>
      </c>
      <c r="E273" s="26">
        <v>3636</v>
      </c>
      <c r="F273" s="17" t="s">
        <v>8218</v>
      </c>
      <c r="G273" s="17" t="s">
        <v>8223</v>
      </c>
      <c r="H273" s="17" t="s">
        <v>8245</v>
      </c>
      <c r="I273" s="17">
        <v>1429286400</v>
      </c>
      <c r="J273" s="17">
        <v>1427221560</v>
      </c>
      <c r="K273" s="17" t="b">
        <v>0</v>
      </c>
      <c r="L273" s="17">
        <v>29</v>
      </c>
      <c r="M273" s="17" t="b">
        <v>1</v>
      </c>
      <c r="N273" s="17" t="s">
        <v>8269</v>
      </c>
      <c r="O273" s="17">
        <v>121</v>
      </c>
      <c r="P273" s="17">
        <v>125.38</v>
      </c>
      <c r="Q273" s="27" t="s">
        <v>8315</v>
      </c>
      <c r="R273" s="17" t="s">
        <v>8316</v>
      </c>
      <c r="S273" s="28">
        <v>42087.768055555556</v>
      </c>
      <c r="T273" s="28">
        <v>42111.666666666672</v>
      </c>
    </row>
    <row r="274" spans="1:20" ht="58" x14ac:dyDescent="0.35">
      <c r="A274" s="17">
        <v>3490</v>
      </c>
      <c r="B274" s="3" t="s">
        <v>3489</v>
      </c>
      <c r="C274" s="3" t="s">
        <v>7600</v>
      </c>
      <c r="D274" s="25">
        <v>1000</v>
      </c>
      <c r="E274" s="26">
        <v>1275</v>
      </c>
      <c r="F274" s="17" t="s">
        <v>8218</v>
      </c>
      <c r="G274" s="17" t="s">
        <v>8223</v>
      </c>
      <c r="H274" s="17" t="s">
        <v>8245</v>
      </c>
      <c r="I274" s="17">
        <v>1460574924</v>
      </c>
      <c r="J274" s="17">
        <v>1457982924</v>
      </c>
      <c r="K274" s="17" t="b">
        <v>0</v>
      </c>
      <c r="L274" s="17">
        <v>27</v>
      </c>
      <c r="M274" s="17" t="b">
        <v>1</v>
      </c>
      <c r="N274" s="17" t="s">
        <v>8269</v>
      </c>
      <c r="O274" s="17">
        <v>128</v>
      </c>
      <c r="P274" s="17">
        <v>47.22</v>
      </c>
      <c r="Q274" s="27" t="s">
        <v>8315</v>
      </c>
      <c r="R274" s="17" t="s">
        <v>8316</v>
      </c>
      <c r="S274" s="28">
        <v>42443.802361111113</v>
      </c>
      <c r="T274" s="28">
        <v>42473.802361111113</v>
      </c>
    </row>
    <row r="275" spans="1:20" ht="58" x14ac:dyDescent="0.35">
      <c r="A275" s="17">
        <v>3491</v>
      </c>
      <c r="B275" s="3" t="s">
        <v>3490</v>
      </c>
      <c r="C275" s="3" t="s">
        <v>7601</v>
      </c>
      <c r="D275" s="25">
        <v>500</v>
      </c>
      <c r="E275" s="26">
        <v>791</v>
      </c>
      <c r="F275" s="17" t="s">
        <v>8218</v>
      </c>
      <c r="G275" s="17" t="s">
        <v>8223</v>
      </c>
      <c r="H275" s="17" t="s">
        <v>8245</v>
      </c>
      <c r="I275" s="17">
        <v>1431928784</v>
      </c>
      <c r="J275" s="17">
        <v>1430114384</v>
      </c>
      <c r="K275" s="17" t="b">
        <v>0</v>
      </c>
      <c r="L275" s="17">
        <v>10</v>
      </c>
      <c r="M275" s="17" t="b">
        <v>1</v>
      </c>
      <c r="N275" s="17" t="s">
        <v>8269</v>
      </c>
      <c r="O275" s="17">
        <v>158</v>
      </c>
      <c r="P275" s="17">
        <v>79.099999999999994</v>
      </c>
      <c r="Q275" s="27" t="s">
        <v>8315</v>
      </c>
      <c r="R275" s="17" t="s">
        <v>8316</v>
      </c>
      <c r="S275" s="28">
        <v>42121.249814814815</v>
      </c>
      <c r="T275" s="28">
        <v>42142.249814814815</v>
      </c>
    </row>
    <row r="276" spans="1:20" ht="43.5" x14ac:dyDescent="0.35">
      <c r="A276" s="17">
        <v>3492</v>
      </c>
      <c r="B276" s="3" t="s">
        <v>3491</v>
      </c>
      <c r="C276" s="3" t="s">
        <v>7602</v>
      </c>
      <c r="D276" s="25">
        <v>3800</v>
      </c>
      <c r="E276" s="26">
        <v>4000.22</v>
      </c>
      <c r="F276" s="17" t="s">
        <v>8218</v>
      </c>
      <c r="G276" s="17" t="s">
        <v>8223</v>
      </c>
      <c r="H276" s="17" t="s">
        <v>8245</v>
      </c>
      <c r="I276" s="17">
        <v>1445818397</v>
      </c>
      <c r="J276" s="17">
        <v>1442794397</v>
      </c>
      <c r="K276" s="17" t="b">
        <v>0</v>
      </c>
      <c r="L276" s="17">
        <v>35</v>
      </c>
      <c r="M276" s="17" t="b">
        <v>1</v>
      </c>
      <c r="N276" s="17" t="s">
        <v>8269</v>
      </c>
      <c r="O276" s="17">
        <v>105</v>
      </c>
      <c r="P276" s="17">
        <v>114.29</v>
      </c>
      <c r="Q276" s="27" t="s">
        <v>8315</v>
      </c>
      <c r="R276" s="17" t="s">
        <v>8316</v>
      </c>
      <c r="S276" s="28">
        <v>42268.009224537032</v>
      </c>
      <c r="T276" s="28">
        <v>42303.009224537032</v>
      </c>
    </row>
    <row r="277" spans="1:20" ht="58" x14ac:dyDescent="0.35">
      <c r="A277" s="17">
        <v>3493</v>
      </c>
      <c r="B277" s="3" t="s">
        <v>3492</v>
      </c>
      <c r="C277" s="3" t="s">
        <v>7603</v>
      </c>
      <c r="D277" s="25">
        <v>1500</v>
      </c>
      <c r="E277" s="26">
        <v>1500</v>
      </c>
      <c r="F277" s="17" t="s">
        <v>8218</v>
      </c>
      <c r="G277" s="17" t="s">
        <v>8223</v>
      </c>
      <c r="H277" s="17" t="s">
        <v>8245</v>
      </c>
      <c r="I277" s="17">
        <v>1408252260</v>
      </c>
      <c r="J277" s="17">
        <v>1406580436</v>
      </c>
      <c r="K277" s="17" t="b">
        <v>0</v>
      </c>
      <c r="L277" s="17">
        <v>29</v>
      </c>
      <c r="M277" s="17" t="b">
        <v>1</v>
      </c>
      <c r="N277" s="17" t="s">
        <v>8269</v>
      </c>
      <c r="O277" s="17">
        <v>100</v>
      </c>
      <c r="P277" s="17">
        <v>51.72</v>
      </c>
      <c r="Q277" s="27" t="s">
        <v>8315</v>
      </c>
      <c r="R277" s="17" t="s">
        <v>8316</v>
      </c>
      <c r="S277" s="28">
        <v>41848.866157407407</v>
      </c>
      <c r="T277" s="28">
        <v>41868.21597222222</v>
      </c>
    </row>
    <row r="278" spans="1:20" ht="58" x14ac:dyDescent="0.35">
      <c r="A278" s="17">
        <v>3494</v>
      </c>
      <c r="B278" s="3" t="s">
        <v>3493</v>
      </c>
      <c r="C278" s="3" t="s">
        <v>7604</v>
      </c>
      <c r="D278" s="25">
        <v>400</v>
      </c>
      <c r="E278" s="26">
        <v>400</v>
      </c>
      <c r="F278" s="17" t="s">
        <v>8218</v>
      </c>
      <c r="G278" s="17" t="s">
        <v>8223</v>
      </c>
      <c r="H278" s="17" t="s">
        <v>8245</v>
      </c>
      <c r="I278" s="17">
        <v>1480140000</v>
      </c>
      <c r="J278" s="17">
        <v>1479186575</v>
      </c>
      <c r="K278" s="17" t="b">
        <v>0</v>
      </c>
      <c r="L278" s="17">
        <v>13</v>
      </c>
      <c r="M278" s="17" t="b">
        <v>1</v>
      </c>
      <c r="N278" s="17" t="s">
        <v>8269</v>
      </c>
      <c r="O278" s="17">
        <v>100</v>
      </c>
      <c r="P278" s="17">
        <v>30.77</v>
      </c>
      <c r="Q278" s="27" t="s">
        <v>8315</v>
      </c>
      <c r="R278" s="17" t="s">
        <v>8316</v>
      </c>
      <c r="S278" s="28">
        <v>42689.214988425927</v>
      </c>
      <c r="T278" s="28">
        <v>42700.25</v>
      </c>
    </row>
    <row r="279" spans="1:20" ht="58" x14ac:dyDescent="0.35">
      <c r="A279" s="17">
        <v>3496</v>
      </c>
      <c r="B279" s="3" t="s">
        <v>3495</v>
      </c>
      <c r="C279" s="3" t="s">
        <v>7606</v>
      </c>
      <c r="D279" s="25">
        <v>3000</v>
      </c>
      <c r="E279" s="26">
        <v>3732</v>
      </c>
      <c r="F279" s="17" t="s">
        <v>8218</v>
      </c>
      <c r="G279" s="17" t="s">
        <v>8223</v>
      </c>
      <c r="H279" s="17" t="s">
        <v>8245</v>
      </c>
      <c r="I279" s="17">
        <v>1473625166</v>
      </c>
      <c r="J279" s="17">
        <v>1470169166</v>
      </c>
      <c r="K279" s="17" t="b">
        <v>0</v>
      </c>
      <c r="L279" s="17">
        <v>78</v>
      </c>
      <c r="M279" s="17" t="b">
        <v>1</v>
      </c>
      <c r="N279" s="17" t="s">
        <v>8269</v>
      </c>
      <c r="O279" s="17">
        <v>124</v>
      </c>
      <c r="P279" s="17">
        <v>47.85</v>
      </c>
      <c r="Q279" s="27" t="s">
        <v>8315</v>
      </c>
      <c r="R279" s="17" t="s">
        <v>8316</v>
      </c>
      <c r="S279" s="28">
        <v>42584.846828703703</v>
      </c>
      <c r="T279" s="28">
        <v>42624.846828703703</v>
      </c>
    </row>
    <row r="280" spans="1:20" ht="58" x14ac:dyDescent="0.35">
      <c r="A280" s="17">
        <v>3497</v>
      </c>
      <c r="B280" s="3" t="s">
        <v>3496</v>
      </c>
      <c r="C280" s="3" t="s">
        <v>7607</v>
      </c>
      <c r="D280" s="25">
        <v>1551</v>
      </c>
      <c r="E280" s="26">
        <v>1686</v>
      </c>
      <c r="F280" s="17" t="s">
        <v>8218</v>
      </c>
      <c r="G280" s="17" t="s">
        <v>8223</v>
      </c>
      <c r="H280" s="17" t="s">
        <v>8245</v>
      </c>
      <c r="I280" s="17">
        <v>1464904800</v>
      </c>
      <c r="J280" s="17">
        <v>1463852904</v>
      </c>
      <c r="K280" s="17" t="b">
        <v>0</v>
      </c>
      <c r="L280" s="17">
        <v>49</v>
      </c>
      <c r="M280" s="17" t="b">
        <v>1</v>
      </c>
      <c r="N280" s="17" t="s">
        <v>8269</v>
      </c>
      <c r="O280" s="17">
        <v>109</v>
      </c>
      <c r="P280" s="17">
        <v>34.409999999999997</v>
      </c>
      <c r="Q280" s="27" t="s">
        <v>8315</v>
      </c>
      <c r="R280" s="17" t="s">
        <v>8316</v>
      </c>
      <c r="S280" s="28">
        <v>42511.741944444439</v>
      </c>
      <c r="T280" s="28">
        <v>42523.916666666672</v>
      </c>
    </row>
    <row r="281" spans="1:20" ht="58" x14ac:dyDescent="0.35">
      <c r="A281" s="17">
        <v>3499</v>
      </c>
      <c r="B281" s="3" t="s">
        <v>3498</v>
      </c>
      <c r="C281" s="3" t="s">
        <v>7609</v>
      </c>
      <c r="D281" s="25">
        <v>2000</v>
      </c>
      <c r="E281" s="26">
        <v>2110</v>
      </c>
      <c r="F281" s="17" t="s">
        <v>8218</v>
      </c>
      <c r="G281" s="17" t="s">
        <v>8223</v>
      </c>
      <c r="H281" s="17" t="s">
        <v>8245</v>
      </c>
      <c r="I281" s="17">
        <v>1435733940</v>
      </c>
      <c r="J281" s="17">
        <v>1431046325</v>
      </c>
      <c r="K281" s="17" t="b">
        <v>0</v>
      </c>
      <c r="L281" s="17">
        <v>35</v>
      </c>
      <c r="M281" s="17" t="b">
        <v>1</v>
      </c>
      <c r="N281" s="17" t="s">
        <v>8269</v>
      </c>
      <c r="O281" s="17">
        <v>106</v>
      </c>
      <c r="P281" s="17">
        <v>60.29</v>
      </c>
      <c r="Q281" s="27" t="s">
        <v>8315</v>
      </c>
      <c r="R281" s="17" t="s">
        <v>8316</v>
      </c>
      <c r="S281" s="28">
        <v>42132.036168981482</v>
      </c>
      <c r="T281" s="28">
        <v>42186.290972222225</v>
      </c>
    </row>
    <row r="282" spans="1:20" ht="58" x14ac:dyDescent="0.35">
      <c r="A282" s="17">
        <v>3500</v>
      </c>
      <c r="B282" s="3" t="s">
        <v>3499</v>
      </c>
      <c r="C282" s="3" t="s">
        <v>7610</v>
      </c>
      <c r="D282" s="25">
        <v>1000</v>
      </c>
      <c r="E282" s="26">
        <v>1063</v>
      </c>
      <c r="F282" s="17" t="s">
        <v>8218</v>
      </c>
      <c r="G282" s="17" t="s">
        <v>8223</v>
      </c>
      <c r="H282" s="17" t="s">
        <v>8245</v>
      </c>
      <c r="I282" s="17">
        <v>1457326740</v>
      </c>
      <c r="J282" s="17">
        <v>1455919438</v>
      </c>
      <c r="K282" s="17" t="b">
        <v>0</v>
      </c>
      <c r="L282" s="17">
        <v>42</v>
      </c>
      <c r="M282" s="17" t="b">
        <v>1</v>
      </c>
      <c r="N282" s="17" t="s">
        <v>8269</v>
      </c>
      <c r="O282" s="17">
        <v>106</v>
      </c>
      <c r="P282" s="17">
        <v>25.31</v>
      </c>
      <c r="Q282" s="27" t="s">
        <v>8315</v>
      </c>
      <c r="R282" s="17" t="s">
        <v>8316</v>
      </c>
      <c r="S282" s="28">
        <v>42419.91942129629</v>
      </c>
      <c r="T282" s="28">
        <v>42436.207638888889</v>
      </c>
    </row>
    <row r="283" spans="1:20" ht="58" x14ac:dyDescent="0.35">
      <c r="A283" s="17">
        <v>3502</v>
      </c>
      <c r="B283" s="3" t="s">
        <v>3501</v>
      </c>
      <c r="C283" s="3" t="s">
        <v>7612</v>
      </c>
      <c r="D283" s="25">
        <v>4000</v>
      </c>
      <c r="E283" s="26">
        <v>4216</v>
      </c>
      <c r="F283" s="17" t="s">
        <v>8218</v>
      </c>
      <c r="G283" s="17" t="s">
        <v>8223</v>
      </c>
      <c r="H283" s="17" t="s">
        <v>8245</v>
      </c>
      <c r="I283" s="17">
        <v>1458100740</v>
      </c>
      <c r="J283" s="17">
        <v>1456862924</v>
      </c>
      <c r="K283" s="17" t="b">
        <v>0</v>
      </c>
      <c r="L283" s="17">
        <v>31</v>
      </c>
      <c r="M283" s="17" t="b">
        <v>1</v>
      </c>
      <c r="N283" s="17" t="s">
        <v>8269</v>
      </c>
      <c r="O283" s="17">
        <v>105</v>
      </c>
      <c r="P283" s="17">
        <v>136</v>
      </c>
      <c r="Q283" s="27" t="s">
        <v>8315</v>
      </c>
      <c r="R283" s="17" t="s">
        <v>8316</v>
      </c>
      <c r="S283" s="28">
        <v>42430.839398148149</v>
      </c>
      <c r="T283" s="28">
        <v>42445.165972222225</v>
      </c>
    </row>
    <row r="284" spans="1:20" ht="58" x14ac:dyDescent="0.35">
      <c r="A284" s="17">
        <v>3504</v>
      </c>
      <c r="B284" s="3" t="s">
        <v>3503</v>
      </c>
      <c r="C284" s="3" t="s">
        <v>7614</v>
      </c>
      <c r="D284" s="25">
        <v>1000</v>
      </c>
      <c r="E284" s="26">
        <v>1000</v>
      </c>
      <c r="F284" s="17" t="s">
        <v>8218</v>
      </c>
      <c r="G284" s="17" t="s">
        <v>8223</v>
      </c>
      <c r="H284" s="17" t="s">
        <v>8245</v>
      </c>
      <c r="I284" s="17">
        <v>1447959491</v>
      </c>
      <c r="J284" s="17">
        <v>1445363891</v>
      </c>
      <c r="K284" s="17" t="b">
        <v>0</v>
      </c>
      <c r="L284" s="17">
        <v>8</v>
      </c>
      <c r="M284" s="17" t="b">
        <v>1</v>
      </c>
      <c r="N284" s="17" t="s">
        <v>8269</v>
      </c>
      <c r="O284" s="17">
        <v>100</v>
      </c>
      <c r="P284" s="17">
        <v>125</v>
      </c>
      <c r="Q284" s="27" t="s">
        <v>8315</v>
      </c>
      <c r="R284" s="17" t="s">
        <v>8316</v>
      </c>
      <c r="S284" s="28">
        <v>42297.748738425929</v>
      </c>
      <c r="T284" s="28">
        <v>42327.790405092594</v>
      </c>
    </row>
    <row r="285" spans="1:20" ht="87" x14ac:dyDescent="0.35">
      <c r="A285" s="17">
        <v>3505</v>
      </c>
      <c r="B285" s="3" t="s">
        <v>3504</v>
      </c>
      <c r="C285" s="3" t="s">
        <v>7615</v>
      </c>
      <c r="D285" s="25">
        <v>2500</v>
      </c>
      <c r="E285" s="26">
        <v>2594</v>
      </c>
      <c r="F285" s="17" t="s">
        <v>8218</v>
      </c>
      <c r="G285" s="17" t="s">
        <v>8223</v>
      </c>
      <c r="H285" s="17" t="s">
        <v>8245</v>
      </c>
      <c r="I285" s="17">
        <v>1399953600</v>
      </c>
      <c r="J285" s="17">
        <v>1398983245</v>
      </c>
      <c r="K285" s="17" t="b">
        <v>0</v>
      </c>
      <c r="L285" s="17">
        <v>39</v>
      </c>
      <c r="M285" s="17" t="b">
        <v>1</v>
      </c>
      <c r="N285" s="17" t="s">
        <v>8269</v>
      </c>
      <c r="O285" s="17">
        <v>104</v>
      </c>
      <c r="P285" s="17">
        <v>66.510000000000005</v>
      </c>
      <c r="Q285" s="27" t="s">
        <v>8315</v>
      </c>
      <c r="R285" s="17" t="s">
        <v>8316</v>
      </c>
      <c r="S285" s="28">
        <v>41760.935706018521</v>
      </c>
      <c r="T285" s="28">
        <v>41772.166666666664</v>
      </c>
    </row>
    <row r="286" spans="1:20" ht="58" x14ac:dyDescent="0.35">
      <c r="A286" s="17">
        <v>3506</v>
      </c>
      <c r="B286" s="3" t="s">
        <v>3505</v>
      </c>
      <c r="C286" s="3" t="s">
        <v>7616</v>
      </c>
      <c r="D286" s="25">
        <v>3000</v>
      </c>
      <c r="E286" s="26">
        <v>3045</v>
      </c>
      <c r="F286" s="17" t="s">
        <v>8218</v>
      </c>
      <c r="G286" s="17" t="s">
        <v>8223</v>
      </c>
      <c r="H286" s="17" t="s">
        <v>8245</v>
      </c>
      <c r="I286" s="17">
        <v>1408815440</v>
      </c>
      <c r="J286" s="17">
        <v>1404927440</v>
      </c>
      <c r="K286" s="17" t="b">
        <v>0</v>
      </c>
      <c r="L286" s="17">
        <v>29</v>
      </c>
      <c r="M286" s="17" t="b">
        <v>1</v>
      </c>
      <c r="N286" s="17" t="s">
        <v>8269</v>
      </c>
      <c r="O286" s="17">
        <v>102</v>
      </c>
      <c r="P286" s="17">
        <v>105</v>
      </c>
      <c r="Q286" s="27" t="s">
        <v>8315</v>
      </c>
      <c r="R286" s="17" t="s">
        <v>8316</v>
      </c>
      <c r="S286" s="28">
        <v>41829.734259259261</v>
      </c>
      <c r="T286" s="28">
        <v>41874.734259259261</v>
      </c>
    </row>
    <row r="287" spans="1:20" ht="43.5" x14ac:dyDescent="0.35">
      <c r="A287" s="17">
        <v>3507</v>
      </c>
      <c r="B287" s="3" t="s">
        <v>3506</v>
      </c>
      <c r="C287" s="3" t="s">
        <v>7617</v>
      </c>
      <c r="D287" s="25">
        <v>10000</v>
      </c>
      <c r="E287" s="26">
        <v>10440</v>
      </c>
      <c r="F287" s="17" t="s">
        <v>8218</v>
      </c>
      <c r="G287" s="17" t="s">
        <v>8223</v>
      </c>
      <c r="H287" s="17" t="s">
        <v>8245</v>
      </c>
      <c r="I287" s="17">
        <v>1464732537</v>
      </c>
      <c r="J287" s="17">
        <v>1462140537</v>
      </c>
      <c r="K287" s="17" t="b">
        <v>0</v>
      </c>
      <c r="L287" s="17">
        <v>72</v>
      </c>
      <c r="M287" s="17" t="b">
        <v>1</v>
      </c>
      <c r="N287" s="17" t="s">
        <v>8269</v>
      </c>
      <c r="O287" s="17">
        <v>104</v>
      </c>
      <c r="P287" s="17">
        <v>145</v>
      </c>
      <c r="Q287" s="27" t="s">
        <v>8315</v>
      </c>
      <c r="R287" s="17" t="s">
        <v>8316</v>
      </c>
      <c r="S287" s="28">
        <v>42491.92288194444</v>
      </c>
      <c r="T287" s="28">
        <v>42521.92288194444</v>
      </c>
    </row>
    <row r="288" spans="1:20" ht="58" x14ac:dyDescent="0.35">
      <c r="A288" s="17">
        <v>3509</v>
      </c>
      <c r="B288" s="3" t="s">
        <v>3508</v>
      </c>
      <c r="C288" s="3" t="s">
        <v>7619</v>
      </c>
      <c r="D288" s="25">
        <v>3000</v>
      </c>
      <c r="E288" s="26">
        <v>3190</v>
      </c>
      <c r="F288" s="17" t="s">
        <v>8218</v>
      </c>
      <c r="G288" s="17" t="s">
        <v>8223</v>
      </c>
      <c r="H288" s="17" t="s">
        <v>8245</v>
      </c>
      <c r="I288" s="17">
        <v>1416545700</v>
      </c>
      <c r="J288" s="17">
        <v>1415392666</v>
      </c>
      <c r="K288" s="17" t="b">
        <v>0</v>
      </c>
      <c r="L288" s="17">
        <v>33</v>
      </c>
      <c r="M288" s="17" t="b">
        <v>1</v>
      </c>
      <c r="N288" s="17" t="s">
        <v>8269</v>
      </c>
      <c r="O288" s="17">
        <v>106</v>
      </c>
      <c r="P288" s="17">
        <v>96.67</v>
      </c>
      <c r="Q288" s="27" t="s">
        <v>8315</v>
      </c>
      <c r="R288" s="17" t="s">
        <v>8316</v>
      </c>
      <c r="S288" s="28">
        <v>41950.859560185185</v>
      </c>
      <c r="T288" s="28">
        <v>41964.204861111109</v>
      </c>
    </row>
    <row r="289" spans="1:20" ht="58" x14ac:dyDescent="0.35">
      <c r="A289" s="17">
        <v>3510</v>
      </c>
      <c r="B289" s="3" t="s">
        <v>3509</v>
      </c>
      <c r="C289" s="3" t="s">
        <v>7620</v>
      </c>
      <c r="D289" s="25">
        <v>900</v>
      </c>
      <c r="E289" s="26">
        <v>905</v>
      </c>
      <c r="F289" s="17" t="s">
        <v>8218</v>
      </c>
      <c r="G289" s="17" t="s">
        <v>8223</v>
      </c>
      <c r="H289" s="17" t="s">
        <v>8245</v>
      </c>
      <c r="I289" s="17">
        <v>1404312846</v>
      </c>
      <c r="J289" s="17">
        <v>1402584846</v>
      </c>
      <c r="K289" s="17" t="b">
        <v>0</v>
      </c>
      <c r="L289" s="17">
        <v>15</v>
      </c>
      <c r="M289" s="17" t="b">
        <v>1</v>
      </c>
      <c r="N289" s="17" t="s">
        <v>8269</v>
      </c>
      <c r="O289" s="17">
        <v>101</v>
      </c>
      <c r="P289" s="17">
        <v>60.33</v>
      </c>
      <c r="Q289" s="27" t="s">
        <v>8315</v>
      </c>
      <c r="R289" s="17" t="s">
        <v>8316</v>
      </c>
      <c r="S289" s="28">
        <v>41802.62090277778</v>
      </c>
      <c r="T289" s="28">
        <v>41822.62090277778</v>
      </c>
    </row>
    <row r="290" spans="1:20" ht="58" x14ac:dyDescent="0.35">
      <c r="A290" s="17">
        <v>3513</v>
      </c>
      <c r="B290" s="3" t="s">
        <v>3512</v>
      </c>
      <c r="C290" s="3" t="s">
        <v>7623</v>
      </c>
      <c r="D290" s="25">
        <v>2800</v>
      </c>
      <c r="E290" s="26">
        <v>3315</v>
      </c>
      <c r="F290" s="17" t="s">
        <v>8218</v>
      </c>
      <c r="G290" s="17" t="s">
        <v>8223</v>
      </c>
      <c r="H290" s="17" t="s">
        <v>8245</v>
      </c>
      <c r="I290" s="17">
        <v>1401857940</v>
      </c>
      <c r="J290" s="17">
        <v>1400725112</v>
      </c>
      <c r="K290" s="17" t="b">
        <v>0</v>
      </c>
      <c r="L290" s="17">
        <v>44</v>
      </c>
      <c r="M290" s="17" t="b">
        <v>1</v>
      </c>
      <c r="N290" s="17" t="s">
        <v>8269</v>
      </c>
      <c r="O290" s="17">
        <v>118</v>
      </c>
      <c r="P290" s="17">
        <v>75.34</v>
      </c>
      <c r="Q290" s="27" t="s">
        <v>8315</v>
      </c>
      <c r="R290" s="17" t="s">
        <v>8316</v>
      </c>
      <c r="S290" s="28">
        <v>41781.096203703702</v>
      </c>
      <c r="T290" s="28">
        <v>41794.207638888889</v>
      </c>
    </row>
    <row r="291" spans="1:20" ht="58" x14ac:dyDescent="0.35">
      <c r="A291" s="17">
        <v>3514</v>
      </c>
      <c r="B291" s="3" t="s">
        <v>3513</v>
      </c>
      <c r="C291" s="3" t="s">
        <v>7624</v>
      </c>
      <c r="D291" s="25">
        <v>500</v>
      </c>
      <c r="E291" s="26">
        <v>550</v>
      </c>
      <c r="F291" s="17" t="s">
        <v>8218</v>
      </c>
      <c r="G291" s="17" t="s">
        <v>8223</v>
      </c>
      <c r="H291" s="17" t="s">
        <v>8245</v>
      </c>
      <c r="I291" s="17">
        <v>1422853140</v>
      </c>
      <c r="J291" s="17">
        <v>1421439552</v>
      </c>
      <c r="K291" s="17" t="b">
        <v>0</v>
      </c>
      <c r="L291" s="17">
        <v>10</v>
      </c>
      <c r="M291" s="17" t="b">
        <v>1</v>
      </c>
      <c r="N291" s="17" t="s">
        <v>8269</v>
      </c>
      <c r="O291" s="17">
        <v>110</v>
      </c>
      <c r="P291" s="17">
        <v>55</v>
      </c>
      <c r="Q291" s="27" t="s">
        <v>8315</v>
      </c>
      <c r="R291" s="17" t="s">
        <v>8316</v>
      </c>
      <c r="S291" s="28">
        <v>42020.846666666665</v>
      </c>
      <c r="T291" s="28">
        <v>42037.207638888889</v>
      </c>
    </row>
    <row r="292" spans="1:20" ht="43.5" x14ac:dyDescent="0.35">
      <c r="A292" s="17">
        <v>3515</v>
      </c>
      <c r="B292" s="3" t="s">
        <v>3514</v>
      </c>
      <c r="C292" s="3" t="s">
        <v>7625</v>
      </c>
      <c r="D292" s="25">
        <v>3000</v>
      </c>
      <c r="E292" s="26">
        <v>3080</v>
      </c>
      <c r="F292" s="17" t="s">
        <v>8218</v>
      </c>
      <c r="G292" s="17" t="s">
        <v>8223</v>
      </c>
      <c r="H292" s="17" t="s">
        <v>8245</v>
      </c>
      <c r="I292" s="17">
        <v>1433097171</v>
      </c>
      <c r="J292" s="17">
        <v>1430505171</v>
      </c>
      <c r="K292" s="17" t="b">
        <v>0</v>
      </c>
      <c r="L292" s="17">
        <v>46</v>
      </c>
      <c r="M292" s="17" t="b">
        <v>1</v>
      </c>
      <c r="N292" s="17" t="s">
        <v>8269</v>
      </c>
      <c r="O292" s="17">
        <v>103</v>
      </c>
      <c r="P292" s="17">
        <v>66.959999999999994</v>
      </c>
      <c r="Q292" s="27" t="s">
        <v>8315</v>
      </c>
      <c r="R292" s="17" t="s">
        <v>8316</v>
      </c>
      <c r="S292" s="28">
        <v>42125.772812499999</v>
      </c>
      <c r="T292" s="28">
        <v>42155.772812499999</v>
      </c>
    </row>
    <row r="293" spans="1:20" ht="58" x14ac:dyDescent="0.35">
      <c r="A293" s="17">
        <v>3516</v>
      </c>
      <c r="B293" s="3" t="s">
        <v>3515</v>
      </c>
      <c r="C293" s="3" t="s">
        <v>7626</v>
      </c>
      <c r="D293" s="25">
        <v>2500</v>
      </c>
      <c r="E293" s="26">
        <v>2500</v>
      </c>
      <c r="F293" s="17" t="s">
        <v>8218</v>
      </c>
      <c r="G293" s="17" t="s">
        <v>8223</v>
      </c>
      <c r="H293" s="17" t="s">
        <v>8245</v>
      </c>
      <c r="I293" s="17">
        <v>1410145200</v>
      </c>
      <c r="J293" s="17">
        <v>1407197670</v>
      </c>
      <c r="K293" s="17" t="b">
        <v>0</v>
      </c>
      <c r="L293" s="17">
        <v>11</v>
      </c>
      <c r="M293" s="17" t="b">
        <v>1</v>
      </c>
      <c r="N293" s="17" t="s">
        <v>8269</v>
      </c>
      <c r="O293" s="17">
        <v>100</v>
      </c>
      <c r="P293" s="17">
        <v>227.27</v>
      </c>
      <c r="Q293" s="27" t="s">
        <v>8315</v>
      </c>
      <c r="R293" s="17" t="s">
        <v>8316</v>
      </c>
      <c r="S293" s="28">
        <v>41856.010069444441</v>
      </c>
      <c r="T293" s="28">
        <v>41890.125</v>
      </c>
    </row>
    <row r="294" spans="1:20" ht="58" x14ac:dyDescent="0.35">
      <c r="A294" s="17">
        <v>3518</v>
      </c>
      <c r="B294" s="3" t="s">
        <v>3517</v>
      </c>
      <c r="C294" s="3" t="s">
        <v>7628</v>
      </c>
      <c r="D294" s="25">
        <v>1500</v>
      </c>
      <c r="E294" s="26">
        <v>1650.69</v>
      </c>
      <c r="F294" s="17" t="s">
        <v>8218</v>
      </c>
      <c r="G294" s="17" t="s">
        <v>8223</v>
      </c>
      <c r="H294" s="17" t="s">
        <v>8245</v>
      </c>
      <c r="I294" s="17">
        <v>1412259660</v>
      </c>
      <c r="J294" s="17">
        <v>1410461299</v>
      </c>
      <c r="K294" s="17" t="b">
        <v>0</v>
      </c>
      <c r="L294" s="17">
        <v>33</v>
      </c>
      <c r="M294" s="17" t="b">
        <v>1</v>
      </c>
      <c r="N294" s="17" t="s">
        <v>8269</v>
      </c>
      <c r="O294" s="17">
        <v>110</v>
      </c>
      <c r="P294" s="17">
        <v>50.02</v>
      </c>
      <c r="Q294" s="27" t="s">
        <v>8315</v>
      </c>
      <c r="R294" s="17" t="s">
        <v>8316</v>
      </c>
      <c r="S294" s="28">
        <v>41893.783553240741</v>
      </c>
      <c r="T294" s="28">
        <v>41914.597916666666</v>
      </c>
    </row>
    <row r="295" spans="1:20" ht="58" x14ac:dyDescent="0.35">
      <c r="A295" s="17">
        <v>3521</v>
      </c>
      <c r="B295" s="3" t="s">
        <v>3520</v>
      </c>
      <c r="C295" s="3" t="s">
        <v>7631</v>
      </c>
      <c r="D295" s="25">
        <v>350</v>
      </c>
      <c r="E295" s="26">
        <v>593</v>
      </c>
      <c r="F295" s="17" t="s">
        <v>8218</v>
      </c>
      <c r="G295" s="17" t="s">
        <v>8223</v>
      </c>
      <c r="H295" s="17" t="s">
        <v>8245</v>
      </c>
      <c r="I295" s="17">
        <v>1411980020</v>
      </c>
      <c r="J295" s="17">
        <v>1409388020</v>
      </c>
      <c r="K295" s="17" t="b">
        <v>0</v>
      </c>
      <c r="L295" s="17">
        <v>13</v>
      </c>
      <c r="M295" s="17" t="b">
        <v>1</v>
      </c>
      <c r="N295" s="17" t="s">
        <v>8269</v>
      </c>
      <c r="O295" s="17">
        <v>169</v>
      </c>
      <c r="P295" s="17">
        <v>45.62</v>
      </c>
      <c r="Q295" s="27" t="s">
        <v>8315</v>
      </c>
      <c r="R295" s="17" t="s">
        <v>8316</v>
      </c>
      <c r="S295" s="28">
        <v>41881.361342592594</v>
      </c>
      <c r="T295" s="28">
        <v>41911.361342592594</v>
      </c>
    </row>
    <row r="296" spans="1:20" ht="58" x14ac:dyDescent="0.35">
      <c r="A296" s="17">
        <v>3524</v>
      </c>
      <c r="B296" s="3" t="s">
        <v>3523</v>
      </c>
      <c r="C296" s="3" t="s">
        <v>7634</v>
      </c>
      <c r="D296" s="25">
        <v>10000</v>
      </c>
      <c r="E296" s="26">
        <v>10156</v>
      </c>
      <c r="F296" s="17" t="s">
        <v>8218</v>
      </c>
      <c r="G296" s="17" t="s">
        <v>8223</v>
      </c>
      <c r="H296" s="17" t="s">
        <v>8245</v>
      </c>
      <c r="I296" s="17">
        <v>1410580800</v>
      </c>
      <c r="J296" s="17">
        <v>1409336373</v>
      </c>
      <c r="K296" s="17" t="b">
        <v>0</v>
      </c>
      <c r="L296" s="17">
        <v>74</v>
      </c>
      <c r="M296" s="17" t="b">
        <v>1</v>
      </c>
      <c r="N296" s="17" t="s">
        <v>8269</v>
      </c>
      <c r="O296" s="17">
        <v>102</v>
      </c>
      <c r="P296" s="17">
        <v>137.24</v>
      </c>
      <c r="Q296" s="27" t="s">
        <v>8315</v>
      </c>
      <c r="R296" s="17" t="s">
        <v>8316</v>
      </c>
      <c r="S296" s="28">
        <v>41880.76357638889</v>
      </c>
      <c r="T296" s="28">
        <v>41895.166666666664</v>
      </c>
    </row>
    <row r="297" spans="1:20" ht="43.5" x14ac:dyDescent="0.35">
      <c r="A297" s="17">
        <v>3525</v>
      </c>
      <c r="B297" s="3" t="s">
        <v>3524</v>
      </c>
      <c r="C297" s="3" t="s">
        <v>7635</v>
      </c>
      <c r="D297" s="25">
        <v>500</v>
      </c>
      <c r="E297" s="26">
        <v>530</v>
      </c>
      <c r="F297" s="17" t="s">
        <v>8218</v>
      </c>
      <c r="G297" s="17" t="s">
        <v>8223</v>
      </c>
      <c r="H297" s="17" t="s">
        <v>8245</v>
      </c>
      <c r="I297" s="17">
        <v>1439136000</v>
      </c>
      <c r="J297" s="17">
        <v>1438188106</v>
      </c>
      <c r="K297" s="17" t="b">
        <v>0</v>
      </c>
      <c r="L297" s="17">
        <v>7</v>
      </c>
      <c r="M297" s="17" t="b">
        <v>1</v>
      </c>
      <c r="N297" s="17" t="s">
        <v>8269</v>
      </c>
      <c r="O297" s="17">
        <v>106</v>
      </c>
      <c r="P297" s="17">
        <v>75.709999999999994</v>
      </c>
      <c r="Q297" s="27" t="s">
        <v>8315</v>
      </c>
      <c r="R297" s="17" t="s">
        <v>8316</v>
      </c>
      <c r="S297" s="28">
        <v>42214.6956712963</v>
      </c>
      <c r="T297" s="28">
        <v>42225.666666666672</v>
      </c>
    </row>
    <row r="298" spans="1:20" ht="58" x14ac:dyDescent="0.35">
      <c r="A298" s="17">
        <v>3526</v>
      </c>
      <c r="B298" s="3" t="s">
        <v>3525</v>
      </c>
      <c r="C298" s="3" t="s">
        <v>7636</v>
      </c>
      <c r="D298" s="25">
        <v>3300</v>
      </c>
      <c r="E298" s="26">
        <v>3366</v>
      </c>
      <c r="F298" s="17" t="s">
        <v>8218</v>
      </c>
      <c r="G298" s="17" t="s">
        <v>8223</v>
      </c>
      <c r="H298" s="17" t="s">
        <v>8245</v>
      </c>
      <c r="I298" s="17">
        <v>1461823140</v>
      </c>
      <c r="J298" s="17">
        <v>1459411371</v>
      </c>
      <c r="K298" s="17" t="b">
        <v>0</v>
      </c>
      <c r="L298" s="17">
        <v>34</v>
      </c>
      <c r="M298" s="17" t="b">
        <v>1</v>
      </c>
      <c r="N298" s="17" t="s">
        <v>8269</v>
      </c>
      <c r="O298" s="17">
        <v>102</v>
      </c>
      <c r="P298" s="17">
        <v>99</v>
      </c>
      <c r="Q298" s="27" t="s">
        <v>8315</v>
      </c>
      <c r="R298" s="17" t="s">
        <v>8316</v>
      </c>
      <c r="S298" s="28">
        <v>42460.335312499999</v>
      </c>
      <c r="T298" s="28">
        <v>42488.249305555553</v>
      </c>
    </row>
    <row r="299" spans="1:20" ht="58" x14ac:dyDescent="0.35">
      <c r="A299" s="17">
        <v>3527</v>
      </c>
      <c r="B299" s="3" t="s">
        <v>3526</v>
      </c>
      <c r="C299" s="3" t="s">
        <v>7637</v>
      </c>
      <c r="D299" s="25">
        <v>6000</v>
      </c>
      <c r="E299" s="26">
        <v>7015</v>
      </c>
      <c r="F299" s="17" t="s">
        <v>8218</v>
      </c>
      <c r="G299" s="17" t="s">
        <v>8223</v>
      </c>
      <c r="H299" s="17" t="s">
        <v>8245</v>
      </c>
      <c r="I299" s="17">
        <v>1436587140</v>
      </c>
      <c r="J299" s="17">
        <v>1434069205</v>
      </c>
      <c r="K299" s="17" t="b">
        <v>0</v>
      </c>
      <c r="L299" s="17">
        <v>86</v>
      </c>
      <c r="M299" s="17" t="b">
        <v>1</v>
      </c>
      <c r="N299" s="17" t="s">
        <v>8269</v>
      </c>
      <c r="O299" s="17">
        <v>117</v>
      </c>
      <c r="P299" s="17">
        <v>81.569999999999993</v>
      </c>
      <c r="Q299" s="27" t="s">
        <v>8315</v>
      </c>
      <c r="R299" s="17" t="s">
        <v>8316</v>
      </c>
      <c r="S299" s="28">
        <v>42167.023206018523</v>
      </c>
      <c r="T299" s="28">
        <v>42196.165972222225</v>
      </c>
    </row>
    <row r="300" spans="1:20" ht="58" x14ac:dyDescent="0.35">
      <c r="A300" s="17">
        <v>3529</v>
      </c>
      <c r="B300" s="3" t="s">
        <v>3528</v>
      </c>
      <c r="C300" s="3" t="s">
        <v>7639</v>
      </c>
      <c r="D300" s="25">
        <v>500</v>
      </c>
      <c r="E300" s="26">
        <v>660</v>
      </c>
      <c r="F300" s="17" t="s">
        <v>8218</v>
      </c>
      <c r="G300" s="17" t="s">
        <v>8223</v>
      </c>
      <c r="H300" s="17" t="s">
        <v>8245</v>
      </c>
      <c r="I300" s="17">
        <v>1436749200</v>
      </c>
      <c r="J300" s="17">
        <v>1434997018</v>
      </c>
      <c r="K300" s="17" t="b">
        <v>0</v>
      </c>
      <c r="L300" s="17">
        <v>18</v>
      </c>
      <c r="M300" s="17" t="b">
        <v>1</v>
      </c>
      <c r="N300" s="17" t="s">
        <v>8269</v>
      </c>
      <c r="O300" s="17">
        <v>132</v>
      </c>
      <c r="P300" s="17">
        <v>36.67</v>
      </c>
      <c r="Q300" s="27" t="s">
        <v>8315</v>
      </c>
      <c r="R300" s="17" t="s">
        <v>8316</v>
      </c>
      <c r="S300" s="28">
        <v>42177.761782407411</v>
      </c>
      <c r="T300" s="28">
        <v>42198.041666666672</v>
      </c>
    </row>
    <row r="301" spans="1:20" ht="29" x14ac:dyDescent="0.35">
      <c r="A301" s="17">
        <v>3531</v>
      </c>
      <c r="B301" s="3" t="s">
        <v>3530</v>
      </c>
      <c r="C301" s="3" t="s">
        <v>7641</v>
      </c>
      <c r="D301" s="25">
        <v>1000</v>
      </c>
      <c r="E301" s="26">
        <v>1280</v>
      </c>
      <c r="F301" s="17" t="s">
        <v>8218</v>
      </c>
      <c r="G301" s="17" t="s">
        <v>8223</v>
      </c>
      <c r="H301" s="17" t="s">
        <v>8245</v>
      </c>
      <c r="I301" s="17">
        <v>1467301334</v>
      </c>
      <c r="J301" s="17">
        <v>1464709334</v>
      </c>
      <c r="K301" s="17" t="b">
        <v>0</v>
      </c>
      <c r="L301" s="17">
        <v>26</v>
      </c>
      <c r="M301" s="17" t="b">
        <v>1</v>
      </c>
      <c r="N301" s="17" t="s">
        <v>8269</v>
      </c>
      <c r="O301" s="17">
        <v>128</v>
      </c>
      <c r="P301" s="17">
        <v>49.23</v>
      </c>
      <c r="Q301" s="27" t="s">
        <v>8315</v>
      </c>
      <c r="R301" s="17" t="s">
        <v>8316</v>
      </c>
      <c r="S301" s="28">
        <v>42521.654328703706</v>
      </c>
      <c r="T301" s="28">
        <v>42551.654328703706</v>
      </c>
    </row>
    <row r="302" spans="1:20" ht="58" x14ac:dyDescent="0.35">
      <c r="A302" s="17">
        <v>3532</v>
      </c>
      <c r="B302" s="3" t="s">
        <v>3531</v>
      </c>
      <c r="C302" s="3" t="s">
        <v>7642</v>
      </c>
      <c r="D302" s="25">
        <v>960</v>
      </c>
      <c r="E302" s="26">
        <v>1142</v>
      </c>
      <c r="F302" s="17" t="s">
        <v>8218</v>
      </c>
      <c r="G302" s="17" t="s">
        <v>8223</v>
      </c>
      <c r="H302" s="17" t="s">
        <v>8245</v>
      </c>
      <c r="I302" s="17">
        <v>1411012740</v>
      </c>
      <c r="J302" s="17">
        <v>1409667827</v>
      </c>
      <c r="K302" s="17" t="b">
        <v>0</v>
      </c>
      <c r="L302" s="17">
        <v>27</v>
      </c>
      <c r="M302" s="17" t="b">
        <v>1</v>
      </c>
      <c r="N302" s="17" t="s">
        <v>8269</v>
      </c>
      <c r="O302" s="17">
        <v>119</v>
      </c>
      <c r="P302" s="17">
        <v>42.3</v>
      </c>
      <c r="Q302" s="27" t="s">
        <v>8315</v>
      </c>
      <c r="R302" s="17" t="s">
        <v>8316</v>
      </c>
      <c r="S302" s="28">
        <v>41884.599849537037</v>
      </c>
      <c r="T302" s="28">
        <v>41900.165972222225</v>
      </c>
    </row>
    <row r="303" spans="1:20" ht="58" x14ac:dyDescent="0.35">
      <c r="A303" s="17">
        <v>3533</v>
      </c>
      <c r="B303" s="3" t="s">
        <v>3532</v>
      </c>
      <c r="C303" s="3" t="s">
        <v>7643</v>
      </c>
      <c r="D303" s="25">
        <v>500</v>
      </c>
      <c r="E303" s="26">
        <v>631</v>
      </c>
      <c r="F303" s="17" t="s">
        <v>8218</v>
      </c>
      <c r="G303" s="17" t="s">
        <v>8223</v>
      </c>
      <c r="H303" s="17" t="s">
        <v>8245</v>
      </c>
      <c r="I303" s="17">
        <v>1447269367</v>
      </c>
      <c r="J303" s="17">
        <v>1444673767</v>
      </c>
      <c r="K303" s="17" t="b">
        <v>0</v>
      </c>
      <c r="L303" s="17">
        <v>8</v>
      </c>
      <c r="M303" s="17" t="b">
        <v>1</v>
      </c>
      <c r="N303" s="17" t="s">
        <v>8269</v>
      </c>
      <c r="O303" s="17">
        <v>126</v>
      </c>
      <c r="P303" s="17">
        <v>78.88</v>
      </c>
      <c r="Q303" s="27" t="s">
        <v>8315</v>
      </c>
      <c r="R303" s="17" t="s">
        <v>8316</v>
      </c>
      <c r="S303" s="28">
        <v>42289.761192129634</v>
      </c>
      <c r="T303" s="28">
        <v>42319.802858796291</v>
      </c>
    </row>
    <row r="304" spans="1:20" ht="43.5" x14ac:dyDescent="0.35">
      <c r="A304" s="17">
        <v>3534</v>
      </c>
      <c r="B304" s="3" t="s">
        <v>3533</v>
      </c>
      <c r="C304" s="3" t="s">
        <v>7644</v>
      </c>
      <c r="D304" s="25">
        <v>5000</v>
      </c>
      <c r="E304" s="26">
        <v>7810</v>
      </c>
      <c r="F304" s="17" t="s">
        <v>8218</v>
      </c>
      <c r="G304" s="17" t="s">
        <v>8223</v>
      </c>
      <c r="H304" s="17" t="s">
        <v>8245</v>
      </c>
      <c r="I304" s="17">
        <v>1443711623</v>
      </c>
      <c r="J304" s="17">
        <v>1440687623</v>
      </c>
      <c r="K304" s="17" t="b">
        <v>0</v>
      </c>
      <c r="L304" s="17">
        <v>204</v>
      </c>
      <c r="M304" s="17" t="b">
        <v>1</v>
      </c>
      <c r="N304" s="17" t="s">
        <v>8269</v>
      </c>
      <c r="O304" s="17">
        <v>156</v>
      </c>
      <c r="P304" s="17">
        <v>38.28</v>
      </c>
      <c r="Q304" s="27" t="s">
        <v>8315</v>
      </c>
      <c r="R304" s="17" t="s">
        <v>8316</v>
      </c>
      <c r="S304" s="28">
        <v>42243.6252662037</v>
      </c>
      <c r="T304" s="28">
        <v>42278.6252662037</v>
      </c>
    </row>
    <row r="305" spans="1:20" ht="58" x14ac:dyDescent="0.35">
      <c r="A305" s="17">
        <v>3539</v>
      </c>
      <c r="B305" s="3" t="s">
        <v>3538</v>
      </c>
      <c r="C305" s="3" t="s">
        <v>7649</v>
      </c>
      <c r="D305" s="25">
        <v>600</v>
      </c>
      <c r="E305" s="26">
        <v>718</v>
      </c>
      <c r="F305" s="17" t="s">
        <v>8218</v>
      </c>
      <c r="G305" s="17" t="s">
        <v>8223</v>
      </c>
      <c r="H305" s="17" t="s">
        <v>8245</v>
      </c>
      <c r="I305" s="17">
        <v>1473358122</v>
      </c>
      <c r="J305" s="17">
        <v>1471543722</v>
      </c>
      <c r="K305" s="17" t="b">
        <v>0</v>
      </c>
      <c r="L305" s="17">
        <v>13</v>
      </c>
      <c r="M305" s="17" t="b">
        <v>1</v>
      </c>
      <c r="N305" s="17" t="s">
        <v>8269</v>
      </c>
      <c r="O305" s="17">
        <v>120</v>
      </c>
      <c r="P305" s="17">
        <v>55.23</v>
      </c>
      <c r="Q305" s="27" t="s">
        <v>8315</v>
      </c>
      <c r="R305" s="17" t="s">
        <v>8316</v>
      </c>
      <c r="S305" s="28">
        <v>42600.756041666667</v>
      </c>
      <c r="T305" s="28">
        <v>42621.756041666667</v>
      </c>
    </row>
    <row r="306" spans="1:20" ht="58" x14ac:dyDescent="0.35">
      <c r="A306" s="17">
        <v>3542</v>
      </c>
      <c r="B306" s="3" t="s">
        <v>3541</v>
      </c>
      <c r="C306" s="3" t="s">
        <v>7652</v>
      </c>
      <c r="D306" s="25">
        <v>5500</v>
      </c>
      <c r="E306" s="26">
        <v>5623</v>
      </c>
      <c r="F306" s="17" t="s">
        <v>8218</v>
      </c>
      <c r="G306" s="17" t="s">
        <v>8223</v>
      </c>
      <c r="H306" s="17" t="s">
        <v>8245</v>
      </c>
      <c r="I306" s="17">
        <v>1410099822</v>
      </c>
      <c r="J306" s="17">
        <v>1404915822</v>
      </c>
      <c r="K306" s="17" t="b">
        <v>0</v>
      </c>
      <c r="L306" s="17">
        <v>85</v>
      </c>
      <c r="M306" s="17" t="b">
        <v>1</v>
      </c>
      <c r="N306" s="17" t="s">
        <v>8269</v>
      </c>
      <c r="O306" s="17">
        <v>102</v>
      </c>
      <c r="P306" s="17">
        <v>66.150000000000006</v>
      </c>
      <c r="Q306" s="27" t="s">
        <v>8315</v>
      </c>
      <c r="R306" s="17" t="s">
        <v>8316</v>
      </c>
      <c r="S306" s="28">
        <v>41829.599791666667</v>
      </c>
      <c r="T306" s="28">
        <v>41889.599791666667</v>
      </c>
    </row>
    <row r="307" spans="1:20" ht="43.5" x14ac:dyDescent="0.35">
      <c r="A307" s="17">
        <v>3544</v>
      </c>
      <c r="B307" s="3" t="s">
        <v>3543</v>
      </c>
      <c r="C307" s="3" t="s">
        <v>7654</v>
      </c>
      <c r="D307" s="25">
        <v>2500</v>
      </c>
      <c r="E307" s="26">
        <v>2500</v>
      </c>
      <c r="F307" s="17" t="s">
        <v>8218</v>
      </c>
      <c r="G307" s="17" t="s">
        <v>8223</v>
      </c>
      <c r="H307" s="17" t="s">
        <v>8245</v>
      </c>
      <c r="I307" s="17">
        <v>1425758257</v>
      </c>
      <c r="J307" s="17">
        <v>1423166257</v>
      </c>
      <c r="K307" s="17" t="b">
        <v>0</v>
      </c>
      <c r="L307" s="17">
        <v>24</v>
      </c>
      <c r="M307" s="17" t="b">
        <v>1</v>
      </c>
      <c r="N307" s="17" t="s">
        <v>8269</v>
      </c>
      <c r="O307" s="17">
        <v>100</v>
      </c>
      <c r="P307" s="17">
        <v>104.17</v>
      </c>
      <c r="Q307" s="27" t="s">
        <v>8315</v>
      </c>
      <c r="R307" s="17" t="s">
        <v>8316</v>
      </c>
      <c r="S307" s="28">
        <v>42040.831678240742</v>
      </c>
      <c r="T307" s="28">
        <v>42070.831678240742</v>
      </c>
    </row>
    <row r="308" spans="1:20" ht="58" x14ac:dyDescent="0.35">
      <c r="A308" s="17">
        <v>3545</v>
      </c>
      <c r="B308" s="3" t="s">
        <v>3544</v>
      </c>
      <c r="C308" s="3" t="s">
        <v>7655</v>
      </c>
      <c r="D308" s="25">
        <v>250</v>
      </c>
      <c r="E308" s="26">
        <v>251</v>
      </c>
      <c r="F308" s="17" t="s">
        <v>8218</v>
      </c>
      <c r="G308" s="17" t="s">
        <v>8223</v>
      </c>
      <c r="H308" s="17" t="s">
        <v>8245</v>
      </c>
      <c r="I308" s="17">
        <v>1428780159</v>
      </c>
      <c r="J308" s="17">
        <v>1426188159</v>
      </c>
      <c r="K308" s="17" t="b">
        <v>0</v>
      </c>
      <c r="L308" s="17">
        <v>8</v>
      </c>
      <c r="M308" s="17" t="b">
        <v>1</v>
      </c>
      <c r="N308" s="17" t="s">
        <v>8269</v>
      </c>
      <c r="O308" s="17">
        <v>100</v>
      </c>
      <c r="P308" s="17">
        <v>31.38</v>
      </c>
      <c r="Q308" s="27" t="s">
        <v>8315</v>
      </c>
      <c r="R308" s="17" t="s">
        <v>8316</v>
      </c>
      <c r="S308" s="28">
        <v>42075.807395833333</v>
      </c>
      <c r="T308" s="28">
        <v>42105.807395833333</v>
      </c>
    </row>
    <row r="309" spans="1:20" ht="58" x14ac:dyDescent="0.35">
      <c r="A309" s="17">
        <v>3546</v>
      </c>
      <c r="B309" s="3" t="s">
        <v>3545</v>
      </c>
      <c r="C309" s="3" t="s">
        <v>7656</v>
      </c>
      <c r="D309" s="25">
        <v>1100</v>
      </c>
      <c r="E309" s="26">
        <v>1125</v>
      </c>
      <c r="F309" s="17" t="s">
        <v>8218</v>
      </c>
      <c r="G309" s="17" t="s">
        <v>8223</v>
      </c>
      <c r="H309" s="17" t="s">
        <v>8245</v>
      </c>
      <c r="I309" s="17">
        <v>1427860740</v>
      </c>
      <c r="J309" s="17">
        <v>1426002684</v>
      </c>
      <c r="K309" s="17" t="b">
        <v>0</v>
      </c>
      <c r="L309" s="17">
        <v>19</v>
      </c>
      <c r="M309" s="17" t="b">
        <v>1</v>
      </c>
      <c r="N309" s="17" t="s">
        <v>8269</v>
      </c>
      <c r="O309" s="17">
        <v>102</v>
      </c>
      <c r="P309" s="17">
        <v>59.21</v>
      </c>
      <c r="Q309" s="27" t="s">
        <v>8315</v>
      </c>
      <c r="R309" s="17" t="s">
        <v>8316</v>
      </c>
      <c r="S309" s="28">
        <v>42073.660694444443</v>
      </c>
      <c r="T309" s="28">
        <v>42095.165972222225</v>
      </c>
    </row>
    <row r="310" spans="1:20" ht="43.5" x14ac:dyDescent="0.35">
      <c r="A310" s="17">
        <v>3547</v>
      </c>
      <c r="B310" s="3" t="s">
        <v>3546</v>
      </c>
      <c r="C310" s="3" t="s">
        <v>7657</v>
      </c>
      <c r="D310" s="25">
        <v>35000</v>
      </c>
      <c r="E310" s="26">
        <v>40043.25</v>
      </c>
      <c r="F310" s="17" t="s">
        <v>8218</v>
      </c>
      <c r="G310" s="17" t="s">
        <v>8223</v>
      </c>
      <c r="H310" s="17" t="s">
        <v>8245</v>
      </c>
      <c r="I310" s="17">
        <v>1463198340</v>
      </c>
      <c r="J310" s="17">
        <v>1461117201</v>
      </c>
      <c r="K310" s="17" t="b">
        <v>0</v>
      </c>
      <c r="L310" s="17">
        <v>336</v>
      </c>
      <c r="M310" s="17" t="b">
        <v>1</v>
      </c>
      <c r="N310" s="17" t="s">
        <v>8269</v>
      </c>
      <c r="O310" s="17">
        <v>114</v>
      </c>
      <c r="P310" s="17">
        <v>119.18</v>
      </c>
      <c r="Q310" s="27" t="s">
        <v>8315</v>
      </c>
      <c r="R310" s="17" t="s">
        <v>8316</v>
      </c>
      <c r="S310" s="28">
        <v>42480.078715277778</v>
      </c>
      <c r="T310" s="28">
        <v>42504.165972222225</v>
      </c>
    </row>
    <row r="311" spans="1:20" ht="43.5" x14ac:dyDescent="0.35">
      <c r="A311" s="17">
        <v>3548</v>
      </c>
      <c r="B311" s="3" t="s">
        <v>3547</v>
      </c>
      <c r="C311" s="3" t="s">
        <v>7658</v>
      </c>
      <c r="D311" s="25">
        <v>2100</v>
      </c>
      <c r="E311" s="26">
        <v>2140</v>
      </c>
      <c r="F311" s="17" t="s">
        <v>8218</v>
      </c>
      <c r="G311" s="17" t="s">
        <v>8223</v>
      </c>
      <c r="H311" s="17" t="s">
        <v>8245</v>
      </c>
      <c r="I311" s="17">
        <v>1457139600</v>
      </c>
      <c r="J311" s="17">
        <v>1455230214</v>
      </c>
      <c r="K311" s="17" t="b">
        <v>0</v>
      </c>
      <c r="L311" s="17">
        <v>13</v>
      </c>
      <c r="M311" s="17" t="b">
        <v>1</v>
      </c>
      <c r="N311" s="17" t="s">
        <v>8269</v>
      </c>
      <c r="O311" s="17">
        <v>102</v>
      </c>
      <c r="P311" s="17">
        <v>164.62</v>
      </c>
      <c r="Q311" s="27" t="s">
        <v>8315</v>
      </c>
      <c r="R311" s="17" t="s">
        <v>8316</v>
      </c>
      <c r="S311" s="28">
        <v>42411.942291666666</v>
      </c>
      <c r="T311" s="28">
        <v>42434.041666666672</v>
      </c>
    </row>
    <row r="312" spans="1:20" ht="58" x14ac:dyDescent="0.35">
      <c r="A312" s="17">
        <v>3551</v>
      </c>
      <c r="B312" s="3" t="s">
        <v>3550</v>
      </c>
      <c r="C312" s="3" t="s">
        <v>7661</v>
      </c>
      <c r="D312" s="25">
        <v>1500</v>
      </c>
      <c r="E312" s="26">
        <v>1527.5</v>
      </c>
      <c r="F312" s="17" t="s">
        <v>8218</v>
      </c>
      <c r="G312" s="17" t="s">
        <v>8223</v>
      </c>
      <c r="H312" s="17" t="s">
        <v>8245</v>
      </c>
      <c r="I312" s="17">
        <v>1400796420</v>
      </c>
      <c r="J312" s="17">
        <v>1398342170</v>
      </c>
      <c r="K312" s="17" t="b">
        <v>0</v>
      </c>
      <c r="L312" s="17">
        <v>25</v>
      </c>
      <c r="M312" s="17" t="b">
        <v>1</v>
      </c>
      <c r="N312" s="17" t="s">
        <v>8269</v>
      </c>
      <c r="O312" s="17">
        <v>102</v>
      </c>
      <c r="P312" s="17">
        <v>61.1</v>
      </c>
      <c r="Q312" s="27" t="s">
        <v>8315</v>
      </c>
      <c r="R312" s="17" t="s">
        <v>8316</v>
      </c>
      <c r="S312" s="28">
        <v>41753.515856481477</v>
      </c>
      <c r="T312" s="28">
        <v>41781.921527777777</v>
      </c>
    </row>
    <row r="313" spans="1:20" ht="58" x14ac:dyDescent="0.35">
      <c r="A313" s="17">
        <v>3553</v>
      </c>
      <c r="B313" s="3" t="s">
        <v>3552</v>
      </c>
      <c r="C313" s="3" t="s">
        <v>7663</v>
      </c>
      <c r="D313" s="25">
        <v>5500</v>
      </c>
      <c r="E313" s="26">
        <v>5845</v>
      </c>
      <c r="F313" s="17" t="s">
        <v>8218</v>
      </c>
      <c r="G313" s="17" t="s">
        <v>8223</v>
      </c>
      <c r="H313" s="17" t="s">
        <v>8245</v>
      </c>
      <c r="I313" s="17">
        <v>1439337600</v>
      </c>
      <c r="J313" s="17">
        <v>1436575280</v>
      </c>
      <c r="K313" s="17" t="b">
        <v>0</v>
      </c>
      <c r="L313" s="17">
        <v>104</v>
      </c>
      <c r="M313" s="17" t="b">
        <v>1</v>
      </c>
      <c r="N313" s="17" t="s">
        <v>8269</v>
      </c>
      <c r="O313" s="17">
        <v>106</v>
      </c>
      <c r="P313" s="17">
        <v>56.2</v>
      </c>
      <c r="Q313" s="27" t="s">
        <v>8315</v>
      </c>
      <c r="R313" s="17" t="s">
        <v>8316</v>
      </c>
      <c r="S313" s="28">
        <v>42196.028703703705</v>
      </c>
      <c r="T313" s="28">
        <v>42228</v>
      </c>
    </row>
    <row r="314" spans="1:20" ht="43.5" x14ac:dyDescent="0.35">
      <c r="A314" s="17">
        <v>3554</v>
      </c>
      <c r="B314" s="3" t="s">
        <v>3553</v>
      </c>
      <c r="C314" s="3" t="s">
        <v>7664</v>
      </c>
      <c r="D314" s="25">
        <v>5000</v>
      </c>
      <c r="E314" s="26">
        <v>5671.11</v>
      </c>
      <c r="F314" s="17" t="s">
        <v>8218</v>
      </c>
      <c r="G314" s="17" t="s">
        <v>8223</v>
      </c>
      <c r="H314" s="17" t="s">
        <v>8245</v>
      </c>
      <c r="I314" s="17">
        <v>1423674000</v>
      </c>
      <c r="J314" s="17">
        <v>1421025159</v>
      </c>
      <c r="K314" s="17" t="b">
        <v>0</v>
      </c>
      <c r="L314" s="17">
        <v>53</v>
      </c>
      <c r="M314" s="17" t="b">
        <v>1</v>
      </c>
      <c r="N314" s="17" t="s">
        <v>8269</v>
      </c>
      <c r="O314" s="17">
        <v>113</v>
      </c>
      <c r="P314" s="17">
        <v>107</v>
      </c>
      <c r="Q314" s="27" t="s">
        <v>8315</v>
      </c>
      <c r="R314" s="17" t="s">
        <v>8316</v>
      </c>
      <c r="S314" s="28">
        <v>42016.050451388888</v>
      </c>
      <c r="T314" s="28">
        <v>42046.708333333328</v>
      </c>
    </row>
    <row r="315" spans="1:20" ht="58" x14ac:dyDescent="0.35">
      <c r="A315" s="17">
        <v>3557</v>
      </c>
      <c r="B315" s="3" t="s">
        <v>3556</v>
      </c>
      <c r="C315" s="3" t="s">
        <v>7667</v>
      </c>
      <c r="D315" s="25">
        <v>100000</v>
      </c>
      <c r="E315" s="26">
        <v>100036</v>
      </c>
      <c r="F315" s="17" t="s">
        <v>8218</v>
      </c>
      <c r="G315" s="17" t="s">
        <v>8223</v>
      </c>
      <c r="H315" s="17" t="s">
        <v>8245</v>
      </c>
      <c r="I315" s="17">
        <v>1399271911</v>
      </c>
      <c r="J315" s="17">
        <v>1396334311</v>
      </c>
      <c r="K315" s="17" t="b">
        <v>0</v>
      </c>
      <c r="L315" s="17">
        <v>558</v>
      </c>
      <c r="M315" s="17" t="b">
        <v>1</v>
      </c>
      <c r="N315" s="17" t="s">
        <v>8269</v>
      </c>
      <c r="O315" s="17">
        <v>100</v>
      </c>
      <c r="P315" s="17">
        <v>179.28</v>
      </c>
      <c r="Q315" s="27" t="s">
        <v>8315</v>
      </c>
      <c r="R315" s="17" t="s">
        <v>8316</v>
      </c>
      <c r="S315" s="28">
        <v>41730.276747685188</v>
      </c>
      <c r="T315" s="28">
        <v>41764.276747685188</v>
      </c>
    </row>
    <row r="316" spans="1:20" ht="116" x14ac:dyDescent="0.35">
      <c r="A316" s="17">
        <v>3561</v>
      </c>
      <c r="B316" s="3" t="s">
        <v>3560</v>
      </c>
      <c r="C316" s="3" t="s">
        <v>7671</v>
      </c>
      <c r="D316" s="25">
        <v>2500</v>
      </c>
      <c r="E316" s="26">
        <v>2560</v>
      </c>
      <c r="F316" s="17" t="s">
        <v>8218</v>
      </c>
      <c r="G316" s="17" t="s">
        <v>8223</v>
      </c>
      <c r="H316" s="17" t="s">
        <v>8245</v>
      </c>
      <c r="I316" s="17">
        <v>1438799760</v>
      </c>
      <c r="J316" s="17">
        <v>1437236378</v>
      </c>
      <c r="K316" s="17" t="b">
        <v>0</v>
      </c>
      <c r="L316" s="17">
        <v>54</v>
      </c>
      <c r="M316" s="17" t="b">
        <v>1</v>
      </c>
      <c r="N316" s="17" t="s">
        <v>8269</v>
      </c>
      <c r="O316" s="17">
        <v>102</v>
      </c>
      <c r="P316" s="17">
        <v>47.41</v>
      </c>
      <c r="Q316" s="27" t="s">
        <v>8315</v>
      </c>
      <c r="R316" s="17" t="s">
        <v>8316</v>
      </c>
      <c r="S316" s="28">
        <v>42203.680300925931</v>
      </c>
      <c r="T316" s="28">
        <v>42221.774999999994</v>
      </c>
    </row>
    <row r="317" spans="1:20" ht="58" x14ac:dyDescent="0.35">
      <c r="A317" s="17">
        <v>3565</v>
      </c>
      <c r="B317" s="3" t="s">
        <v>3564</v>
      </c>
      <c r="C317" s="3" t="s">
        <v>7675</v>
      </c>
      <c r="D317" s="25">
        <v>900</v>
      </c>
      <c r="E317" s="26">
        <v>1175</v>
      </c>
      <c r="F317" s="17" t="s">
        <v>8218</v>
      </c>
      <c r="G317" s="17" t="s">
        <v>8223</v>
      </c>
      <c r="H317" s="17" t="s">
        <v>8245</v>
      </c>
      <c r="I317" s="17">
        <v>1420048208</v>
      </c>
      <c r="J317" s="17">
        <v>1417456208</v>
      </c>
      <c r="K317" s="17" t="b">
        <v>0</v>
      </c>
      <c r="L317" s="17">
        <v>12</v>
      </c>
      <c r="M317" s="17" t="b">
        <v>1</v>
      </c>
      <c r="N317" s="17" t="s">
        <v>8269</v>
      </c>
      <c r="O317" s="17">
        <v>131</v>
      </c>
      <c r="P317" s="17">
        <v>97.92</v>
      </c>
      <c r="Q317" s="27" t="s">
        <v>8315</v>
      </c>
      <c r="R317" s="17" t="s">
        <v>8316</v>
      </c>
      <c r="S317" s="28">
        <v>41974.743148148147</v>
      </c>
      <c r="T317" s="28">
        <v>42004.743148148147</v>
      </c>
    </row>
    <row r="318" spans="1:20" ht="43.5" x14ac:dyDescent="0.35">
      <c r="A318" s="17">
        <v>3568</v>
      </c>
      <c r="B318" s="3" t="s">
        <v>3567</v>
      </c>
      <c r="C318" s="3" t="s">
        <v>7678</v>
      </c>
      <c r="D318" s="25">
        <v>1000</v>
      </c>
      <c r="E318" s="26">
        <v>1110</v>
      </c>
      <c r="F318" s="17" t="s">
        <v>8218</v>
      </c>
      <c r="G318" s="17" t="s">
        <v>8223</v>
      </c>
      <c r="H318" s="17" t="s">
        <v>8245</v>
      </c>
      <c r="I318" s="17">
        <v>1410975994</v>
      </c>
      <c r="J318" s="17">
        <v>1408383994</v>
      </c>
      <c r="K318" s="17" t="b">
        <v>0</v>
      </c>
      <c r="L318" s="17">
        <v>19</v>
      </c>
      <c r="M318" s="17" t="b">
        <v>1</v>
      </c>
      <c r="N318" s="17" t="s">
        <v>8269</v>
      </c>
      <c r="O318" s="17">
        <v>111</v>
      </c>
      <c r="P318" s="17">
        <v>58.42</v>
      </c>
      <c r="Q318" s="27" t="s">
        <v>8315</v>
      </c>
      <c r="R318" s="17" t="s">
        <v>8316</v>
      </c>
      <c r="S318" s="28">
        <v>41869.740671296298</v>
      </c>
      <c r="T318" s="28">
        <v>41899.740671296298</v>
      </c>
    </row>
    <row r="319" spans="1:20" ht="58" x14ac:dyDescent="0.35">
      <c r="A319" s="17">
        <v>3569</v>
      </c>
      <c r="B319" s="3" t="s">
        <v>3568</v>
      </c>
      <c r="C319" s="3" t="s">
        <v>7679</v>
      </c>
      <c r="D319" s="25">
        <v>5000</v>
      </c>
      <c r="E319" s="26">
        <v>5024</v>
      </c>
      <c r="F319" s="17" t="s">
        <v>8218</v>
      </c>
      <c r="G319" s="17" t="s">
        <v>8223</v>
      </c>
      <c r="H319" s="17" t="s">
        <v>8245</v>
      </c>
      <c r="I319" s="17">
        <v>1420734696</v>
      </c>
      <c r="J319" s="17">
        <v>1418142696</v>
      </c>
      <c r="K319" s="17" t="b">
        <v>0</v>
      </c>
      <c r="L319" s="17">
        <v>41</v>
      </c>
      <c r="M319" s="17" t="b">
        <v>1</v>
      </c>
      <c r="N319" s="17" t="s">
        <v>8269</v>
      </c>
      <c r="O319" s="17">
        <v>100</v>
      </c>
      <c r="P319" s="17">
        <v>122.54</v>
      </c>
      <c r="Q319" s="27" t="s">
        <v>8315</v>
      </c>
      <c r="R319" s="17" t="s">
        <v>8316</v>
      </c>
      <c r="S319" s="28">
        <v>41982.688611111109</v>
      </c>
      <c r="T319" s="28">
        <v>42012.688611111109</v>
      </c>
    </row>
    <row r="320" spans="1:20" ht="43.5" x14ac:dyDescent="0.35">
      <c r="A320" s="17">
        <v>3570</v>
      </c>
      <c r="B320" s="3" t="s">
        <v>3569</v>
      </c>
      <c r="C320" s="3" t="s">
        <v>7680</v>
      </c>
      <c r="D320" s="25">
        <v>2000</v>
      </c>
      <c r="E320" s="26">
        <v>2287</v>
      </c>
      <c r="F320" s="17" t="s">
        <v>8218</v>
      </c>
      <c r="G320" s="17" t="s">
        <v>8223</v>
      </c>
      <c r="H320" s="17" t="s">
        <v>8245</v>
      </c>
      <c r="I320" s="17">
        <v>1420009200</v>
      </c>
      <c r="J320" s="17">
        <v>1417593483</v>
      </c>
      <c r="K320" s="17" t="b">
        <v>0</v>
      </c>
      <c r="L320" s="17">
        <v>26</v>
      </c>
      <c r="M320" s="17" t="b">
        <v>1</v>
      </c>
      <c r="N320" s="17" t="s">
        <v>8269</v>
      </c>
      <c r="O320" s="17">
        <v>114</v>
      </c>
      <c r="P320" s="17">
        <v>87.96</v>
      </c>
      <c r="Q320" s="27" t="s">
        <v>8315</v>
      </c>
      <c r="R320" s="17" t="s">
        <v>8316</v>
      </c>
      <c r="S320" s="28">
        <v>41976.331979166673</v>
      </c>
      <c r="T320" s="28">
        <v>42004.291666666672</v>
      </c>
    </row>
    <row r="321" spans="1:20" ht="58" x14ac:dyDescent="0.35">
      <c r="A321" s="17">
        <v>3574</v>
      </c>
      <c r="B321" s="3" t="s">
        <v>3573</v>
      </c>
      <c r="C321" s="3" t="s">
        <v>7684</v>
      </c>
      <c r="D321" s="25">
        <v>5800</v>
      </c>
      <c r="E321" s="26">
        <v>6155</v>
      </c>
      <c r="F321" s="17" t="s">
        <v>8218</v>
      </c>
      <c r="G321" s="17" t="s">
        <v>8223</v>
      </c>
      <c r="H321" s="17" t="s">
        <v>8245</v>
      </c>
      <c r="I321" s="17">
        <v>1415921848</v>
      </c>
      <c r="J321" s="17">
        <v>1413326248</v>
      </c>
      <c r="K321" s="17" t="b">
        <v>0</v>
      </c>
      <c r="L321" s="17">
        <v>45</v>
      </c>
      <c r="M321" s="17" t="b">
        <v>1</v>
      </c>
      <c r="N321" s="17" t="s">
        <v>8269</v>
      </c>
      <c r="O321" s="17">
        <v>106</v>
      </c>
      <c r="P321" s="17">
        <v>136.78</v>
      </c>
      <c r="Q321" s="27" t="s">
        <v>8315</v>
      </c>
      <c r="R321" s="17" t="s">
        <v>8316</v>
      </c>
      <c r="S321" s="28">
        <v>41926.942685185182</v>
      </c>
      <c r="T321" s="28">
        <v>41956.984351851846</v>
      </c>
    </row>
    <row r="322" spans="1:20" ht="58" x14ac:dyDescent="0.35">
      <c r="A322" s="17">
        <v>3575</v>
      </c>
      <c r="B322" s="3" t="s">
        <v>3574</v>
      </c>
      <c r="C322" s="3" t="s">
        <v>7685</v>
      </c>
      <c r="D322" s="25">
        <v>10000</v>
      </c>
      <c r="E322" s="26">
        <v>10133</v>
      </c>
      <c r="F322" s="17" t="s">
        <v>8218</v>
      </c>
      <c r="G322" s="17" t="s">
        <v>8223</v>
      </c>
      <c r="H322" s="17" t="s">
        <v>8245</v>
      </c>
      <c r="I322" s="17">
        <v>1470887940</v>
      </c>
      <c r="J322" s="17">
        <v>1468176527</v>
      </c>
      <c r="K322" s="17" t="b">
        <v>0</v>
      </c>
      <c r="L322" s="17">
        <v>102</v>
      </c>
      <c r="M322" s="17" t="b">
        <v>1</v>
      </c>
      <c r="N322" s="17" t="s">
        <v>8269</v>
      </c>
      <c r="O322" s="17">
        <v>101</v>
      </c>
      <c r="P322" s="17">
        <v>99.34</v>
      </c>
      <c r="Q322" s="27" t="s">
        <v>8315</v>
      </c>
      <c r="R322" s="17" t="s">
        <v>8316</v>
      </c>
      <c r="S322" s="28">
        <v>42561.783877314811</v>
      </c>
      <c r="T322" s="28">
        <v>42593.165972222225</v>
      </c>
    </row>
    <row r="323" spans="1:20" ht="43.5" x14ac:dyDescent="0.35">
      <c r="A323" s="17">
        <v>3576</v>
      </c>
      <c r="B323" s="3" t="s">
        <v>3575</v>
      </c>
      <c r="C323" s="3" t="s">
        <v>7686</v>
      </c>
      <c r="D323" s="25">
        <v>100</v>
      </c>
      <c r="E323" s="26">
        <v>100</v>
      </c>
      <c r="F323" s="17" t="s">
        <v>8218</v>
      </c>
      <c r="G323" s="17" t="s">
        <v>8223</v>
      </c>
      <c r="H323" s="17" t="s">
        <v>8245</v>
      </c>
      <c r="I323" s="17">
        <v>1480947054</v>
      </c>
      <c r="J323" s="17">
        <v>1475759454</v>
      </c>
      <c r="K323" s="17" t="b">
        <v>0</v>
      </c>
      <c r="L323" s="17">
        <v>5</v>
      </c>
      <c r="M323" s="17" t="b">
        <v>1</v>
      </c>
      <c r="N323" s="17" t="s">
        <v>8269</v>
      </c>
      <c r="O323" s="17">
        <v>100</v>
      </c>
      <c r="P323" s="17">
        <v>20</v>
      </c>
      <c r="Q323" s="27" t="s">
        <v>8315</v>
      </c>
      <c r="R323" s="17" t="s">
        <v>8316</v>
      </c>
      <c r="S323" s="28">
        <v>42649.54923611111</v>
      </c>
      <c r="T323" s="28">
        <v>42709.590902777782</v>
      </c>
    </row>
    <row r="324" spans="1:20" ht="43.5" x14ac:dyDescent="0.35">
      <c r="A324" s="17">
        <v>3577</v>
      </c>
      <c r="B324" s="3" t="s">
        <v>3576</v>
      </c>
      <c r="C324" s="3" t="s">
        <v>7687</v>
      </c>
      <c r="D324" s="25">
        <v>600</v>
      </c>
      <c r="E324" s="26">
        <v>780</v>
      </c>
      <c r="F324" s="17" t="s">
        <v>8218</v>
      </c>
      <c r="G324" s="17" t="s">
        <v>8223</v>
      </c>
      <c r="H324" s="17" t="s">
        <v>8245</v>
      </c>
      <c r="I324" s="17">
        <v>1430029680</v>
      </c>
      <c r="J324" s="17">
        <v>1427741583</v>
      </c>
      <c r="K324" s="17" t="b">
        <v>0</v>
      </c>
      <c r="L324" s="17">
        <v>27</v>
      </c>
      <c r="M324" s="17" t="b">
        <v>1</v>
      </c>
      <c r="N324" s="17" t="s">
        <v>8269</v>
      </c>
      <c r="O324" s="17">
        <v>130</v>
      </c>
      <c r="P324" s="17">
        <v>28.89</v>
      </c>
      <c r="Q324" s="27" t="s">
        <v>8315</v>
      </c>
      <c r="R324" s="17" t="s">
        <v>8316</v>
      </c>
      <c r="S324" s="28">
        <v>42093.786840277782</v>
      </c>
      <c r="T324" s="28">
        <v>42120.26944444445</v>
      </c>
    </row>
    <row r="325" spans="1:20" ht="43.5" x14ac:dyDescent="0.35">
      <c r="A325" s="17">
        <v>3580</v>
      </c>
      <c r="B325" s="3" t="s">
        <v>3579</v>
      </c>
      <c r="C325" s="3" t="s">
        <v>7690</v>
      </c>
      <c r="D325" s="25">
        <v>900</v>
      </c>
      <c r="E325" s="26">
        <v>1025</v>
      </c>
      <c r="F325" s="17" t="s">
        <v>8218</v>
      </c>
      <c r="G325" s="17" t="s">
        <v>8223</v>
      </c>
      <c r="H325" s="17" t="s">
        <v>8245</v>
      </c>
      <c r="I325" s="17">
        <v>1425185940</v>
      </c>
      <c r="J325" s="17">
        <v>1421900022</v>
      </c>
      <c r="K325" s="17" t="b">
        <v>0</v>
      </c>
      <c r="L325" s="17">
        <v>27</v>
      </c>
      <c r="M325" s="17" t="b">
        <v>1</v>
      </c>
      <c r="N325" s="17" t="s">
        <v>8269</v>
      </c>
      <c r="O325" s="17">
        <v>114</v>
      </c>
      <c r="P325" s="17">
        <v>37.96</v>
      </c>
      <c r="Q325" s="27" t="s">
        <v>8315</v>
      </c>
      <c r="R325" s="17" t="s">
        <v>8316</v>
      </c>
      <c r="S325" s="28">
        <v>42026.176180555558</v>
      </c>
      <c r="T325" s="28">
        <v>42064.207638888889</v>
      </c>
    </row>
    <row r="326" spans="1:20" ht="43.5" x14ac:dyDescent="0.35">
      <c r="A326" s="17">
        <v>3582</v>
      </c>
      <c r="B326" s="3" t="s">
        <v>3581</v>
      </c>
      <c r="C326" s="3" t="s">
        <v>7692</v>
      </c>
      <c r="D326" s="25">
        <v>1000</v>
      </c>
      <c r="E326" s="26">
        <v>2870</v>
      </c>
      <c r="F326" s="17" t="s">
        <v>8218</v>
      </c>
      <c r="G326" s="17" t="s">
        <v>8223</v>
      </c>
      <c r="H326" s="17" t="s">
        <v>8245</v>
      </c>
      <c r="I326" s="17">
        <v>1459822682</v>
      </c>
      <c r="J326" s="17">
        <v>1458613082</v>
      </c>
      <c r="K326" s="17" t="b">
        <v>0</v>
      </c>
      <c r="L326" s="17">
        <v>49</v>
      </c>
      <c r="M326" s="17" t="b">
        <v>1</v>
      </c>
      <c r="N326" s="17" t="s">
        <v>8269</v>
      </c>
      <c r="O326" s="17">
        <v>287</v>
      </c>
      <c r="P326" s="17">
        <v>58.57</v>
      </c>
      <c r="Q326" s="27" t="s">
        <v>8315</v>
      </c>
      <c r="R326" s="17" t="s">
        <v>8316</v>
      </c>
      <c r="S326" s="28">
        <v>42451.095856481479</v>
      </c>
      <c r="T326" s="28">
        <v>42465.095856481479</v>
      </c>
    </row>
    <row r="327" spans="1:20" ht="58" x14ac:dyDescent="0.35">
      <c r="A327" s="17">
        <v>3583</v>
      </c>
      <c r="B327" s="3" t="s">
        <v>3582</v>
      </c>
      <c r="C327" s="3" t="s">
        <v>7693</v>
      </c>
      <c r="D327" s="25">
        <v>3000</v>
      </c>
      <c r="E327" s="26">
        <v>3255</v>
      </c>
      <c r="F327" s="17" t="s">
        <v>8218</v>
      </c>
      <c r="G327" s="17" t="s">
        <v>8223</v>
      </c>
      <c r="H327" s="17" t="s">
        <v>8245</v>
      </c>
      <c r="I327" s="17">
        <v>1460970805</v>
      </c>
      <c r="J327" s="17">
        <v>1455790405</v>
      </c>
      <c r="K327" s="17" t="b">
        <v>0</v>
      </c>
      <c r="L327" s="17">
        <v>24</v>
      </c>
      <c r="M327" s="17" t="b">
        <v>1</v>
      </c>
      <c r="N327" s="17" t="s">
        <v>8269</v>
      </c>
      <c r="O327" s="17">
        <v>109</v>
      </c>
      <c r="P327" s="17">
        <v>135.63</v>
      </c>
      <c r="Q327" s="27" t="s">
        <v>8315</v>
      </c>
      <c r="R327" s="17" t="s">
        <v>8316</v>
      </c>
      <c r="S327" s="28">
        <v>42418.425983796296</v>
      </c>
      <c r="T327" s="28">
        <v>42478.384317129632</v>
      </c>
    </row>
    <row r="328" spans="1:20" ht="43.5" x14ac:dyDescent="0.35">
      <c r="A328" s="17">
        <v>3585</v>
      </c>
      <c r="B328" s="3" t="s">
        <v>3584</v>
      </c>
      <c r="C328" s="3" t="s">
        <v>7695</v>
      </c>
      <c r="D328" s="25">
        <v>3400</v>
      </c>
      <c r="E328" s="26">
        <v>4050</v>
      </c>
      <c r="F328" s="17" t="s">
        <v>8218</v>
      </c>
      <c r="G328" s="17" t="s">
        <v>8223</v>
      </c>
      <c r="H328" s="17" t="s">
        <v>8245</v>
      </c>
      <c r="I328" s="17">
        <v>1419181890</v>
      </c>
      <c r="J328" s="17">
        <v>1416589890</v>
      </c>
      <c r="K328" s="17" t="b">
        <v>0</v>
      </c>
      <c r="L328" s="17">
        <v>23</v>
      </c>
      <c r="M328" s="17" t="b">
        <v>1</v>
      </c>
      <c r="N328" s="17" t="s">
        <v>8269</v>
      </c>
      <c r="O328" s="17">
        <v>119</v>
      </c>
      <c r="P328" s="17">
        <v>176.09</v>
      </c>
      <c r="Q328" s="27" t="s">
        <v>8315</v>
      </c>
      <c r="R328" s="17" t="s">
        <v>8316</v>
      </c>
      <c r="S328" s="28">
        <v>41964.716319444444</v>
      </c>
      <c r="T328" s="28">
        <v>41994.716319444444</v>
      </c>
    </row>
    <row r="329" spans="1:20" ht="29" x14ac:dyDescent="0.35">
      <c r="A329" s="17">
        <v>3586</v>
      </c>
      <c r="B329" s="3" t="s">
        <v>3585</v>
      </c>
      <c r="C329" s="3" t="s">
        <v>7696</v>
      </c>
      <c r="D329" s="25">
        <v>7500</v>
      </c>
      <c r="E329" s="26">
        <v>8207</v>
      </c>
      <c r="F329" s="17" t="s">
        <v>8218</v>
      </c>
      <c r="G329" s="17" t="s">
        <v>8223</v>
      </c>
      <c r="H329" s="17" t="s">
        <v>8245</v>
      </c>
      <c r="I329" s="17">
        <v>1474649070</v>
      </c>
      <c r="J329" s="17">
        <v>1469465070</v>
      </c>
      <c r="K329" s="17" t="b">
        <v>0</v>
      </c>
      <c r="L329" s="17">
        <v>54</v>
      </c>
      <c r="M329" s="17" t="b">
        <v>1</v>
      </c>
      <c r="N329" s="17" t="s">
        <v>8269</v>
      </c>
      <c r="O329" s="17">
        <v>109</v>
      </c>
      <c r="P329" s="17">
        <v>151.97999999999999</v>
      </c>
      <c r="Q329" s="27" t="s">
        <v>8315</v>
      </c>
      <c r="R329" s="17" t="s">
        <v>8316</v>
      </c>
      <c r="S329" s="28">
        <v>42576.697569444441</v>
      </c>
      <c r="T329" s="28">
        <v>42636.697569444441</v>
      </c>
    </row>
    <row r="330" spans="1:20" ht="43.5" x14ac:dyDescent="0.35">
      <c r="A330" s="17">
        <v>3589</v>
      </c>
      <c r="B330" s="3" t="s">
        <v>3588</v>
      </c>
      <c r="C330" s="3" t="s">
        <v>7699</v>
      </c>
      <c r="D330" s="25">
        <v>4000</v>
      </c>
      <c r="E330" s="26">
        <v>5100</v>
      </c>
      <c r="F330" s="17" t="s">
        <v>8218</v>
      </c>
      <c r="G330" s="17" t="s">
        <v>8223</v>
      </c>
      <c r="H330" s="17" t="s">
        <v>8245</v>
      </c>
      <c r="I330" s="17">
        <v>1432654347</v>
      </c>
      <c r="J330" s="17">
        <v>1430494347</v>
      </c>
      <c r="K330" s="17" t="b">
        <v>0</v>
      </c>
      <c r="L330" s="17">
        <v>62</v>
      </c>
      <c r="M330" s="17" t="b">
        <v>1</v>
      </c>
      <c r="N330" s="17" t="s">
        <v>8269</v>
      </c>
      <c r="O330" s="17">
        <v>128</v>
      </c>
      <c r="P330" s="17">
        <v>82.26</v>
      </c>
      <c r="Q330" s="27" t="s">
        <v>8315</v>
      </c>
      <c r="R330" s="17" t="s">
        <v>8316</v>
      </c>
      <c r="S330" s="28">
        <v>42125.647534722222</v>
      </c>
      <c r="T330" s="28">
        <v>42150.647534722222</v>
      </c>
    </row>
    <row r="331" spans="1:20" ht="58" x14ac:dyDescent="0.35">
      <c r="A331" s="17">
        <v>3591</v>
      </c>
      <c r="B331" s="3" t="s">
        <v>3590</v>
      </c>
      <c r="C331" s="3" t="s">
        <v>7701</v>
      </c>
      <c r="D331" s="25">
        <v>700</v>
      </c>
      <c r="E331" s="26">
        <v>1225</v>
      </c>
      <c r="F331" s="17" t="s">
        <v>8218</v>
      </c>
      <c r="G331" s="17" t="s">
        <v>8223</v>
      </c>
      <c r="H331" s="17" t="s">
        <v>8245</v>
      </c>
      <c r="I331" s="17">
        <v>1422075540</v>
      </c>
      <c r="J331" s="17">
        <v>1419979544</v>
      </c>
      <c r="K331" s="17" t="b">
        <v>0</v>
      </c>
      <c r="L331" s="17">
        <v>18</v>
      </c>
      <c r="M331" s="17" t="b">
        <v>1</v>
      </c>
      <c r="N331" s="17" t="s">
        <v>8269</v>
      </c>
      <c r="O331" s="17">
        <v>175</v>
      </c>
      <c r="P331" s="17">
        <v>68.06</v>
      </c>
      <c r="Q331" s="27" t="s">
        <v>8315</v>
      </c>
      <c r="R331" s="17" t="s">
        <v>8316</v>
      </c>
      <c r="S331" s="28">
        <v>42003.948425925926</v>
      </c>
      <c r="T331" s="28">
        <v>42028.207638888889</v>
      </c>
    </row>
    <row r="332" spans="1:20" ht="43.5" x14ac:dyDescent="0.35">
      <c r="A332" s="17">
        <v>3592</v>
      </c>
      <c r="B332" s="3" t="s">
        <v>3591</v>
      </c>
      <c r="C332" s="3" t="s">
        <v>7702</v>
      </c>
      <c r="D332" s="25">
        <v>2000</v>
      </c>
      <c r="E332" s="26">
        <v>2545</v>
      </c>
      <c r="F332" s="17" t="s">
        <v>8218</v>
      </c>
      <c r="G332" s="17" t="s">
        <v>8223</v>
      </c>
      <c r="H332" s="17" t="s">
        <v>8245</v>
      </c>
      <c r="I332" s="17">
        <v>1423630740</v>
      </c>
      <c r="J332" s="17">
        <v>1418673307</v>
      </c>
      <c r="K332" s="17" t="b">
        <v>0</v>
      </c>
      <c r="L332" s="17">
        <v>35</v>
      </c>
      <c r="M332" s="17" t="b">
        <v>1</v>
      </c>
      <c r="N332" s="17" t="s">
        <v>8269</v>
      </c>
      <c r="O332" s="17">
        <v>127</v>
      </c>
      <c r="P332" s="17">
        <v>72.709999999999994</v>
      </c>
      <c r="Q332" s="27" t="s">
        <v>8315</v>
      </c>
      <c r="R332" s="17" t="s">
        <v>8316</v>
      </c>
      <c r="S332" s="28">
        <v>41988.829942129625</v>
      </c>
      <c r="T332" s="28">
        <v>42046.207638888889</v>
      </c>
    </row>
    <row r="333" spans="1:20" ht="43.5" x14ac:dyDescent="0.35">
      <c r="A333" s="17">
        <v>3593</v>
      </c>
      <c r="B333" s="3" t="s">
        <v>3592</v>
      </c>
      <c r="C333" s="3" t="s">
        <v>7703</v>
      </c>
      <c r="D333" s="25">
        <v>3000</v>
      </c>
      <c r="E333" s="26">
        <v>3319</v>
      </c>
      <c r="F333" s="17" t="s">
        <v>8218</v>
      </c>
      <c r="G333" s="17" t="s">
        <v>8223</v>
      </c>
      <c r="H333" s="17" t="s">
        <v>8245</v>
      </c>
      <c r="I333" s="17">
        <v>1420489560</v>
      </c>
      <c r="J333" s="17">
        <v>1417469639</v>
      </c>
      <c r="K333" s="17" t="b">
        <v>0</v>
      </c>
      <c r="L333" s="17">
        <v>43</v>
      </c>
      <c r="M333" s="17" t="b">
        <v>1</v>
      </c>
      <c r="N333" s="17" t="s">
        <v>8269</v>
      </c>
      <c r="O333" s="17">
        <v>111</v>
      </c>
      <c r="P333" s="17">
        <v>77.19</v>
      </c>
      <c r="Q333" s="27" t="s">
        <v>8315</v>
      </c>
      <c r="R333" s="17" t="s">
        <v>8316</v>
      </c>
      <c r="S333" s="28">
        <v>41974.898599537039</v>
      </c>
      <c r="T333" s="28">
        <v>42009.851388888885</v>
      </c>
    </row>
    <row r="334" spans="1:20" ht="58" x14ac:dyDescent="0.35">
      <c r="A334" s="17">
        <v>3594</v>
      </c>
      <c r="B334" s="3" t="s">
        <v>3593</v>
      </c>
      <c r="C334" s="3" t="s">
        <v>7704</v>
      </c>
      <c r="D334" s="25">
        <v>1600</v>
      </c>
      <c r="E334" s="26">
        <v>2015</v>
      </c>
      <c r="F334" s="17" t="s">
        <v>8218</v>
      </c>
      <c r="G334" s="17" t="s">
        <v>8223</v>
      </c>
      <c r="H334" s="17" t="s">
        <v>8245</v>
      </c>
      <c r="I334" s="17">
        <v>1472952982</v>
      </c>
      <c r="J334" s="17">
        <v>1470792982</v>
      </c>
      <c r="K334" s="17" t="b">
        <v>0</v>
      </c>
      <c r="L334" s="17">
        <v>36</v>
      </c>
      <c r="M334" s="17" t="b">
        <v>1</v>
      </c>
      <c r="N334" s="17" t="s">
        <v>8269</v>
      </c>
      <c r="O334" s="17">
        <v>126</v>
      </c>
      <c r="P334" s="17">
        <v>55.97</v>
      </c>
      <c r="Q334" s="27" t="s">
        <v>8315</v>
      </c>
      <c r="R334" s="17" t="s">
        <v>8316</v>
      </c>
      <c r="S334" s="28">
        <v>42592.066921296297</v>
      </c>
      <c r="T334" s="28">
        <v>42617.066921296297</v>
      </c>
    </row>
    <row r="335" spans="1:20" ht="29" x14ac:dyDescent="0.35">
      <c r="A335" s="17">
        <v>3595</v>
      </c>
      <c r="B335" s="3" t="s">
        <v>3594</v>
      </c>
      <c r="C335" s="3" t="s">
        <v>7705</v>
      </c>
      <c r="D335" s="25">
        <v>2600</v>
      </c>
      <c r="E335" s="26">
        <v>3081</v>
      </c>
      <c r="F335" s="17" t="s">
        <v>8218</v>
      </c>
      <c r="G335" s="17" t="s">
        <v>8223</v>
      </c>
      <c r="H335" s="17" t="s">
        <v>8245</v>
      </c>
      <c r="I335" s="17">
        <v>1426229940</v>
      </c>
      <c r="J335" s="17">
        <v>1423959123</v>
      </c>
      <c r="K335" s="17" t="b">
        <v>0</v>
      </c>
      <c r="L335" s="17">
        <v>62</v>
      </c>
      <c r="M335" s="17" t="b">
        <v>1</v>
      </c>
      <c r="N335" s="17" t="s">
        <v>8269</v>
      </c>
      <c r="O335" s="17">
        <v>119</v>
      </c>
      <c r="P335" s="17">
        <v>49.69</v>
      </c>
      <c r="Q335" s="27" t="s">
        <v>8315</v>
      </c>
      <c r="R335" s="17" t="s">
        <v>8316</v>
      </c>
      <c r="S335" s="28">
        <v>42050.008368055554</v>
      </c>
      <c r="T335" s="28">
        <v>42076.290972222225</v>
      </c>
    </row>
    <row r="336" spans="1:20" ht="43.5" x14ac:dyDescent="0.35">
      <c r="A336" s="17">
        <v>3597</v>
      </c>
      <c r="B336" s="3" t="s">
        <v>3596</v>
      </c>
      <c r="C336" s="3" t="s">
        <v>7707</v>
      </c>
      <c r="D336" s="25">
        <v>2500</v>
      </c>
      <c r="E336" s="26">
        <v>2565</v>
      </c>
      <c r="F336" s="17" t="s">
        <v>8218</v>
      </c>
      <c r="G336" s="17" t="s">
        <v>8223</v>
      </c>
      <c r="H336" s="17" t="s">
        <v>8245</v>
      </c>
      <c r="I336" s="17">
        <v>1456984740</v>
      </c>
      <c r="J336" s="17">
        <v>1455717790</v>
      </c>
      <c r="K336" s="17" t="b">
        <v>0</v>
      </c>
      <c r="L336" s="17">
        <v>33</v>
      </c>
      <c r="M336" s="17" t="b">
        <v>1</v>
      </c>
      <c r="N336" s="17" t="s">
        <v>8269</v>
      </c>
      <c r="O336" s="17">
        <v>103</v>
      </c>
      <c r="P336" s="17">
        <v>77.73</v>
      </c>
      <c r="Q336" s="27" t="s">
        <v>8315</v>
      </c>
      <c r="R336" s="17" t="s">
        <v>8316</v>
      </c>
      <c r="S336" s="28">
        <v>42417.585532407407</v>
      </c>
      <c r="T336" s="28">
        <v>42432.249305555553</v>
      </c>
    </row>
    <row r="337" spans="1:20" ht="43.5" x14ac:dyDescent="0.35">
      <c r="A337" s="17">
        <v>3598</v>
      </c>
      <c r="B337" s="3" t="s">
        <v>3597</v>
      </c>
      <c r="C337" s="3" t="s">
        <v>7708</v>
      </c>
      <c r="D337" s="25">
        <v>1000</v>
      </c>
      <c r="E337" s="26">
        <v>1101</v>
      </c>
      <c r="F337" s="17" t="s">
        <v>8218</v>
      </c>
      <c r="G337" s="17" t="s">
        <v>8223</v>
      </c>
      <c r="H337" s="17" t="s">
        <v>8245</v>
      </c>
      <c r="I337" s="17">
        <v>1409720340</v>
      </c>
      <c r="J337" s="17">
        <v>1408129822</v>
      </c>
      <c r="K337" s="17" t="b">
        <v>0</v>
      </c>
      <c r="L337" s="17">
        <v>27</v>
      </c>
      <c r="M337" s="17" t="b">
        <v>1</v>
      </c>
      <c r="N337" s="17" t="s">
        <v>8269</v>
      </c>
      <c r="O337" s="17">
        <v>110</v>
      </c>
      <c r="P337" s="17">
        <v>40.78</v>
      </c>
      <c r="Q337" s="27" t="s">
        <v>8315</v>
      </c>
      <c r="R337" s="17" t="s">
        <v>8316</v>
      </c>
      <c r="S337" s="28">
        <v>41866.79886574074</v>
      </c>
      <c r="T337" s="28">
        <v>41885.207638888889</v>
      </c>
    </row>
    <row r="338" spans="1:20" ht="43.5" x14ac:dyDescent="0.35">
      <c r="A338" s="17">
        <v>3599</v>
      </c>
      <c r="B338" s="3" t="s">
        <v>3598</v>
      </c>
      <c r="C338" s="3" t="s">
        <v>7709</v>
      </c>
      <c r="D338" s="25">
        <v>500</v>
      </c>
      <c r="E338" s="26">
        <v>1010</v>
      </c>
      <c r="F338" s="17" t="s">
        <v>8218</v>
      </c>
      <c r="G338" s="17" t="s">
        <v>8223</v>
      </c>
      <c r="H338" s="17" t="s">
        <v>8245</v>
      </c>
      <c r="I338" s="17">
        <v>1440892800</v>
      </c>
      <c r="J338" s="17">
        <v>1438715077</v>
      </c>
      <c r="K338" s="17" t="b">
        <v>0</v>
      </c>
      <c r="L338" s="17">
        <v>17</v>
      </c>
      <c r="M338" s="17" t="b">
        <v>1</v>
      </c>
      <c r="N338" s="17" t="s">
        <v>8269</v>
      </c>
      <c r="O338" s="17">
        <v>202</v>
      </c>
      <c r="P338" s="17">
        <v>59.41</v>
      </c>
      <c r="Q338" s="27" t="s">
        <v>8315</v>
      </c>
      <c r="R338" s="17" t="s">
        <v>8316</v>
      </c>
      <c r="S338" s="28">
        <v>42220.79487268519</v>
      </c>
      <c r="T338" s="28">
        <v>42246</v>
      </c>
    </row>
    <row r="339" spans="1:20" ht="29" x14ac:dyDescent="0.35">
      <c r="A339" s="17">
        <v>3600</v>
      </c>
      <c r="B339" s="3" t="s">
        <v>3599</v>
      </c>
      <c r="C339" s="3" t="s">
        <v>7710</v>
      </c>
      <c r="D339" s="25">
        <v>10</v>
      </c>
      <c r="E339" s="26">
        <v>13</v>
      </c>
      <c r="F339" s="17" t="s">
        <v>8218</v>
      </c>
      <c r="G339" s="17" t="s">
        <v>8223</v>
      </c>
      <c r="H339" s="17" t="s">
        <v>8245</v>
      </c>
      <c r="I339" s="17">
        <v>1476390164</v>
      </c>
      <c r="J339" s="17">
        <v>1473970964</v>
      </c>
      <c r="K339" s="17" t="b">
        <v>0</v>
      </c>
      <c r="L339" s="17">
        <v>4</v>
      </c>
      <c r="M339" s="17" t="b">
        <v>1</v>
      </c>
      <c r="N339" s="17" t="s">
        <v>8269</v>
      </c>
      <c r="O339" s="17">
        <v>130</v>
      </c>
      <c r="P339" s="17">
        <v>3.25</v>
      </c>
      <c r="Q339" s="27" t="s">
        <v>8315</v>
      </c>
      <c r="R339" s="17" t="s">
        <v>8316</v>
      </c>
      <c r="S339" s="28">
        <v>42628.849120370374</v>
      </c>
      <c r="T339" s="28">
        <v>42656.849120370374</v>
      </c>
    </row>
    <row r="340" spans="1:20" ht="58" x14ac:dyDescent="0.35">
      <c r="A340" s="17">
        <v>3602</v>
      </c>
      <c r="B340" s="3" t="s">
        <v>3601</v>
      </c>
      <c r="C340" s="3" t="s">
        <v>7712</v>
      </c>
      <c r="D340" s="25">
        <v>4000</v>
      </c>
      <c r="E340" s="26">
        <v>4002</v>
      </c>
      <c r="F340" s="17" t="s">
        <v>8218</v>
      </c>
      <c r="G340" s="17" t="s">
        <v>8223</v>
      </c>
      <c r="H340" s="17" t="s">
        <v>8245</v>
      </c>
      <c r="I340" s="17">
        <v>1463520479</v>
      </c>
      <c r="J340" s="17">
        <v>1458336479</v>
      </c>
      <c r="K340" s="17" t="b">
        <v>0</v>
      </c>
      <c r="L340" s="17">
        <v>49</v>
      </c>
      <c r="M340" s="17" t="b">
        <v>1</v>
      </c>
      <c r="N340" s="17" t="s">
        <v>8269</v>
      </c>
      <c r="O340" s="17">
        <v>100</v>
      </c>
      <c r="P340" s="17">
        <v>81.67</v>
      </c>
      <c r="Q340" s="27" t="s">
        <v>8315</v>
      </c>
      <c r="R340" s="17" t="s">
        <v>8316</v>
      </c>
      <c r="S340" s="28">
        <v>42447.894432870366</v>
      </c>
      <c r="T340" s="28">
        <v>42507.894432870366</v>
      </c>
    </row>
    <row r="341" spans="1:20" ht="43.5" x14ac:dyDescent="0.35">
      <c r="A341" s="17">
        <v>3603</v>
      </c>
      <c r="B341" s="3" t="s">
        <v>3602</v>
      </c>
      <c r="C341" s="3" t="s">
        <v>7713</v>
      </c>
      <c r="D341" s="25">
        <v>1500</v>
      </c>
      <c r="E341" s="26">
        <v>2560</v>
      </c>
      <c r="F341" s="17" t="s">
        <v>8218</v>
      </c>
      <c r="G341" s="17" t="s">
        <v>8223</v>
      </c>
      <c r="H341" s="17" t="s">
        <v>8245</v>
      </c>
      <c r="I341" s="17">
        <v>1446759880</v>
      </c>
      <c r="J341" s="17">
        <v>1444164280</v>
      </c>
      <c r="K341" s="17" t="b">
        <v>0</v>
      </c>
      <c r="L341" s="17">
        <v>57</v>
      </c>
      <c r="M341" s="17" t="b">
        <v>1</v>
      </c>
      <c r="N341" s="17" t="s">
        <v>8269</v>
      </c>
      <c r="O341" s="17">
        <v>171</v>
      </c>
      <c r="P341" s="17">
        <v>44.91</v>
      </c>
      <c r="Q341" s="27" t="s">
        <v>8315</v>
      </c>
      <c r="R341" s="17" t="s">
        <v>8316</v>
      </c>
      <c r="S341" s="28">
        <v>42283.864351851851</v>
      </c>
      <c r="T341" s="28">
        <v>42313.906018518523</v>
      </c>
    </row>
    <row r="342" spans="1:20" ht="58" x14ac:dyDescent="0.35">
      <c r="A342" s="17">
        <v>3604</v>
      </c>
      <c r="B342" s="3" t="s">
        <v>3603</v>
      </c>
      <c r="C342" s="3" t="s">
        <v>7714</v>
      </c>
      <c r="D342" s="25">
        <v>3000</v>
      </c>
      <c r="E342" s="26">
        <v>3385</v>
      </c>
      <c r="F342" s="17" t="s">
        <v>8218</v>
      </c>
      <c r="G342" s="17" t="s">
        <v>8223</v>
      </c>
      <c r="H342" s="17" t="s">
        <v>8245</v>
      </c>
      <c r="I342" s="17">
        <v>1461913140</v>
      </c>
      <c r="J342" s="17">
        <v>1461370956</v>
      </c>
      <c r="K342" s="17" t="b">
        <v>0</v>
      </c>
      <c r="L342" s="17">
        <v>69</v>
      </c>
      <c r="M342" s="17" t="b">
        <v>1</v>
      </c>
      <c r="N342" s="17" t="s">
        <v>8269</v>
      </c>
      <c r="O342" s="17">
        <v>113</v>
      </c>
      <c r="P342" s="17">
        <v>49.06</v>
      </c>
      <c r="Q342" s="27" t="s">
        <v>8315</v>
      </c>
      <c r="R342" s="17" t="s">
        <v>8316</v>
      </c>
      <c r="S342" s="28">
        <v>42483.015694444446</v>
      </c>
      <c r="T342" s="28">
        <v>42489.290972222225</v>
      </c>
    </row>
    <row r="343" spans="1:20" ht="43.5" x14ac:dyDescent="0.35">
      <c r="A343" s="17">
        <v>3613</v>
      </c>
      <c r="B343" s="3" t="s">
        <v>3612</v>
      </c>
      <c r="C343" s="3" t="s">
        <v>7723</v>
      </c>
      <c r="D343" s="25">
        <v>1250</v>
      </c>
      <c r="E343" s="26">
        <v>1250</v>
      </c>
      <c r="F343" s="17" t="s">
        <v>8218</v>
      </c>
      <c r="G343" s="17" t="s">
        <v>8223</v>
      </c>
      <c r="H343" s="17" t="s">
        <v>8245</v>
      </c>
      <c r="I343" s="17">
        <v>1403964574</v>
      </c>
      <c r="J343" s="17">
        <v>1401372574</v>
      </c>
      <c r="K343" s="17" t="b">
        <v>0</v>
      </c>
      <c r="L343" s="17">
        <v>20</v>
      </c>
      <c r="M343" s="17" t="b">
        <v>1</v>
      </c>
      <c r="N343" s="17" t="s">
        <v>8269</v>
      </c>
      <c r="O343" s="17">
        <v>100</v>
      </c>
      <c r="P343" s="17">
        <v>62.5</v>
      </c>
      <c r="Q343" s="27" t="s">
        <v>8315</v>
      </c>
      <c r="R343" s="17" t="s">
        <v>8316</v>
      </c>
      <c r="S343" s="28">
        <v>41788.58997685185</v>
      </c>
      <c r="T343" s="28">
        <v>41818.58997685185</v>
      </c>
    </row>
    <row r="344" spans="1:20" ht="43.5" x14ac:dyDescent="0.35">
      <c r="A344" s="17">
        <v>3614</v>
      </c>
      <c r="B344" s="3" t="s">
        <v>3439</v>
      </c>
      <c r="C344" s="3" t="s">
        <v>7724</v>
      </c>
      <c r="D344" s="25">
        <v>2500</v>
      </c>
      <c r="E344" s="26">
        <v>2520</v>
      </c>
      <c r="F344" s="17" t="s">
        <v>8218</v>
      </c>
      <c r="G344" s="17" t="s">
        <v>8223</v>
      </c>
      <c r="H344" s="17" t="s">
        <v>8245</v>
      </c>
      <c r="I344" s="17">
        <v>1434675616</v>
      </c>
      <c r="J344" s="17">
        <v>1432083616</v>
      </c>
      <c r="K344" s="17" t="b">
        <v>0</v>
      </c>
      <c r="L344" s="17">
        <v>71</v>
      </c>
      <c r="M344" s="17" t="b">
        <v>1</v>
      </c>
      <c r="N344" s="17" t="s">
        <v>8269</v>
      </c>
      <c r="O344" s="17">
        <v>101</v>
      </c>
      <c r="P344" s="17">
        <v>35.49</v>
      </c>
      <c r="Q344" s="27" t="s">
        <v>8315</v>
      </c>
      <c r="R344" s="17" t="s">
        <v>8316</v>
      </c>
      <c r="S344" s="28">
        <v>42144.041851851856</v>
      </c>
      <c r="T344" s="28">
        <v>42174.041851851856</v>
      </c>
    </row>
    <row r="345" spans="1:20" ht="58" x14ac:dyDescent="0.35">
      <c r="A345" s="17">
        <v>3619</v>
      </c>
      <c r="B345" s="3" t="s">
        <v>3617</v>
      </c>
      <c r="C345" s="3" t="s">
        <v>7729</v>
      </c>
      <c r="D345" s="25">
        <v>1000</v>
      </c>
      <c r="E345" s="26">
        <v>1130</v>
      </c>
      <c r="F345" s="17" t="s">
        <v>8218</v>
      </c>
      <c r="G345" s="17" t="s">
        <v>8223</v>
      </c>
      <c r="H345" s="17" t="s">
        <v>8245</v>
      </c>
      <c r="I345" s="17">
        <v>1479592800</v>
      </c>
      <c r="J345" s="17">
        <v>1476760226</v>
      </c>
      <c r="K345" s="17" t="b">
        <v>0</v>
      </c>
      <c r="L345" s="17">
        <v>17</v>
      </c>
      <c r="M345" s="17" t="b">
        <v>1</v>
      </c>
      <c r="N345" s="17" t="s">
        <v>8269</v>
      </c>
      <c r="O345" s="17">
        <v>113</v>
      </c>
      <c r="P345" s="17">
        <v>66.47</v>
      </c>
      <c r="Q345" s="27" t="s">
        <v>8315</v>
      </c>
      <c r="R345" s="17" t="s">
        <v>8316</v>
      </c>
      <c r="S345" s="28">
        <v>42661.132245370376</v>
      </c>
      <c r="T345" s="28">
        <v>42693.916666666672</v>
      </c>
    </row>
    <row r="346" spans="1:20" ht="58" x14ac:dyDescent="0.35">
      <c r="A346" s="17">
        <v>3620</v>
      </c>
      <c r="B346" s="3" t="s">
        <v>3618</v>
      </c>
      <c r="C346" s="3" t="s">
        <v>7730</v>
      </c>
      <c r="D346" s="25">
        <v>10500</v>
      </c>
      <c r="E346" s="26">
        <v>11045</v>
      </c>
      <c r="F346" s="17" t="s">
        <v>8218</v>
      </c>
      <c r="G346" s="17" t="s">
        <v>8223</v>
      </c>
      <c r="H346" s="17" t="s">
        <v>8245</v>
      </c>
      <c r="I346" s="17">
        <v>1425528000</v>
      </c>
      <c r="J346" s="17">
        <v>1422916261</v>
      </c>
      <c r="K346" s="17" t="b">
        <v>0</v>
      </c>
      <c r="L346" s="17">
        <v>197</v>
      </c>
      <c r="M346" s="17" t="b">
        <v>1</v>
      </c>
      <c r="N346" s="17" t="s">
        <v>8269</v>
      </c>
      <c r="O346" s="17">
        <v>105</v>
      </c>
      <c r="P346" s="17">
        <v>56.07</v>
      </c>
      <c r="Q346" s="27" t="s">
        <v>8315</v>
      </c>
      <c r="R346" s="17" t="s">
        <v>8316</v>
      </c>
      <c r="S346" s="28">
        <v>42037.938206018516</v>
      </c>
      <c r="T346" s="28">
        <v>42068.166666666672</v>
      </c>
    </row>
    <row r="347" spans="1:20" ht="58" x14ac:dyDescent="0.35">
      <c r="A347" s="17">
        <v>3621</v>
      </c>
      <c r="B347" s="3" t="s">
        <v>3619</v>
      </c>
      <c r="C347" s="3" t="s">
        <v>7731</v>
      </c>
      <c r="D347" s="25">
        <v>3000</v>
      </c>
      <c r="E347" s="26">
        <v>3292</v>
      </c>
      <c r="F347" s="17" t="s">
        <v>8218</v>
      </c>
      <c r="G347" s="17" t="s">
        <v>8223</v>
      </c>
      <c r="H347" s="17" t="s">
        <v>8245</v>
      </c>
      <c r="I347" s="17">
        <v>1475269200</v>
      </c>
      <c r="J347" s="17">
        <v>1473200844</v>
      </c>
      <c r="K347" s="17" t="b">
        <v>0</v>
      </c>
      <c r="L347" s="17">
        <v>70</v>
      </c>
      <c r="M347" s="17" t="b">
        <v>1</v>
      </c>
      <c r="N347" s="17" t="s">
        <v>8269</v>
      </c>
      <c r="O347" s="17">
        <v>110</v>
      </c>
      <c r="P347" s="17">
        <v>47.03</v>
      </c>
      <c r="Q347" s="27" t="s">
        <v>8315</v>
      </c>
      <c r="R347" s="17" t="s">
        <v>8316</v>
      </c>
      <c r="S347" s="28">
        <v>42619.935694444444</v>
      </c>
      <c r="T347" s="28">
        <v>42643.875</v>
      </c>
    </row>
    <row r="348" spans="1:20" ht="29" x14ac:dyDescent="0.35">
      <c r="A348" s="17">
        <v>3622</v>
      </c>
      <c r="B348" s="3" t="s">
        <v>3620</v>
      </c>
      <c r="C348" s="3" t="s">
        <v>7732</v>
      </c>
      <c r="D348" s="25">
        <v>1000</v>
      </c>
      <c r="E348" s="26">
        <v>1000.99</v>
      </c>
      <c r="F348" s="17" t="s">
        <v>8218</v>
      </c>
      <c r="G348" s="17" t="s">
        <v>8223</v>
      </c>
      <c r="H348" s="17" t="s">
        <v>8245</v>
      </c>
      <c r="I348" s="17">
        <v>1411874580</v>
      </c>
      <c r="J348" s="17">
        <v>1409030371</v>
      </c>
      <c r="K348" s="17" t="b">
        <v>0</v>
      </c>
      <c r="L348" s="17">
        <v>21</v>
      </c>
      <c r="M348" s="17" t="b">
        <v>1</v>
      </c>
      <c r="N348" s="17" t="s">
        <v>8269</v>
      </c>
      <c r="O348" s="17">
        <v>100</v>
      </c>
      <c r="P348" s="17">
        <v>47.67</v>
      </c>
      <c r="Q348" s="27" t="s">
        <v>8315</v>
      </c>
      <c r="R348" s="17" t="s">
        <v>8316</v>
      </c>
      <c r="S348" s="28">
        <v>41877.221886574072</v>
      </c>
      <c r="T348" s="28">
        <v>41910.140972222223</v>
      </c>
    </row>
    <row r="349" spans="1:20" ht="43.5" x14ac:dyDescent="0.35">
      <c r="A349" s="17">
        <v>3623</v>
      </c>
      <c r="B349" s="3" t="s">
        <v>3621</v>
      </c>
      <c r="C349" s="3" t="s">
        <v>7733</v>
      </c>
      <c r="D349" s="25">
        <v>2500</v>
      </c>
      <c r="E349" s="26">
        <v>3000</v>
      </c>
      <c r="F349" s="17" t="s">
        <v>8218</v>
      </c>
      <c r="G349" s="17" t="s">
        <v>8223</v>
      </c>
      <c r="H349" s="17" t="s">
        <v>8245</v>
      </c>
      <c r="I349" s="17">
        <v>1406358000</v>
      </c>
      <c r="J349" s="17">
        <v>1404841270</v>
      </c>
      <c r="K349" s="17" t="b">
        <v>0</v>
      </c>
      <c r="L349" s="17">
        <v>34</v>
      </c>
      <c r="M349" s="17" t="b">
        <v>1</v>
      </c>
      <c r="N349" s="17" t="s">
        <v>8269</v>
      </c>
      <c r="O349" s="17">
        <v>120</v>
      </c>
      <c r="P349" s="17">
        <v>88.24</v>
      </c>
      <c r="Q349" s="27" t="s">
        <v>8315</v>
      </c>
      <c r="R349" s="17" t="s">
        <v>8316</v>
      </c>
      <c r="S349" s="28">
        <v>41828.736921296295</v>
      </c>
      <c r="T349" s="28">
        <v>41846.291666666664</v>
      </c>
    </row>
    <row r="350" spans="1:20" ht="72.5" x14ac:dyDescent="0.35">
      <c r="A350" s="17">
        <v>3624</v>
      </c>
      <c r="B350" s="3" t="s">
        <v>3622</v>
      </c>
      <c r="C350" s="3" t="s">
        <v>7734</v>
      </c>
      <c r="D350" s="25">
        <v>3000</v>
      </c>
      <c r="E350" s="26">
        <v>3148</v>
      </c>
      <c r="F350" s="17" t="s">
        <v>8218</v>
      </c>
      <c r="G350" s="17" t="s">
        <v>8223</v>
      </c>
      <c r="H350" s="17" t="s">
        <v>8245</v>
      </c>
      <c r="I350" s="17">
        <v>1471977290</v>
      </c>
      <c r="J350" s="17">
        <v>1466793290</v>
      </c>
      <c r="K350" s="17" t="b">
        <v>0</v>
      </c>
      <c r="L350" s="17">
        <v>39</v>
      </c>
      <c r="M350" s="17" t="b">
        <v>1</v>
      </c>
      <c r="N350" s="17" t="s">
        <v>8269</v>
      </c>
      <c r="O350" s="17">
        <v>105</v>
      </c>
      <c r="P350" s="17">
        <v>80.72</v>
      </c>
      <c r="Q350" s="27" t="s">
        <v>8315</v>
      </c>
      <c r="R350" s="17" t="s">
        <v>8316</v>
      </c>
      <c r="S350" s="28">
        <v>42545.774189814809</v>
      </c>
      <c r="T350" s="28">
        <v>42605.774189814809</v>
      </c>
    </row>
    <row r="351" spans="1:20" ht="58" x14ac:dyDescent="0.35">
      <c r="A351" s="17">
        <v>3627</v>
      </c>
      <c r="B351" s="3" t="s">
        <v>3625</v>
      </c>
      <c r="C351" s="3" t="s">
        <v>7737</v>
      </c>
      <c r="D351" s="25">
        <v>2000</v>
      </c>
      <c r="E351" s="26">
        <v>2000</v>
      </c>
      <c r="F351" s="17" t="s">
        <v>8218</v>
      </c>
      <c r="G351" s="17" t="s">
        <v>8223</v>
      </c>
      <c r="H351" s="17" t="s">
        <v>8245</v>
      </c>
      <c r="I351" s="17">
        <v>1463803140</v>
      </c>
      <c r="J351" s="17">
        <v>1459446487</v>
      </c>
      <c r="K351" s="17" t="b">
        <v>0</v>
      </c>
      <c r="L351" s="17">
        <v>29</v>
      </c>
      <c r="M351" s="17" t="b">
        <v>1</v>
      </c>
      <c r="N351" s="17" t="s">
        <v>8269</v>
      </c>
      <c r="O351" s="17">
        <v>100</v>
      </c>
      <c r="P351" s="17">
        <v>68.97</v>
      </c>
      <c r="Q351" s="27" t="s">
        <v>8315</v>
      </c>
      <c r="R351" s="17" t="s">
        <v>8316</v>
      </c>
      <c r="S351" s="28">
        <v>42460.741747685184</v>
      </c>
      <c r="T351" s="28">
        <v>42511.165972222225</v>
      </c>
    </row>
    <row r="352" spans="1:20" ht="29" x14ac:dyDescent="0.35">
      <c r="A352" s="17">
        <v>3648</v>
      </c>
      <c r="B352" s="3" t="s">
        <v>3646</v>
      </c>
      <c r="C352" s="3" t="s">
        <v>7758</v>
      </c>
      <c r="D352" s="25">
        <v>40000</v>
      </c>
      <c r="E352" s="26">
        <v>40153</v>
      </c>
      <c r="F352" s="17" t="s">
        <v>8218</v>
      </c>
      <c r="G352" s="17" t="s">
        <v>8223</v>
      </c>
      <c r="H352" s="17" t="s">
        <v>8245</v>
      </c>
      <c r="I352" s="17">
        <v>1412492445</v>
      </c>
      <c r="J352" s="17">
        <v>1409900445</v>
      </c>
      <c r="K352" s="17" t="b">
        <v>0</v>
      </c>
      <c r="L352" s="17">
        <v>73</v>
      </c>
      <c r="M352" s="17" t="b">
        <v>1</v>
      </c>
      <c r="N352" s="17" t="s">
        <v>8269</v>
      </c>
      <c r="O352" s="17">
        <v>100</v>
      </c>
      <c r="P352" s="17">
        <v>550.04</v>
      </c>
      <c r="Q352" s="27" t="s">
        <v>8315</v>
      </c>
      <c r="R352" s="17" t="s">
        <v>8316</v>
      </c>
      <c r="S352" s="28">
        <v>41887.292187500003</v>
      </c>
      <c r="T352" s="28">
        <v>41917.292187500003</v>
      </c>
    </row>
    <row r="353" spans="1:20" ht="43.5" x14ac:dyDescent="0.35">
      <c r="A353" s="17">
        <v>3651</v>
      </c>
      <c r="B353" s="3" t="s">
        <v>3649</v>
      </c>
      <c r="C353" s="3" t="s">
        <v>7761</v>
      </c>
      <c r="D353" s="25">
        <v>500</v>
      </c>
      <c r="E353" s="26">
        <v>520</v>
      </c>
      <c r="F353" s="17" t="s">
        <v>8218</v>
      </c>
      <c r="G353" s="17" t="s">
        <v>8223</v>
      </c>
      <c r="H353" s="17" t="s">
        <v>8245</v>
      </c>
      <c r="I353" s="17">
        <v>1407686340</v>
      </c>
      <c r="J353" s="17">
        <v>1404833442</v>
      </c>
      <c r="K353" s="17" t="b">
        <v>0</v>
      </c>
      <c r="L353" s="17">
        <v>9</v>
      </c>
      <c r="M353" s="17" t="b">
        <v>1</v>
      </c>
      <c r="N353" s="17" t="s">
        <v>8269</v>
      </c>
      <c r="O353" s="17">
        <v>104</v>
      </c>
      <c r="P353" s="17">
        <v>57.78</v>
      </c>
      <c r="Q353" s="27" t="s">
        <v>8315</v>
      </c>
      <c r="R353" s="17" t="s">
        <v>8316</v>
      </c>
      <c r="S353" s="28">
        <v>41828.646319444444</v>
      </c>
      <c r="T353" s="28">
        <v>41861.665972222225</v>
      </c>
    </row>
    <row r="354" spans="1:20" ht="58" x14ac:dyDescent="0.35">
      <c r="A354" s="17">
        <v>3655</v>
      </c>
      <c r="B354" s="3" t="s">
        <v>3652</v>
      </c>
      <c r="C354" s="3" t="s">
        <v>7765</v>
      </c>
      <c r="D354" s="25">
        <v>5000</v>
      </c>
      <c r="E354" s="26">
        <v>5813</v>
      </c>
      <c r="F354" s="17" t="s">
        <v>8218</v>
      </c>
      <c r="G354" s="17" t="s">
        <v>8223</v>
      </c>
      <c r="H354" s="17" t="s">
        <v>8245</v>
      </c>
      <c r="I354" s="17">
        <v>1437202740</v>
      </c>
      <c r="J354" s="17">
        <v>1434654998</v>
      </c>
      <c r="K354" s="17" t="b">
        <v>0</v>
      </c>
      <c r="L354" s="17">
        <v>79</v>
      </c>
      <c r="M354" s="17" t="b">
        <v>1</v>
      </c>
      <c r="N354" s="17" t="s">
        <v>8269</v>
      </c>
      <c r="O354" s="17">
        <v>116</v>
      </c>
      <c r="P354" s="17">
        <v>73.58</v>
      </c>
      <c r="Q354" s="27" t="s">
        <v>8315</v>
      </c>
      <c r="R354" s="17" t="s">
        <v>8316</v>
      </c>
      <c r="S354" s="28">
        <v>42173.803217592591</v>
      </c>
      <c r="T354" s="28">
        <v>42203.290972222225</v>
      </c>
    </row>
    <row r="355" spans="1:20" ht="29" x14ac:dyDescent="0.35">
      <c r="A355" s="17">
        <v>3658</v>
      </c>
      <c r="B355" s="3" t="s">
        <v>3655</v>
      </c>
      <c r="C355" s="3" t="s">
        <v>7768</v>
      </c>
      <c r="D355" s="25">
        <v>1500</v>
      </c>
      <c r="E355" s="26">
        <v>1510</v>
      </c>
      <c r="F355" s="17" t="s">
        <v>8218</v>
      </c>
      <c r="G355" s="17" t="s">
        <v>8223</v>
      </c>
      <c r="H355" s="17" t="s">
        <v>8245</v>
      </c>
      <c r="I355" s="17">
        <v>1404273540</v>
      </c>
      <c r="J355" s="17">
        <v>1400272580</v>
      </c>
      <c r="K355" s="17" t="b">
        <v>0</v>
      </c>
      <c r="L355" s="17">
        <v>20</v>
      </c>
      <c r="M355" s="17" t="b">
        <v>1</v>
      </c>
      <c r="N355" s="17" t="s">
        <v>8269</v>
      </c>
      <c r="O355" s="17">
        <v>101</v>
      </c>
      <c r="P355" s="17">
        <v>75.5</v>
      </c>
      <c r="Q355" s="27" t="s">
        <v>8315</v>
      </c>
      <c r="R355" s="17" t="s">
        <v>8316</v>
      </c>
      <c r="S355" s="28">
        <v>41775.858564814815</v>
      </c>
      <c r="T355" s="28">
        <v>41822.165972222225</v>
      </c>
    </row>
    <row r="356" spans="1:20" ht="43.5" x14ac:dyDescent="0.35">
      <c r="A356" s="17">
        <v>3659</v>
      </c>
      <c r="B356" s="3" t="s">
        <v>3656</v>
      </c>
      <c r="C356" s="3" t="s">
        <v>7769</v>
      </c>
      <c r="D356" s="25">
        <v>3000</v>
      </c>
      <c r="E356" s="26">
        <v>3061</v>
      </c>
      <c r="F356" s="17" t="s">
        <v>8218</v>
      </c>
      <c r="G356" s="17" t="s">
        <v>8223</v>
      </c>
      <c r="H356" s="17" t="s">
        <v>8245</v>
      </c>
      <c r="I356" s="17">
        <v>1426775940</v>
      </c>
      <c r="J356" s="17">
        <v>1424414350</v>
      </c>
      <c r="K356" s="17" t="b">
        <v>0</v>
      </c>
      <c r="L356" s="17">
        <v>13</v>
      </c>
      <c r="M356" s="17" t="b">
        <v>1</v>
      </c>
      <c r="N356" s="17" t="s">
        <v>8269</v>
      </c>
      <c r="O356" s="17">
        <v>102</v>
      </c>
      <c r="P356" s="17">
        <v>235.46</v>
      </c>
      <c r="Q356" s="27" t="s">
        <v>8315</v>
      </c>
      <c r="R356" s="17" t="s">
        <v>8316</v>
      </c>
      <c r="S356" s="28">
        <v>42055.277199074073</v>
      </c>
      <c r="T356" s="28">
        <v>42082.610416666663</v>
      </c>
    </row>
    <row r="357" spans="1:20" ht="58" x14ac:dyDescent="0.35">
      <c r="A357" s="17">
        <v>3661</v>
      </c>
      <c r="B357" s="3" t="s">
        <v>3658</v>
      </c>
      <c r="C357" s="3" t="s">
        <v>7771</v>
      </c>
      <c r="D357" s="25">
        <v>3000</v>
      </c>
      <c r="E357" s="26">
        <v>3330</v>
      </c>
      <c r="F357" s="17" t="s">
        <v>8218</v>
      </c>
      <c r="G357" s="17" t="s">
        <v>8223</v>
      </c>
      <c r="H357" s="17" t="s">
        <v>8245</v>
      </c>
      <c r="I357" s="17">
        <v>1460260800</v>
      </c>
      <c r="J357" s="17">
        <v>1458336672</v>
      </c>
      <c r="K357" s="17" t="b">
        <v>0</v>
      </c>
      <c r="L357" s="17">
        <v>36</v>
      </c>
      <c r="M357" s="17" t="b">
        <v>1</v>
      </c>
      <c r="N357" s="17" t="s">
        <v>8269</v>
      </c>
      <c r="O357" s="17">
        <v>111</v>
      </c>
      <c r="P357" s="17">
        <v>92.5</v>
      </c>
      <c r="Q357" s="27" t="s">
        <v>8315</v>
      </c>
      <c r="R357" s="17" t="s">
        <v>8316</v>
      </c>
      <c r="S357" s="28">
        <v>42447.896666666667</v>
      </c>
      <c r="T357" s="28">
        <v>42470.166666666672</v>
      </c>
    </row>
    <row r="358" spans="1:20" ht="58" x14ac:dyDescent="0.35">
      <c r="A358" s="17">
        <v>3664</v>
      </c>
      <c r="B358" s="3" t="s">
        <v>3661</v>
      </c>
      <c r="C358" s="3" t="s">
        <v>7774</v>
      </c>
      <c r="D358" s="25">
        <v>800</v>
      </c>
      <c r="E358" s="26">
        <v>875</v>
      </c>
      <c r="F358" s="17" t="s">
        <v>8218</v>
      </c>
      <c r="G358" s="17" t="s">
        <v>8223</v>
      </c>
      <c r="H358" s="17" t="s">
        <v>8245</v>
      </c>
      <c r="I358" s="17">
        <v>1466056689</v>
      </c>
      <c r="J358" s="17">
        <v>1464847089</v>
      </c>
      <c r="K358" s="17" t="b">
        <v>0</v>
      </c>
      <c r="L358" s="17">
        <v>19</v>
      </c>
      <c r="M358" s="17" t="b">
        <v>1</v>
      </c>
      <c r="N358" s="17" t="s">
        <v>8269</v>
      </c>
      <c r="O358" s="17">
        <v>109</v>
      </c>
      <c r="P358" s="17">
        <v>46.05</v>
      </c>
      <c r="Q358" s="27" t="s">
        <v>8315</v>
      </c>
      <c r="R358" s="17" t="s">
        <v>8316</v>
      </c>
      <c r="S358" s="28">
        <v>42523.248715277776</v>
      </c>
      <c r="T358" s="28">
        <v>42537.248715277776</v>
      </c>
    </row>
    <row r="359" spans="1:20" ht="29" x14ac:dyDescent="0.35">
      <c r="A359" s="17">
        <v>3666</v>
      </c>
      <c r="B359" s="3" t="s">
        <v>3663</v>
      </c>
      <c r="C359" s="3" t="s">
        <v>7776</v>
      </c>
      <c r="D359" s="25">
        <v>1200</v>
      </c>
      <c r="E359" s="26">
        <v>1200</v>
      </c>
      <c r="F359" s="17" t="s">
        <v>8218</v>
      </c>
      <c r="G359" s="17" t="s">
        <v>8223</v>
      </c>
      <c r="H359" s="17" t="s">
        <v>8245</v>
      </c>
      <c r="I359" s="17">
        <v>1406185200</v>
      </c>
      <c r="J359" s="17">
        <v>1404337382</v>
      </c>
      <c r="K359" s="17" t="b">
        <v>0</v>
      </c>
      <c r="L359" s="17">
        <v>38</v>
      </c>
      <c r="M359" s="17" t="b">
        <v>1</v>
      </c>
      <c r="N359" s="17" t="s">
        <v>8269</v>
      </c>
      <c r="O359" s="17">
        <v>100</v>
      </c>
      <c r="P359" s="17">
        <v>31.58</v>
      </c>
      <c r="Q359" s="27" t="s">
        <v>8315</v>
      </c>
      <c r="R359" s="17" t="s">
        <v>8316</v>
      </c>
      <c r="S359" s="28">
        <v>41822.90488425926</v>
      </c>
      <c r="T359" s="28">
        <v>41844.291666666664</v>
      </c>
    </row>
    <row r="360" spans="1:20" ht="58" x14ac:dyDescent="0.35">
      <c r="A360" s="17">
        <v>3668</v>
      </c>
      <c r="B360" s="3" t="s">
        <v>3665</v>
      </c>
      <c r="C360" s="3" t="s">
        <v>7778</v>
      </c>
      <c r="D360" s="25">
        <v>1000</v>
      </c>
      <c r="E360" s="26">
        <v>1035</v>
      </c>
      <c r="F360" s="17" t="s">
        <v>8218</v>
      </c>
      <c r="G360" s="17" t="s">
        <v>8223</v>
      </c>
      <c r="H360" s="17" t="s">
        <v>8245</v>
      </c>
      <c r="I360" s="17">
        <v>1437676380</v>
      </c>
      <c r="J360" s="17">
        <v>1435670452</v>
      </c>
      <c r="K360" s="17" t="b">
        <v>0</v>
      </c>
      <c r="L360" s="17">
        <v>28</v>
      </c>
      <c r="M360" s="17" t="b">
        <v>1</v>
      </c>
      <c r="N360" s="17" t="s">
        <v>8269</v>
      </c>
      <c r="O360" s="17">
        <v>104</v>
      </c>
      <c r="P360" s="17">
        <v>36.96</v>
      </c>
      <c r="Q360" s="27" t="s">
        <v>8315</v>
      </c>
      <c r="R360" s="17" t="s">
        <v>8316</v>
      </c>
      <c r="S360" s="28">
        <v>42185.556157407409</v>
      </c>
      <c r="T360" s="28">
        <v>42208.772916666669</v>
      </c>
    </row>
    <row r="361" spans="1:20" ht="58" x14ac:dyDescent="0.35">
      <c r="A361" s="17">
        <v>3671</v>
      </c>
      <c r="B361" s="3" t="s">
        <v>3668</v>
      </c>
      <c r="C361" s="3" t="s">
        <v>7781</v>
      </c>
      <c r="D361" s="25">
        <v>3500</v>
      </c>
      <c r="E361" s="26">
        <v>3530</v>
      </c>
      <c r="F361" s="17" t="s">
        <v>8218</v>
      </c>
      <c r="G361" s="17" t="s">
        <v>8223</v>
      </c>
      <c r="H361" s="17" t="s">
        <v>8245</v>
      </c>
      <c r="I361" s="17">
        <v>1405915140</v>
      </c>
      <c r="J361" s="17">
        <v>1404140667</v>
      </c>
      <c r="K361" s="17" t="b">
        <v>0</v>
      </c>
      <c r="L361" s="17">
        <v>40</v>
      </c>
      <c r="M361" s="17" t="b">
        <v>1</v>
      </c>
      <c r="N361" s="17" t="s">
        <v>8269</v>
      </c>
      <c r="O361" s="17">
        <v>101</v>
      </c>
      <c r="P361" s="17">
        <v>88.25</v>
      </c>
      <c r="Q361" s="27" t="s">
        <v>8315</v>
      </c>
      <c r="R361" s="17" t="s">
        <v>8316</v>
      </c>
      <c r="S361" s="28">
        <v>41820.62809027778</v>
      </c>
      <c r="T361" s="28">
        <v>41841.165972222225</v>
      </c>
    </row>
    <row r="362" spans="1:20" ht="58" x14ac:dyDescent="0.35">
      <c r="A362" s="17">
        <v>3676</v>
      </c>
      <c r="B362" s="3" t="s">
        <v>3673</v>
      </c>
      <c r="C362" s="3" t="s">
        <v>7786</v>
      </c>
      <c r="D362" s="25">
        <v>800</v>
      </c>
      <c r="E362" s="26">
        <v>1030</v>
      </c>
      <c r="F362" s="17" t="s">
        <v>8218</v>
      </c>
      <c r="G362" s="17" t="s">
        <v>8223</v>
      </c>
      <c r="H362" s="17" t="s">
        <v>8245</v>
      </c>
      <c r="I362" s="17">
        <v>1410550484</v>
      </c>
      <c r="J362" s="17">
        <v>1408995284</v>
      </c>
      <c r="K362" s="17" t="b">
        <v>0</v>
      </c>
      <c r="L362" s="17">
        <v>16</v>
      </c>
      <c r="M362" s="17" t="b">
        <v>1</v>
      </c>
      <c r="N362" s="17" t="s">
        <v>8269</v>
      </c>
      <c r="O362" s="17">
        <v>129</v>
      </c>
      <c r="P362" s="17">
        <v>64.38</v>
      </c>
      <c r="Q362" s="27" t="s">
        <v>8315</v>
      </c>
      <c r="R362" s="17" t="s">
        <v>8316</v>
      </c>
      <c r="S362" s="28">
        <v>41876.815787037034</v>
      </c>
      <c r="T362" s="28">
        <v>41894.815787037034</v>
      </c>
    </row>
    <row r="363" spans="1:20" ht="43.5" x14ac:dyDescent="0.35">
      <c r="A363" s="17">
        <v>3677</v>
      </c>
      <c r="B363" s="3" t="s">
        <v>3674</v>
      </c>
      <c r="C363" s="3" t="s">
        <v>7787</v>
      </c>
      <c r="D363" s="25">
        <v>12000</v>
      </c>
      <c r="E363" s="26">
        <v>12348.5</v>
      </c>
      <c r="F363" s="17" t="s">
        <v>8218</v>
      </c>
      <c r="G363" s="17" t="s">
        <v>8223</v>
      </c>
      <c r="H363" s="17" t="s">
        <v>8245</v>
      </c>
      <c r="I363" s="17">
        <v>1404359940</v>
      </c>
      <c r="J363" s="17">
        <v>1402580818</v>
      </c>
      <c r="K363" s="17" t="b">
        <v>0</v>
      </c>
      <c r="L363" s="17">
        <v>199</v>
      </c>
      <c r="M363" s="17" t="b">
        <v>1</v>
      </c>
      <c r="N363" s="17" t="s">
        <v>8269</v>
      </c>
      <c r="O363" s="17">
        <v>103</v>
      </c>
      <c r="P363" s="17">
        <v>62.05</v>
      </c>
      <c r="Q363" s="27" t="s">
        <v>8315</v>
      </c>
      <c r="R363" s="17" t="s">
        <v>8316</v>
      </c>
      <c r="S363" s="28">
        <v>41802.574282407404</v>
      </c>
      <c r="T363" s="28">
        <v>41823.165972222225</v>
      </c>
    </row>
    <row r="364" spans="1:20" ht="58" x14ac:dyDescent="0.35">
      <c r="A364" s="17">
        <v>3679</v>
      </c>
      <c r="B364" s="3" t="s">
        <v>3676</v>
      </c>
      <c r="C364" s="3" t="s">
        <v>7789</v>
      </c>
      <c r="D364" s="25">
        <v>2000</v>
      </c>
      <c r="E364" s="26">
        <v>2202</v>
      </c>
      <c r="F364" s="17" t="s">
        <v>8218</v>
      </c>
      <c r="G364" s="17" t="s">
        <v>8223</v>
      </c>
      <c r="H364" s="17" t="s">
        <v>8245</v>
      </c>
      <c r="I364" s="17">
        <v>1404190740</v>
      </c>
      <c r="J364" s="17">
        <v>1401214581</v>
      </c>
      <c r="K364" s="17" t="b">
        <v>0</v>
      </c>
      <c r="L364" s="17">
        <v>30</v>
      </c>
      <c r="M364" s="17" t="b">
        <v>1</v>
      </c>
      <c r="N364" s="17" t="s">
        <v>8269</v>
      </c>
      <c r="O364" s="17">
        <v>110</v>
      </c>
      <c r="P364" s="17">
        <v>73.400000000000006</v>
      </c>
      <c r="Q364" s="27" t="s">
        <v>8315</v>
      </c>
      <c r="R364" s="17" t="s">
        <v>8316</v>
      </c>
      <c r="S364" s="28">
        <v>41786.761354166665</v>
      </c>
      <c r="T364" s="28">
        <v>41821.207638888889</v>
      </c>
    </row>
    <row r="365" spans="1:20" ht="43.5" x14ac:dyDescent="0.35">
      <c r="A365" s="17">
        <v>3680</v>
      </c>
      <c r="B365" s="3" t="s">
        <v>3677</v>
      </c>
      <c r="C365" s="3" t="s">
        <v>7790</v>
      </c>
      <c r="D365" s="25">
        <v>3000</v>
      </c>
      <c r="E365" s="26">
        <v>3383</v>
      </c>
      <c r="F365" s="17" t="s">
        <v>8218</v>
      </c>
      <c r="G365" s="17" t="s">
        <v>8223</v>
      </c>
      <c r="H365" s="17" t="s">
        <v>8245</v>
      </c>
      <c r="I365" s="17">
        <v>1475664834</v>
      </c>
      <c r="J365" s="17">
        <v>1473850434</v>
      </c>
      <c r="K365" s="17" t="b">
        <v>0</v>
      </c>
      <c r="L365" s="17">
        <v>34</v>
      </c>
      <c r="M365" s="17" t="b">
        <v>1</v>
      </c>
      <c r="N365" s="17" t="s">
        <v>8269</v>
      </c>
      <c r="O365" s="17">
        <v>113</v>
      </c>
      <c r="P365" s="17">
        <v>99.5</v>
      </c>
      <c r="Q365" s="27" t="s">
        <v>8315</v>
      </c>
      <c r="R365" s="17" t="s">
        <v>8316</v>
      </c>
      <c r="S365" s="28">
        <v>42627.454097222217</v>
      </c>
      <c r="T365" s="28">
        <v>42648.454097222217</v>
      </c>
    </row>
    <row r="366" spans="1:20" ht="58" x14ac:dyDescent="0.35">
      <c r="A366" s="17">
        <v>3681</v>
      </c>
      <c r="B366" s="3" t="s">
        <v>3678</v>
      </c>
      <c r="C366" s="3" t="s">
        <v>7791</v>
      </c>
      <c r="D366" s="25">
        <v>1000</v>
      </c>
      <c r="E366" s="26">
        <v>1119</v>
      </c>
      <c r="F366" s="17" t="s">
        <v>8218</v>
      </c>
      <c r="G366" s="17" t="s">
        <v>8223</v>
      </c>
      <c r="H366" s="17" t="s">
        <v>8245</v>
      </c>
      <c r="I366" s="17">
        <v>1452872290</v>
      </c>
      <c r="J366" s="17">
        <v>1452008290</v>
      </c>
      <c r="K366" s="17" t="b">
        <v>0</v>
      </c>
      <c r="L366" s="17">
        <v>18</v>
      </c>
      <c r="M366" s="17" t="b">
        <v>1</v>
      </c>
      <c r="N366" s="17" t="s">
        <v>8269</v>
      </c>
      <c r="O366" s="17">
        <v>112</v>
      </c>
      <c r="P366" s="17">
        <v>62.17</v>
      </c>
      <c r="Q366" s="27" t="s">
        <v>8315</v>
      </c>
      <c r="R366" s="17" t="s">
        <v>8316</v>
      </c>
      <c r="S366" s="28">
        <v>42374.651504629626</v>
      </c>
      <c r="T366" s="28">
        <v>42384.651504629626</v>
      </c>
    </row>
    <row r="367" spans="1:20" ht="43.5" x14ac:dyDescent="0.35">
      <c r="A367" s="17">
        <v>3682</v>
      </c>
      <c r="B367" s="3" t="s">
        <v>3679</v>
      </c>
      <c r="C367" s="3" t="s">
        <v>7792</v>
      </c>
      <c r="D367" s="25">
        <v>3000</v>
      </c>
      <c r="E367" s="26">
        <v>4176</v>
      </c>
      <c r="F367" s="17" t="s">
        <v>8218</v>
      </c>
      <c r="G367" s="17" t="s">
        <v>8223</v>
      </c>
      <c r="H367" s="17" t="s">
        <v>8245</v>
      </c>
      <c r="I367" s="17">
        <v>1402901940</v>
      </c>
      <c r="J367" s="17">
        <v>1399998418</v>
      </c>
      <c r="K367" s="17" t="b">
        <v>0</v>
      </c>
      <c r="L367" s="17">
        <v>67</v>
      </c>
      <c r="M367" s="17" t="b">
        <v>1</v>
      </c>
      <c r="N367" s="17" t="s">
        <v>8269</v>
      </c>
      <c r="O367" s="17">
        <v>139</v>
      </c>
      <c r="P367" s="17">
        <v>62.33</v>
      </c>
      <c r="Q367" s="27" t="s">
        <v>8315</v>
      </c>
      <c r="R367" s="17" t="s">
        <v>8316</v>
      </c>
      <c r="S367" s="28">
        <v>41772.685393518521</v>
      </c>
      <c r="T367" s="28">
        <v>41806.290972222225</v>
      </c>
    </row>
    <row r="368" spans="1:20" ht="43.5" x14ac:dyDescent="0.35">
      <c r="A368" s="17">
        <v>3683</v>
      </c>
      <c r="B368" s="3" t="s">
        <v>3680</v>
      </c>
      <c r="C368" s="3" t="s">
        <v>7793</v>
      </c>
      <c r="D368" s="25">
        <v>3500</v>
      </c>
      <c r="E368" s="26">
        <v>3880</v>
      </c>
      <c r="F368" s="17" t="s">
        <v>8218</v>
      </c>
      <c r="G368" s="17" t="s">
        <v>8223</v>
      </c>
      <c r="H368" s="17" t="s">
        <v>8245</v>
      </c>
      <c r="I368" s="17">
        <v>1476931696</v>
      </c>
      <c r="J368" s="17">
        <v>1474339696</v>
      </c>
      <c r="K368" s="17" t="b">
        <v>0</v>
      </c>
      <c r="L368" s="17">
        <v>66</v>
      </c>
      <c r="M368" s="17" t="b">
        <v>1</v>
      </c>
      <c r="N368" s="17" t="s">
        <v>8269</v>
      </c>
      <c r="O368" s="17">
        <v>111</v>
      </c>
      <c r="P368" s="17">
        <v>58.79</v>
      </c>
      <c r="Q368" s="27" t="s">
        <v>8315</v>
      </c>
      <c r="R368" s="17" t="s">
        <v>8316</v>
      </c>
      <c r="S368" s="28">
        <v>42633.116851851853</v>
      </c>
      <c r="T368" s="28">
        <v>42663.116851851853</v>
      </c>
    </row>
    <row r="369" spans="1:20" ht="58" x14ac:dyDescent="0.35">
      <c r="A369" s="17">
        <v>3684</v>
      </c>
      <c r="B369" s="3" t="s">
        <v>3681</v>
      </c>
      <c r="C369" s="3" t="s">
        <v>7794</v>
      </c>
      <c r="D369" s="25">
        <v>750</v>
      </c>
      <c r="E369" s="26">
        <v>1043</v>
      </c>
      <c r="F369" s="17" t="s">
        <v>8218</v>
      </c>
      <c r="G369" s="17" t="s">
        <v>8223</v>
      </c>
      <c r="H369" s="17" t="s">
        <v>8245</v>
      </c>
      <c r="I369" s="17">
        <v>1441167586</v>
      </c>
      <c r="J369" s="17">
        <v>1438575586</v>
      </c>
      <c r="K369" s="17" t="b">
        <v>0</v>
      </c>
      <c r="L369" s="17">
        <v>23</v>
      </c>
      <c r="M369" s="17" t="b">
        <v>1</v>
      </c>
      <c r="N369" s="17" t="s">
        <v>8269</v>
      </c>
      <c r="O369" s="17">
        <v>139</v>
      </c>
      <c r="P369" s="17">
        <v>45.35</v>
      </c>
      <c r="Q369" s="27" t="s">
        <v>8315</v>
      </c>
      <c r="R369" s="17" t="s">
        <v>8316</v>
      </c>
      <c r="S369" s="28">
        <v>42219.180393518516</v>
      </c>
      <c r="T369" s="28">
        <v>42249.180393518516</v>
      </c>
    </row>
    <row r="370" spans="1:20" ht="43.5" x14ac:dyDescent="0.35">
      <c r="A370" s="17">
        <v>3685</v>
      </c>
      <c r="B370" s="3" t="s">
        <v>3682</v>
      </c>
      <c r="C370" s="3" t="s">
        <v>7795</v>
      </c>
      <c r="D370" s="25">
        <v>5000</v>
      </c>
      <c r="E370" s="26">
        <v>5285</v>
      </c>
      <c r="F370" s="17" t="s">
        <v>8218</v>
      </c>
      <c r="G370" s="17" t="s">
        <v>8223</v>
      </c>
      <c r="H370" s="17" t="s">
        <v>8245</v>
      </c>
      <c r="I370" s="17">
        <v>1400533200</v>
      </c>
      <c r="J370" s="17">
        <v>1398348859</v>
      </c>
      <c r="K370" s="17" t="b">
        <v>0</v>
      </c>
      <c r="L370" s="17">
        <v>126</v>
      </c>
      <c r="M370" s="17" t="b">
        <v>1</v>
      </c>
      <c r="N370" s="17" t="s">
        <v>8269</v>
      </c>
      <c r="O370" s="17">
        <v>106</v>
      </c>
      <c r="P370" s="17">
        <v>41.94</v>
      </c>
      <c r="Q370" s="27" t="s">
        <v>8315</v>
      </c>
      <c r="R370" s="17" t="s">
        <v>8316</v>
      </c>
      <c r="S370" s="28">
        <v>41753.593275462961</v>
      </c>
      <c r="T370" s="28">
        <v>41778.875</v>
      </c>
    </row>
    <row r="371" spans="1:20" ht="43.5" x14ac:dyDescent="0.35">
      <c r="A371" s="17">
        <v>3686</v>
      </c>
      <c r="B371" s="3" t="s">
        <v>3683</v>
      </c>
      <c r="C371" s="3" t="s">
        <v>7796</v>
      </c>
      <c r="D371" s="25">
        <v>350</v>
      </c>
      <c r="E371" s="26">
        <v>355</v>
      </c>
      <c r="F371" s="17" t="s">
        <v>8218</v>
      </c>
      <c r="G371" s="17" t="s">
        <v>8223</v>
      </c>
      <c r="H371" s="17" t="s">
        <v>8245</v>
      </c>
      <c r="I371" s="17">
        <v>1440820740</v>
      </c>
      <c r="J371" s="17">
        <v>1439567660</v>
      </c>
      <c r="K371" s="17" t="b">
        <v>0</v>
      </c>
      <c r="L371" s="17">
        <v>6</v>
      </c>
      <c r="M371" s="17" t="b">
        <v>1</v>
      </c>
      <c r="N371" s="17" t="s">
        <v>8269</v>
      </c>
      <c r="O371" s="17">
        <v>101</v>
      </c>
      <c r="P371" s="17">
        <v>59.17</v>
      </c>
      <c r="Q371" s="27" t="s">
        <v>8315</v>
      </c>
      <c r="R371" s="17" t="s">
        <v>8316</v>
      </c>
      <c r="S371" s="28">
        <v>42230.662731481483</v>
      </c>
      <c r="T371" s="28">
        <v>42245.165972222225</v>
      </c>
    </row>
    <row r="372" spans="1:20" ht="58" x14ac:dyDescent="0.35">
      <c r="A372" s="17">
        <v>3687</v>
      </c>
      <c r="B372" s="3" t="s">
        <v>3684</v>
      </c>
      <c r="C372" s="3" t="s">
        <v>7797</v>
      </c>
      <c r="D372" s="25">
        <v>5000</v>
      </c>
      <c r="E372" s="26">
        <v>5012.25</v>
      </c>
      <c r="F372" s="17" t="s">
        <v>8218</v>
      </c>
      <c r="G372" s="17" t="s">
        <v>8223</v>
      </c>
      <c r="H372" s="17" t="s">
        <v>8245</v>
      </c>
      <c r="I372" s="17">
        <v>1403846055</v>
      </c>
      <c r="J372" s="17">
        <v>1401254055</v>
      </c>
      <c r="K372" s="17" t="b">
        <v>0</v>
      </c>
      <c r="L372" s="17">
        <v>25</v>
      </c>
      <c r="M372" s="17" t="b">
        <v>1</v>
      </c>
      <c r="N372" s="17" t="s">
        <v>8269</v>
      </c>
      <c r="O372" s="17">
        <v>100</v>
      </c>
      <c r="P372" s="17">
        <v>200.49</v>
      </c>
      <c r="Q372" s="27" t="s">
        <v>8315</v>
      </c>
      <c r="R372" s="17" t="s">
        <v>8316</v>
      </c>
      <c r="S372" s="28">
        <v>41787.218229166669</v>
      </c>
      <c r="T372" s="28">
        <v>41817.218229166669</v>
      </c>
    </row>
    <row r="373" spans="1:20" ht="58" x14ac:dyDescent="0.35">
      <c r="A373" s="17">
        <v>3689</v>
      </c>
      <c r="B373" s="3" t="s">
        <v>3686</v>
      </c>
      <c r="C373" s="3" t="s">
        <v>7799</v>
      </c>
      <c r="D373" s="25">
        <v>3000</v>
      </c>
      <c r="E373" s="26">
        <v>3550</v>
      </c>
      <c r="F373" s="17" t="s">
        <v>8218</v>
      </c>
      <c r="G373" s="17" t="s">
        <v>8223</v>
      </c>
      <c r="H373" s="17" t="s">
        <v>8245</v>
      </c>
      <c r="I373" s="17">
        <v>1434925500</v>
      </c>
      <c r="J373" s="17">
        <v>1432410639</v>
      </c>
      <c r="K373" s="17" t="b">
        <v>0</v>
      </c>
      <c r="L373" s="17">
        <v>62</v>
      </c>
      <c r="M373" s="17" t="b">
        <v>1</v>
      </c>
      <c r="N373" s="17" t="s">
        <v>8269</v>
      </c>
      <c r="O373" s="17">
        <v>118</v>
      </c>
      <c r="P373" s="17">
        <v>57.26</v>
      </c>
      <c r="Q373" s="27" t="s">
        <v>8315</v>
      </c>
      <c r="R373" s="17" t="s">
        <v>8316</v>
      </c>
      <c r="S373" s="28">
        <v>42147.826840277776</v>
      </c>
      <c r="T373" s="28">
        <v>42176.934027777781</v>
      </c>
    </row>
    <row r="374" spans="1:20" ht="58" x14ac:dyDescent="0.35">
      <c r="A374" s="17">
        <v>3690</v>
      </c>
      <c r="B374" s="3" t="s">
        <v>3687</v>
      </c>
      <c r="C374" s="3" t="s">
        <v>7800</v>
      </c>
      <c r="D374" s="25">
        <v>1500</v>
      </c>
      <c r="E374" s="26">
        <v>1800</v>
      </c>
      <c r="F374" s="17" t="s">
        <v>8218</v>
      </c>
      <c r="G374" s="17" t="s">
        <v>8223</v>
      </c>
      <c r="H374" s="17" t="s">
        <v>8245</v>
      </c>
      <c r="I374" s="17">
        <v>1417101683</v>
      </c>
      <c r="J374" s="17">
        <v>1414506083</v>
      </c>
      <c r="K374" s="17" t="b">
        <v>0</v>
      </c>
      <c r="L374" s="17">
        <v>31</v>
      </c>
      <c r="M374" s="17" t="b">
        <v>1</v>
      </c>
      <c r="N374" s="17" t="s">
        <v>8269</v>
      </c>
      <c r="O374" s="17">
        <v>120</v>
      </c>
      <c r="P374" s="17">
        <v>58.06</v>
      </c>
      <c r="Q374" s="27" t="s">
        <v>8315</v>
      </c>
      <c r="R374" s="17" t="s">
        <v>8316</v>
      </c>
      <c r="S374" s="28">
        <v>41940.598182870373</v>
      </c>
      <c r="T374" s="28">
        <v>41970.639849537038</v>
      </c>
    </row>
    <row r="375" spans="1:20" ht="43.5" x14ac:dyDescent="0.35">
      <c r="A375" s="17">
        <v>3691</v>
      </c>
      <c r="B375" s="3" t="s">
        <v>3688</v>
      </c>
      <c r="C375" s="3" t="s">
        <v>7801</v>
      </c>
      <c r="D375" s="25">
        <v>40000</v>
      </c>
      <c r="E375" s="26">
        <v>51184</v>
      </c>
      <c r="F375" s="17" t="s">
        <v>8218</v>
      </c>
      <c r="G375" s="17" t="s">
        <v>8223</v>
      </c>
      <c r="H375" s="17" t="s">
        <v>8245</v>
      </c>
      <c r="I375" s="17">
        <v>1425272340</v>
      </c>
      <c r="J375" s="17">
        <v>1421426929</v>
      </c>
      <c r="K375" s="17" t="b">
        <v>0</v>
      </c>
      <c r="L375" s="17">
        <v>274</v>
      </c>
      <c r="M375" s="17" t="b">
        <v>1</v>
      </c>
      <c r="N375" s="17" t="s">
        <v>8269</v>
      </c>
      <c r="O375" s="17">
        <v>128</v>
      </c>
      <c r="P375" s="17">
        <v>186.8</v>
      </c>
      <c r="Q375" s="27" t="s">
        <v>8315</v>
      </c>
      <c r="R375" s="17" t="s">
        <v>8316</v>
      </c>
      <c r="S375" s="28">
        <v>42020.700567129628</v>
      </c>
      <c r="T375" s="28">
        <v>42065.207638888889</v>
      </c>
    </row>
    <row r="376" spans="1:20" ht="29" x14ac:dyDescent="0.35">
      <c r="A376" s="17">
        <v>3692</v>
      </c>
      <c r="B376" s="3" t="s">
        <v>3689</v>
      </c>
      <c r="C376" s="3" t="s">
        <v>7802</v>
      </c>
      <c r="D376" s="25">
        <v>1000</v>
      </c>
      <c r="E376" s="26">
        <v>1260</v>
      </c>
      <c r="F376" s="17" t="s">
        <v>8218</v>
      </c>
      <c r="G376" s="17" t="s">
        <v>8223</v>
      </c>
      <c r="H376" s="17" t="s">
        <v>8245</v>
      </c>
      <c r="I376" s="17">
        <v>1411084800</v>
      </c>
      <c r="J376" s="17">
        <v>1410304179</v>
      </c>
      <c r="K376" s="17" t="b">
        <v>0</v>
      </c>
      <c r="L376" s="17">
        <v>17</v>
      </c>
      <c r="M376" s="17" t="b">
        <v>1</v>
      </c>
      <c r="N376" s="17" t="s">
        <v>8269</v>
      </c>
      <c r="O376" s="17">
        <v>126</v>
      </c>
      <c r="P376" s="17">
        <v>74.12</v>
      </c>
      <c r="Q376" s="27" t="s">
        <v>8315</v>
      </c>
      <c r="R376" s="17" t="s">
        <v>8316</v>
      </c>
      <c r="S376" s="28">
        <v>41891.96503472222</v>
      </c>
      <c r="T376" s="28">
        <v>41901</v>
      </c>
    </row>
    <row r="377" spans="1:20" ht="58" x14ac:dyDescent="0.35">
      <c r="A377" s="17">
        <v>3694</v>
      </c>
      <c r="B377" s="3" t="s">
        <v>3691</v>
      </c>
      <c r="C377" s="3" t="s">
        <v>7804</v>
      </c>
      <c r="D377" s="25">
        <v>3500</v>
      </c>
      <c r="E377" s="26">
        <v>3760</v>
      </c>
      <c r="F377" s="17" t="s">
        <v>8218</v>
      </c>
      <c r="G377" s="17" t="s">
        <v>8223</v>
      </c>
      <c r="H377" s="17" t="s">
        <v>8245</v>
      </c>
      <c r="I377" s="17">
        <v>1465178400</v>
      </c>
      <c r="J377" s="17">
        <v>1461985967</v>
      </c>
      <c r="K377" s="17" t="b">
        <v>0</v>
      </c>
      <c r="L377" s="17">
        <v>60</v>
      </c>
      <c r="M377" s="17" t="b">
        <v>1</v>
      </c>
      <c r="N377" s="17" t="s">
        <v>8269</v>
      </c>
      <c r="O377" s="17">
        <v>107</v>
      </c>
      <c r="P377" s="17">
        <v>62.67</v>
      </c>
      <c r="Q377" s="27" t="s">
        <v>8315</v>
      </c>
      <c r="R377" s="17" t="s">
        <v>8316</v>
      </c>
      <c r="S377" s="28">
        <v>42490.133877314816</v>
      </c>
      <c r="T377" s="28">
        <v>42527.083333333328</v>
      </c>
    </row>
    <row r="378" spans="1:20" ht="58" x14ac:dyDescent="0.35">
      <c r="A378" s="17">
        <v>3695</v>
      </c>
      <c r="B378" s="3" t="s">
        <v>3692</v>
      </c>
      <c r="C378" s="3" t="s">
        <v>7805</v>
      </c>
      <c r="D378" s="25">
        <v>4000</v>
      </c>
      <c r="E378" s="26">
        <v>4005</v>
      </c>
      <c r="F378" s="17" t="s">
        <v>8218</v>
      </c>
      <c r="G378" s="17" t="s">
        <v>8223</v>
      </c>
      <c r="H378" s="17" t="s">
        <v>8245</v>
      </c>
      <c r="I378" s="17">
        <v>1421009610</v>
      </c>
      <c r="J378" s="17">
        <v>1419281610</v>
      </c>
      <c r="K378" s="17" t="b">
        <v>0</v>
      </c>
      <c r="L378" s="17">
        <v>33</v>
      </c>
      <c r="M378" s="17" t="b">
        <v>1</v>
      </c>
      <c r="N378" s="17" t="s">
        <v>8269</v>
      </c>
      <c r="O378" s="17">
        <v>100</v>
      </c>
      <c r="P378" s="17">
        <v>121.36</v>
      </c>
      <c r="Q378" s="27" t="s">
        <v>8315</v>
      </c>
      <c r="R378" s="17" t="s">
        <v>8316</v>
      </c>
      <c r="S378" s="28">
        <v>41995.870486111111</v>
      </c>
      <c r="T378" s="28">
        <v>42015.870486111111</v>
      </c>
    </row>
    <row r="379" spans="1:20" ht="43.5" x14ac:dyDescent="0.35">
      <c r="A379" s="17">
        <v>3698</v>
      </c>
      <c r="B379" s="3" t="s">
        <v>3695</v>
      </c>
      <c r="C379" s="3" t="s">
        <v>7808</v>
      </c>
      <c r="D379" s="25">
        <v>5000</v>
      </c>
      <c r="E379" s="26">
        <v>5526</v>
      </c>
      <c r="F379" s="17" t="s">
        <v>8218</v>
      </c>
      <c r="G379" s="17" t="s">
        <v>8223</v>
      </c>
      <c r="H379" s="17" t="s">
        <v>8245</v>
      </c>
      <c r="I379" s="17">
        <v>1456946487</v>
      </c>
      <c r="J379" s="17">
        <v>1454354487</v>
      </c>
      <c r="K379" s="17" t="b">
        <v>0</v>
      </c>
      <c r="L379" s="17">
        <v>136</v>
      </c>
      <c r="M379" s="17" t="b">
        <v>1</v>
      </c>
      <c r="N379" s="17" t="s">
        <v>8269</v>
      </c>
      <c r="O379" s="17">
        <v>111</v>
      </c>
      <c r="P379" s="17">
        <v>40.630000000000003</v>
      </c>
      <c r="Q379" s="27" t="s">
        <v>8315</v>
      </c>
      <c r="R379" s="17" t="s">
        <v>8316</v>
      </c>
      <c r="S379" s="28">
        <v>42401.806562500002</v>
      </c>
      <c r="T379" s="28">
        <v>42431.806562500002</v>
      </c>
    </row>
    <row r="380" spans="1:20" ht="58" x14ac:dyDescent="0.35">
      <c r="A380" s="17">
        <v>3699</v>
      </c>
      <c r="B380" s="3" t="s">
        <v>3696</v>
      </c>
      <c r="C380" s="3" t="s">
        <v>7809</v>
      </c>
      <c r="D380" s="25">
        <v>2500</v>
      </c>
      <c r="E380" s="26">
        <v>2520</v>
      </c>
      <c r="F380" s="17" t="s">
        <v>8218</v>
      </c>
      <c r="G380" s="17" t="s">
        <v>8223</v>
      </c>
      <c r="H380" s="17" t="s">
        <v>8245</v>
      </c>
      <c r="I380" s="17">
        <v>1413383216</v>
      </c>
      <c r="J380" s="17">
        <v>1410791216</v>
      </c>
      <c r="K380" s="17" t="b">
        <v>0</v>
      </c>
      <c r="L380" s="17">
        <v>40</v>
      </c>
      <c r="M380" s="17" t="b">
        <v>1</v>
      </c>
      <c r="N380" s="17" t="s">
        <v>8269</v>
      </c>
      <c r="O380" s="17">
        <v>101</v>
      </c>
      <c r="P380" s="17">
        <v>63</v>
      </c>
      <c r="Q380" s="27" t="s">
        <v>8315</v>
      </c>
      <c r="R380" s="17" t="s">
        <v>8316</v>
      </c>
      <c r="S380" s="28">
        <v>41897.602037037039</v>
      </c>
      <c r="T380" s="28">
        <v>41927.602037037039</v>
      </c>
    </row>
    <row r="381" spans="1:20" ht="29" x14ac:dyDescent="0.35">
      <c r="A381" s="17">
        <v>3700</v>
      </c>
      <c r="B381" s="3" t="s">
        <v>3697</v>
      </c>
      <c r="C381" s="3" t="s">
        <v>7810</v>
      </c>
      <c r="D381" s="25">
        <v>500</v>
      </c>
      <c r="E381" s="26">
        <v>606</v>
      </c>
      <c r="F381" s="17" t="s">
        <v>8218</v>
      </c>
      <c r="G381" s="17" t="s">
        <v>8223</v>
      </c>
      <c r="H381" s="17" t="s">
        <v>8245</v>
      </c>
      <c r="I381" s="17">
        <v>1412092800</v>
      </c>
      <c r="J381" s="17">
        <v>1409493800</v>
      </c>
      <c r="K381" s="17" t="b">
        <v>0</v>
      </c>
      <c r="L381" s="17">
        <v>18</v>
      </c>
      <c r="M381" s="17" t="b">
        <v>1</v>
      </c>
      <c r="N381" s="17" t="s">
        <v>8269</v>
      </c>
      <c r="O381" s="17">
        <v>121</v>
      </c>
      <c r="P381" s="17">
        <v>33.67</v>
      </c>
      <c r="Q381" s="27" t="s">
        <v>8315</v>
      </c>
      <c r="R381" s="17" t="s">
        <v>8316</v>
      </c>
      <c r="S381" s="28">
        <v>41882.585648148146</v>
      </c>
      <c r="T381" s="28">
        <v>41912.666666666664</v>
      </c>
    </row>
    <row r="382" spans="1:20" ht="58" x14ac:dyDescent="0.35">
      <c r="A382" s="17">
        <v>3703</v>
      </c>
      <c r="B382" s="3" t="s">
        <v>3700</v>
      </c>
      <c r="C382" s="3" t="s">
        <v>7813</v>
      </c>
      <c r="D382" s="25">
        <v>1050</v>
      </c>
      <c r="E382" s="26">
        <v>1296</v>
      </c>
      <c r="F382" s="17" t="s">
        <v>8218</v>
      </c>
      <c r="G382" s="17" t="s">
        <v>8223</v>
      </c>
      <c r="H382" s="17" t="s">
        <v>8245</v>
      </c>
      <c r="I382" s="17">
        <v>1471071540</v>
      </c>
      <c r="J382" s="17">
        <v>1467720388</v>
      </c>
      <c r="K382" s="17" t="b">
        <v>0</v>
      </c>
      <c r="L382" s="17">
        <v>30</v>
      </c>
      <c r="M382" s="17" t="b">
        <v>1</v>
      </c>
      <c r="N382" s="17" t="s">
        <v>8269</v>
      </c>
      <c r="O382" s="17">
        <v>123</v>
      </c>
      <c r="P382" s="17">
        <v>43.2</v>
      </c>
      <c r="Q382" s="27" t="s">
        <v>8315</v>
      </c>
      <c r="R382" s="17" t="s">
        <v>8316</v>
      </c>
      <c r="S382" s="28">
        <v>42556.504490740743</v>
      </c>
      <c r="T382" s="28">
        <v>42595.290972222225</v>
      </c>
    </row>
    <row r="383" spans="1:20" ht="58" x14ac:dyDescent="0.35">
      <c r="A383" s="17">
        <v>3705</v>
      </c>
      <c r="B383" s="3" t="s">
        <v>3702</v>
      </c>
      <c r="C383" s="3" t="s">
        <v>7815</v>
      </c>
      <c r="D383" s="25">
        <v>2827</v>
      </c>
      <c r="E383" s="26">
        <v>2925</v>
      </c>
      <c r="F383" s="17" t="s">
        <v>8218</v>
      </c>
      <c r="G383" s="17" t="s">
        <v>8223</v>
      </c>
      <c r="H383" s="17" t="s">
        <v>8245</v>
      </c>
      <c r="I383" s="17">
        <v>1403546400</v>
      </c>
      <c r="J383" s="17">
        <v>1401714114</v>
      </c>
      <c r="K383" s="17" t="b">
        <v>0</v>
      </c>
      <c r="L383" s="17">
        <v>35</v>
      </c>
      <c r="M383" s="17" t="b">
        <v>1</v>
      </c>
      <c r="N383" s="17" t="s">
        <v>8269</v>
      </c>
      <c r="O383" s="17">
        <v>103</v>
      </c>
      <c r="P383" s="17">
        <v>83.57</v>
      </c>
      <c r="Q383" s="27" t="s">
        <v>8315</v>
      </c>
      <c r="R383" s="17" t="s">
        <v>8316</v>
      </c>
      <c r="S383" s="28">
        <v>41792.542986111112</v>
      </c>
      <c r="T383" s="28">
        <v>41813.75</v>
      </c>
    </row>
    <row r="384" spans="1:20" ht="43.5" x14ac:dyDescent="0.35">
      <c r="A384" s="17">
        <v>3706</v>
      </c>
      <c r="B384" s="3" t="s">
        <v>3703</v>
      </c>
      <c r="C384" s="3" t="s">
        <v>7816</v>
      </c>
      <c r="D384" s="25">
        <v>1500</v>
      </c>
      <c r="E384" s="26">
        <v>1820</v>
      </c>
      <c r="F384" s="17" t="s">
        <v>8218</v>
      </c>
      <c r="G384" s="17" t="s">
        <v>8223</v>
      </c>
      <c r="H384" s="17" t="s">
        <v>8245</v>
      </c>
      <c r="I384" s="17">
        <v>1410558949</v>
      </c>
      <c r="J384" s="17">
        <v>1409262949</v>
      </c>
      <c r="K384" s="17" t="b">
        <v>0</v>
      </c>
      <c r="L384" s="17">
        <v>13</v>
      </c>
      <c r="M384" s="17" t="b">
        <v>1</v>
      </c>
      <c r="N384" s="17" t="s">
        <v>8269</v>
      </c>
      <c r="O384" s="17">
        <v>121</v>
      </c>
      <c r="P384" s="17">
        <v>140</v>
      </c>
      <c r="Q384" s="27" t="s">
        <v>8315</v>
      </c>
      <c r="R384" s="17" t="s">
        <v>8316</v>
      </c>
      <c r="S384" s="28">
        <v>41879.913761574076</v>
      </c>
      <c r="T384" s="28">
        <v>41894.913761574076</v>
      </c>
    </row>
    <row r="385" spans="1:20" ht="43.5" x14ac:dyDescent="0.35">
      <c r="A385" s="17">
        <v>3707</v>
      </c>
      <c r="B385" s="3" t="s">
        <v>3704</v>
      </c>
      <c r="C385" s="3" t="s">
        <v>7817</v>
      </c>
      <c r="D385" s="25">
        <v>1000</v>
      </c>
      <c r="E385" s="26">
        <v>1860</v>
      </c>
      <c r="F385" s="17" t="s">
        <v>8218</v>
      </c>
      <c r="G385" s="17" t="s">
        <v>8223</v>
      </c>
      <c r="H385" s="17" t="s">
        <v>8245</v>
      </c>
      <c r="I385" s="17">
        <v>1469165160</v>
      </c>
      <c r="J385" s="17">
        <v>1467335378</v>
      </c>
      <c r="K385" s="17" t="b">
        <v>0</v>
      </c>
      <c r="L385" s="17">
        <v>23</v>
      </c>
      <c r="M385" s="17" t="b">
        <v>1</v>
      </c>
      <c r="N385" s="17" t="s">
        <v>8269</v>
      </c>
      <c r="O385" s="17">
        <v>186</v>
      </c>
      <c r="P385" s="17">
        <v>80.87</v>
      </c>
      <c r="Q385" s="27" t="s">
        <v>8315</v>
      </c>
      <c r="R385" s="17" t="s">
        <v>8316</v>
      </c>
      <c r="S385" s="28">
        <v>42552.048356481479</v>
      </c>
      <c r="T385" s="28">
        <v>42573.226388888885</v>
      </c>
    </row>
    <row r="386" spans="1:20" ht="58" x14ac:dyDescent="0.35">
      <c r="A386" s="17">
        <v>3708</v>
      </c>
      <c r="B386" s="3" t="s">
        <v>3705</v>
      </c>
      <c r="C386" s="3" t="s">
        <v>7818</v>
      </c>
      <c r="D386" s="25">
        <v>700</v>
      </c>
      <c r="E386" s="26">
        <v>2100</v>
      </c>
      <c r="F386" s="17" t="s">
        <v>8218</v>
      </c>
      <c r="G386" s="17" t="s">
        <v>8223</v>
      </c>
      <c r="H386" s="17" t="s">
        <v>8245</v>
      </c>
      <c r="I386" s="17">
        <v>1404444286</v>
      </c>
      <c r="J386" s="17">
        <v>1403234686</v>
      </c>
      <c r="K386" s="17" t="b">
        <v>0</v>
      </c>
      <c r="L386" s="17">
        <v>39</v>
      </c>
      <c r="M386" s="17" t="b">
        <v>1</v>
      </c>
      <c r="N386" s="17" t="s">
        <v>8269</v>
      </c>
      <c r="O386" s="17">
        <v>300</v>
      </c>
      <c r="P386" s="17">
        <v>53.85</v>
      </c>
      <c r="Q386" s="27" t="s">
        <v>8315</v>
      </c>
      <c r="R386" s="17" t="s">
        <v>8316</v>
      </c>
      <c r="S386" s="28">
        <v>41810.142199074071</v>
      </c>
      <c r="T386" s="28">
        <v>41824.142199074071</v>
      </c>
    </row>
    <row r="387" spans="1:20" ht="43.5" x14ac:dyDescent="0.35">
      <c r="A387" s="17">
        <v>3710</v>
      </c>
      <c r="B387" s="3" t="s">
        <v>3707</v>
      </c>
      <c r="C387" s="3" t="s">
        <v>7820</v>
      </c>
      <c r="D387" s="25">
        <v>1300</v>
      </c>
      <c r="E387" s="26">
        <v>1835</v>
      </c>
      <c r="F387" s="17" t="s">
        <v>8218</v>
      </c>
      <c r="G387" s="17" t="s">
        <v>8223</v>
      </c>
      <c r="H387" s="17" t="s">
        <v>8245</v>
      </c>
      <c r="I387" s="17">
        <v>1428068988</v>
      </c>
      <c r="J387" s="17">
        <v>1425908988</v>
      </c>
      <c r="K387" s="17" t="b">
        <v>0</v>
      </c>
      <c r="L387" s="17">
        <v>27</v>
      </c>
      <c r="M387" s="17" t="b">
        <v>1</v>
      </c>
      <c r="N387" s="17" t="s">
        <v>8269</v>
      </c>
      <c r="O387" s="17">
        <v>141</v>
      </c>
      <c r="P387" s="17">
        <v>67.959999999999994</v>
      </c>
      <c r="Q387" s="27" t="s">
        <v>8315</v>
      </c>
      <c r="R387" s="17" t="s">
        <v>8316</v>
      </c>
      <c r="S387" s="28">
        <v>42072.576249999998</v>
      </c>
      <c r="T387" s="28">
        <v>42097.576249999998</v>
      </c>
    </row>
    <row r="388" spans="1:20" ht="29" x14ac:dyDescent="0.35">
      <c r="A388" s="17">
        <v>3711</v>
      </c>
      <c r="B388" s="3" t="s">
        <v>3708</v>
      </c>
      <c r="C388" s="3" t="s">
        <v>7821</v>
      </c>
      <c r="D388" s="25">
        <v>500</v>
      </c>
      <c r="E388" s="26">
        <v>570</v>
      </c>
      <c r="F388" s="17" t="s">
        <v>8218</v>
      </c>
      <c r="G388" s="17" t="s">
        <v>8223</v>
      </c>
      <c r="H388" s="17" t="s">
        <v>8245</v>
      </c>
      <c r="I388" s="17">
        <v>1402848000</v>
      </c>
      <c r="J388" s="17">
        <v>1400606573</v>
      </c>
      <c r="K388" s="17" t="b">
        <v>0</v>
      </c>
      <c r="L388" s="17">
        <v>21</v>
      </c>
      <c r="M388" s="17" t="b">
        <v>1</v>
      </c>
      <c r="N388" s="17" t="s">
        <v>8269</v>
      </c>
      <c r="O388" s="17">
        <v>114</v>
      </c>
      <c r="P388" s="17">
        <v>27.14</v>
      </c>
      <c r="Q388" s="27" t="s">
        <v>8315</v>
      </c>
      <c r="R388" s="17" t="s">
        <v>8316</v>
      </c>
      <c r="S388" s="28">
        <v>41779.724224537036</v>
      </c>
      <c r="T388" s="28">
        <v>41805.666666666664</v>
      </c>
    </row>
    <row r="389" spans="1:20" ht="58" x14ac:dyDescent="0.35">
      <c r="A389" s="17">
        <v>3712</v>
      </c>
      <c r="B389" s="3" t="s">
        <v>3709</v>
      </c>
      <c r="C389" s="3" t="s">
        <v>7822</v>
      </c>
      <c r="D389" s="25">
        <v>7500</v>
      </c>
      <c r="E389" s="26">
        <v>11530</v>
      </c>
      <c r="F389" s="17" t="s">
        <v>8218</v>
      </c>
      <c r="G389" s="17" t="s">
        <v>8223</v>
      </c>
      <c r="H389" s="17" t="s">
        <v>8245</v>
      </c>
      <c r="I389" s="17">
        <v>1433055540</v>
      </c>
      <c r="J389" s="17">
        <v>1431230867</v>
      </c>
      <c r="K389" s="17" t="b">
        <v>0</v>
      </c>
      <c r="L389" s="17">
        <v>104</v>
      </c>
      <c r="M389" s="17" t="b">
        <v>1</v>
      </c>
      <c r="N389" s="17" t="s">
        <v>8269</v>
      </c>
      <c r="O389" s="17">
        <v>154</v>
      </c>
      <c r="P389" s="17">
        <v>110.87</v>
      </c>
      <c r="Q389" s="27" t="s">
        <v>8315</v>
      </c>
      <c r="R389" s="17" t="s">
        <v>8316</v>
      </c>
      <c r="S389" s="28">
        <v>42134.172071759262</v>
      </c>
      <c r="T389" s="28">
        <v>42155.290972222225</v>
      </c>
    </row>
    <row r="390" spans="1:20" ht="43.5" x14ac:dyDescent="0.35">
      <c r="A390" s="17">
        <v>3713</v>
      </c>
      <c r="B390" s="3" t="s">
        <v>3710</v>
      </c>
      <c r="C390" s="3" t="s">
        <v>7823</v>
      </c>
      <c r="D390" s="25">
        <v>2000</v>
      </c>
      <c r="E390" s="26">
        <v>2030</v>
      </c>
      <c r="F390" s="17" t="s">
        <v>8218</v>
      </c>
      <c r="G390" s="17" t="s">
        <v>8223</v>
      </c>
      <c r="H390" s="17" t="s">
        <v>8245</v>
      </c>
      <c r="I390" s="17">
        <v>1465062166</v>
      </c>
      <c r="J390" s="17">
        <v>1463334166</v>
      </c>
      <c r="K390" s="17" t="b">
        <v>0</v>
      </c>
      <c r="L390" s="17">
        <v>19</v>
      </c>
      <c r="M390" s="17" t="b">
        <v>1</v>
      </c>
      <c r="N390" s="17" t="s">
        <v>8269</v>
      </c>
      <c r="O390" s="17">
        <v>102</v>
      </c>
      <c r="P390" s="17">
        <v>106.84</v>
      </c>
      <c r="Q390" s="27" t="s">
        <v>8315</v>
      </c>
      <c r="R390" s="17" t="s">
        <v>8316</v>
      </c>
      <c r="S390" s="28">
        <v>42505.738032407404</v>
      </c>
      <c r="T390" s="28">
        <v>42525.738032407404</v>
      </c>
    </row>
    <row r="391" spans="1:20" ht="58" x14ac:dyDescent="0.35">
      <c r="A391" s="17">
        <v>3714</v>
      </c>
      <c r="B391" s="3" t="s">
        <v>3711</v>
      </c>
      <c r="C391" s="3" t="s">
        <v>7824</v>
      </c>
      <c r="D391" s="25">
        <v>10000</v>
      </c>
      <c r="E391" s="26">
        <v>10235</v>
      </c>
      <c r="F391" s="17" t="s">
        <v>8218</v>
      </c>
      <c r="G391" s="17" t="s">
        <v>8223</v>
      </c>
      <c r="H391" s="17" t="s">
        <v>8245</v>
      </c>
      <c r="I391" s="17">
        <v>1432612740</v>
      </c>
      <c r="J391" s="17">
        <v>1429881667</v>
      </c>
      <c r="K391" s="17" t="b">
        <v>0</v>
      </c>
      <c r="L391" s="17">
        <v>97</v>
      </c>
      <c r="M391" s="17" t="b">
        <v>1</v>
      </c>
      <c r="N391" s="17" t="s">
        <v>8269</v>
      </c>
      <c r="O391" s="17">
        <v>102</v>
      </c>
      <c r="P391" s="17">
        <v>105.52</v>
      </c>
      <c r="Q391" s="27" t="s">
        <v>8315</v>
      </c>
      <c r="R391" s="17" t="s">
        <v>8316</v>
      </c>
      <c r="S391" s="28">
        <v>42118.556331018524</v>
      </c>
      <c r="T391" s="28">
        <v>42150.165972222225</v>
      </c>
    </row>
    <row r="392" spans="1:20" ht="43.5" x14ac:dyDescent="0.35">
      <c r="A392" s="17">
        <v>3716</v>
      </c>
      <c r="B392" s="3" t="s">
        <v>3713</v>
      </c>
      <c r="C392" s="3" t="s">
        <v>7826</v>
      </c>
      <c r="D392" s="25">
        <v>800</v>
      </c>
      <c r="E392" s="26">
        <v>1246</v>
      </c>
      <c r="F392" s="17" t="s">
        <v>8218</v>
      </c>
      <c r="G392" s="17" t="s">
        <v>8223</v>
      </c>
      <c r="H392" s="17" t="s">
        <v>8245</v>
      </c>
      <c r="I392" s="17">
        <v>1453411109</v>
      </c>
      <c r="J392" s="17">
        <v>1450819109</v>
      </c>
      <c r="K392" s="17" t="b">
        <v>0</v>
      </c>
      <c r="L392" s="17">
        <v>24</v>
      </c>
      <c r="M392" s="17" t="b">
        <v>1</v>
      </c>
      <c r="N392" s="17" t="s">
        <v>8269</v>
      </c>
      <c r="O392" s="17">
        <v>156</v>
      </c>
      <c r="P392" s="17">
        <v>51.92</v>
      </c>
      <c r="Q392" s="27" t="s">
        <v>8315</v>
      </c>
      <c r="R392" s="17" t="s">
        <v>8316</v>
      </c>
      <c r="S392" s="28">
        <v>42360.887835648144</v>
      </c>
      <c r="T392" s="28">
        <v>42390.887835648144</v>
      </c>
    </row>
    <row r="393" spans="1:20" ht="29" x14ac:dyDescent="0.35">
      <c r="A393" s="17">
        <v>3720</v>
      </c>
      <c r="B393" s="3" t="s">
        <v>3717</v>
      </c>
      <c r="C393" s="3" t="s">
        <v>7830</v>
      </c>
      <c r="D393" s="25">
        <v>3300</v>
      </c>
      <c r="E393" s="26">
        <v>3449</v>
      </c>
      <c r="F393" s="17" t="s">
        <v>8218</v>
      </c>
      <c r="G393" s="17" t="s">
        <v>8223</v>
      </c>
      <c r="H393" s="17" t="s">
        <v>8245</v>
      </c>
      <c r="I393" s="17">
        <v>1435881006</v>
      </c>
      <c r="J393" s="17">
        <v>1433980206</v>
      </c>
      <c r="K393" s="17" t="b">
        <v>0</v>
      </c>
      <c r="L393" s="17">
        <v>40</v>
      </c>
      <c r="M393" s="17" t="b">
        <v>1</v>
      </c>
      <c r="N393" s="17" t="s">
        <v>8269</v>
      </c>
      <c r="O393" s="17">
        <v>105</v>
      </c>
      <c r="P393" s="17">
        <v>86.23</v>
      </c>
      <c r="Q393" s="27" t="s">
        <v>8315</v>
      </c>
      <c r="R393" s="17" t="s">
        <v>8316</v>
      </c>
      <c r="S393" s="28">
        <v>42165.993125000001</v>
      </c>
      <c r="T393" s="28">
        <v>42187.993125000001</v>
      </c>
    </row>
    <row r="394" spans="1:20" ht="58" x14ac:dyDescent="0.35">
      <c r="A394" s="17">
        <v>3721</v>
      </c>
      <c r="B394" s="3" t="s">
        <v>3718</v>
      </c>
      <c r="C394" s="3" t="s">
        <v>7831</v>
      </c>
      <c r="D394" s="25">
        <v>5000</v>
      </c>
      <c r="E394" s="26">
        <v>5040</v>
      </c>
      <c r="F394" s="17" t="s">
        <v>8218</v>
      </c>
      <c r="G394" s="17" t="s">
        <v>8223</v>
      </c>
      <c r="H394" s="17" t="s">
        <v>8245</v>
      </c>
      <c r="I394" s="17">
        <v>1415230084</v>
      </c>
      <c r="J394" s="17">
        <v>1413412084</v>
      </c>
      <c r="K394" s="17" t="b">
        <v>0</v>
      </c>
      <c r="L394" s="17">
        <v>44</v>
      </c>
      <c r="M394" s="17" t="b">
        <v>1</v>
      </c>
      <c r="N394" s="17" t="s">
        <v>8269</v>
      </c>
      <c r="O394" s="17">
        <v>101</v>
      </c>
      <c r="P394" s="17">
        <v>114.55</v>
      </c>
      <c r="Q394" s="27" t="s">
        <v>8315</v>
      </c>
      <c r="R394" s="17" t="s">
        <v>8316</v>
      </c>
      <c r="S394" s="28">
        <v>41927.936157407406</v>
      </c>
      <c r="T394" s="28">
        <v>41948.977824074071</v>
      </c>
    </row>
    <row r="395" spans="1:20" ht="43.5" x14ac:dyDescent="0.35">
      <c r="A395" s="17">
        <v>3726</v>
      </c>
      <c r="B395" s="3" t="s">
        <v>3723</v>
      </c>
      <c r="C395" s="3" t="s">
        <v>7836</v>
      </c>
      <c r="D395" s="25">
        <v>850</v>
      </c>
      <c r="E395" s="26">
        <v>2879</v>
      </c>
      <c r="F395" s="17" t="s">
        <v>8218</v>
      </c>
      <c r="G395" s="17" t="s">
        <v>8223</v>
      </c>
      <c r="H395" s="17" t="s">
        <v>8245</v>
      </c>
      <c r="I395" s="17">
        <v>1461963600</v>
      </c>
      <c r="J395" s="17">
        <v>1459567371</v>
      </c>
      <c r="K395" s="17" t="b">
        <v>0</v>
      </c>
      <c r="L395" s="17">
        <v>46</v>
      </c>
      <c r="M395" s="17" t="b">
        <v>1</v>
      </c>
      <c r="N395" s="17" t="s">
        <v>8269</v>
      </c>
      <c r="O395" s="17">
        <v>339</v>
      </c>
      <c r="P395" s="17">
        <v>62.59</v>
      </c>
      <c r="Q395" s="27" t="s">
        <v>8315</v>
      </c>
      <c r="R395" s="17" t="s">
        <v>8316</v>
      </c>
      <c r="S395" s="28">
        <v>42462.140868055561</v>
      </c>
      <c r="T395" s="28">
        <v>42489.875</v>
      </c>
    </row>
    <row r="396" spans="1:20" ht="43.5" x14ac:dyDescent="0.35">
      <c r="A396" s="17">
        <v>3727</v>
      </c>
      <c r="B396" s="3" t="s">
        <v>3724</v>
      </c>
      <c r="C396" s="3" t="s">
        <v>7837</v>
      </c>
      <c r="D396" s="25">
        <v>2000</v>
      </c>
      <c r="E396" s="26">
        <v>2015</v>
      </c>
      <c r="F396" s="17" t="s">
        <v>8218</v>
      </c>
      <c r="G396" s="17" t="s">
        <v>8223</v>
      </c>
      <c r="H396" s="17" t="s">
        <v>8245</v>
      </c>
      <c r="I396" s="17">
        <v>1476939300</v>
      </c>
      <c r="J396" s="17">
        <v>1474273294</v>
      </c>
      <c r="K396" s="17" t="b">
        <v>0</v>
      </c>
      <c r="L396" s="17">
        <v>33</v>
      </c>
      <c r="M396" s="17" t="b">
        <v>1</v>
      </c>
      <c r="N396" s="17" t="s">
        <v>8269</v>
      </c>
      <c r="O396" s="17">
        <v>101</v>
      </c>
      <c r="P396" s="17">
        <v>61.06</v>
      </c>
      <c r="Q396" s="27" t="s">
        <v>8315</v>
      </c>
      <c r="R396" s="17" t="s">
        <v>8316</v>
      </c>
      <c r="S396" s="28">
        <v>42632.348310185189</v>
      </c>
      <c r="T396" s="28">
        <v>42663.204861111109</v>
      </c>
    </row>
    <row r="397" spans="1:20" ht="58" x14ac:dyDescent="0.35">
      <c r="A397" s="17">
        <v>3810</v>
      </c>
      <c r="B397" s="3" t="s">
        <v>3807</v>
      </c>
      <c r="C397" s="3" t="s">
        <v>7920</v>
      </c>
      <c r="D397" s="25">
        <v>1500</v>
      </c>
      <c r="E397" s="26">
        <v>1826</v>
      </c>
      <c r="F397" s="17" t="s">
        <v>8218</v>
      </c>
      <c r="G397" s="17" t="s">
        <v>8223</v>
      </c>
      <c r="H397" s="17" t="s">
        <v>8245</v>
      </c>
      <c r="I397" s="17">
        <v>1426965758</v>
      </c>
      <c r="J397" s="17">
        <v>1424377358</v>
      </c>
      <c r="K397" s="17" t="b">
        <v>0</v>
      </c>
      <c r="L397" s="17">
        <v>26</v>
      </c>
      <c r="M397" s="17" t="b">
        <v>1</v>
      </c>
      <c r="N397" s="17" t="s">
        <v>8269</v>
      </c>
      <c r="O397" s="17">
        <v>122</v>
      </c>
      <c r="P397" s="17">
        <v>70.23</v>
      </c>
      <c r="Q397" s="27" t="s">
        <v>8315</v>
      </c>
      <c r="R397" s="17" t="s">
        <v>8316</v>
      </c>
      <c r="S397" s="28">
        <v>42054.849050925928</v>
      </c>
      <c r="T397" s="28">
        <v>42084.807384259257</v>
      </c>
    </row>
    <row r="398" spans="1:20" ht="58" x14ac:dyDescent="0.35">
      <c r="A398" s="17">
        <v>3813</v>
      </c>
      <c r="B398" s="3" t="s">
        <v>3810</v>
      </c>
      <c r="C398" s="3" t="s">
        <v>7923</v>
      </c>
      <c r="D398" s="25">
        <v>2100</v>
      </c>
      <c r="E398" s="26">
        <v>2119.9899999999998</v>
      </c>
      <c r="F398" s="17" t="s">
        <v>8218</v>
      </c>
      <c r="G398" s="17" t="s">
        <v>8223</v>
      </c>
      <c r="H398" s="17" t="s">
        <v>8245</v>
      </c>
      <c r="I398" s="17">
        <v>1465940580</v>
      </c>
      <c r="J398" s="17">
        <v>1462603021</v>
      </c>
      <c r="K398" s="17" t="b">
        <v>0</v>
      </c>
      <c r="L398" s="17">
        <v>27</v>
      </c>
      <c r="M398" s="17" t="b">
        <v>1</v>
      </c>
      <c r="N398" s="17" t="s">
        <v>8269</v>
      </c>
      <c r="O398" s="17">
        <v>101</v>
      </c>
      <c r="P398" s="17">
        <v>78.52</v>
      </c>
      <c r="Q398" s="27" t="s">
        <v>8315</v>
      </c>
      <c r="R398" s="17" t="s">
        <v>8316</v>
      </c>
      <c r="S398" s="28">
        <v>42497.275706018518</v>
      </c>
      <c r="T398" s="28">
        <v>42535.904861111107</v>
      </c>
    </row>
    <row r="399" spans="1:20" ht="58" x14ac:dyDescent="0.35">
      <c r="A399" s="17">
        <v>3814</v>
      </c>
      <c r="B399" s="3" t="s">
        <v>3811</v>
      </c>
      <c r="C399" s="3" t="s">
        <v>7924</v>
      </c>
      <c r="D399" s="25">
        <v>1500</v>
      </c>
      <c r="E399" s="26">
        <v>2102</v>
      </c>
      <c r="F399" s="17" t="s">
        <v>8218</v>
      </c>
      <c r="G399" s="17" t="s">
        <v>8223</v>
      </c>
      <c r="H399" s="17" t="s">
        <v>8245</v>
      </c>
      <c r="I399" s="17">
        <v>1427860740</v>
      </c>
      <c r="J399" s="17">
        <v>1424727712</v>
      </c>
      <c r="K399" s="17" t="b">
        <v>0</v>
      </c>
      <c r="L399" s="17">
        <v>34</v>
      </c>
      <c r="M399" s="17" t="b">
        <v>1</v>
      </c>
      <c r="N399" s="17" t="s">
        <v>8269</v>
      </c>
      <c r="O399" s="17">
        <v>140</v>
      </c>
      <c r="P399" s="17">
        <v>61.82</v>
      </c>
      <c r="Q399" s="27" t="s">
        <v>8315</v>
      </c>
      <c r="R399" s="17" t="s">
        <v>8316</v>
      </c>
      <c r="S399" s="28">
        <v>42058.904074074075</v>
      </c>
      <c r="T399" s="28">
        <v>42095.165972222225</v>
      </c>
    </row>
    <row r="400" spans="1:20" ht="58" x14ac:dyDescent="0.35">
      <c r="A400" s="17">
        <v>3816</v>
      </c>
      <c r="B400" s="3" t="s">
        <v>3813</v>
      </c>
      <c r="C400" s="3" t="s">
        <v>7926</v>
      </c>
      <c r="D400" s="25">
        <v>1500</v>
      </c>
      <c r="E400" s="26">
        <v>1788.57</v>
      </c>
      <c r="F400" s="17" t="s">
        <v>8218</v>
      </c>
      <c r="G400" s="17" t="s">
        <v>8223</v>
      </c>
      <c r="H400" s="17" t="s">
        <v>8245</v>
      </c>
      <c r="I400" s="17">
        <v>1405614823</v>
      </c>
      <c r="J400" s="17">
        <v>1403022823</v>
      </c>
      <c r="K400" s="17" t="b">
        <v>0</v>
      </c>
      <c r="L400" s="17">
        <v>37</v>
      </c>
      <c r="M400" s="17" t="b">
        <v>1</v>
      </c>
      <c r="N400" s="17" t="s">
        <v>8269</v>
      </c>
      <c r="O400" s="17">
        <v>119</v>
      </c>
      <c r="P400" s="17">
        <v>48.34</v>
      </c>
      <c r="Q400" s="27" t="s">
        <v>8315</v>
      </c>
      <c r="R400" s="17" t="s">
        <v>8316</v>
      </c>
      <c r="S400" s="28">
        <v>41807.690081018518</v>
      </c>
      <c r="T400" s="28">
        <v>41837.690081018518</v>
      </c>
    </row>
    <row r="401" spans="1:20" ht="58" x14ac:dyDescent="0.35">
      <c r="A401" s="17">
        <v>3817</v>
      </c>
      <c r="B401" s="3" t="s">
        <v>3814</v>
      </c>
      <c r="C401" s="3" t="s">
        <v>7927</v>
      </c>
      <c r="D401" s="25">
        <v>2000</v>
      </c>
      <c r="E401" s="26">
        <v>2145</v>
      </c>
      <c r="F401" s="17" t="s">
        <v>8218</v>
      </c>
      <c r="G401" s="17" t="s">
        <v>8223</v>
      </c>
      <c r="H401" s="17" t="s">
        <v>8245</v>
      </c>
      <c r="I401" s="17">
        <v>1445659140</v>
      </c>
      <c r="J401" s="17">
        <v>1444236216</v>
      </c>
      <c r="K401" s="17" t="b">
        <v>0</v>
      </c>
      <c r="L401" s="17">
        <v>20</v>
      </c>
      <c r="M401" s="17" t="b">
        <v>1</v>
      </c>
      <c r="N401" s="17" t="s">
        <v>8269</v>
      </c>
      <c r="O401" s="17">
        <v>107</v>
      </c>
      <c r="P401" s="17">
        <v>107.25</v>
      </c>
      <c r="Q401" s="27" t="s">
        <v>8315</v>
      </c>
      <c r="R401" s="17" t="s">
        <v>8316</v>
      </c>
      <c r="S401" s="28">
        <v>42284.69694444444</v>
      </c>
      <c r="T401" s="28">
        <v>42301.165972222225</v>
      </c>
    </row>
    <row r="402" spans="1:20" ht="43.5" x14ac:dyDescent="0.35">
      <c r="A402" s="17">
        <v>3818</v>
      </c>
      <c r="B402" s="3" t="s">
        <v>3815</v>
      </c>
      <c r="C402" s="3" t="s">
        <v>7928</v>
      </c>
      <c r="D402" s="25">
        <v>250</v>
      </c>
      <c r="E402" s="26">
        <v>570</v>
      </c>
      <c r="F402" s="17" t="s">
        <v>8218</v>
      </c>
      <c r="G402" s="17" t="s">
        <v>8223</v>
      </c>
      <c r="H402" s="17" t="s">
        <v>8245</v>
      </c>
      <c r="I402" s="17">
        <v>1426187582</v>
      </c>
      <c r="J402" s="17">
        <v>1423599182</v>
      </c>
      <c r="K402" s="17" t="b">
        <v>0</v>
      </c>
      <c r="L402" s="17">
        <v>10</v>
      </c>
      <c r="M402" s="17" t="b">
        <v>1</v>
      </c>
      <c r="N402" s="17" t="s">
        <v>8269</v>
      </c>
      <c r="O402" s="17">
        <v>228</v>
      </c>
      <c r="P402" s="17">
        <v>57</v>
      </c>
      <c r="Q402" s="27" t="s">
        <v>8315</v>
      </c>
      <c r="R402" s="17" t="s">
        <v>8316</v>
      </c>
      <c r="S402" s="28">
        <v>42045.84238425926</v>
      </c>
      <c r="T402" s="28">
        <v>42075.800717592589</v>
      </c>
    </row>
    <row r="403" spans="1:20" ht="43.5" x14ac:dyDescent="0.35">
      <c r="A403" s="17">
        <v>3819</v>
      </c>
      <c r="B403" s="3" t="s">
        <v>3816</v>
      </c>
      <c r="C403" s="3" t="s">
        <v>7817</v>
      </c>
      <c r="D403" s="25">
        <v>1000</v>
      </c>
      <c r="E403" s="26">
        <v>1064</v>
      </c>
      <c r="F403" s="17" t="s">
        <v>8218</v>
      </c>
      <c r="G403" s="17" t="s">
        <v>8223</v>
      </c>
      <c r="H403" s="17" t="s">
        <v>8245</v>
      </c>
      <c r="I403" s="17">
        <v>1437166920</v>
      </c>
      <c r="J403" s="17">
        <v>1435554104</v>
      </c>
      <c r="K403" s="17" t="b">
        <v>0</v>
      </c>
      <c r="L403" s="17">
        <v>26</v>
      </c>
      <c r="M403" s="17" t="b">
        <v>1</v>
      </c>
      <c r="N403" s="17" t="s">
        <v>8269</v>
      </c>
      <c r="O403" s="17">
        <v>106</v>
      </c>
      <c r="P403" s="17">
        <v>40.92</v>
      </c>
      <c r="Q403" s="27" t="s">
        <v>8315</v>
      </c>
      <c r="R403" s="17" t="s">
        <v>8316</v>
      </c>
      <c r="S403" s="28">
        <v>42184.209537037037</v>
      </c>
      <c r="T403" s="28">
        <v>42202.876388888893</v>
      </c>
    </row>
    <row r="404" spans="1:20" ht="58" x14ac:dyDescent="0.35">
      <c r="A404" s="17">
        <v>3821</v>
      </c>
      <c r="B404" s="3" t="s">
        <v>3818</v>
      </c>
      <c r="C404" s="3" t="s">
        <v>7930</v>
      </c>
      <c r="D404" s="25">
        <v>3500</v>
      </c>
      <c r="E404" s="26">
        <v>3659</v>
      </c>
      <c r="F404" s="17" t="s">
        <v>8218</v>
      </c>
      <c r="G404" s="17" t="s">
        <v>8223</v>
      </c>
      <c r="H404" s="17" t="s">
        <v>8245</v>
      </c>
      <c r="I404" s="17">
        <v>1451881207</v>
      </c>
      <c r="J404" s="17">
        <v>1449116407</v>
      </c>
      <c r="K404" s="17" t="b">
        <v>0</v>
      </c>
      <c r="L404" s="17">
        <v>46</v>
      </c>
      <c r="M404" s="17" t="b">
        <v>1</v>
      </c>
      <c r="N404" s="17" t="s">
        <v>8269</v>
      </c>
      <c r="O404" s="17">
        <v>105</v>
      </c>
      <c r="P404" s="17">
        <v>79.540000000000006</v>
      </c>
      <c r="Q404" s="27" t="s">
        <v>8315</v>
      </c>
      <c r="R404" s="17" t="s">
        <v>8316</v>
      </c>
      <c r="S404" s="28">
        <v>42341.180636574078</v>
      </c>
      <c r="T404" s="28">
        <v>42373.180636574078</v>
      </c>
    </row>
    <row r="405" spans="1:20" ht="58" x14ac:dyDescent="0.35">
      <c r="A405" s="17">
        <v>3823</v>
      </c>
      <c r="B405" s="3" t="s">
        <v>3820</v>
      </c>
      <c r="C405" s="3" t="s">
        <v>7932</v>
      </c>
      <c r="D405" s="25">
        <v>2500</v>
      </c>
      <c r="E405" s="26">
        <v>2650</v>
      </c>
      <c r="F405" s="17" t="s">
        <v>8218</v>
      </c>
      <c r="G405" s="17" t="s">
        <v>8223</v>
      </c>
      <c r="H405" s="17" t="s">
        <v>8245</v>
      </c>
      <c r="I405" s="17">
        <v>1437364740</v>
      </c>
      <c r="J405" s="17">
        <v>1434405044</v>
      </c>
      <c r="K405" s="17" t="b">
        <v>0</v>
      </c>
      <c r="L405" s="17">
        <v>41</v>
      </c>
      <c r="M405" s="17" t="b">
        <v>1</v>
      </c>
      <c r="N405" s="17" t="s">
        <v>8269</v>
      </c>
      <c r="O405" s="17">
        <v>106</v>
      </c>
      <c r="P405" s="17">
        <v>64.63</v>
      </c>
      <c r="Q405" s="27" t="s">
        <v>8315</v>
      </c>
      <c r="R405" s="17" t="s">
        <v>8316</v>
      </c>
      <c r="S405" s="28">
        <v>42170.910231481481</v>
      </c>
      <c r="T405" s="28">
        <v>42205.165972222225</v>
      </c>
    </row>
    <row r="406" spans="1:20" ht="58" x14ac:dyDescent="0.35">
      <c r="A406" s="17">
        <v>3825</v>
      </c>
      <c r="B406" s="3" t="s">
        <v>3822</v>
      </c>
      <c r="C406" s="3" t="s">
        <v>7934</v>
      </c>
      <c r="D406" s="25">
        <v>5000</v>
      </c>
      <c r="E406" s="26">
        <v>5271</v>
      </c>
      <c r="F406" s="17" t="s">
        <v>8218</v>
      </c>
      <c r="G406" s="17" t="s">
        <v>8223</v>
      </c>
      <c r="H406" s="17" t="s">
        <v>8245</v>
      </c>
      <c r="I406" s="17">
        <v>1434505214</v>
      </c>
      <c r="J406" s="17">
        <v>1432690814</v>
      </c>
      <c r="K406" s="17" t="b">
        <v>0</v>
      </c>
      <c r="L406" s="17">
        <v>49</v>
      </c>
      <c r="M406" s="17" t="b">
        <v>1</v>
      </c>
      <c r="N406" s="17" t="s">
        <v>8269</v>
      </c>
      <c r="O406" s="17">
        <v>105</v>
      </c>
      <c r="P406" s="17">
        <v>107.57</v>
      </c>
      <c r="Q406" s="27" t="s">
        <v>8315</v>
      </c>
      <c r="R406" s="17" t="s">
        <v>8316</v>
      </c>
      <c r="S406" s="28">
        <v>42151.069606481484</v>
      </c>
      <c r="T406" s="28">
        <v>42172.069606481484</v>
      </c>
    </row>
    <row r="407" spans="1:20" ht="58" x14ac:dyDescent="0.35">
      <c r="A407" s="17">
        <v>3828</v>
      </c>
      <c r="B407" s="3" t="s">
        <v>3825</v>
      </c>
      <c r="C407" s="3" t="s">
        <v>7937</v>
      </c>
      <c r="D407" s="25">
        <v>5000</v>
      </c>
      <c r="E407" s="26">
        <v>5000</v>
      </c>
      <c r="F407" s="17" t="s">
        <v>8218</v>
      </c>
      <c r="G407" s="17" t="s">
        <v>8223</v>
      </c>
      <c r="H407" s="17" t="s">
        <v>8245</v>
      </c>
      <c r="I407" s="17">
        <v>1420033187</v>
      </c>
      <c r="J407" s="17">
        <v>1414845587</v>
      </c>
      <c r="K407" s="17" t="b">
        <v>0</v>
      </c>
      <c r="L407" s="17">
        <v>28</v>
      </c>
      <c r="M407" s="17" t="b">
        <v>1</v>
      </c>
      <c r="N407" s="17" t="s">
        <v>8269</v>
      </c>
      <c r="O407" s="17">
        <v>100</v>
      </c>
      <c r="P407" s="17">
        <v>178.57</v>
      </c>
      <c r="Q407" s="27" t="s">
        <v>8315</v>
      </c>
      <c r="R407" s="17" t="s">
        <v>8316</v>
      </c>
      <c r="S407" s="28">
        <v>41944.527627314819</v>
      </c>
      <c r="T407" s="28">
        <v>42004.569293981483</v>
      </c>
    </row>
    <row r="408" spans="1:20" ht="58" x14ac:dyDescent="0.35">
      <c r="A408" s="17">
        <v>3829</v>
      </c>
      <c r="B408" s="3" t="s">
        <v>3826</v>
      </c>
      <c r="C408" s="3" t="s">
        <v>7938</v>
      </c>
      <c r="D408" s="25">
        <v>500</v>
      </c>
      <c r="E408" s="26">
        <v>501</v>
      </c>
      <c r="F408" s="17" t="s">
        <v>8218</v>
      </c>
      <c r="G408" s="17" t="s">
        <v>8223</v>
      </c>
      <c r="H408" s="17" t="s">
        <v>8245</v>
      </c>
      <c r="I408" s="17">
        <v>1472676371</v>
      </c>
      <c r="J408" s="17">
        <v>1470948371</v>
      </c>
      <c r="K408" s="17" t="b">
        <v>0</v>
      </c>
      <c r="L408" s="17">
        <v>8</v>
      </c>
      <c r="M408" s="17" t="b">
        <v>1</v>
      </c>
      <c r="N408" s="17" t="s">
        <v>8269</v>
      </c>
      <c r="O408" s="17">
        <v>100</v>
      </c>
      <c r="P408" s="17">
        <v>62.63</v>
      </c>
      <c r="Q408" s="27" t="s">
        <v>8315</v>
      </c>
      <c r="R408" s="17" t="s">
        <v>8316</v>
      </c>
      <c r="S408" s="28">
        <v>42593.865405092598</v>
      </c>
      <c r="T408" s="28">
        <v>42613.865405092598</v>
      </c>
    </row>
    <row r="409" spans="1:20" ht="43.5" x14ac:dyDescent="0.35">
      <c r="A409" s="17">
        <v>3830</v>
      </c>
      <c r="B409" s="3" t="s">
        <v>3827</v>
      </c>
      <c r="C409" s="3" t="s">
        <v>7939</v>
      </c>
      <c r="D409" s="25">
        <v>100</v>
      </c>
      <c r="E409" s="26">
        <v>225</v>
      </c>
      <c r="F409" s="17" t="s">
        <v>8218</v>
      </c>
      <c r="G409" s="17" t="s">
        <v>8223</v>
      </c>
      <c r="H409" s="17" t="s">
        <v>8245</v>
      </c>
      <c r="I409" s="17">
        <v>1464371211</v>
      </c>
      <c r="J409" s="17">
        <v>1463161611</v>
      </c>
      <c r="K409" s="17" t="b">
        <v>0</v>
      </c>
      <c r="L409" s="17">
        <v>3</v>
      </c>
      <c r="M409" s="17" t="b">
        <v>1</v>
      </c>
      <c r="N409" s="17" t="s">
        <v>8269</v>
      </c>
      <c r="O409" s="17">
        <v>225</v>
      </c>
      <c r="P409" s="17">
        <v>75</v>
      </c>
      <c r="Q409" s="27" t="s">
        <v>8315</v>
      </c>
      <c r="R409" s="17" t="s">
        <v>8316</v>
      </c>
      <c r="S409" s="28">
        <v>42503.740868055553</v>
      </c>
      <c r="T409" s="28">
        <v>42517.740868055553</v>
      </c>
    </row>
    <row r="410" spans="1:20" ht="58" x14ac:dyDescent="0.35">
      <c r="A410" s="17">
        <v>3831</v>
      </c>
      <c r="B410" s="3" t="s">
        <v>3828</v>
      </c>
      <c r="C410" s="3" t="s">
        <v>7940</v>
      </c>
      <c r="D410" s="25">
        <v>500</v>
      </c>
      <c r="E410" s="26">
        <v>530.11</v>
      </c>
      <c r="F410" s="17" t="s">
        <v>8218</v>
      </c>
      <c r="G410" s="17" t="s">
        <v>8223</v>
      </c>
      <c r="H410" s="17" t="s">
        <v>8245</v>
      </c>
      <c r="I410" s="17">
        <v>1415222545</v>
      </c>
      <c r="J410" s="17">
        <v>1413404545</v>
      </c>
      <c r="K410" s="17" t="b">
        <v>0</v>
      </c>
      <c r="L410" s="17">
        <v>9</v>
      </c>
      <c r="M410" s="17" t="b">
        <v>1</v>
      </c>
      <c r="N410" s="17" t="s">
        <v>8269</v>
      </c>
      <c r="O410" s="17">
        <v>106</v>
      </c>
      <c r="P410" s="17">
        <v>58.9</v>
      </c>
      <c r="Q410" s="27" t="s">
        <v>8315</v>
      </c>
      <c r="R410" s="17" t="s">
        <v>8316</v>
      </c>
      <c r="S410" s="28">
        <v>41927.848900462966</v>
      </c>
      <c r="T410" s="28">
        <v>41948.890567129631</v>
      </c>
    </row>
    <row r="411" spans="1:20" ht="58" x14ac:dyDescent="0.35">
      <c r="A411" s="17">
        <v>3832</v>
      </c>
      <c r="B411" s="3" t="s">
        <v>3829</v>
      </c>
      <c r="C411" s="3" t="s">
        <v>7941</v>
      </c>
      <c r="D411" s="25">
        <v>1200</v>
      </c>
      <c r="E411" s="26">
        <v>1256</v>
      </c>
      <c r="F411" s="17" t="s">
        <v>8218</v>
      </c>
      <c r="G411" s="17" t="s">
        <v>8223</v>
      </c>
      <c r="H411" s="17" t="s">
        <v>8245</v>
      </c>
      <c r="I411" s="17">
        <v>1455936335</v>
      </c>
      <c r="J411" s="17">
        <v>1452048335</v>
      </c>
      <c r="K411" s="17" t="b">
        <v>0</v>
      </c>
      <c r="L411" s="17">
        <v>9</v>
      </c>
      <c r="M411" s="17" t="b">
        <v>1</v>
      </c>
      <c r="N411" s="17" t="s">
        <v>8269</v>
      </c>
      <c r="O411" s="17">
        <v>105</v>
      </c>
      <c r="P411" s="17">
        <v>139.56</v>
      </c>
      <c r="Q411" s="27" t="s">
        <v>8315</v>
      </c>
      <c r="R411" s="17" t="s">
        <v>8316</v>
      </c>
      <c r="S411" s="28">
        <v>42375.114988425921</v>
      </c>
      <c r="T411" s="28">
        <v>42420.114988425921</v>
      </c>
    </row>
    <row r="412" spans="1:20" ht="43.5" x14ac:dyDescent="0.35">
      <c r="A412" s="17">
        <v>3836</v>
      </c>
      <c r="B412" s="3" t="s">
        <v>3833</v>
      </c>
      <c r="C412" s="3" t="s">
        <v>7945</v>
      </c>
      <c r="D412" s="25">
        <v>800</v>
      </c>
      <c r="E412" s="26">
        <v>900</v>
      </c>
      <c r="F412" s="17" t="s">
        <v>8218</v>
      </c>
      <c r="G412" s="17" t="s">
        <v>8223</v>
      </c>
      <c r="H412" s="17" t="s">
        <v>8245</v>
      </c>
      <c r="I412" s="17">
        <v>1470197340</v>
      </c>
      <c r="J412" s="17">
        <v>1467497652</v>
      </c>
      <c r="K412" s="17" t="b">
        <v>0</v>
      </c>
      <c r="L412" s="17">
        <v>14</v>
      </c>
      <c r="M412" s="17" t="b">
        <v>1</v>
      </c>
      <c r="N412" s="17" t="s">
        <v>8269</v>
      </c>
      <c r="O412" s="17">
        <v>113</v>
      </c>
      <c r="P412" s="17">
        <v>64.290000000000006</v>
      </c>
      <c r="Q412" s="27" t="s">
        <v>8315</v>
      </c>
      <c r="R412" s="17" t="s">
        <v>8316</v>
      </c>
      <c r="S412" s="28">
        <v>42553.926527777774</v>
      </c>
      <c r="T412" s="28">
        <v>42585.172916666663</v>
      </c>
    </row>
    <row r="413" spans="1:20" ht="58" x14ac:dyDescent="0.35">
      <c r="A413" s="17">
        <v>3839</v>
      </c>
      <c r="B413" s="3" t="s">
        <v>3836</v>
      </c>
      <c r="C413" s="3" t="s">
        <v>7948</v>
      </c>
      <c r="D413" s="25">
        <v>2000</v>
      </c>
      <c r="E413" s="26">
        <v>2025</v>
      </c>
      <c r="F413" s="17" t="s">
        <v>8218</v>
      </c>
      <c r="G413" s="17" t="s">
        <v>8223</v>
      </c>
      <c r="H413" s="17" t="s">
        <v>8245</v>
      </c>
      <c r="I413" s="17">
        <v>1438226724</v>
      </c>
      <c r="J413" s="17">
        <v>1433042724</v>
      </c>
      <c r="K413" s="17" t="b">
        <v>0</v>
      </c>
      <c r="L413" s="17">
        <v>32</v>
      </c>
      <c r="M413" s="17" t="b">
        <v>1</v>
      </c>
      <c r="N413" s="17" t="s">
        <v>8269</v>
      </c>
      <c r="O413" s="17">
        <v>101</v>
      </c>
      <c r="P413" s="17">
        <v>63.28</v>
      </c>
      <c r="Q413" s="27" t="s">
        <v>8315</v>
      </c>
      <c r="R413" s="17" t="s">
        <v>8316</v>
      </c>
      <c r="S413" s="28">
        <v>42155.142638888887</v>
      </c>
      <c r="T413" s="28">
        <v>42215.142638888887</v>
      </c>
    </row>
  </sheetData>
  <conditionalFormatting sqref="O2:O413 O1:P1 R1:T1">
    <cfRule type="colorScale" priority="1">
      <colorScale>
        <cfvo type="min"/>
        <cfvo type="percentile" val="90"/>
        <color rgb="FFC00000"/>
        <color rgb="FF00B0F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528AA4-58E9-447E-97FF-797CBA3EEA2B}">
  <dimension ref="A1:E12"/>
  <sheetViews>
    <sheetView workbookViewId="0">
      <selection activeCell="A34" sqref="A34:XFD34"/>
    </sheetView>
  </sheetViews>
  <sheetFormatPr defaultRowHeight="14.5" x14ac:dyDescent="0.35"/>
  <cols>
    <col min="1" max="1" width="30.54296875" style="17" bestFit="1" customWidth="1"/>
    <col min="2" max="2" width="110.7265625" bestFit="1" customWidth="1"/>
    <col min="5" max="5" width="16.1796875" bestFit="1" customWidth="1"/>
  </cols>
  <sheetData>
    <row r="1" spans="1:5" s="16" customFormat="1" x14ac:dyDescent="0.35">
      <c r="A1" s="19" t="s">
        <v>8379</v>
      </c>
      <c r="B1" s="1" t="s">
        <v>4110</v>
      </c>
      <c r="C1" s="16" t="s">
        <v>8380</v>
      </c>
      <c r="D1" s="16" t="s">
        <v>8381</v>
      </c>
      <c r="E1" s="16" t="s">
        <v>8382</v>
      </c>
    </row>
    <row r="2" spans="1:5" s="16" customFormat="1" x14ac:dyDescent="0.35">
      <c r="A2" s="18" t="s">
        <v>3473</v>
      </c>
      <c r="B2" s="16" t="str">
        <f>VLOOKUP(A2, KickStarter!B:C, 2, FALSE)</f>
        <v>Help us get actor-writer Ian Bonar's debut play - a hilarious, heartbreaking story of grief and loss - to the 2016 Edinburgh Fringe.</v>
      </c>
      <c r="C2" s="16">
        <f>VLOOKUP(A2, KickStarter!B:E, 3, FALSE)</f>
        <v>2000</v>
      </c>
      <c r="D2" s="16">
        <f>VLOOKUP(A2, KickStarter!B:E, 4, FALSE)</f>
        <v>2020</v>
      </c>
      <c r="E2" s="20">
        <f>VLOOKUP(A2, KickStarter!B:P,15, FALSE)</f>
        <v>51.79</v>
      </c>
    </row>
    <row r="3" spans="1:5" s="16" customFormat="1" x14ac:dyDescent="0.35">
      <c r="A3" s="18" t="s">
        <v>3616</v>
      </c>
      <c r="B3" s="16" t="str">
        <f>VLOOKUP(A3, KickStarter!B:C, 2, FALSE)</f>
        <v>The play yet to be described as "A surefire Edinburgh Fringe Festival Cult Hit". Coming to the Underbelly, Edinburgh, 5th-30th August.</v>
      </c>
      <c r="C3" s="16">
        <f>VLOOKUP(A3, KickStarter!B:E, 3, FALSE)</f>
        <v>2000</v>
      </c>
      <c r="D3" s="16">
        <f>VLOOKUP(A3, KickStarter!B:E, 4, FALSE)</f>
        <v>2020</v>
      </c>
      <c r="E3" s="20">
        <f>VLOOKUP(A3, KickStarter!B:P,15, FALSE)</f>
        <v>36.07</v>
      </c>
    </row>
    <row r="4" spans="1:5" s="16" customFormat="1" x14ac:dyDescent="0.35">
      <c r="A4" s="18" t="s">
        <v>3178</v>
      </c>
      <c r="B4" s="16" t="str">
        <f>VLOOKUP(A4, KickStarter!B:C, 2, FALSE)</f>
        <v>Cutting Off Kate Bush is a one-woman show written &amp; performed by Lucy Benson-Brown, premiering at the Edinburgh Fringe Festival 2014</v>
      </c>
      <c r="C4" s="16">
        <f>VLOOKUP(A4, KickStarter!B:E, 3, FALSE)</f>
        <v>1500</v>
      </c>
      <c r="D4" s="16">
        <f>VLOOKUP(A4, KickStarter!B:E, 4, FALSE)</f>
        <v>2576</v>
      </c>
      <c r="E4" s="20">
        <f>VLOOKUP(A4, KickStarter!B:P,15, FALSE)</f>
        <v>33.03</v>
      </c>
    </row>
    <row r="5" spans="1:5" s="16" customFormat="1" x14ac:dyDescent="0.35">
      <c r="A5" s="18" t="s">
        <v>3329</v>
      </c>
      <c r="B5" s="16" t="str">
        <f>VLOOKUP(A5, KickStarter!B:C, 2, FALSE)</f>
        <v>Jestia and Raedon is a brand new romantic comedy play going to the Edinburgh Fringe Festival this summer.</v>
      </c>
      <c r="C5" s="16">
        <f>VLOOKUP(A5, KickStarter!B:E, 3, FALSE)</f>
        <v>1000</v>
      </c>
      <c r="D5" s="16">
        <f>VLOOKUP(A5, KickStarter!B:E, 4, FALSE)</f>
        <v>1168</v>
      </c>
      <c r="E5" s="20">
        <f>VLOOKUP(A5, KickStarter!B:P,15, FALSE)</f>
        <v>44.92</v>
      </c>
    </row>
    <row r="6" spans="1:5" s="16" customFormat="1" x14ac:dyDescent="0.35">
      <c r="A6" s="18" t="s">
        <v>3221</v>
      </c>
      <c r="B6" s="16" t="str">
        <f>VLOOKUP(A6, KickStarter!B:C, 2, FALSE)</f>
        <v>A one-man show about love, loss, and motorways, written &amp; performed by Ben Norris. Help us get to the 2015 Edinburgh Fringe and beyond!</v>
      </c>
      <c r="C6" s="16">
        <f>VLOOKUP(A6, KickStarter!B:E, 3, FALSE)</f>
        <v>4000</v>
      </c>
      <c r="D6" s="16">
        <f>VLOOKUP(A6, KickStarter!B:E, 4, FALSE)</f>
        <v>4137</v>
      </c>
      <c r="E6" s="20">
        <f>VLOOKUP(A6, KickStarter!B:P,15, FALSE)</f>
        <v>36.61</v>
      </c>
    </row>
    <row r="7" spans="1:5" s="16" customFormat="1" x14ac:dyDescent="0.35">
      <c r="A7" s="17"/>
    </row>
    <row r="8" spans="1:5" s="16" customFormat="1" x14ac:dyDescent="0.35">
      <c r="A8" s="17"/>
    </row>
    <row r="9" spans="1:5" s="16" customFormat="1" x14ac:dyDescent="0.35">
      <c r="A9" s="17"/>
    </row>
    <row r="10" spans="1:5" s="16" customFormat="1" x14ac:dyDescent="0.35">
      <c r="A10" s="17"/>
    </row>
    <row r="11" spans="1:5" s="16" customFormat="1" x14ac:dyDescent="0.35">
      <c r="A11" s="17"/>
    </row>
    <row r="12" spans="1:5" s="16" customFormat="1" x14ac:dyDescent="0.35">
      <c r="A12" s="17"/>
    </row>
  </sheetData>
  <pageMargins left="0.7" right="0.7" top="0.75" bottom="0.75" header="0.3" footer="0.3"/>
  <pageSetup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5DD593-A598-4958-9A0A-84A233B5DF8F}">
  <dimension ref="A2:E19"/>
  <sheetViews>
    <sheetView workbookViewId="0">
      <selection activeCell="L19" sqref="L19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8.453125" bestFit="1" customWidth="1"/>
    <col min="5" max="5" width="10.7265625" bestFit="1" customWidth="1"/>
    <col min="6" max="6" width="6.90625" bestFit="1" customWidth="1"/>
    <col min="7" max="7" width="10.7265625" bestFit="1" customWidth="1"/>
    <col min="8" max="8" width="9.81640625" bestFit="1" customWidth="1"/>
    <col min="9" max="9" width="10.36328125" bestFit="1" customWidth="1"/>
    <col min="10" max="10" width="7.1796875" bestFit="1" customWidth="1"/>
    <col min="11" max="11" width="6.90625" bestFit="1" customWidth="1"/>
    <col min="12" max="12" width="10.7265625" bestFit="1" customWidth="1"/>
  </cols>
  <sheetData>
    <row r="2" spans="1:5" x14ac:dyDescent="0.35">
      <c r="A2" s="11" t="s">
        <v>8358</v>
      </c>
      <c r="B2" t="s">
        <v>8315</v>
      </c>
    </row>
    <row r="3" spans="1:5" x14ac:dyDescent="0.35">
      <c r="A3" s="11" t="s">
        <v>8398</v>
      </c>
      <c r="B3" t="s">
        <v>8364</v>
      </c>
    </row>
    <row r="5" spans="1:5" x14ac:dyDescent="0.35">
      <c r="A5" s="11" t="s">
        <v>8363</v>
      </c>
      <c r="B5" s="11" t="s">
        <v>8360</v>
      </c>
    </row>
    <row r="6" spans="1:5" x14ac:dyDescent="0.35">
      <c r="A6" s="11" t="s">
        <v>8362</v>
      </c>
      <c r="B6" t="s">
        <v>8218</v>
      </c>
      <c r="C6" t="s">
        <v>8220</v>
      </c>
      <c r="D6" t="s">
        <v>8219</v>
      </c>
      <c r="E6" t="s">
        <v>8361</v>
      </c>
    </row>
    <row r="7" spans="1:5" x14ac:dyDescent="0.35">
      <c r="A7" s="12" t="s">
        <v>8373</v>
      </c>
      <c r="B7" s="13">
        <v>56</v>
      </c>
      <c r="C7" s="13">
        <v>33</v>
      </c>
      <c r="D7" s="13">
        <v>7</v>
      </c>
      <c r="E7" s="13">
        <v>96</v>
      </c>
    </row>
    <row r="8" spans="1:5" x14ac:dyDescent="0.35">
      <c r="A8" s="12" t="s">
        <v>8374</v>
      </c>
      <c r="B8" s="13">
        <v>71</v>
      </c>
      <c r="C8" s="13">
        <v>39</v>
      </c>
      <c r="D8" s="13">
        <v>3</v>
      </c>
      <c r="E8" s="13">
        <v>113</v>
      </c>
    </row>
    <row r="9" spans="1:5" x14ac:dyDescent="0.35">
      <c r="A9" s="12" t="s">
        <v>8375</v>
      </c>
      <c r="B9" s="13">
        <v>56</v>
      </c>
      <c r="C9" s="13">
        <v>33</v>
      </c>
      <c r="D9" s="13">
        <v>3</v>
      </c>
      <c r="E9" s="13">
        <v>92</v>
      </c>
    </row>
    <row r="10" spans="1:5" x14ac:dyDescent="0.35">
      <c r="A10" s="12" t="s">
        <v>8376</v>
      </c>
      <c r="B10" s="13">
        <v>71</v>
      </c>
      <c r="C10" s="13">
        <v>40</v>
      </c>
      <c r="D10" s="13">
        <v>2</v>
      </c>
      <c r="E10" s="13">
        <v>113</v>
      </c>
    </row>
    <row r="11" spans="1:5" x14ac:dyDescent="0.35">
      <c r="A11" s="12" t="s">
        <v>8367</v>
      </c>
      <c r="B11" s="13">
        <v>111</v>
      </c>
      <c r="C11" s="13">
        <v>52</v>
      </c>
      <c r="D11" s="13">
        <v>3</v>
      </c>
      <c r="E11" s="13">
        <v>166</v>
      </c>
    </row>
    <row r="12" spans="1:5" x14ac:dyDescent="0.35">
      <c r="A12" s="12" t="s">
        <v>8377</v>
      </c>
      <c r="B12" s="13">
        <v>100</v>
      </c>
      <c r="C12" s="13">
        <v>49</v>
      </c>
      <c r="D12" s="13">
        <v>4</v>
      </c>
      <c r="E12" s="13">
        <v>153</v>
      </c>
    </row>
    <row r="13" spans="1:5" x14ac:dyDescent="0.35">
      <c r="A13" s="12" t="s">
        <v>8368</v>
      </c>
      <c r="B13" s="13">
        <v>87</v>
      </c>
      <c r="C13" s="13">
        <v>50</v>
      </c>
      <c r="D13" s="13">
        <v>1</v>
      </c>
      <c r="E13" s="13">
        <v>138</v>
      </c>
    </row>
    <row r="14" spans="1:5" x14ac:dyDescent="0.35">
      <c r="A14" s="12" t="s">
        <v>8369</v>
      </c>
      <c r="B14" s="13">
        <v>72</v>
      </c>
      <c r="C14" s="13">
        <v>47</v>
      </c>
      <c r="D14" s="13">
        <v>4</v>
      </c>
      <c r="E14" s="13">
        <v>123</v>
      </c>
    </row>
    <row r="15" spans="1:5" x14ac:dyDescent="0.35">
      <c r="A15" s="12" t="s">
        <v>8370</v>
      </c>
      <c r="B15" s="13">
        <v>59</v>
      </c>
      <c r="C15" s="13">
        <v>34</v>
      </c>
      <c r="D15" s="13">
        <v>4</v>
      </c>
      <c r="E15" s="13">
        <v>97</v>
      </c>
    </row>
    <row r="16" spans="1:5" x14ac:dyDescent="0.35">
      <c r="A16" s="12" t="s">
        <v>8371</v>
      </c>
      <c r="B16" s="13">
        <v>65</v>
      </c>
      <c r="C16" s="13">
        <v>50</v>
      </c>
      <c r="D16" s="13"/>
      <c r="E16" s="13">
        <v>115</v>
      </c>
    </row>
    <row r="17" spans="1:5" x14ac:dyDescent="0.35">
      <c r="A17" s="12" t="s">
        <v>8372</v>
      </c>
      <c r="B17" s="13">
        <v>54</v>
      </c>
      <c r="C17" s="13">
        <v>31</v>
      </c>
      <c r="D17" s="13">
        <v>3</v>
      </c>
      <c r="E17" s="13">
        <v>88</v>
      </c>
    </row>
    <row r="18" spans="1:5" x14ac:dyDescent="0.35">
      <c r="A18" s="12" t="s">
        <v>8378</v>
      </c>
      <c r="B18" s="13">
        <v>37</v>
      </c>
      <c r="C18" s="13">
        <v>35</v>
      </c>
      <c r="D18" s="13">
        <v>3</v>
      </c>
      <c r="E18" s="13">
        <v>75</v>
      </c>
    </row>
    <row r="19" spans="1:5" x14ac:dyDescent="0.35">
      <c r="A19" s="12" t="s">
        <v>8361</v>
      </c>
      <c r="B19" s="13">
        <v>839</v>
      </c>
      <c r="C19" s="13">
        <v>493</v>
      </c>
      <c r="D19" s="13">
        <v>37</v>
      </c>
      <c r="E19" s="13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Outcomes Based on Goals</vt:lpstr>
      <vt:lpstr>Parent category outcome</vt:lpstr>
      <vt:lpstr>Outcomes Based on Launch Date</vt:lpstr>
      <vt:lpstr>Subcategory Statistics</vt:lpstr>
      <vt:lpstr>Failed US Kickstarters</vt:lpstr>
      <vt:lpstr>Descriptive Statistics</vt:lpstr>
      <vt:lpstr>Successful US Kickstarters</vt:lpstr>
      <vt:lpstr>Edinburgh Research</vt:lpstr>
      <vt:lpstr>Theater Outcomes by Launch Date</vt:lpstr>
      <vt:lpstr>BoxPlot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Fabiana Ullman</cp:lastModifiedBy>
  <dcterms:created xsi:type="dcterms:W3CDTF">2017-04-20T15:17:24Z</dcterms:created>
  <dcterms:modified xsi:type="dcterms:W3CDTF">2021-09-01T17:25:43Z</dcterms:modified>
</cp:coreProperties>
</file>